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20" windowWidth="20400" windowHeight="8250" tabRatio="948"/>
  </bookViews>
  <sheets>
    <sheet name="封面" sheetId="1" r:id="rId1"/>
    <sheet name="目录" sheetId="2" r:id="rId2"/>
    <sheet name="合并总体费用" sheetId="3" r:id="rId3"/>
    <sheet name="制造费用明细表" sheetId="4" r:id="rId4"/>
    <sheet name="2020实际制造费用池州天赐" sheetId="5" r:id="rId5"/>
    <sheet name="2020预算制造费用" sheetId="6" r:id="rId6"/>
    <sheet name="2019制造费用" sheetId="7" r:id="rId7"/>
    <sheet name="管理费用明细表" sheetId="8" r:id="rId8"/>
    <sheet name="2020实际管理费用池州天赐" sheetId="9" r:id="rId9"/>
    <sheet name="2020预算管理费用" sheetId="10" r:id="rId10"/>
    <sheet name="2019管理费用" sheetId="11" r:id="rId11"/>
    <sheet name="营业费用明细表" sheetId="12" r:id="rId12"/>
    <sheet name="2020实际营业费用池州天赐" sheetId="13" r:id="rId13"/>
    <sheet name="2020预算营业费用" sheetId="14" r:id="rId14"/>
    <sheet name="2019营业费用" sheetId="15" r:id="rId15"/>
    <sheet name="研发费用明细表" sheetId="16" r:id="rId16"/>
    <sheet name="2020实际研发费用池州天赐" sheetId="17" r:id="rId17"/>
    <sheet name="2020预算研发费用 " sheetId="18" r:id="rId18"/>
    <sheet name="2019研发费用 " sheetId="19" r:id="rId19"/>
    <sheet name="财务费用明细表" sheetId="20" r:id="rId20"/>
    <sheet name="2020实际财务费用池州天赐" sheetId="21" r:id="rId21"/>
    <sheet name="2020预算财务费用 " sheetId="22" r:id="rId22"/>
    <sheet name="2019财务费用 " sheetId="23" r:id="rId23"/>
  </sheets>
  <externalReferences>
    <externalReference r:id="rId24"/>
    <externalReference r:id="rId25"/>
    <externalReference r:id="rId26"/>
    <externalReference r:id="rId27"/>
  </externalReferences>
  <definedNames>
    <definedName name="_">[1]年前十大!$A$1:$CD$4268</definedName>
    <definedName name="_02">[1]年前十大!$A$1:$F$65</definedName>
    <definedName name="_03">[1]年前十大!$A$1:$F$65</definedName>
    <definedName name="_04">[1]年前十大!$A$2:$F$72</definedName>
    <definedName name="_06">[1]年前十大!$A$80:$F$80</definedName>
    <definedName name="_07">[1]年前十大!$A$83:$F$83</definedName>
    <definedName name="_08">[1]年前十大!$A$84:$F$84</definedName>
    <definedName name="_09">[1]年前十大!$A$84:$F$84</definedName>
    <definedName name="_10">[1]年前十大!$A$84:$F$84</definedName>
    <definedName name="_10其他资产_开办费除外_明细表">[1]年前十大!$B$4:$N$8</definedName>
    <definedName name="_10月">#N/A</definedName>
    <definedName name="_11">[1]年前十大!$A$85:$F$85</definedName>
    <definedName name="_11月">#N/A</definedName>
    <definedName name="_12">[1]年前十大!$A$86:$F$86</definedName>
    <definedName name="_12月">[1]年前十大!$A:$IV</definedName>
    <definedName name="_1月">[1]年前十大!$A$1:$J$2000</definedName>
    <definedName name="_211">[1]年前十大!$A$1:$H$22</definedName>
    <definedName name="_2月">[1]年前十大!$A$1:$J$2000</definedName>
    <definedName name="_3月">[1]年前十大!$A:$IV</definedName>
    <definedName name="_4月">[1]年前十大!$A:$IV</definedName>
    <definedName name="_5w6_">[1]年前十大!$A$1:$O$40</definedName>
    <definedName name="_5月">[1]年前十大!$A:$IV</definedName>
    <definedName name="_6月">[1]年前十大!$A:$IV</definedName>
    <definedName name="_7月">[1]年前十大!$A:$IV</definedName>
    <definedName name="_8月">[1]年前十大!$A:$IV</definedName>
    <definedName name="_9月">[1]年前十大!$A:$IV</definedName>
    <definedName name="_xlnm._FilterDatabase" localSheetId="14" hidden="1">'2019营业费用'!$A$5:$AC$106</definedName>
    <definedName name="_xlnm._FilterDatabase" localSheetId="6" hidden="1">'2019制造费用'!$A$5:$AC$98</definedName>
    <definedName name="_xlnm._FilterDatabase" localSheetId="20" hidden="1">'2020实际财务费用池州天赐'!$A$5:$S$12</definedName>
    <definedName name="_xlnm._FilterDatabase" localSheetId="8" hidden="1">'2020实际管理费用池州天赐'!$A$5:$V$105</definedName>
    <definedName name="_xlnm._FilterDatabase" localSheetId="16" hidden="1">'2020实际研发费用池州天赐'!$A$5:$AC$98</definedName>
    <definedName name="_xlnm._FilterDatabase" localSheetId="12" hidden="1">'2020实际营业费用池州天赐'!$A$5:$V$106</definedName>
    <definedName name="_xlnm._FilterDatabase" localSheetId="4" hidden="1">'2020实际制造费用池州天赐'!$A$5:$V$98</definedName>
    <definedName name="_xlnm._FilterDatabase" localSheetId="13" hidden="1">'2020预算营业费用'!$A$5:$AC$105</definedName>
    <definedName name="_xlnm._FilterDatabase" localSheetId="19" hidden="1">财务费用明细表!$A$5:$P$13</definedName>
    <definedName name="_xlnm._FilterDatabase" localSheetId="0" hidden="1">[1]年前十大!$A$5:$AE$317</definedName>
    <definedName name="_xlnm._FilterDatabase" localSheetId="7" hidden="1">管理费用明细表!$A$5:$Q$105</definedName>
    <definedName name="_xlnm._FilterDatabase" localSheetId="15" hidden="1">研发费用明细表!$A$5:$Q$98</definedName>
    <definedName name="_xlnm._FilterDatabase" localSheetId="11" hidden="1">营业费用明细表!$B$5:$P$110</definedName>
    <definedName name="_xlnm._FilterDatabase" localSheetId="3" hidden="1">制造费用明细表!$A$5:$Q$98</definedName>
    <definedName name="_xlnm._FilterDatabase" hidden="1">#REF!</definedName>
    <definedName name="_查询6">[1]年前十大!$A$5:$G$229</definedName>
    <definedName name="_月份展示">[1]年前十大!$B$1:$D$36</definedName>
    <definedName name="a">[1]年前十大!$A$110:$J$165</definedName>
    <definedName name="aa">[1]年前十大!$C$39</definedName>
    <definedName name="ana_salefee_feetype">[1]年前十大!$A$2:$E$6</definedName>
    <definedName name="AUG">[1]年前十大!$A$117:$J$191</definedName>
    <definedName name="b">[1]年前十大!$A$111:$J$169</definedName>
    <definedName name="B.dbf">[1]年前十大!$A$3:$C$22</definedName>
    <definedName name="Base_Pay">#N/A</definedName>
    <definedName name="Base_Pay_25th">#N/A</definedName>
    <definedName name="Base_Pay_50th">#N/A</definedName>
    <definedName name="Base_Pay_75th">#N/A</definedName>
    <definedName name="Base_Pay_Ave">#N/A</definedName>
    <definedName name="Base_Pay_Total_No.">#N/A</definedName>
    <definedName name="BeginMonth">1</definedName>
    <definedName name="BeginMontH_1_">"5"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C">[1]年前十大!$A$112:$J$176</definedName>
    <definedName name="cg">[1]年前十大!$C$49</definedName>
    <definedName name="Check0">"ERROR(年初资产负债不平衡！)"</definedName>
    <definedName name="Check1">"C40=G40"</definedName>
    <definedName name="Check2">"ERROR(当前资产负债不平衡！)"</definedName>
    <definedName name="Check3">"D40=H40"</definedName>
    <definedName name="Comp_Adr">""</definedName>
    <definedName name="Comp_Fax">""</definedName>
    <definedName name="Comp_Telphone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DD">[1]年前十大!$A$113:$J$179</definedName>
    <definedName name="Department">"公司"</definedName>
    <definedName name="DepartmenT_1_">"蓝月亮公司"</definedName>
    <definedName name="dq">[1]年前十大!$C$53</definedName>
    <definedName name="EE">[1]年前十大!$A$114:$J$180</definedName>
    <definedName name="EndDate" localSheetId="0">"2004年7月31日"</definedName>
    <definedName name="EndMontH_1_">"5"</definedName>
    <definedName name="EndYeaR_1_">"2002"</definedName>
    <definedName name="FF">[1]年前十大!$A$116:$J$189</definedName>
    <definedName name="fix2000.dbf">[1]年前十大!$A$1:$I$264</definedName>
    <definedName name="Fixed_Base_Pay_25th">#N/A</definedName>
    <definedName name="Fixed_Base_Pay_50th">#N/A</definedName>
    <definedName name="Fixed_Base_Pay_75th">#N/A</definedName>
    <definedName name="Fixed_Base_Pay_Ave">#N/A</definedName>
    <definedName name="Fixed_Base_Pay_Total_No.">#N/A</definedName>
    <definedName name="Fixed_Bonus_25th">#N/A</definedName>
    <definedName name="Fixed_Bonus_50th">#N/A</definedName>
    <definedName name="Fixed_Bonus_75th">#N/A</definedName>
    <definedName name="Fixed_Bonus_Ave">#N/A</definedName>
    <definedName name="Fixed_Bonus_Total_No.">#N/A</definedName>
    <definedName name="fixlj2000.dbf">[1]年前十大!$A$1:$I$2953</definedName>
    <definedName name="fm">[1]年前十大!#REF!</definedName>
    <definedName name="ft">[1]年前十大!$C$48</definedName>
    <definedName name="GG">[1]年前十大!$A$117:$J$190</definedName>
    <definedName name="Housing_Allowance_25th">#N/A</definedName>
    <definedName name="Housing_Allowance_50th">#N/A</definedName>
    <definedName name="Housing_Allowance_75th">#N/A</definedName>
    <definedName name="Housing_Allowance_Ave">#N/A</definedName>
    <definedName name="Housing_Allowance_Total_No.">#N/A</definedName>
    <definedName name="huidianmei">[1]年前十大!$A$1:$H$37</definedName>
    <definedName name="jc">[1]年前十大!#REF!</definedName>
    <definedName name="jt">[1]年前十大!$C$52</definedName>
    <definedName name="lk">[1]年前十大!$C$51</definedName>
    <definedName name="ll">#N/A</definedName>
    <definedName name="m">[1]年前十大!$A$1:$O$40</definedName>
    <definedName name="MAX_COL1">9</definedName>
    <definedName name="MAX_ROW1">43</definedName>
    <definedName name="Meal_Allowance_25th">#N/A</definedName>
    <definedName name="Meal_Allowance_50th">#N/A</definedName>
    <definedName name="Meal_Allowance_75th">#N/A</definedName>
    <definedName name="Meal_Allowance_Ave">#N/A</definedName>
    <definedName name="Meal_Allowance_Total_No.">#N/A</definedName>
    <definedName name="MIN_COL1">1</definedName>
    <definedName name="MIN_ROW1">1</definedName>
    <definedName name="n">[1]年前十大!$A$1:$K$4</definedName>
    <definedName name="No._of_Companies">#N/A</definedName>
    <definedName name="No._of_Incumbents">#N/A</definedName>
    <definedName name="NO_TAX">""</definedName>
    <definedName name="OCT">[1]年前十大!$A$117:$J$193</definedName>
    <definedName name="PaperArea1">"5;23"</definedName>
    <definedName name="_xlnm.Print_Area" localSheetId="0">[1]年前十大!$A$1:$E$23</definedName>
    <definedName name="_xlnm.Print_Area" hidden="1">'[2]损（蓝5）'!$A$1:$E$23</definedName>
    <definedName name="Print_Area_MI">[1]年前十大!$A$1:$N$92</definedName>
    <definedName name="qtdf">[1]年前十大!$A$1:$J$15</definedName>
    <definedName name="qtjf">[1]年前十大!$A$1:$J$36</definedName>
    <definedName name="Run_Adr">""</definedName>
    <definedName name="Run_Zip">""</definedName>
    <definedName name="RunMonths">"12"</definedName>
    <definedName name="SavedResult">1</definedName>
    <definedName name="SEP">[1]年前十大!$A$117:$J$192</definedName>
    <definedName name="SysDay">"4"</definedName>
    <definedName name="SysMonth">"6"</definedName>
    <definedName name="SysYear">"2002"</definedName>
    <definedName name="tempResult" localSheetId="0">[1]年前十大!$A$1:$H$1314</definedName>
    <definedName name="ThisMonth">1</definedName>
    <definedName name="ThisYear">1999</definedName>
    <definedName name="Transportation_Allowance_25th">#N/A</definedName>
    <definedName name="Transportation_Allowance_50th">#N/A</definedName>
    <definedName name="Transportation_Allowance_75th">#N/A</definedName>
    <definedName name="Transportation_Allowance_Ave">#N/A</definedName>
    <definedName name="Transportation_Allowance_Total_No.">#N/A</definedName>
    <definedName name="ty">[1]年前十大!$C$50</definedName>
    <definedName name="UFPrn20001010095954">#N/A</definedName>
    <definedName name="UFPrn20001010100030">#N/A</definedName>
    <definedName name="UFPrn20001010100102">[1]年前十大!$A$1:$E$3</definedName>
    <definedName name="UFPrn20001010100331">#N/A</definedName>
    <definedName name="UFPrn20001010100744">[1]年前十大!$A$1:$H$17</definedName>
    <definedName name="UFPrn20001231102643">[1]年前十大!$A$1:$K$4</definedName>
    <definedName name="UFPrn20010325135251">[1]年前十大!$B$1:$I$142</definedName>
    <definedName name="UFPrn20010325135359">[1]年前十大!$A$1:$B$421</definedName>
    <definedName name="UFPrn20020122220714">[1]年前十大!$A$1:$H$91</definedName>
    <definedName name="UFPrn20020129142616">[1]年前十大!$A$1:$M$16</definedName>
    <definedName name="UFPrn20021003133638">[1]年前十大!$A$1:$K$9</definedName>
    <definedName name="UFPrn20031031213005">[1]年前十大!$A$1:$T$658</definedName>
    <definedName name="UFPrn20031101134920">[1]年前十大!$A$1:$I$349</definedName>
    <definedName name="UFPrn20040224143534">[1]年前十大!#REF!</definedName>
    <definedName name="UFPrn20040312161029">[1]年前十大!$A$1:$H$52</definedName>
    <definedName name="UFPrn20040312173755">[1]年前十大!$A$1:$H$2799</definedName>
    <definedName name="UFPrn20040409145740">[1]年前十大!#REF!</definedName>
    <definedName name="UFPrn20040414095203">[1]年前十大!$A$5:$E$6</definedName>
    <definedName name="UFPrn20041115111847">[1]年前十大!$A$1:$J$12</definedName>
    <definedName name="UFPrn20041124100022">[1]年前十大!$A$1:$K$47</definedName>
    <definedName name="UFPrn20050227094011">[1]年前十大!$A$1:$CK$2827</definedName>
    <definedName name="UFPrn20050227094327">#N/A</definedName>
    <definedName name="UFPrn20050227094841">#N/A</definedName>
    <definedName name="UFPrn20050227095145">[1]年前十大!$A$1:$CK$2273</definedName>
    <definedName name="UFPrn20050227095412">[1]年前十大!$A$1:$CK$1585</definedName>
    <definedName name="UFPrn20050227101104">[1]年前十大!$A$1:$F$223</definedName>
    <definedName name="UFPrn20050306093248">[1]年前十大!$A$1:$K$255</definedName>
    <definedName name="UFPrn20050306093320">[1]年前十大!$A$1:$G$14</definedName>
    <definedName name="UFPrn20050307092313">[1]年前十大!$A$1:$I$7</definedName>
    <definedName name="UFPrn20050307092936">[1]年前十大!$A$1:$I$6</definedName>
    <definedName name="UFPrn20050316141047">[1]年前十大!$A$3:$E$10</definedName>
    <definedName name="UFPrn20060124081925">[1]年前十大!$A$1:$CE$4268</definedName>
    <definedName name="UFPrn20060728115651">[1]年前十大!$A$1:$P$2740</definedName>
    <definedName name="Water">'[3]反应计划(吨)'!$B$3:$B$38</definedName>
    <definedName name="Z_05CA8646_3C6D_44FC_B74F_CA9AF5DA40B7_.wvu.FilterData" localSheetId="4" hidden="1">'2020实际制造费用池州天赐'!$A$5:$P$97</definedName>
    <definedName name="Z_283BA4F8_5E06_4567_A3C1_6849354D79E5_.wvu.FilterData" localSheetId="20" hidden="1">'2020实际财务费用池州天赐'!$A$5:$O$11</definedName>
    <definedName name="Z_283BA4F8_5E06_4567_A3C1_6849354D79E5_.wvu.FilterData" localSheetId="8" hidden="1">'2020实际管理费用池州天赐'!$A$5:$P$98</definedName>
    <definedName name="Z_283BA4F8_5E06_4567_A3C1_6849354D79E5_.wvu.FilterData" localSheetId="16" hidden="1">'2020实际研发费用池州天赐'!$A$5:$P$95</definedName>
    <definedName name="Z_283BA4F8_5E06_4567_A3C1_6849354D79E5_.wvu.FilterData" localSheetId="12" hidden="1">'2020实际营业费用池州天赐'!$B$5:$P$104</definedName>
    <definedName name="Z_283BA4F8_5E06_4567_A3C1_6849354D79E5_.wvu.FilterData" localSheetId="4" hidden="1">'2020实际制造费用池州天赐'!$A$5:$P$97</definedName>
    <definedName name="Z_28D77D46_EB06_4AEB_9F0D_8B69FC8A564F_.wvu.FilterData" localSheetId="4" hidden="1">'2020实际制造费用池州天赐'!$A$5:$P$97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8" hidden="1">'2019研发费用 '!$D:$G</definedName>
    <definedName name="Z_35971C6B_DC11_492B_B782_2EF173FCC689_.wvu.Cols" localSheetId="14" hidden="1">'2019营业费用'!$D:$G</definedName>
    <definedName name="Z_35971C6B_DC11_492B_B782_2EF173FCC689_.wvu.Cols" localSheetId="6" hidden="1">'2019制造费用'!$D:$G</definedName>
    <definedName name="Z_35971C6B_DC11_492B_B782_2EF173FCC689_.wvu.Cols" localSheetId="21" hidden="1">'2020预算财务费用 '!$C:$F</definedName>
    <definedName name="Z_35971C6B_DC11_492B_B782_2EF173FCC689_.wvu.Cols" localSheetId="9" hidden="1">'2020预算管理费用'!$D:$G</definedName>
    <definedName name="Z_35971C6B_DC11_492B_B782_2EF173FCC689_.wvu.Cols" localSheetId="17" hidden="1">'2020预算研发费用 '!$D:$G</definedName>
    <definedName name="Z_35971C6B_DC11_492B_B782_2EF173FCC689_.wvu.Cols" localSheetId="13" hidden="1">'2020预算营业费用'!$D:$G</definedName>
    <definedName name="Z_35971C6B_DC11_492B_B782_2EF173FCC689_.wvu.Cols" localSheetId="5" hidden="1">'2020预算制造费用'!$D:$G</definedName>
    <definedName name="Z_35971C6B_DC11_492B_B782_2EF173FCC689_.wvu.FilterData" localSheetId="20" hidden="1">'2020实际财务费用池州天赐'!$A$5:$S$12</definedName>
    <definedName name="Z_35971C6B_DC11_492B_B782_2EF173FCC689_.wvu.FilterData" localSheetId="8" hidden="1">'2020实际管理费用池州天赐'!$A$5:$T$99</definedName>
    <definedName name="Z_35971C6B_DC11_492B_B782_2EF173FCC689_.wvu.FilterData" localSheetId="16" hidden="1">'2020实际研发费用池州天赐'!$A$5:$T$98</definedName>
    <definedName name="Z_35971C6B_DC11_492B_B782_2EF173FCC689_.wvu.FilterData" localSheetId="12" hidden="1">'2020实际营业费用池州天赐'!$B$5:$P$104</definedName>
    <definedName name="Z_35971C6B_DC11_492B_B782_2EF173FCC689_.wvu.FilterData" localSheetId="4" hidden="1">'2020实际制造费用池州天赐'!$A$5:$T$5</definedName>
    <definedName name="Z_35971C6B_DC11_492B_B782_2EF173FCC689_.wvu.FilterData" localSheetId="19" hidden="1">财务费用明细表!$A$5:$O$11</definedName>
    <definedName name="Z_35971C6B_DC11_492B_B782_2EF173FCC689_.wvu.FilterData" localSheetId="7" hidden="1">管理费用明细表!$A$5:$Q$98</definedName>
    <definedName name="Z_35971C6B_DC11_492B_B782_2EF173FCC689_.wvu.FilterData" localSheetId="15" hidden="1">研发费用明细表!$A$5:$Q$95</definedName>
    <definedName name="Z_35971C6B_DC11_492B_B782_2EF173FCC689_.wvu.FilterData" localSheetId="11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'2020实际制造费用池州天赐'!$A$5:$P$97</definedName>
    <definedName name="Z_3F3D6E69_C029_44EB_9952_047B3D4EDC77_.wvu.Cols" localSheetId="22" hidden="1">'2019财务费用 '!$C:$F</definedName>
    <definedName name="Z_3F3D6E69_C029_44EB_9952_047B3D4EDC77_.wvu.Cols" localSheetId="10" hidden="1">'2019管理费用'!$D:$G</definedName>
    <definedName name="Z_3F3D6E69_C029_44EB_9952_047B3D4EDC77_.wvu.Cols" localSheetId="18" hidden="1">'2019研发费用 '!$D:$G</definedName>
    <definedName name="Z_3F3D6E69_C029_44EB_9952_047B3D4EDC77_.wvu.Cols" localSheetId="14" hidden="1">'2019营业费用'!$D:$G</definedName>
    <definedName name="Z_3F3D6E69_C029_44EB_9952_047B3D4EDC77_.wvu.Cols" localSheetId="6" hidden="1">'2019制造费用'!$D:$G</definedName>
    <definedName name="Z_3F3D6E69_C029_44EB_9952_047B3D4EDC77_.wvu.Cols" localSheetId="21" hidden="1">'2020预算财务费用 '!$C:$F</definedName>
    <definedName name="Z_3F3D6E69_C029_44EB_9952_047B3D4EDC77_.wvu.Cols" localSheetId="9" hidden="1">'2020预算管理费用'!$D:$G</definedName>
    <definedName name="Z_3F3D6E69_C029_44EB_9952_047B3D4EDC77_.wvu.Cols" localSheetId="17" hidden="1">'2020预算研发费用 '!$D:$G</definedName>
    <definedName name="Z_3F3D6E69_C029_44EB_9952_047B3D4EDC77_.wvu.Cols" localSheetId="13" hidden="1">'2020预算营业费用'!$D:$G</definedName>
    <definedName name="Z_3F3D6E69_C029_44EB_9952_047B3D4EDC77_.wvu.Cols" localSheetId="5" hidden="1">'2020预算制造费用'!$D:$G</definedName>
    <definedName name="Z_3F3D6E69_C029_44EB_9952_047B3D4EDC77_.wvu.FilterData" localSheetId="20" hidden="1">'2020实际财务费用池州天赐'!$A$5:$S$12</definedName>
    <definedName name="Z_3F3D6E69_C029_44EB_9952_047B3D4EDC77_.wvu.FilterData" localSheetId="8" hidden="1">'2020实际管理费用池州天赐'!$A$5:$V$105</definedName>
    <definedName name="Z_3F3D6E69_C029_44EB_9952_047B3D4EDC77_.wvu.FilterData" localSheetId="16" hidden="1">'2020实际研发费用池州天赐'!$A$5:$AC$98</definedName>
    <definedName name="Z_3F3D6E69_C029_44EB_9952_047B3D4EDC77_.wvu.FilterData" localSheetId="12" hidden="1">'2020实际营业费用池州天赐'!$A$5:$V$106</definedName>
    <definedName name="Z_3F3D6E69_C029_44EB_9952_047B3D4EDC77_.wvu.FilterData" localSheetId="4" hidden="1">'2020实际制造费用池州天赐'!$A$5:$T$98</definedName>
    <definedName name="Z_3F3D6E69_C029_44EB_9952_047B3D4EDC77_.wvu.FilterData" localSheetId="19" hidden="1">财务费用明细表!$A$5:$O$11</definedName>
    <definedName name="Z_3F3D6E69_C029_44EB_9952_047B3D4EDC77_.wvu.FilterData" localSheetId="7" hidden="1">管理费用明细表!$A$5:$Q$98</definedName>
    <definedName name="Z_3F3D6E69_C029_44EB_9952_047B3D4EDC77_.wvu.FilterData" localSheetId="15" hidden="1">研发费用明细表!$A$5:$Q$95</definedName>
    <definedName name="Z_3F3D6E69_C029_44EB_9952_047B3D4EDC77_.wvu.FilterData" localSheetId="11" hidden="1">营业费用明细表!$B$5:$P$104</definedName>
    <definedName name="Z_3F3D6E69_C029_44EB_9952_047B3D4EDC77_.wvu.FilterData" localSheetId="3" hidden="1">制造费用明细表!$A$5:$Q$34</definedName>
    <definedName name="Z_4880AFAB_415F_11D6_A228_0080C8462058_.wvu.FilterData" hidden="1">#REF!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8" hidden="1">'2019研发费用 '!$D:$G</definedName>
    <definedName name="Z_4948553E_BE76_402B_BAA8_3966B343194D_.wvu.Cols" localSheetId="14" hidden="1">'2019营业费用'!$D:$G</definedName>
    <definedName name="Z_4948553E_BE76_402B_BAA8_3966B343194D_.wvu.Cols" localSheetId="6" hidden="1">'2019制造费用'!$D:$G</definedName>
    <definedName name="Z_4948553E_BE76_402B_BAA8_3966B343194D_.wvu.Cols" localSheetId="21" hidden="1">'2020预算财务费用 '!$C:$F</definedName>
    <definedName name="Z_4948553E_BE76_402B_BAA8_3966B343194D_.wvu.Cols" localSheetId="9" hidden="1">'2020预算管理费用'!$D:$G</definedName>
    <definedName name="Z_4948553E_BE76_402B_BAA8_3966B343194D_.wvu.Cols" localSheetId="17" hidden="1">'2020预算研发费用 '!$D:$G</definedName>
    <definedName name="Z_4948553E_BE76_402B_BAA8_3966B343194D_.wvu.Cols" localSheetId="13" hidden="1">'2020预算营业费用'!$D:$G</definedName>
    <definedName name="Z_4948553E_BE76_402B_BAA8_3966B343194D_.wvu.Cols" localSheetId="5" hidden="1">'2020预算制造费用'!$D:$G</definedName>
    <definedName name="Z_4948553E_BE76_402B_BAA8_3966B343194D_.wvu.FilterData" localSheetId="20" hidden="1">'2020实际财务费用池州天赐'!$A$5:$S$12</definedName>
    <definedName name="Z_4948553E_BE76_402B_BAA8_3966B343194D_.wvu.FilterData" localSheetId="8" hidden="1">'2020实际管理费用池州天赐'!$A$5:$T$99</definedName>
    <definedName name="Z_4948553E_BE76_402B_BAA8_3966B343194D_.wvu.FilterData" localSheetId="16" hidden="1">'2020实际研发费用池州天赐'!$A$5:$T$98</definedName>
    <definedName name="Z_4948553E_BE76_402B_BAA8_3966B343194D_.wvu.FilterData" localSheetId="12" hidden="1">'2020实际营业费用池州天赐'!$B$5:$P$104</definedName>
    <definedName name="Z_4948553E_BE76_402B_BAA8_3966B343194D_.wvu.FilterData" localSheetId="4" hidden="1">'2020实际制造费用池州天赐'!$A$5:$T$5</definedName>
    <definedName name="Z_4948553E_BE76_402B_BAA8_3966B343194D_.wvu.FilterData" localSheetId="19" hidden="1">财务费用明细表!$A$5:$O$11</definedName>
    <definedName name="Z_4948553E_BE76_402B_BAA8_3966B343194D_.wvu.FilterData" localSheetId="7" hidden="1">管理费用明细表!$A$5:$Q$98</definedName>
    <definedName name="Z_4948553E_BE76_402B_BAA8_3966B343194D_.wvu.FilterData" localSheetId="15" hidden="1">研发费用明细表!$A$5:$Q$95</definedName>
    <definedName name="Z_4948553E_BE76_402B_BAA8_3966B343194D_.wvu.FilterData" localSheetId="11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'2020实际制造费用池州天赐'!$A$5:$P$97</definedName>
    <definedName name="Z_572C67A6_4BB5_11D6_A228_0080C8462058_.wvu.FilterData" hidden="1">#REF!</definedName>
    <definedName name="Z_572C67AD_4BB5_11D6_A228_0080C8462058_.wvu.FilterData" hidden="1">#REF!</definedName>
    <definedName name="Z_572C67B2_4BB5_11D6_A228_0080C8462058_.wvu.FilterData" hidden="1">#REF!</definedName>
    <definedName name="Z_572C67B3_4BB5_11D6_A228_0080C8462058_.wvu.FilterData" hidden="1">#REF!</definedName>
    <definedName name="Z_67FB3377_845D_443C_A398_9754BD36F1F6_.wvu.FilterData" localSheetId="12" hidden="1">'2020实际营业费用池州天赐'!$B$5:$P$104</definedName>
    <definedName name="Z_7357CCE3_C903_4788_8E8B_5E3094A7B601_.wvu.FilterData" localSheetId="20" hidden="1">'2020实际财务费用池州天赐'!$A$5:$O$11</definedName>
    <definedName name="Z_7357CCE3_C903_4788_8E8B_5E3094A7B601_.wvu.FilterData" localSheetId="8" hidden="1">'2020实际管理费用池州天赐'!$A$5:$P$98</definedName>
    <definedName name="Z_7357CCE3_C903_4788_8E8B_5E3094A7B601_.wvu.FilterData" localSheetId="16" hidden="1">'2020实际研发费用池州天赐'!$A$5:$P$95</definedName>
    <definedName name="Z_7357CCE3_C903_4788_8E8B_5E3094A7B601_.wvu.FilterData" localSheetId="12" hidden="1">'2020实际营业费用池州天赐'!$B$5:$P$104</definedName>
    <definedName name="Z_7357CCE3_C903_4788_8E8B_5E3094A7B601_.wvu.FilterData" localSheetId="4" hidden="1">'2020实际制造费用池州天赐'!$A$5:$P$97</definedName>
    <definedName name="Z_81316D81_58EA_11D6_A226_000B0D7B46A0_.wvu.FilterData" hidden="1">#REF!</definedName>
    <definedName name="Z_81316D83_58EA_11D6_A226_000B0D7B46A0_.wvu.FilterData" hidden="1">#REF!</definedName>
    <definedName name="Z_83639F23_4D43_11D6_A226_000B0D7B46A0_.wvu.FilterData" hidden="1">#REF!</definedName>
    <definedName name="Z_84359783_AC55_11D5_A226_0080C8462058_.wvu.Rows" hidden="1">#REF!,#REF!,#REF!,#REF!,#REF!,#REF!,#REF!,#REF!,#REF!,#REF!,#REF!,#REF!,#REF!,#REF!,#REF!,#REF!,#REF!,#REF!,#REF!</definedName>
    <definedName name="Z_8AA425A4_C4ED_49F9_8CBC_DEBF71F918CE_.wvu.FilterData" localSheetId="20" hidden="1">'2020实际财务费用池州天赐'!$A$5:$O$11</definedName>
    <definedName name="Z_8AA425A4_C4ED_49F9_8CBC_DEBF71F918CE_.wvu.FilterData" localSheetId="8" hidden="1">'2020实际管理费用池州天赐'!$A$5:$P$98</definedName>
    <definedName name="Z_8AA425A4_C4ED_49F9_8CBC_DEBF71F918CE_.wvu.FilterData" localSheetId="16" hidden="1">'2020实际研发费用池州天赐'!$A$5:$P$95</definedName>
    <definedName name="Z_8AA425A4_C4ED_49F9_8CBC_DEBF71F918CE_.wvu.FilterData" localSheetId="12" hidden="1">'2020实际营业费用池州天赐'!$B$5:$P$104</definedName>
    <definedName name="Z_8AA425A4_C4ED_49F9_8CBC_DEBF71F918CE_.wvu.FilterData" localSheetId="4" hidden="1">'2020实际制造费用池州天赐'!$A$5:$P$97</definedName>
    <definedName name="Z_90371845_4867_43D0_B26F_3C7408AE01C1_.wvu.Cols" localSheetId="22" hidden="1">'2019财务费用 '!$C:$F</definedName>
    <definedName name="Z_90371845_4867_43D0_B26F_3C7408AE01C1_.wvu.Cols" localSheetId="10" hidden="1">'2019管理费用'!$D:$G</definedName>
    <definedName name="Z_90371845_4867_43D0_B26F_3C7408AE01C1_.wvu.Cols" localSheetId="18" hidden="1">'2019研发费用 '!$D:$G</definedName>
    <definedName name="Z_90371845_4867_43D0_B26F_3C7408AE01C1_.wvu.Cols" localSheetId="14" hidden="1">'2019营业费用'!$D:$G</definedName>
    <definedName name="Z_90371845_4867_43D0_B26F_3C7408AE01C1_.wvu.Cols" localSheetId="6" hidden="1">'2019制造费用'!$D:$G</definedName>
    <definedName name="Z_90371845_4867_43D0_B26F_3C7408AE01C1_.wvu.Cols" localSheetId="21" hidden="1">'2020预算财务费用 '!$C:$F</definedName>
    <definedName name="Z_90371845_4867_43D0_B26F_3C7408AE01C1_.wvu.Cols" localSheetId="9" hidden="1">'2020预算管理费用'!$D:$G</definedName>
    <definedName name="Z_90371845_4867_43D0_B26F_3C7408AE01C1_.wvu.Cols" localSheetId="17" hidden="1">'2020预算研发费用 '!$D:$G</definedName>
    <definedName name="Z_90371845_4867_43D0_B26F_3C7408AE01C1_.wvu.Cols" localSheetId="13" hidden="1">'2020预算营业费用'!$D:$G</definedName>
    <definedName name="Z_90371845_4867_43D0_B26F_3C7408AE01C1_.wvu.Cols" localSheetId="5" hidden="1">'2020预算制造费用'!$D:$G</definedName>
    <definedName name="Z_90371845_4867_43D0_B26F_3C7408AE01C1_.wvu.FilterData" localSheetId="20" hidden="1">'2020实际财务费用池州天赐'!$A$5:$S$12</definedName>
    <definedName name="Z_90371845_4867_43D0_B26F_3C7408AE01C1_.wvu.FilterData" localSheetId="8" hidden="1">'2020实际管理费用池州天赐'!$A$5:$T$99</definedName>
    <definedName name="Z_90371845_4867_43D0_B26F_3C7408AE01C1_.wvu.FilterData" localSheetId="16" hidden="1">'2020实际研发费用池州天赐'!$A$5:$T$98</definedName>
    <definedName name="Z_90371845_4867_43D0_B26F_3C7408AE01C1_.wvu.FilterData" localSheetId="12" hidden="1">'2020实际营业费用池州天赐'!$B$5:$P$104</definedName>
    <definedName name="Z_90371845_4867_43D0_B26F_3C7408AE01C1_.wvu.FilterData" localSheetId="4" hidden="1">'2020实际制造费用池州天赐'!$A$5:$T$5</definedName>
    <definedName name="Z_90371845_4867_43D0_B26F_3C7408AE01C1_.wvu.FilterData" localSheetId="19" hidden="1">财务费用明细表!$A$5:$O$11</definedName>
    <definedName name="Z_90371845_4867_43D0_B26F_3C7408AE01C1_.wvu.FilterData" localSheetId="7" hidden="1">管理费用明细表!$A$5:$Q$98</definedName>
    <definedName name="Z_90371845_4867_43D0_B26F_3C7408AE01C1_.wvu.FilterData" localSheetId="15" hidden="1">研发费用明细表!$A$5:$Q$95</definedName>
    <definedName name="Z_90371845_4867_43D0_B26F_3C7408AE01C1_.wvu.FilterData" localSheetId="11" hidden="1">营业费用明细表!$B$5:$P$104</definedName>
    <definedName name="Z_90371845_4867_43D0_B26F_3C7408AE01C1_.wvu.FilterData" localSheetId="3" hidden="1">制造费用明细表!$A$5:$Q$34</definedName>
    <definedName name="Z_9257F733_1CB3_4FBE_A4BA_DE9F82EA6142_.wvu.FilterData" localSheetId="20" hidden="1">'2020实际财务费用池州天赐'!$A$5:$O$11</definedName>
    <definedName name="Z_9257F733_1CB3_4FBE_A4BA_DE9F82EA6142_.wvu.FilterData" localSheetId="8" hidden="1">'2020实际管理费用池州天赐'!$A$5:$P$98</definedName>
    <definedName name="Z_9257F733_1CB3_4FBE_A4BA_DE9F82EA6142_.wvu.FilterData" localSheetId="16" hidden="1">'2020实际研发费用池州天赐'!$A$5:$P$95</definedName>
    <definedName name="Z_9257F733_1CB3_4FBE_A4BA_DE9F82EA6142_.wvu.FilterData" localSheetId="12" hidden="1">'2020实际营业费用池州天赐'!$B$5:$P$104</definedName>
    <definedName name="Z_9257F733_1CB3_4FBE_A4BA_DE9F82EA6142_.wvu.FilterData" localSheetId="4" hidden="1">'2020实际制造费用池州天赐'!$A$5:$P$97</definedName>
    <definedName name="Z_945BD969_FF69_47FD_A001_9B2D50B00363_.wvu.FilterData" localSheetId="12" hidden="1">'2020实际营业费用池州天赐'!$B$5:$P$104</definedName>
    <definedName name="Z_95FB644D_B2B3_45F5_9B25_4C51C737F4B0_.wvu.FilterData" localSheetId="4" hidden="1">'2020实际制造费用池州天赐'!$A$5:$P$97</definedName>
    <definedName name="Z_9C451687_76D2_4866_B290_03441AABFEA9_.wvu.FilterData" localSheetId="12" hidden="1">'2020实际营业费用池州天赐'!$B$5:$P$104</definedName>
    <definedName name="Z_9C451687_76D2_4866_B290_03441AABFEA9_.wvu.FilterData" localSheetId="4" hidden="1">'2020实际制造费用池州天赐'!$A$5:$P$97</definedName>
    <definedName name="Z_A21F0BE5_678B_485E_A1CB_F338BECA63D3_.wvu.FilterData" localSheetId="20" hidden="1">'2020实际财务费用池州天赐'!$A$5:$O$11</definedName>
    <definedName name="Z_A21F0BE5_678B_485E_A1CB_F338BECA63D3_.wvu.FilterData" localSheetId="8" hidden="1">'2020实际管理费用池州天赐'!$A$5:$P$98</definedName>
    <definedName name="Z_A21F0BE5_678B_485E_A1CB_F338BECA63D3_.wvu.FilterData" localSheetId="16" hidden="1">'2020实际研发费用池州天赐'!$A$5:$P$95</definedName>
    <definedName name="Z_A21F0BE5_678B_485E_A1CB_F338BECA63D3_.wvu.FilterData" localSheetId="12" hidden="1">'2020实际营业费用池州天赐'!$B$5:$P$104</definedName>
    <definedName name="Z_A21F0BE5_678B_485E_A1CB_F338BECA63D3_.wvu.FilterData" localSheetId="4" hidden="1">'2020实际制造费用池州天赐'!$A$5:$P$97</definedName>
    <definedName name="Z_A4E8292F_C18E_4A41_96F5_BF88006A2ED5_.wvu.FilterData" localSheetId="20" hidden="1">'2020实际财务费用池州天赐'!$A$5:$O$11</definedName>
    <definedName name="Z_A4E8292F_C18E_4A41_96F5_BF88006A2ED5_.wvu.FilterData" localSheetId="8" hidden="1">'2020实际管理费用池州天赐'!$A$5:$P$98</definedName>
    <definedName name="Z_A4E8292F_C18E_4A41_96F5_BF88006A2ED5_.wvu.FilterData" localSheetId="16" hidden="1">'2020实际研发费用池州天赐'!$A$5:$P$95</definedName>
    <definedName name="Z_A4E8292F_C18E_4A41_96F5_BF88006A2ED5_.wvu.FilterData" localSheetId="4" hidden="1">'2020实际制造费用池州天赐'!$A$5:$P$97</definedName>
    <definedName name="Z_AABD3B03_1526_4D5C_9554_769EF9DF18AA_.wvu.FilterData" localSheetId="20" hidden="1">'2020实际财务费用池州天赐'!$A$5:$O$11</definedName>
    <definedName name="Z_AABD3B03_1526_4D5C_9554_769EF9DF18AA_.wvu.FilterData" localSheetId="8" hidden="1">'2020实际管理费用池州天赐'!$A$5:$P$98</definedName>
    <definedName name="Z_AABD3B03_1526_4D5C_9554_769EF9DF18AA_.wvu.FilterData" localSheetId="16" hidden="1">'2020实际研发费用池州天赐'!$A$5:$P$95</definedName>
    <definedName name="Z_AABD3B03_1526_4D5C_9554_769EF9DF18AA_.wvu.FilterData" localSheetId="12" hidden="1">'2020实际营业费用池州天赐'!$B$5:$P$104</definedName>
    <definedName name="Z_AABD3B03_1526_4D5C_9554_769EF9DF18AA_.wvu.FilterData" localSheetId="4" hidden="1">'2020实际制造费用池州天赐'!$A$5:$P$97</definedName>
    <definedName name="Z_B0C1DE25_56AB_11D6_A226_000B0D7B46A0_.wvu.FilterData" hidden="1">#REF!</definedName>
    <definedName name="Z_BCAB9B2F_B311_4D7F_83B6_22E55D37CF84_.wvu.FilterData" localSheetId="20" hidden="1">'2020实际财务费用池州天赐'!$A$5:$O$11</definedName>
    <definedName name="Z_BCAB9B2F_B311_4D7F_83B6_22E55D37CF84_.wvu.FilterData" localSheetId="8" hidden="1">'2020实际管理费用池州天赐'!$A$5:$P$98</definedName>
    <definedName name="Z_BCAB9B2F_B311_4D7F_83B6_22E55D37CF84_.wvu.FilterData" localSheetId="16" hidden="1">'2020实际研发费用池州天赐'!$A$5:$P$95</definedName>
    <definedName name="Z_BCAB9B2F_B311_4D7F_83B6_22E55D37CF84_.wvu.FilterData" localSheetId="12" hidden="1">'2020实际营业费用池州天赐'!$B$5:$P$104</definedName>
    <definedName name="Z_BCAB9B2F_B311_4D7F_83B6_22E55D37CF84_.wvu.FilterData" localSheetId="4" hidden="1">'2020实际制造费用池州天赐'!$A$5:$P$97</definedName>
    <definedName name="Z_BF4F8524_265E_498B_AF1B_28D3D5CFB0B9_.wvu.FilterData" localSheetId="12" hidden="1">'2020实际营业费用池州天赐'!$B$5:$P$104</definedName>
    <definedName name="Z_BF4F8524_265E_498B_AF1B_28D3D5CFB0B9_.wvu.FilterData" localSheetId="4" hidden="1">'2020实际制造费用池州天赐'!$A$5:$Q$34</definedName>
    <definedName name="Z_D1FD56D2_BD24_4613_BC4E_4A2FE50A7A42_.wvu.FilterData" localSheetId="20" hidden="1">'2020实际财务费用池州天赐'!$A$5:$O$11</definedName>
    <definedName name="Z_D1FD56D2_BD24_4613_BC4E_4A2FE50A7A42_.wvu.FilterData" localSheetId="8" hidden="1">'2020实际管理费用池州天赐'!$A$5:$P$98</definedName>
    <definedName name="Z_D1FD56D2_BD24_4613_BC4E_4A2FE50A7A42_.wvu.FilterData" localSheetId="16" hidden="1">'2020实际研发费用池州天赐'!$A$5:$P$95</definedName>
    <definedName name="Z_D46013A9_DDAF_47CE_A104_626138A1B4F5_.wvu.FilterData" localSheetId="20" hidden="1">'2020实际财务费用池州天赐'!$A$5:$O$11</definedName>
    <definedName name="Z_D46013A9_DDAF_47CE_A104_626138A1B4F5_.wvu.FilterData" localSheetId="8" hidden="1">'2020实际管理费用池州天赐'!$A$5:$P$98</definedName>
    <definedName name="Z_D46013A9_DDAF_47CE_A104_626138A1B4F5_.wvu.FilterData" localSheetId="16" hidden="1">'2020实际研发费用池州天赐'!$A$5:$P$95</definedName>
    <definedName name="Z_D46013A9_DDAF_47CE_A104_626138A1B4F5_.wvu.FilterData" localSheetId="12" hidden="1">'2020实际营业费用池州天赐'!$B$5:$P$104</definedName>
    <definedName name="Z_D46013A9_DDAF_47CE_A104_626138A1B4F5_.wvu.FilterData" localSheetId="4" hidden="1">'2020实际制造费用池州天赐'!$A$5:$P$97</definedName>
    <definedName name="Z_E095C395_12E1_4751_9F5E_A07EA2ABA4C4_.wvu.FilterData" localSheetId="20" hidden="1">'2020实际财务费用池州天赐'!$A$5:$P$11</definedName>
    <definedName name="Z_E095C395_12E1_4751_9F5E_A07EA2ABA4C4_.wvu.FilterData" localSheetId="8" hidden="1">'2020实际管理费用池州天赐'!$A$5:$Q$74</definedName>
    <definedName name="Z_E095C395_12E1_4751_9F5E_A07EA2ABA4C4_.wvu.FilterData" localSheetId="16" hidden="1">'2020实际研发费用池州天赐'!$A$5:$Q$74</definedName>
    <definedName name="Z_E095C395_12E1_4751_9F5E_A07EA2ABA4C4_.wvu.FilterData" localSheetId="12" hidden="1">'2020实际营业费用池州天赐'!$B$5:$P$41</definedName>
    <definedName name="Z_F65C4ED1_CAA7_4954_9575_343DC76C424A_.wvu.Cols" localSheetId="22" hidden="1">'2019财务费用 '!$C:$F</definedName>
    <definedName name="Z_F65C4ED1_CAA7_4954_9575_343DC76C424A_.wvu.Cols" localSheetId="10" hidden="1">'2019管理费用'!$D:$G</definedName>
    <definedName name="Z_F65C4ED1_CAA7_4954_9575_343DC76C424A_.wvu.Cols" localSheetId="18" hidden="1">'2019研发费用 '!$D:$G</definedName>
    <definedName name="Z_F65C4ED1_CAA7_4954_9575_343DC76C424A_.wvu.Cols" localSheetId="14" hidden="1">'2019营业费用'!$D:$G</definedName>
    <definedName name="Z_F65C4ED1_CAA7_4954_9575_343DC76C424A_.wvu.Cols" localSheetId="6" hidden="1">'2019制造费用'!$D:$G</definedName>
    <definedName name="Z_F65C4ED1_CAA7_4954_9575_343DC76C424A_.wvu.Cols" localSheetId="21" hidden="1">'2020预算财务费用 '!$C:$F</definedName>
    <definedName name="Z_F65C4ED1_CAA7_4954_9575_343DC76C424A_.wvu.Cols" localSheetId="9" hidden="1">'2020预算管理费用'!$D:$G</definedName>
    <definedName name="Z_F65C4ED1_CAA7_4954_9575_343DC76C424A_.wvu.Cols" localSheetId="17" hidden="1">'2020预算研发费用 '!$D:$G</definedName>
    <definedName name="Z_F65C4ED1_CAA7_4954_9575_343DC76C424A_.wvu.Cols" localSheetId="13" hidden="1">'2020预算营业费用'!$D:$G</definedName>
    <definedName name="Z_F65C4ED1_CAA7_4954_9575_343DC76C424A_.wvu.Cols" localSheetId="5" hidden="1">'2020预算制造费用'!$D:$G</definedName>
    <definedName name="Z_F65C4ED1_CAA7_4954_9575_343DC76C424A_.wvu.FilterData" localSheetId="20" hidden="1">'2020实际财务费用池州天赐'!$A$5:$S$12</definedName>
    <definedName name="Z_F65C4ED1_CAA7_4954_9575_343DC76C424A_.wvu.FilterData" localSheetId="8" hidden="1">'2020实际管理费用池州天赐'!$A$5:$T$99</definedName>
    <definedName name="Z_F65C4ED1_CAA7_4954_9575_343DC76C424A_.wvu.FilterData" localSheetId="16" hidden="1">'2020实际研发费用池州天赐'!$A$5:$T$98</definedName>
    <definedName name="Z_F65C4ED1_CAA7_4954_9575_343DC76C424A_.wvu.FilterData" localSheetId="12" hidden="1">'2020实际营业费用池州天赐'!$B$5:$P$104</definedName>
    <definedName name="Z_F65C4ED1_CAA7_4954_9575_343DC76C424A_.wvu.FilterData" localSheetId="4" hidden="1">'2020实际制造费用池州天赐'!$A$5:$T$5</definedName>
    <definedName name="Z_F65C4ED1_CAA7_4954_9575_343DC76C424A_.wvu.FilterData" localSheetId="19" hidden="1">财务费用明细表!$A$5:$O$11</definedName>
    <definedName name="Z_F65C4ED1_CAA7_4954_9575_343DC76C424A_.wvu.FilterData" localSheetId="7" hidden="1">管理费用明细表!$A$5:$Q$98</definedName>
    <definedName name="Z_F65C4ED1_CAA7_4954_9575_343DC76C424A_.wvu.FilterData" localSheetId="15" hidden="1">研发费用明细表!$A$5:$Q$95</definedName>
    <definedName name="Z_F65C4ED1_CAA7_4954_9575_343DC76C424A_.wvu.FilterData" localSheetId="11" hidden="1">营业费用明细表!$B$5:$P$104</definedName>
    <definedName name="Z_F65C4ED1_CAA7_4954_9575_343DC76C424A_.wvu.FilterData" localSheetId="3" hidden="1">制造费用明细表!$A$5:$Q$34</definedName>
    <definedName name="zuling">[1]年前十大!$A$1:$H$36</definedName>
    <definedName name="八吨车">'[4]北京 -L'!#REF!</definedName>
    <definedName name="八吨车运费" localSheetId="0">#N/A</definedName>
    <definedName name="蚌埠汽车整车运费" localSheetId="0">[1]年前十大!$F$6</definedName>
    <definedName name="包头2">[1]年前十大!$A$6:$D$139</definedName>
    <definedName name="包头报表">[1]年前十大!$A$6:$D$139</definedName>
    <definedName name="包头报表1">[1]年前十大!$A$6:$D$139</definedName>
    <definedName name="报表">[1]年前十大!$A$1:$E$44</definedName>
    <definedName name="本期报表">[1]年前十大!$A$6:$D$150</definedName>
    <definedName name="本循环科目" hidden="1">[1]年前十大!$D$15:$D$76</definedName>
    <definedName name="表格">[1]年前十大!#REF!</definedName>
    <definedName name="补贴收入明细表">#N/A</definedName>
    <definedName name="财务费用">#N/A</definedName>
    <definedName name="产成品">[1]年前十大!$A$1:$I$31</definedName>
    <definedName name="场地租赁合同书">[1]年前十大!$A$5:$H$15</definedName>
    <definedName name="场内联营厂商合同书">[1]年前十大!$A$5:$V$20</definedName>
    <definedName name="出库">[1]年前十大!$A$1:$V$452</definedName>
    <definedName name="存货93期初">[1]年前十大!$C$7</definedName>
    <definedName name="存货93期末">[1]年前十大!$D$7</definedName>
    <definedName name="存货94期初">[1]年前十大!$E$7</definedName>
    <definedName name="存货94期末">[1]年前十大!$F$7</definedName>
    <definedName name="存货95期初">[1]年前十大!$G$7</definedName>
    <definedName name="存货95期末">[1]年前十大!$H$7</definedName>
    <definedName name="存货收发存汇总表">#N/A</definedName>
    <definedName name="待处理固定资产净损失明细表">[1]年前十大!$B$4:$K$7</definedName>
    <definedName name="待处理流动资产净损失明细表">[1]年前十大!$A$3:$K$45</definedName>
    <definedName name="当前明细帐">[1]年前十大!$A$2:$G$33</definedName>
    <definedName name="倒算验证检查">#N/A</definedName>
    <definedName name="地销">[1]年前十大!$A$1:$L$13</definedName>
    <definedName name="短期借款明细表">[1]年前十大!$A$3:$N$31</definedName>
    <definedName name="短期投资_股票_明细表">[1]年前十大!$A$3:$K$30</definedName>
    <definedName name="短期投资_其他_明细表">[1]年前十大!$A$3:$I$30</definedName>
    <definedName name="短期投资_债券_明细表">[1]年前十大!$A$3:$M$31</definedName>
    <definedName name="短期投资跌价损失准备明细表">#N/A</definedName>
    <definedName name="儿童有">[1]年前十大!$A$112:$J$176</definedName>
    <definedName name="发出商品">[1]年前十大!$A$1:$H$7</definedName>
    <definedName name="发生额及余额表">[1]年前十大!$A$1:$H$208</definedName>
    <definedName name="方太">[1]年前十大!$C$48</definedName>
    <definedName name="付培明">[1]年前十大!$B$1:$H$9</definedName>
    <definedName name="负债合计93期末">[1]年前十大!$D$17</definedName>
    <definedName name="负债合计94期末">[1]年前十大!$F$17</definedName>
    <definedName name="负债合计95期末">[1]年前十大!$H$17</definedName>
    <definedName name="高丙员">[1]年前十大!$B$2:$H$104</definedName>
    <definedName name="工程物资明细表">[1]年前十大!$A$4:$I$46</definedName>
    <definedName name="股本明细表">[1]年前十大!$A$3:$Q$36</definedName>
    <definedName name="固定资产及累计折旧明细帐">[1]年前十大!$A$1:$O$40</definedName>
    <definedName name="固定资产及累计折旧明细账">[1]年前十大!$A$4:$L$78</definedName>
    <definedName name="固定资产清单">[1]年前十大!$A$1:$Q$170</definedName>
    <definedName name="管1">"First Department"</definedName>
    <definedName name="管理费用明细表">[1]年前十大!$B$4:$I$7</definedName>
    <definedName name="合并价差明细表">[1]年前十大!$B$4:$G$8</definedName>
    <definedName name="合并权益与母公司勾稽">#N/A</definedName>
    <definedName name="何林春">[1]年前十大!$A$1:$G$7</definedName>
    <definedName name="后出库">[1]年前十大!$A$1:$AC$452</definedName>
    <definedName name="坏帐1">[1]年前十大!$A$1:$I$264</definedName>
    <definedName name="坏帐准备明细表">[1]年前十大!$A$3:$K$14</definedName>
    <definedName name="会计期间">[1]年前十大!$B$4</definedName>
    <definedName name="计划">[1]年前十大!$A$1:$O$40</definedName>
    <definedName name="交际应酬费计税调整数">#REF!</definedName>
    <definedName name="交际应酬费实际发生额">#REF!</definedName>
    <definedName name="截止日">[1]年前十大!$B$3</definedName>
    <definedName name="借或贷">[1]年前十大!$A$2:$A$3</definedName>
    <definedName name="进充" hidden="1">#REF!</definedName>
    <definedName name="净_利_润93">[1]年前十大!$B$24</definedName>
    <definedName name="净_利_润94">[1]年前十大!$D$24</definedName>
    <definedName name="净_利_润95">[1]年前十大!$F$24</definedName>
    <definedName name="净资产合计93期初">[1]年前十大!$C$20</definedName>
    <definedName name="净资产合计93期末">[1]年前十大!$D$20</definedName>
    <definedName name="净资产合计94期初">[1]年前十大!$E$20</definedName>
    <definedName name="净资产合计94期末">[1]年前十大!$F$20</definedName>
    <definedName name="净资产合计95期初">[1]年前十大!$G$20</definedName>
    <definedName name="净资产合计95期末">[1]年前十大!$H$20</definedName>
    <definedName name="九矿附注调整1">[1]年前十大!#REF!</definedName>
    <definedName name="开办费明细表">[1]年前十大!$B$4:$N$8</definedName>
    <definedName name="科技">[1]年前十大!$A$1:$I$26</definedName>
    <definedName name="科目汇总">[1]年前十大!#REF!</definedName>
    <definedName name="科目名称表2">[1]年前十大!$A$4:$A$108</definedName>
    <definedName name="科目余额表">[1]年前十大!$A$1:$M$539</definedName>
    <definedName name="累计折旧明细表">[1]年前十大!$B$4:$K$7</definedName>
    <definedName name="利_润_总_额93">[1]年前十大!$B$10</definedName>
    <definedName name="利_润_总_额94">[1]年前十大!$C$10</definedName>
    <definedName name="利_润_总_额95">[1]年前十大!$D$10</definedName>
    <definedName name="流_动_资_产93">[1]年前十大!$B$15</definedName>
    <definedName name="流_动_资_产94">[1]年前十大!$C$15</definedName>
    <definedName name="流_动_资_产95">[1]年前十大!$D$15</definedName>
    <definedName name="流动负债93期末">[1]年前十大!$D$15</definedName>
    <definedName name="流动负债94期末">[1]年前十大!$F$15</definedName>
    <definedName name="流动负债95期末">[1]年前十大!$H$15</definedName>
    <definedName name="马玉琴">[1]年前十大!$B$2:$H$168</definedName>
    <definedName name="明细帐">[1]年前十大!$A$1:$F$2758</definedName>
    <definedName name="明细账">[1]年前十大!$A$1:$H$610</definedName>
    <definedName name="内部—机电公司">[1]年前十大!$A$6:$H$29</definedName>
    <definedName name="期初利润验证">#N/A</definedName>
    <definedName name="期货会员资格投资明细表">[1]年前十大!$A$3:$J$45</definedName>
    <definedName name="其他出库序时簿">#REF!</definedName>
    <definedName name="其他贷方">[1]年前十大!$A$1:$J$17</definedName>
    <definedName name="其他货币资金明细表">[1]年前十大!$A$3:$O$31</definedName>
    <definedName name="其他借方">[1]年前十大!$A$1:$G$36</definedName>
    <definedName name="其他未交款明细表">[1]年前十大!$B$4:$K$7</definedName>
    <definedName name="其他应付">[1]年前十大!$A$1:$C$34</definedName>
    <definedName name="其他应付款">[1]年前十大!$A$1:$I$23</definedName>
    <definedName name="其他应付款明细表">[1]年前十大!$B$4:$P$9</definedName>
    <definedName name="其他应收">[1]年前十大!$A$1:$H$33</definedName>
    <definedName name="其他应收款明细表">[1]年前十大!$A$3:$U$31</definedName>
    <definedName name="其他长期负债明细表">[1]年前十大!$A$4:$I$11</definedName>
    <definedName name="其他长期股权投资明细表_成本法_">[1]年前十大!$A$3:$O$30</definedName>
    <definedName name="其他长期债权投资明细表">[1]年前十大!$A$3:$Y$31</definedName>
    <definedName name="入库">[1]年前十大!$A$1:$W$503</definedName>
    <definedName name="商标采购.dbf">[1]年前十大!$A$4:$C$41</definedName>
    <definedName name="上期报表">[1]年前十大!$A$6:$D$150</definedName>
    <definedName name="少数权益验算">#N/A</definedName>
    <definedName name="十矿不需用资产补提折旧暂放生产设备">[1]年前十大!#REF!</definedName>
    <definedName name="式" hidden="1">#REF!,#REF!,#REF!,#REF!,#REF!,#REF!,#REF!,#REF!,#REF!,#REF!,#REF!,#REF!,#REF!,#REF!,#REF!,#REF!,#REF!,#REF!,#REF!</definedName>
    <definedName name="速_动_资_产93">[1]年前十大!$B$14</definedName>
    <definedName name="速_动_资_产94">[1]年前十大!$C$14</definedName>
    <definedName name="速_动_资_产95">[1]年前十大!$D$14</definedName>
    <definedName name="所得税验证">[1]年前十大!$E$26</definedName>
    <definedName name="提示固定资产">[1]年前十大!#REF!</definedName>
    <definedName name="投资收益明细表">#N/A</definedName>
    <definedName name="未达性质">[1]年前十大!$C$15:$C$18</definedName>
    <definedName name="未交税金明细表">[1]年前十大!$B$4:$I$7</definedName>
    <definedName name="无对应明细表的报表项目">[1]年前十大!$B$4:$E$32</definedName>
    <definedName name="无形资产明细表">[1]年前十大!$A$3:$P$31</definedName>
    <definedName name="五吨车运费" localSheetId="0">#N/A</definedName>
    <definedName name="现金">[1]年前十大!$A$1:$I$648</definedName>
    <definedName name="现金明细表">[1]年前十大!$A$3:$L$31</definedName>
    <definedName name="现金日记帐">[1]年前十大!$A$1:$I$149</definedName>
    <definedName name="销货净额">#REF!</definedName>
    <definedName name="销售毛利润汇总表">#N/A</definedName>
    <definedName name="杨润成">[1]年前十大!$B$2:$H$45</definedName>
    <definedName name="以前年度损益调整明细表">[1]年前十大!$A$5:$K$16</definedName>
    <definedName name="银行存款">[1]年前十大!$A$1:$J$590</definedName>
    <definedName name="盈余公积明细表">[1]年前十大!$A$3:$S$9</definedName>
    <definedName name="营业外收入明细表">[1]年前十大!$A$3:$J$45</definedName>
    <definedName name="营业外支出明细表">[1]年前十大!$B$4:$J$7</definedName>
    <definedName name="应付">[1]年前十大!$A$1:$H$177</definedName>
    <definedName name="应付2">[1]年前十大!$A$1:$H$176</definedName>
    <definedName name="应付股利明细表">[1]年前十大!$A$3:$J$45</definedName>
    <definedName name="应付款明细表">#REF!</definedName>
    <definedName name="应付票据明细表">[1]年前十大!$A$3:$J$6</definedName>
    <definedName name="应付债券明细表">#N/A</definedName>
    <definedName name="应付帐款">[1]年前十大!$B$5:$D$255</definedName>
    <definedName name="应付帐款贷方">[1]年前十大!$A$4:$H$189</definedName>
    <definedName name="应付帐款借方">[1]年前十大!$A$4:$H$25</definedName>
    <definedName name="应付帐款明细表">[1]年前十大!$A$3:$G$34</definedName>
    <definedName name="应收补贴款明细表">#N/A</definedName>
    <definedName name="应收贷方">[1]年前十大!$A$1:$H$63</definedName>
    <definedName name="应收股利明细表">[1]年前十大!$A$3:$K$30</definedName>
    <definedName name="应收借方">[1]年前十大!$B$1:$H$67</definedName>
    <definedName name="应收利息明细表">#N/A</definedName>
    <definedName name="应收帐款93期初">[1]年前十大!$C$6</definedName>
    <definedName name="应收帐款93期末">[1]年前十大!$D$6</definedName>
    <definedName name="应收帐款94期初">[1]年前十大!$E$6</definedName>
    <definedName name="应收帐款94期末">[1]年前十大!$F$6</definedName>
    <definedName name="应收帐款95期初">[1]年前十大!$G$6</definedName>
    <definedName name="应收帐款95期末">[1]年前十大!$H$6</definedName>
    <definedName name="应收帐款明细表">[1]年前十大!$A$3:$L$44</definedName>
    <definedName name="预付帐款明细表">[1]年前十大!$A$3:$U$32</definedName>
    <definedName name="预收货款明细表">[1]年前十大!$B$4:$P$9</definedName>
    <definedName name="预提费用明细表">[1]年前十大!$B$4:$I$7</definedName>
    <definedName name="在" localSheetId="0">[1]年前十大!#REF!</definedName>
    <definedName name="在建工程明细表">#N/A</definedName>
    <definedName name="长期待摊费用明细表">[1]年前十大!$A$3:$M$31</definedName>
    <definedName name="长期股票投资明细表_成本法_">[1]年前十大!$A$3:$W$31</definedName>
    <definedName name="长期股权投资明细表_权益法_">[1]年前十大!$A$3:$AM$32</definedName>
    <definedName name="长期借款明细表">#N/A</definedName>
    <definedName name="长期应付款明细表">[1]年前十大!$A$3:$T$32</definedName>
    <definedName name="长期债券投资明细表">[1]年前十大!$A$3:$AI$31</definedName>
    <definedName name="折旧">[1]年前十大!$A$1:$G$67</definedName>
    <definedName name="制造费用11">[1]年前十大!$A$1:$I$264</definedName>
    <definedName name="主营业务收入与成本明细表">[1]年前十大!$A$3:$P$28</definedName>
    <definedName name="主营业务税金及附加明细表">[1]年前十大!$A$4:$I$46</definedName>
    <definedName name="住房周转金明细表">[1]年前十大!$A$4:$G$19</definedName>
    <definedName name="资本公积明细表">[1]年前十大!$A$3:$G$15</definedName>
    <definedName name="资产合计93期初">[1]年前十大!$C$14</definedName>
    <definedName name="资产合计93期末">[1]年前十大!$D$14</definedName>
    <definedName name="资产合计94期初">[1]年前十大!$E$14</definedName>
    <definedName name="资产合计94期末">[1]年前十大!$F$14</definedName>
    <definedName name="资产合计95期初">[1]年前十大!$G$14</definedName>
    <definedName name="资产合计95期末">[1]年前十大!$H$14</definedName>
    <definedName name="전">[1]年前十大!#REF!</definedName>
    <definedName name="주택사업본부">[1]年前十大!#REF!</definedName>
    <definedName name="철구사업본부">[1]年前十大!#REF!</definedName>
  </definedNames>
  <calcPr calcId="144525"/>
</workbook>
</file>

<file path=xl/calcChain.xml><?xml version="1.0" encoding="utf-8"?>
<calcChain xmlns="http://schemas.openxmlformats.org/spreadsheetml/2006/main">
  <c r="T30" i="10" l="1"/>
  <c r="T22" i="6"/>
  <c r="T23" i="6"/>
  <c r="T24" i="6"/>
  <c r="T25" i="6"/>
  <c r="T41" i="5" l="1"/>
  <c r="K6" i="20" l="1"/>
  <c r="K7" i="20"/>
  <c r="K8" i="20"/>
  <c r="K9" i="20"/>
  <c r="K10" i="20"/>
  <c r="F6" i="20"/>
  <c r="F7" i="20"/>
  <c r="F8" i="20"/>
  <c r="F9" i="20"/>
  <c r="F10" i="20"/>
  <c r="F12" i="20"/>
  <c r="J93" i="5" l="1"/>
  <c r="K93" i="5"/>
  <c r="F11" i="20" l="1"/>
  <c r="T7" i="6" l="1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J95" i="5" l="1"/>
  <c r="I93" i="5"/>
  <c r="I95" i="5" s="1"/>
  <c r="T94" i="5" l="1"/>
  <c r="T96" i="5"/>
  <c r="H93" i="5" l="1"/>
  <c r="H95" i="5" s="1"/>
  <c r="S99" i="13" l="1"/>
  <c r="R99" i="13" l="1"/>
  <c r="Q99" i="13" l="1"/>
  <c r="P99" i="13" l="1"/>
  <c r="O99" i="13" l="1"/>
  <c r="N99" i="13" l="1"/>
  <c r="N93" i="5"/>
  <c r="N95" i="5" s="1"/>
  <c r="M99" i="13" l="1"/>
  <c r="D7" i="9" l="1"/>
  <c r="F10" i="9"/>
  <c r="D15" i="9"/>
  <c r="G18" i="9"/>
  <c r="D22" i="9"/>
  <c r="D23" i="9"/>
  <c r="G26" i="9"/>
  <c r="G27" i="9"/>
  <c r="D30" i="9"/>
  <c r="D39" i="9"/>
  <c r="G42" i="9"/>
  <c r="G43" i="9"/>
  <c r="D46" i="9"/>
  <c r="D54" i="9"/>
  <c r="G59" i="9"/>
  <c r="D62" i="9"/>
  <c r="D63" i="9"/>
  <c r="D70" i="9"/>
  <c r="D71" i="9"/>
  <c r="G75" i="9"/>
  <c r="D78" i="9"/>
  <c r="G83" i="9"/>
  <c r="D86" i="9"/>
  <c r="G90" i="9"/>
  <c r="G91" i="9"/>
  <c r="L10" i="4"/>
  <c r="L38" i="4"/>
  <c r="F74" i="5"/>
  <c r="L82" i="4"/>
  <c r="T6" i="5"/>
  <c r="A9" i="1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S11" i="22"/>
  <c r="S10" i="22"/>
  <c r="S9" i="22"/>
  <c r="S8" i="22"/>
  <c r="S7" i="22"/>
  <c r="S6" i="22"/>
  <c r="R13" i="21"/>
  <c r="Q13" i="21"/>
  <c r="P13" i="21"/>
  <c r="O13" i="21"/>
  <c r="N13" i="21"/>
  <c r="M13" i="21"/>
  <c r="L13" i="21"/>
  <c r="K13" i="21"/>
  <c r="J13" i="21"/>
  <c r="I13" i="21"/>
  <c r="H13" i="21"/>
  <c r="G13" i="21"/>
  <c r="S12" i="21"/>
  <c r="F12" i="21"/>
  <c r="E12" i="21"/>
  <c r="D12" i="21"/>
  <c r="C12" i="21"/>
  <c r="S11" i="21"/>
  <c r="F11" i="21" s="1"/>
  <c r="E11" i="21"/>
  <c r="C11" i="21"/>
  <c r="S10" i="21"/>
  <c r="F10" i="21" s="1"/>
  <c r="E10" i="21"/>
  <c r="D10" i="21"/>
  <c r="C10" i="21"/>
  <c r="S9" i="21"/>
  <c r="F9" i="21" s="1"/>
  <c r="E9" i="21"/>
  <c r="D9" i="21"/>
  <c r="C9" i="21"/>
  <c r="S8" i="21"/>
  <c r="F8" i="21"/>
  <c r="E8" i="21"/>
  <c r="D8" i="21"/>
  <c r="C8" i="21"/>
  <c r="S7" i="21"/>
  <c r="F7" i="21" s="1"/>
  <c r="E7" i="21"/>
  <c r="C7" i="21"/>
  <c r="S6" i="21"/>
  <c r="F6" i="21" s="1"/>
  <c r="E6" i="21"/>
  <c r="C6" i="21"/>
  <c r="L3" i="21"/>
  <c r="A3" i="21"/>
  <c r="A2" i="21"/>
  <c r="N13" i="20"/>
  <c r="C13" i="20"/>
  <c r="K12" i="20"/>
  <c r="J12" i="20"/>
  <c r="I12" i="20"/>
  <c r="E12" i="20"/>
  <c r="D12" i="20"/>
  <c r="C12" i="20"/>
  <c r="K11" i="20"/>
  <c r="J11" i="20"/>
  <c r="I11" i="20"/>
  <c r="E11" i="20"/>
  <c r="D11" i="20"/>
  <c r="C11" i="20"/>
  <c r="J10" i="20"/>
  <c r="I10" i="20"/>
  <c r="E10" i="20"/>
  <c r="D10" i="20"/>
  <c r="C10" i="20"/>
  <c r="J9" i="20"/>
  <c r="I9" i="20"/>
  <c r="E9" i="20"/>
  <c r="D9" i="20"/>
  <c r="C9" i="20"/>
  <c r="J8" i="20"/>
  <c r="I8" i="20"/>
  <c r="E8" i="20"/>
  <c r="D8" i="20"/>
  <c r="C8" i="20"/>
  <c r="J7" i="20"/>
  <c r="I7" i="20"/>
  <c r="E7" i="20"/>
  <c r="D7" i="20"/>
  <c r="C7" i="20"/>
  <c r="J6" i="20"/>
  <c r="I6" i="20"/>
  <c r="E6" i="20"/>
  <c r="D6" i="20"/>
  <c r="C6" i="20"/>
  <c r="L3" i="20"/>
  <c r="A3" i="20"/>
  <c r="A2" i="20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F98" i="19"/>
  <c r="D98" i="19"/>
  <c r="T97" i="19"/>
  <c r="T96" i="19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98" i="17"/>
  <c r="Q98" i="17"/>
  <c r="M98" i="17"/>
  <c r="L98" i="17"/>
  <c r="I98" i="17"/>
  <c r="T97" i="17"/>
  <c r="G97" i="17"/>
  <c r="F97" i="17"/>
  <c r="E97" i="17"/>
  <c r="D97" i="17"/>
  <c r="T96" i="17"/>
  <c r="G96" i="17"/>
  <c r="F96" i="17"/>
  <c r="E96" i="17"/>
  <c r="D96" i="17"/>
  <c r="T95" i="17"/>
  <c r="G95" i="17"/>
  <c r="F95" i="17"/>
  <c r="E95" i="17"/>
  <c r="D95" i="17"/>
  <c r="T94" i="17"/>
  <c r="G94" i="17"/>
  <c r="F94" i="17"/>
  <c r="E94" i="17"/>
  <c r="D94" i="17"/>
  <c r="T93" i="17"/>
  <c r="S93" i="17"/>
  <c r="S98" i="17" s="1"/>
  <c r="R93" i="17"/>
  <c r="R98" i="17" s="1"/>
  <c r="Q93" i="17"/>
  <c r="P93" i="17"/>
  <c r="P98" i="17" s="1"/>
  <c r="O93" i="17"/>
  <c r="O98" i="17" s="1"/>
  <c r="N93" i="17"/>
  <c r="N98" i="17" s="1"/>
  <c r="M93" i="17"/>
  <c r="L93" i="17"/>
  <c r="K93" i="17"/>
  <c r="K98" i="17" s="1"/>
  <c r="J93" i="17"/>
  <c r="J98" i="17" s="1"/>
  <c r="I93" i="17"/>
  <c r="H93" i="17"/>
  <c r="H98" i="17" s="1"/>
  <c r="T92" i="17"/>
  <c r="G92" i="17"/>
  <c r="F92" i="17"/>
  <c r="E92" i="17"/>
  <c r="D92" i="17"/>
  <c r="T91" i="17"/>
  <c r="G91" i="17"/>
  <c r="F91" i="17"/>
  <c r="E91" i="17"/>
  <c r="D91" i="17"/>
  <c r="T90" i="17"/>
  <c r="G90" i="17"/>
  <c r="F90" i="17"/>
  <c r="E90" i="17"/>
  <c r="D90" i="17"/>
  <c r="T89" i="17"/>
  <c r="G89" i="17"/>
  <c r="F89" i="17"/>
  <c r="E89" i="17"/>
  <c r="D89" i="17"/>
  <c r="T88" i="17"/>
  <c r="G88" i="17"/>
  <c r="F88" i="17"/>
  <c r="E88" i="17"/>
  <c r="D88" i="17"/>
  <c r="T87" i="17"/>
  <c r="G87" i="17"/>
  <c r="F87" i="17"/>
  <c r="E87" i="17"/>
  <c r="D87" i="17"/>
  <c r="T86" i="17"/>
  <c r="G86" i="17"/>
  <c r="F86" i="17"/>
  <c r="E86" i="17"/>
  <c r="D86" i="17"/>
  <c r="T85" i="17"/>
  <c r="G85" i="17"/>
  <c r="F85" i="17"/>
  <c r="E85" i="17"/>
  <c r="D85" i="17"/>
  <c r="T84" i="17"/>
  <c r="G84" i="17"/>
  <c r="F84" i="17"/>
  <c r="E84" i="17"/>
  <c r="D84" i="17"/>
  <c r="T83" i="17"/>
  <c r="G83" i="17"/>
  <c r="F83" i="17"/>
  <c r="E83" i="17"/>
  <c r="D83" i="17"/>
  <c r="T82" i="17"/>
  <c r="G82" i="17"/>
  <c r="F82" i="17"/>
  <c r="E82" i="17"/>
  <c r="D82" i="17"/>
  <c r="T81" i="17"/>
  <c r="G81" i="17"/>
  <c r="F81" i="17"/>
  <c r="E81" i="17"/>
  <c r="D81" i="17"/>
  <c r="T80" i="17"/>
  <c r="G80" i="17"/>
  <c r="F80" i="17"/>
  <c r="E80" i="17"/>
  <c r="D80" i="17"/>
  <c r="T79" i="17"/>
  <c r="G79" i="17"/>
  <c r="F79" i="17"/>
  <c r="E79" i="17"/>
  <c r="D79" i="17"/>
  <c r="T78" i="17"/>
  <c r="G78" i="17"/>
  <c r="F78" i="17"/>
  <c r="E78" i="17"/>
  <c r="D78" i="17"/>
  <c r="T77" i="17"/>
  <c r="G77" i="17"/>
  <c r="F77" i="17"/>
  <c r="E77" i="17"/>
  <c r="D77" i="17"/>
  <c r="T76" i="17"/>
  <c r="G76" i="17"/>
  <c r="F76" i="17"/>
  <c r="E76" i="17"/>
  <c r="D76" i="17"/>
  <c r="T75" i="17"/>
  <c r="G75" i="17"/>
  <c r="F75" i="17"/>
  <c r="E75" i="17"/>
  <c r="D75" i="17"/>
  <c r="T74" i="17"/>
  <c r="G74" i="17"/>
  <c r="F74" i="17"/>
  <c r="E74" i="17"/>
  <c r="D74" i="17"/>
  <c r="T73" i="17"/>
  <c r="G73" i="17"/>
  <c r="F73" i="17"/>
  <c r="E73" i="17"/>
  <c r="D73" i="17"/>
  <c r="T72" i="17"/>
  <c r="G72" i="17"/>
  <c r="F72" i="17"/>
  <c r="E72" i="17"/>
  <c r="D72" i="17"/>
  <c r="T71" i="17"/>
  <c r="G71" i="17"/>
  <c r="F71" i="17"/>
  <c r="E71" i="17"/>
  <c r="D71" i="17"/>
  <c r="T70" i="17"/>
  <c r="G70" i="17"/>
  <c r="F70" i="17"/>
  <c r="E70" i="17"/>
  <c r="D70" i="17"/>
  <c r="T69" i="17"/>
  <c r="G69" i="17"/>
  <c r="F69" i="17"/>
  <c r="E69" i="17"/>
  <c r="D69" i="17"/>
  <c r="T68" i="17"/>
  <c r="G68" i="17"/>
  <c r="F68" i="17"/>
  <c r="E68" i="17"/>
  <c r="D68" i="17"/>
  <c r="T67" i="17"/>
  <c r="G67" i="17"/>
  <c r="F67" i="17"/>
  <c r="E67" i="17"/>
  <c r="D67" i="17"/>
  <c r="T66" i="17"/>
  <c r="G66" i="17"/>
  <c r="F66" i="17"/>
  <c r="E66" i="17"/>
  <c r="D66" i="17"/>
  <c r="T65" i="17"/>
  <c r="G65" i="17"/>
  <c r="F65" i="17"/>
  <c r="E65" i="17"/>
  <c r="D65" i="17"/>
  <c r="T64" i="17"/>
  <c r="G64" i="17"/>
  <c r="F64" i="17"/>
  <c r="E64" i="17"/>
  <c r="D64" i="17"/>
  <c r="T63" i="17"/>
  <c r="G63" i="17"/>
  <c r="F63" i="17"/>
  <c r="E63" i="17"/>
  <c r="D63" i="17"/>
  <c r="T62" i="17"/>
  <c r="G62" i="17"/>
  <c r="F62" i="17"/>
  <c r="E62" i="17"/>
  <c r="D62" i="17"/>
  <c r="T61" i="17"/>
  <c r="G61" i="17"/>
  <c r="F61" i="17"/>
  <c r="E61" i="17"/>
  <c r="D61" i="17"/>
  <c r="T60" i="17"/>
  <c r="G60" i="17"/>
  <c r="F60" i="17"/>
  <c r="E60" i="17"/>
  <c r="D60" i="17"/>
  <c r="T59" i="17"/>
  <c r="G59" i="17"/>
  <c r="F59" i="17"/>
  <c r="E59" i="17"/>
  <c r="D59" i="17"/>
  <c r="T58" i="17"/>
  <c r="G58" i="17"/>
  <c r="F58" i="17"/>
  <c r="E58" i="17"/>
  <c r="D58" i="17"/>
  <c r="T57" i="17"/>
  <c r="G57" i="17"/>
  <c r="F57" i="17"/>
  <c r="E57" i="17"/>
  <c r="D57" i="17"/>
  <c r="T56" i="17"/>
  <c r="G56" i="17"/>
  <c r="F56" i="17"/>
  <c r="E56" i="17"/>
  <c r="D56" i="17"/>
  <c r="T55" i="17"/>
  <c r="G55" i="17"/>
  <c r="F55" i="17"/>
  <c r="E55" i="17"/>
  <c r="D55" i="17"/>
  <c r="T54" i="17"/>
  <c r="G54" i="17"/>
  <c r="F54" i="17"/>
  <c r="E54" i="17"/>
  <c r="D54" i="17"/>
  <c r="T53" i="17"/>
  <c r="G53" i="17"/>
  <c r="F53" i="17"/>
  <c r="E53" i="17"/>
  <c r="D53" i="17"/>
  <c r="T52" i="17"/>
  <c r="G52" i="17"/>
  <c r="F52" i="17"/>
  <c r="E52" i="17"/>
  <c r="D52" i="17"/>
  <c r="T51" i="17"/>
  <c r="G51" i="17"/>
  <c r="F51" i="17"/>
  <c r="E51" i="17"/>
  <c r="D51" i="17"/>
  <c r="T50" i="17"/>
  <c r="G50" i="17"/>
  <c r="F50" i="17"/>
  <c r="E50" i="17"/>
  <c r="D50" i="17"/>
  <c r="T49" i="17"/>
  <c r="G49" i="17"/>
  <c r="F49" i="17"/>
  <c r="E49" i="17"/>
  <c r="D49" i="17"/>
  <c r="T48" i="17"/>
  <c r="G48" i="17"/>
  <c r="F48" i="17"/>
  <c r="E48" i="17"/>
  <c r="D48" i="17"/>
  <c r="T47" i="17"/>
  <c r="G47" i="17"/>
  <c r="F47" i="17"/>
  <c r="E47" i="17"/>
  <c r="D47" i="17"/>
  <c r="T46" i="17"/>
  <c r="G46" i="17"/>
  <c r="F46" i="17"/>
  <c r="E46" i="17"/>
  <c r="D46" i="17"/>
  <c r="T45" i="17"/>
  <c r="G45" i="17"/>
  <c r="F45" i="17"/>
  <c r="E45" i="17"/>
  <c r="D45" i="17"/>
  <c r="T44" i="17"/>
  <c r="G44" i="17"/>
  <c r="F44" i="17"/>
  <c r="E44" i="17"/>
  <c r="D44" i="17"/>
  <c r="T43" i="17"/>
  <c r="G43" i="17"/>
  <c r="F43" i="17"/>
  <c r="E43" i="17"/>
  <c r="D43" i="17"/>
  <c r="T42" i="17"/>
  <c r="G42" i="17"/>
  <c r="F42" i="17"/>
  <c r="E42" i="17"/>
  <c r="D42" i="17"/>
  <c r="T41" i="17"/>
  <c r="G41" i="17"/>
  <c r="F41" i="17"/>
  <c r="E41" i="17"/>
  <c r="D41" i="17"/>
  <c r="T40" i="17"/>
  <c r="G40" i="17"/>
  <c r="F40" i="17"/>
  <c r="E40" i="17"/>
  <c r="D40" i="17"/>
  <c r="T39" i="17"/>
  <c r="G39" i="17"/>
  <c r="F39" i="17"/>
  <c r="E39" i="17"/>
  <c r="D39" i="17"/>
  <c r="T38" i="17"/>
  <c r="G38" i="17"/>
  <c r="F38" i="17"/>
  <c r="E38" i="17"/>
  <c r="D38" i="17"/>
  <c r="T37" i="17"/>
  <c r="G37" i="17"/>
  <c r="F37" i="17"/>
  <c r="E37" i="17"/>
  <c r="D37" i="17"/>
  <c r="T36" i="17"/>
  <c r="G36" i="17"/>
  <c r="F36" i="17"/>
  <c r="E36" i="17"/>
  <c r="D36" i="17"/>
  <c r="T35" i="17"/>
  <c r="G35" i="17"/>
  <c r="F35" i="17"/>
  <c r="E35" i="17"/>
  <c r="D35" i="17"/>
  <c r="T34" i="17"/>
  <c r="G34" i="17"/>
  <c r="F34" i="17"/>
  <c r="E34" i="17"/>
  <c r="D34" i="17"/>
  <c r="T33" i="17"/>
  <c r="G33" i="17"/>
  <c r="F33" i="17"/>
  <c r="E33" i="17"/>
  <c r="D33" i="17"/>
  <c r="T32" i="17"/>
  <c r="G32" i="17"/>
  <c r="F32" i="17"/>
  <c r="E32" i="17"/>
  <c r="D32" i="17"/>
  <c r="T31" i="17"/>
  <c r="G31" i="17"/>
  <c r="F31" i="17"/>
  <c r="E31" i="17"/>
  <c r="D31" i="17"/>
  <c r="T30" i="17"/>
  <c r="G30" i="17"/>
  <c r="F30" i="17"/>
  <c r="E30" i="17"/>
  <c r="D30" i="17"/>
  <c r="T29" i="17"/>
  <c r="G29" i="17"/>
  <c r="F29" i="17"/>
  <c r="E29" i="17"/>
  <c r="D29" i="17"/>
  <c r="T28" i="17"/>
  <c r="G28" i="17"/>
  <c r="F28" i="17"/>
  <c r="E28" i="17"/>
  <c r="D28" i="17"/>
  <c r="T27" i="17"/>
  <c r="G27" i="17"/>
  <c r="F27" i="17"/>
  <c r="E27" i="17"/>
  <c r="D27" i="17"/>
  <c r="T26" i="17"/>
  <c r="G26" i="17"/>
  <c r="F26" i="17"/>
  <c r="E26" i="17"/>
  <c r="D26" i="17"/>
  <c r="T25" i="17"/>
  <c r="G25" i="17"/>
  <c r="F25" i="17"/>
  <c r="E25" i="17"/>
  <c r="D25" i="17"/>
  <c r="T24" i="17"/>
  <c r="G24" i="17"/>
  <c r="F24" i="17"/>
  <c r="E24" i="17"/>
  <c r="D24" i="17"/>
  <c r="T23" i="17"/>
  <c r="G23" i="17"/>
  <c r="F23" i="17"/>
  <c r="E23" i="17"/>
  <c r="D23" i="17"/>
  <c r="T22" i="17"/>
  <c r="G22" i="17"/>
  <c r="F22" i="17"/>
  <c r="E22" i="17"/>
  <c r="D22" i="17"/>
  <c r="T21" i="17"/>
  <c r="G21" i="17"/>
  <c r="F21" i="17"/>
  <c r="E21" i="17"/>
  <c r="D21" i="17"/>
  <c r="T20" i="17"/>
  <c r="G20" i="17"/>
  <c r="F20" i="17"/>
  <c r="E20" i="17"/>
  <c r="D20" i="17"/>
  <c r="T19" i="17"/>
  <c r="G19" i="17"/>
  <c r="F19" i="17"/>
  <c r="E19" i="17"/>
  <c r="D19" i="17"/>
  <c r="T18" i="17"/>
  <c r="G18" i="17"/>
  <c r="F18" i="17"/>
  <c r="E18" i="17"/>
  <c r="D18" i="17"/>
  <c r="T17" i="17"/>
  <c r="G17" i="17"/>
  <c r="F17" i="17"/>
  <c r="E17" i="17"/>
  <c r="D17" i="17"/>
  <c r="T16" i="17"/>
  <c r="G16" i="17"/>
  <c r="F16" i="17"/>
  <c r="E16" i="17"/>
  <c r="D16" i="17"/>
  <c r="T15" i="17"/>
  <c r="G15" i="17"/>
  <c r="F15" i="17"/>
  <c r="E15" i="17"/>
  <c r="D15" i="17"/>
  <c r="T14" i="17"/>
  <c r="G14" i="17"/>
  <c r="F14" i="17"/>
  <c r="E14" i="17"/>
  <c r="D14" i="17"/>
  <c r="T13" i="17"/>
  <c r="G13" i="17"/>
  <c r="F13" i="17"/>
  <c r="E13" i="17"/>
  <c r="D13" i="17"/>
  <c r="T12" i="17"/>
  <c r="G12" i="17"/>
  <c r="F12" i="17"/>
  <c r="E12" i="17"/>
  <c r="D12" i="17"/>
  <c r="T11" i="17"/>
  <c r="G11" i="17"/>
  <c r="F11" i="17"/>
  <c r="E11" i="17"/>
  <c r="D11" i="17"/>
  <c r="T10" i="17"/>
  <c r="G10" i="17"/>
  <c r="F10" i="17"/>
  <c r="E10" i="17"/>
  <c r="D10" i="17"/>
  <c r="T9" i="17"/>
  <c r="G9" i="17"/>
  <c r="F9" i="17"/>
  <c r="E9" i="17"/>
  <c r="D9" i="17"/>
  <c r="T8" i="17"/>
  <c r="G8" i="17"/>
  <c r="F8" i="17"/>
  <c r="E8" i="17"/>
  <c r="D8" i="17"/>
  <c r="T7" i="17"/>
  <c r="G7" i="17"/>
  <c r="F7" i="17"/>
  <c r="E7" i="17"/>
  <c r="D7" i="17"/>
  <c r="T6" i="17"/>
  <c r="G6" i="17"/>
  <c r="F6" i="17"/>
  <c r="E6" i="17"/>
  <c r="D6" i="17"/>
  <c r="L3" i="17"/>
  <c r="A3" i="17"/>
  <c r="A2" i="17"/>
  <c r="O97" i="16"/>
  <c r="L97" i="16"/>
  <c r="K97" i="16"/>
  <c r="J97" i="16"/>
  <c r="G97" i="16"/>
  <c r="F97" i="16"/>
  <c r="E97" i="16"/>
  <c r="L96" i="16"/>
  <c r="K96" i="16"/>
  <c r="J96" i="16"/>
  <c r="G96" i="16"/>
  <c r="F96" i="16"/>
  <c r="E96" i="16"/>
  <c r="O95" i="16"/>
  <c r="L95" i="16"/>
  <c r="K95" i="16"/>
  <c r="J95" i="16"/>
  <c r="G95" i="16"/>
  <c r="F95" i="16"/>
  <c r="E95" i="16"/>
  <c r="O94" i="16"/>
  <c r="L94" i="16"/>
  <c r="K94" i="16"/>
  <c r="J94" i="16"/>
  <c r="G94" i="16"/>
  <c r="F94" i="16"/>
  <c r="E94" i="16"/>
  <c r="O93" i="16"/>
  <c r="D93" i="16"/>
  <c r="O92" i="16"/>
  <c r="L92" i="16"/>
  <c r="K92" i="16"/>
  <c r="J92" i="16"/>
  <c r="G92" i="16"/>
  <c r="F92" i="16"/>
  <c r="E92" i="16"/>
  <c r="D92" i="16"/>
  <c r="O91" i="16"/>
  <c r="L91" i="16"/>
  <c r="K91" i="16"/>
  <c r="J91" i="16"/>
  <c r="G91" i="16"/>
  <c r="F91" i="16"/>
  <c r="E91" i="16"/>
  <c r="D91" i="16"/>
  <c r="O90" i="16"/>
  <c r="L90" i="16"/>
  <c r="K90" i="16"/>
  <c r="J90" i="16"/>
  <c r="G90" i="16"/>
  <c r="F90" i="16"/>
  <c r="E90" i="16"/>
  <c r="D90" i="16"/>
  <c r="O89" i="16"/>
  <c r="L89" i="16"/>
  <c r="K89" i="16"/>
  <c r="J89" i="16"/>
  <c r="G89" i="16"/>
  <c r="F89" i="16"/>
  <c r="E89" i="16"/>
  <c r="D89" i="16"/>
  <c r="O88" i="16"/>
  <c r="L88" i="16"/>
  <c r="K88" i="16"/>
  <c r="J88" i="16"/>
  <c r="G88" i="16"/>
  <c r="F88" i="16"/>
  <c r="E88" i="16"/>
  <c r="D88" i="16"/>
  <c r="O87" i="16"/>
  <c r="L87" i="16"/>
  <c r="K87" i="16"/>
  <c r="J87" i="16"/>
  <c r="G87" i="16"/>
  <c r="F87" i="16"/>
  <c r="E87" i="16"/>
  <c r="D87" i="16"/>
  <c r="O86" i="16"/>
  <c r="L86" i="16"/>
  <c r="K86" i="16"/>
  <c r="J86" i="16"/>
  <c r="G86" i="16"/>
  <c r="F86" i="16"/>
  <c r="E86" i="16"/>
  <c r="D86" i="16"/>
  <c r="O85" i="16"/>
  <c r="L85" i="16"/>
  <c r="K85" i="16"/>
  <c r="J85" i="16"/>
  <c r="G85" i="16"/>
  <c r="F85" i="16"/>
  <c r="E85" i="16"/>
  <c r="D85" i="16"/>
  <c r="O84" i="16"/>
  <c r="L84" i="16"/>
  <c r="K84" i="16"/>
  <c r="J84" i="16"/>
  <c r="G84" i="16"/>
  <c r="F84" i="16"/>
  <c r="E84" i="16"/>
  <c r="D84" i="16"/>
  <c r="O83" i="16"/>
  <c r="L83" i="16"/>
  <c r="K83" i="16"/>
  <c r="J83" i="16"/>
  <c r="G83" i="16"/>
  <c r="F83" i="16"/>
  <c r="E83" i="16"/>
  <c r="D83" i="16"/>
  <c r="O82" i="16"/>
  <c r="L82" i="16"/>
  <c r="K82" i="16"/>
  <c r="J82" i="16"/>
  <c r="G82" i="16"/>
  <c r="F82" i="16"/>
  <c r="E82" i="16"/>
  <c r="D82" i="16"/>
  <c r="O81" i="16"/>
  <c r="L81" i="16"/>
  <c r="K81" i="16"/>
  <c r="J81" i="16"/>
  <c r="G81" i="16"/>
  <c r="F81" i="16"/>
  <c r="E81" i="16"/>
  <c r="D81" i="16"/>
  <c r="O80" i="16"/>
  <c r="L80" i="16"/>
  <c r="K80" i="16"/>
  <c r="J80" i="16"/>
  <c r="G80" i="16"/>
  <c r="F80" i="16"/>
  <c r="E80" i="16"/>
  <c r="D80" i="16"/>
  <c r="O79" i="16"/>
  <c r="L79" i="16"/>
  <c r="K79" i="16"/>
  <c r="J79" i="16"/>
  <c r="G79" i="16"/>
  <c r="F79" i="16"/>
  <c r="E79" i="16"/>
  <c r="D79" i="16"/>
  <c r="O78" i="16"/>
  <c r="L78" i="16"/>
  <c r="K78" i="16"/>
  <c r="J78" i="16"/>
  <c r="G78" i="16"/>
  <c r="F78" i="16"/>
  <c r="E78" i="16"/>
  <c r="D78" i="16"/>
  <c r="O77" i="16"/>
  <c r="L77" i="16"/>
  <c r="K77" i="16"/>
  <c r="J77" i="16"/>
  <c r="G77" i="16"/>
  <c r="F77" i="16"/>
  <c r="E77" i="16"/>
  <c r="D77" i="16"/>
  <c r="O76" i="16"/>
  <c r="L76" i="16"/>
  <c r="K76" i="16"/>
  <c r="J76" i="16"/>
  <c r="G76" i="16"/>
  <c r="F76" i="16"/>
  <c r="E76" i="16"/>
  <c r="D76" i="16"/>
  <c r="O75" i="16"/>
  <c r="L75" i="16"/>
  <c r="K75" i="16"/>
  <c r="J75" i="16"/>
  <c r="G75" i="16"/>
  <c r="F75" i="16"/>
  <c r="E75" i="16"/>
  <c r="D75" i="16"/>
  <c r="O74" i="16"/>
  <c r="L74" i="16"/>
  <c r="K74" i="16"/>
  <c r="J74" i="16"/>
  <c r="G74" i="16"/>
  <c r="F74" i="16"/>
  <c r="E74" i="16"/>
  <c r="D74" i="16"/>
  <c r="O73" i="16"/>
  <c r="L73" i="16"/>
  <c r="K73" i="16"/>
  <c r="J73" i="16"/>
  <c r="G73" i="16"/>
  <c r="F73" i="16"/>
  <c r="E73" i="16"/>
  <c r="D73" i="16"/>
  <c r="O72" i="16"/>
  <c r="L72" i="16"/>
  <c r="K72" i="16"/>
  <c r="J72" i="16"/>
  <c r="G72" i="16"/>
  <c r="F72" i="16"/>
  <c r="E72" i="16"/>
  <c r="D72" i="16"/>
  <c r="O71" i="16"/>
  <c r="L71" i="16"/>
  <c r="K71" i="16"/>
  <c r="J71" i="16"/>
  <c r="G71" i="16"/>
  <c r="F71" i="16"/>
  <c r="E71" i="16"/>
  <c r="D71" i="16"/>
  <c r="O70" i="16"/>
  <c r="L70" i="16"/>
  <c r="K70" i="16"/>
  <c r="J70" i="16"/>
  <c r="G70" i="16"/>
  <c r="F70" i="16"/>
  <c r="E70" i="16"/>
  <c r="D70" i="16"/>
  <c r="O69" i="16"/>
  <c r="L69" i="16"/>
  <c r="K69" i="16"/>
  <c r="J69" i="16"/>
  <c r="G69" i="16"/>
  <c r="F69" i="16"/>
  <c r="E69" i="16"/>
  <c r="D69" i="16"/>
  <c r="O68" i="16"/>
  <c r="L68" i="16"/>
  <c r="K68" i="16"/>
  <c r="J68" i="16"/>
  <c r="G68" i="16"/>
  <c r="F68" i="16"/>
  <c r="E68" i="16"/>
  <c r="D68" i="16"/>
  <c r="O67" i="16"/>
  <c r="L67" i="16"/>
  <c r="K67" i="16"/>
  <c r="J67" i="16"/>
  <c r="G67" i="16"/>
  <c r="F67" i="16"/>
  <c r="E67" i="16"/>
  <c r="D67" i="16"/>
  <c r="O66" i="16"/>
  <c r="L66" i="16"/>
  <c r="K66" i="16"/>
  <c r="J66" i="16"/>
  <c r="G66" i="16"/>
  <c r="F66" i="16"/>
  <c r="E66" i="16"/>
  <c r="D66" i="16"/>
  <c r="O65" i="16"/>
  <c r="L65" i="16"/>
  <c r="K65" i="16"/>
  <c r="J65" i="16"/>
  <c r="G65" i="16"/>
  <c r="F65" i="16"/>
  <c r="E65" i="16"/>
  <c r="D65" i="16"/>
  <c r="O64" i="16"/>
  <c r="L64" i="16"/>
  <c r="K64" i="16"/>
  <c r="J64" i="16"/>
  <c r="G64" i="16"/>
  <c r="F64" i="16"/>
  <c r="E64" i="16"/>
  <c r="D64" i="16"/>
  <c r="O63" i="16"/>
  <c r="L63" i="16"/>
  <c r="K63" i="16"/>
  <c r="J63" i="16"/>
  <c r="G63" i="16"/>
  <c r="F63" i="16"/>
  <c r="E63" i="16"/>
  <c r="D63" i="16"/>
  <c r="O62" i="16"/>
  <c r="L62" i="16"/>
  <c r="K62" i="16"/>
  <c r="J62" i="16"/>
  <c r="G62" i="16"/>
  <c r="F62" i="16"/>
  <c r="E62" i="16"/>
  <c r="D62" i="16"/>
  <c r="O61" i="16"/>
  <c r="L61" i="16"/>
  <c r="K61" i="16"/>
  <c r="J61" i="16"/>
  <c r="G61" i="16"/>
  <c r="F61" i="16"/>
  <c r="E61" i="16"/>
  <c r="D61" i="16"/>
  <c r="O60" i="16"/>
  <c r="L60" i="16"/>
  <c r="K60" i="16"/>
  <c r="J60" i="16"/>
  <c r="G60" i="16"/>
  <c r="F60" i="16"/>
  <c r="E60" i="16"/>
  <c r="D60" i="16"/>
  <c r="O59" i="16"/>
  <c r="L59" i="16"/>
  <c r="K59" i="16"/>
  <c r="J59" i="16"/>
  <c r="G59" i="16"/>
  <c r="F59" i="16"/>
  <c r="E59" i="16"/>
  <c r="D59" i="16"/>
  <c r="O58" i="16"/>
  <c r="L58" i="16"/>
  <c r="K58" i="16"/>
  <c r="J58" i="16"/>
  <c r="G58" i="16"/>
  <c r="F58" i="16"/>
  <c r="E58" i="16"/>
  <c r="D58" i="16"/>
  <c r="O57" i="16"/>
  <c r="L57" i="16"/>
  <c r="K57" i="16"/>
  <c r="J57" i="16"/>
  <c r="G57" i="16"/>
  <c r="F57" i="16"/>
  <c r="E57" i="16"/>
  <c r="D57" i="16"/>
  <c r="O56" i="16"/>
  <c r="L56" i="16"/>
  <c r="K56" i="16"/>
  <c r="J56" i="16"/>
  <c r="G56" i="16"/>
  <c r="F56" i="16"/>
  <c r="E56" i="16"/>
  <c r="D56" i="16"/>
  <c r="O55" i="16"/>
  <c r="L55" i="16"/>
  <c r="K55" i="16"/>
  <c r="J55" i="16"/>
  <c r="G55" i="16"/>
  <c r="F55" i="16"/>
  <c r="E55" i="16"/>
  <c r="D55" i="16"/>
  <c r="O54" i="16"/>
  <c r="L54" i="16"/>
  <c r="K54" i="16"/>
  <c r="J54" i="16"/>
  <c r="G54" i="16"/>
  <c r="F54" i="16"/>
  <c r="E54" i="16"/>
  <c r="D54" i="16"/>
  <c r="O53" i="16"/>
  <c r="L53" i="16"/>
  <c r="K53" i="16"/>
  <c r="J53" i="16"/>
  <c r="G53" i="16"/>
  <c r="F53" i="16"/>
  <c r="E53" i="16"/>
  <c r="D53" i="16"/>
  <c r="O52" i="16"/>
  <c r="L52" i="16"/>
  <c r="K52" i="16"/>
  <c r="J52" i="16"/>
  <c r="G52" i="16"/>
  <c r="F52" i="16"/>
  <c r="E52" i="16"/>
  <c r="D52" i="16"/>
  <c r="O51" i="16"/>
  <c r="L51" i="16"/>
  <c r="K51" i="16"/>
  <c r="J51" i="16"/>
  <c r="G51" i="16"/>
  <c r="F51" i="16"/>
  <c r="E51" i="16"/>
  <c r="D51" i="16"/>
  <c r="O50" i="16"/>
  <c r="L50" i="16"/>
  <c r="K50" i="16"/>
  <c r="J50" i="16"/>
  <c r="G50" i="16"/>
  <c r="F50" i="16"/>
  <c r="E50" i="16"/>
  <c r="D50" i="16"/>
  <c r="O49" i="16"/>
  <c r="L49" i="16"/>
  <c r="K49" i="16"/>
  <c r="J49" i="16"/>
  <c r="G49" i="16"/>
  <c r="F49" i="16"/>
  <c r="E49" i="16"/>
  <c r="D49" i="16"/>
  <c r="O48" i="16"/>
  <c r="L48" i="16"/>
  <c r="K48" i="16"/>
  <c r="J48" i="16"/>
  <c r="G48" i="16"/>
  <c r="F48" i="16"/>
  <c r="E48" i="16"/>
  <c r="D48" i="16"/>
  <c r="O47" i="16"/>
  <c r="L47" i="16"/>
  <c r="K47" i="16"/>
  <c r="J47" i="16"/>
  <c r="G47" i="16"/>
  <c r="F47" i="16"/>
  <c r="E47" i="16"/>
  <c r="D47" i="16"/>
  <c r="O46" i="16"/>
  <c r="L46" i="16"/>
  <c r="K46" i="16"/>
  <c r="J46" i="16"/>
  <c r="G46" i="16"/>
  <c r="F46" i="16"/>
  <c r="E46" i="16"/>
  <c r="D46" i="16"/>
  <c r="O45" i="16"/>
  <c r="L45" i="16"/>
  <c r="K45" i="16"/>
  <c r="J45" i="16"/>
  <c r="G45" i="16"/>
  <c r="F45" i="16"/>
  <c r="E45" i="16"/>
  <c r="D45" i="16"/>
  <c r="O44" i="16"/>
  <c r="L44" i="16"/>
  <c r="K44" i="16"/>
  <c r="J44" i="16"/>
  <c r="G44" i="16"/>
  <c r="F44" i="16"/>
  <c r="E44" i="16"/>
  <c r="D44" i="16"/>
  <c r="O43" i="16"/>
  <c r="L43" i="16"/>
  <c r="K43" i="16"/>
  <c r="J43" i="16"/>
  <c r="G43" i="16"/>
  <c r="F43" i="16"/>
  <c r="E43" i="16"/>
  <c r="D43" i="16"/>
  <c r="O42" i="16"/>
  <c r="L42" i="16"/>
  <c r="K42" i="16"/>
  <c r="J42" i="16"/>
  <c r="G42" i="16"/>
  <c r="F42" i="16"/>
  <c r="E42" i="16"/>
  <c r="D42" i="16"/>
  <c r="O41" i="16"/>
  <c r="L41" i="16"/>
  <c r="K41" i="16"/>
  <c r="J41" i="16"/>
  <c r="G41" i="16"/>
  <c r="F41" i="16"/>
  <c r="E41" i="16"/>
  <c r="D41" i="16"/>
  <c r="O40" i="16"/>
  <c r="L40" i="16"/>
  <c r="K40" i="16"/>
  <c r="J40" i="16"/>
  <c r="G40" i="16"/>
  <c r="F40" i="16"/>
  <c r="E40" i="16"/>
  <c r="D40" i="16"/>
  <c r="O39" i="16"/>
  <c r="L39" i="16"/>
  <c r="K39" i="16"/>
  <c r="J39" i="16"/>
  <c r="G39" i="16"/>
  <c r="F39" i="16"/>
  <c r="E39" i="16"/>
  <c r="D39" i="16"/>
  <c r="O38" i="16"/>
  <c r="L38" i="16"/>
  <c r="K38" i="16"/>
  <c r="J38" i="16"/>
  <c r="G38" i="16"/>
  <c r="F38" i="16"/>
  <c r="E38" i="16"/>
  <c r="D38" i="16"/>
  <c r="O37" i="16"/>
  <c r="L37" i="16"/>
  <c r="K37" i="16"/>
  <c r="J37" i="16"/>
  <c r="G37" i="16"/>
  <c r="F37" i="16"/>
  <c r="E37" i="16"/>
  <c r="D37" i="16"/>
  <c r="O36" i="16"/>
  <c r="L36" i="16"/>
  <c r="K36" i="16"/>
  <c r="J36" i="16"/>
  <c r="G36" i="16"/>
  <c r="F36" i="16"/>
  <c r="E36" i="16"/>
  <c r="D36" i="16"/>
  <c r="O35" i="16"/>
  <c r="L35" i="16"/>
  <c r="K35" i="16"/>
  <c r="J35" i="16"/>
  <c r="G35" i="16"/>
  <c r="F35" i="16"/>
  <c r="E35" i="16"/>
  <c r="D35" i="16"/>
  <c r="O34" i="16"/>
  <c r="L34" i="16"/>
  <c r="K34" i="16"/>
  <c r="J34" i="16"/>
  <c r="G34" i="16"/>
  <c r="F34" i="16"/>
  <c r="E34" i="16"/>
  <c r="D34" i="16"/>
  <c r="O33" i="16"/>
  <c r="L33" i="16"/>
  <c r="K33" i="16"/>
  <c r="J33" i="16"/>
  <c r="G33" i="16"/>
  <c r="F33" i="16"/>
  <c r="E33" i="16"/>
  <c r="D33" i="16"/>
  <c r="O32" i="16"/>
  <c r="L32" i="16"/>
  <c r="K32" i="16"/>
  <c r="J32" i="16"/>
  <c r="G32" i="16"/>
  <c r="F32" i="16"/>
  <c r="E32" i="16"/>
  <c r="D32" i="16"/>
  <c r="O31" i="16"/>
  <c r="L31" i="16"/>
  <c r="K31" i="16"/>
  <c r="J31" i="16"/>
  <c r="G31" i="16"/>
  <c r="F31" i="16"/>
  <c r="E31" i="16"/>
  <c r="D31" i="16"/>
  <c r="O30" i="16"/>
  <c r="L30" i="16"/>
  <c r="K30" i="16"/>
  <c r="J30" i="16"/>
  <c r="G30" i="16"/>
  <c r="F30" i="16"/>
  <c r="E30" i="16"/>
  <c r="D30" i="16"/>
  <c r="O29" i="16"/>
  <c r="L29" i="16"/>
  <c r="K29" i="16"/>
  <c r="J29" i="16"/>
  <c r="G29" i="16"/>
  <c r="F29" i="16"/>
  <c r="E29" i="16"/>
  <c r="D29" i="16"/>
  <c r="O28" i="16"/>
  <c r="L28" i="16"/>
  <c r="K28" i="16"/>
  <c r="J28" i="16"/>
  <c r="G28" i="16"/>
  <c r="F28" i="16"/>
  <c r="E28" i="16"/>
  <c r="D28" i="16"/>
  <c r="O27" i="16"/>
  <c r="L27" i="16"/>
  <c r="K27" i="16"/>
  <c r="J27" i="16"/>
  <c r="G27" i="16"/>
  <c r="F27" i="16"/>
  <c r="E27" i="16"/>
  <c r="D27" i="16"/>
  <c r="O26" i="16"/>
  <c r="L26" i="16"/>
  <c r="K26" i="16"/>
  <c r="J26" i="16"/>
  <c r="G26" i="16"/>
  <c r="F26" i="16"/>
  <c r="E26" i="16"/>
  <c r="D26" i="16"/>
  <c r="O25" i="16"/>
  <c r="L25" i="16"/>
  <c r="K25" i="16"/>
  <c r="J25" i="16"/>
  <c r="G25" i="16"/>
  <c r="F25" i="16"/>
  <c r="E25" i="16"/>
  <c r="D25" i="16"/>
  <c r="O24" i="16"/>
  <c r="L24" i="16"/>
  <c r="K24" i="16"/>
  <c r="J24" i="16"/>
  <c r="G24" i="16"/>
  <c r="F24" i="16"/>
  <c r="E24" i="16"/>
  <c r="D24" i="16"/>
  <c r="O23" i="16"/>
  <c r="L23" i="16"/>
  <c r="K23" i="16"/>
  <c r="J23" i="16"/>
  <c r="G23" i="16"/>
  <c r="F23" i="16"/>
  <c r="E23" i="16"/>
  <c r="D23" i="16"/>
  <c r="O22" i="16"/>
  <c r="L22" i="16"/>
  <c r="K22" i="16"/>
  <c r="J22" i="16"/>
  <c r="G22" i="16"/>
  <c r="F22" i="16"/>
  <c r="E22" i="16"/>
  <c r="D22" i="16"/>
  <c r="O21" i="16"/>
  <c r="L21" i="16"/>
  <c r="K21" i="16"/>
  <c r="J21" i="16"/>
  <c r="G21" i="16"/>
  <c r="F21" i="16"/>
  <c r="E21" i="16"/>
  <c r="D21" i="16"/>
  <c r="O20" i="16"/>
  <c r="L20" i="16"/>
  <c r="K20" i="16"/>
  <c r="J20" i="16"/>
  <c r="G20" i="16"/>
  <c r="F20" i="16"/>
  <c r="E20" i="16"/>
  <c r="D20" i="16"/>
  <c r="O19" i="16"/>
  <c r="L19" i="16"/>
  <c r="K19" i="16"/>
  <c r="J19" i="16"/>
  <c r="G19" i="16"/>
  <c r="F19" i="16"/>
  <c r="E19" i="16"/>
  <c r="D19" i="16"/>
  <c r="O18" i="16"/>
  <c r="L18" i="16"/>
  <c r="K18" i="16"/>
  <c r="J18" i="16"/>
  <c r="G18" i="16"/>
  <c r="F18" i="16"/>
  <c r="E18" i="16"/>
  <c r="D18" i="16"/>
  <c r="O17" i="16"/>
  <c r="L17" i="16"/>
  <c r="K17" i="16"/>
  <c r="J17" i="16"/>
  <c r="G17" i="16"/>
  <c r="F17" i="16"/>
  <c r="E17" i="16"/>
  <c r="D17" i="16"/>
  <c r="O16" i="16"/>
  <c r="L16" i="16"/>
  <c r="K16" i="16"/>
  <c r="J16" i="16"/>
  <c r="G16" i="16"/>
  <c r="F16" i="16"/>
  <c r="E16" i="16"/>
  <c r="D16" i="16"/>
  <c r="O15" i="16"/>
  <c r="L15" i="16"/>
  <c r="K15" i="16"/>
  <c r="J15" i="16"/>
  <c r="G15" i="16"/>
  <c r="F15" i="16"/>
  <c r="E15" i="16"/>
  <c r="D15" i="16"/>
  <c r="O14" i="16"/>
  <c r="L14" i="16"/>
  <c r="K14" i="16"/>
  <c r="J14" i="16"/>
  <c r="G14" i="16"/>
  <c r="F14" i="16"/>
  <c r="E14" i="16"/>
  <c r="D14" i="16"/>
  <c r="O13" i="16"/>
  <c r="L13" i="16"/>
  <c r="K13" i="16"/>
  <c r="J13" i="16"/>
  <c r="G13" i="16"/>
  <c r="F13" i="16"/>
  <c r="E13" i="16"/>
  <c r="D13" i="16"/>
  <c r="O12" i="16"/>
  <c r="L12" i="16"/>
  <c r="K12" i="16"/>
  <c r="J12" i="16"/>
  <c r="G12" i="16"/>
  <c r="F12" i="16"/>
  <c r="E12" i="16"/>
  <c r="D12" i="16"/>
  <c r="O11" i="16"/>
  <c r="L11" i="16"/>
  <c r="K11" i="16"/>
  <c r="J11" i="16"/>
  <c r="G11" i="16"/>
  <c r="F11" i="16"/>
  <c r="E11" i="16"/>
  <c r="D11" i="16"/>
  <c r="O10" i="16"/>
  <c r="L10" i="16"/>
  <c r="K10" i="16"/>
  <c r="J10" i="16"/>
  <c r="G10" i="16"/>
  <c r="F10" i="16"/>
  <c r="E10" i="16"/>
  <c r="D10" i="16"/>
  <c r="O9" i="16"/>
  <c r="L9" i="16"/>
  <c r="K9" i="16"/>
  <c r="J9" i="16"/>
  <c r="G9" i="16"/>
  <c r="F9" i="16"/>
  <c r="E9" i="16"/>
  <c r="D9" i="16"/>
  <c r="O8" i="16"/>
  <c r="L8" i="16"/>
  <c r="K8" i="16"/>
  <c r="J8" i="16"/>
  <c r="G8" i="16"/>
  <c r="F8" i="16"/>
  <c r="E8" i="16"/>
  <c r="D8" i="16"/>
  <c r="O7" i="16"/>
  <c r="L7" i="16"/>
  <c r="K7" i="16"/>
  <c r="J7" i="16"/>
  <c r="G7" i="16"/>
  <c r="F7" i="16"/>
  <c r="E7" i="16"/>
  <c r="D7" i="16"/>
  <c r="O6" i="16"/>
  <c r="L6" i="16"/>
  <c r="K6" i="16"/>
  <c r="J6" i="16"/>
  <c r="G6" i="16"/>
  <c r="F6" i="16"/>
  <c r="E6" i="16"/>
  <c r="D6" i="16"/>
  <c r="L3" i="16"/>
  <c r="A3" i="16"/>
  <c r="A2" i="16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D70" i="12" s="1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D25" i="12" s="1"/>
  <c r="T24" i="14"/>
  <c r="T23" i="14"/>
  <c r="D23" i="12" s="1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T102" i="13"/>
  <c r="G102" i="13"/>
  <c r="F102" i="13"/>
  <c r="E102" i="13"/>
  <c r="D102" i="13"/>
  <c r="S101" i="13"/>
  <c r="R101" i="13"/>
  <c r="Q101" i="13"/>
  <c r="P101" i="13"/>
  <c r="O101" i="13"/>
  <c r="N101" i="13"/>
  <c r="M101" i="13"/>
  <c r="L101" i="13"/>
  <c r="K101" i="13"/>
  <c r="G101" i="12" s="1"/>
  <c r="T100" i="13"/>
  <c r="G100" i="13"/>
  <c r="F100" i="13"/>
  <c r="E100" i="13"/>
  <c r="D100" i="13"/>
  <c r="E99" i="13"/>
  <c r="S97" i="13"/>
  <c r="R97" i="13"/>
  <c r="Q97" i="13"/>
  <c r="P97" i="13"/>
  <c r="O97" i="13"/>
  <c r="N97" i="13"/>
  <c r="M97" i="13"/>
  <c r="T96" i="13"/>
  <c r="G96" i="13"/>
  <c r="F96" i="13"/>
  <c r="E96" i="13"/>
  <c r="D96" i="13"/>
  <c r="S95" i="13"/>
  <c r="R95" i="13"/>
  <c r="Q95" i="13"/>
  <c r="P95" i="13"/>
  <c r="O95" i="13"/>
  <c r="N95" i="13"/>
  <c r="M95" i="13"/>
  <c r="L95" i="13"/>
  <c r="K95" i="13"/>
  <c r="T94" i="13"/>
  <c r="G94" i="13"/>
  <c r="F94" i="13"/>
  <c r="E94" i="13"/>
  <c r="D94" i="13"/>
  <c r="S93" i="13"/>
  <c r="S98" i="13" s="1"/>
  <c r="R93" i="13"/>
  <c r="R98" i="13" s="1"/>
  <c r="Q93" i="13"/>
  <c r="P93" i="13"/>
  <c r="O93" i="13"/>
  <c r="O98" i="13" s="1"/>
  <c r="N93" i="13"/>
  <c r="N98" i="13" s="1"/>
  <c r="M93" i="13"/>
  <c r="L93" i="13"/>
  <c r="L98" i="13" s="1"/>
  <c r="K93" i="13"/>
  <c r="J93" i="13"/>
  <c r="J98" i="13" s="1"/>
  <c r="I93" i="13"/>
  <c r="I98" i="13" s="1"/>
  <c r="H93" i="13"/>
  <c r="T92" i="13"/>
  <c r="G92" i="13"/>
  <c r="F92" i="13"/>
  <c r="E92" i="13"/>
  <c r="D92" i="13"/>
  <c r="T91" i="13"/>
  <c r="G91" i="13"/>
  <c r="F91" i="13"/>
  <c r="E91" i="13"/>
  <c r="D91" i="13"/>
  <c r="T90" i="13"/>
  <c r="G90" i="13"/>
  <c r="F90" i="13"/>
  <c r="E90" i="13"/>
  <c r="D90" i="13"/>
  <c r="T89" i="13"/>
  <c r="G89" i="13"/>
  <c r="F89" i="13"/>
  <c r="E89" i="13"/>
  <c r="D89" i="13"/>
  <c r="T88" i="13"/>
  <c r="G88" i="13"/>
  <c r="F88" i="13"/>
  <c r="E88" i="13"/>
  <c r="D88" i="13"/>
  <c r="T87" i="13"/>
  <c r="G87" i="13"/>
  <c r="F87" i="13"/>
  <c r="E87" i="13"/>
  <c r="D87" i="13"/>
  <c r="T86" i="13"/>
  <c r="G86" i="13"/>
  <c r="F86" i="13"/>
  <c r="E86" i="13"/>
  <c r="D86" i="13"/>
  <c r="T85" i="13"/>
  <c r="G85" i="13"/>
  <c r="F85" i="13"/>
  <c r="E85" i="13"/>
  <c r="D85" i="13"/>
  <c r="T84" i="13"/>
  <c r="G84" i="13"/>
  <c r="F84" i="13"/>
  <c r="E84" i="13"/>
  <c r="D84" i="13"/>
  <c r="T83" i="13"/>
  <c r="G83" i="13"/>
  <c r="F83" i="13"/>
  <c r="E83" i="13"/>
  <c r="D83" i="13"/>
  <c r="T82" i="13"/>
  <c r="G82" i="13"/>
  <c r="F82" i="13"/>
  <c r="E82" i="13"/>
  <c r="D82" i="13"/>
  <c r="T81" i="13"/>
  <c r="G81" i="13"/>
  <c r="F81" i="13"/>
  <c r="E81" i="13"/>
  <c r="D81" i="13"/>
  <c r="T80" i="13"/>
  <c r="G80" i="13"/>
  <c r="F80" i="13"/>
  <c r="E80" i="13"/>
  <c r="D80" i="13"/>
  <c r="T79" i="13"/>
  <c r="G79" i="13"/>
  <c r="F79" i="13"/>
  <c r="E79" i="13"/>
  <c r="D79" i="13"/>
  <c r="T78" i="13"/>
  <c r="G78" i="13"/>
  <c r="F78" i="13"/>
  <c r="E78" i="13"/>
  <c r="D78" i="13"/>
  <c r="T77" i="13"/>
  <c r="G77" i="13"/>
  <c r="F77" i="13"/>
  <c r="E77" i="13"/>
  <c r="D77" i="13"/>
  <c r="T76" i="13"/>
  <c r="G76" i="13"/>
  <c r="F76" i="13"/>
  <c r="E76" i="13"/>
  <c r="D76" i="13"/>
  <c r="T75" i="13"/>
  <c r="G75" i="13"/>
  <c r="F75" i="13"/>
  <c r="E75" i="13"/>
  <c r="D75" i="13"/>
  <c r="T74" i="13"/>
  <c r="G74" i="13"/>
  <c r="F74" i="13"/>
  <c r="E74" i="13"/>
  <c r="D74" i="13"/>
  <c r="T73" i="13"/>
  <c r="G73" i="13"/>
  <c r="F73" i="13"/>
  <c r="E73" i="13"/>
  <c r="D73" i="13"/>
  <c r="T72" i="13"/>
  <c r="G72" i="13"/>
  <c r="F72" i="13"/>
  <c r="E72" i="13"/>
  <c r="D72" i="13"/>
  <c r="T71" i="13"/>
  <c r="G71" i="13"/>
  <c r="F71" i="13"/>
  <c r="E71" i="13"/>
  <c r="D71" i="13"/>
  <c r="T70" i="13"/>
  <c r="G70" i="13"/>
  <c r="F70" i="13"/>
  <c r="E70" i="13"/>
  <c r="D70" i="13"/>
  <c r="T69" i="13"/>
  <c r="G69" i="13"/>
  <c r="F69" i="13"/>
  <c r="E69" i="13"/>
  <c r="D69" i="13"/>
  <c r="T68" i="13"/>
  <c r="G68" i="13"/>
  <c r="F68" i="13"/>
  <c r="E68" i="13"/>
  <c r="D68" i="13"/>
  <c r="T67" i="13"/>
  <c r="G67" i="13"/>
  <c r="F67" i="13"/>
  <c r="E67" i="13"/>
  <c r="D67" i="13"/>
  <c r="T66" i="13"/>
  <c r="G66" i="13"/>
  <c r="F66" i="13"/>
  <c r="E66" i="13"/>
  <c r="D66" i="13"/>
  <c r="T65" i="13"/>
  <c r="G65" i="13"/>
  <c r="F65" i="13"/>
  <c r="E65" i="13"/>
  <c r="D65" i="13"/>
  <c r="T64" i="13"/>
  <c r="G64" i="13"/>
  <c r="F64" i="13"/>
  <c r="E64" i="13"/>
  <c r="D64" i="13"/>
  <c r="T63" i="13"/>
  <c r="G63" i="13"/>
  <c r="F63" i="13"/>
  <c r="E63" i="13"/>
  <c r="D63" i="13"/>
  <c r="T62" i="13"/>
  <c r="G62" i="13"/>
  <c r="F62" i="13"/>
  <c r="E62" i="13"/>
  <c r="D62" i="13"/>
  <c r="T61" i="13"/>
  <c r="G61" i="13"/>
  <c r="F61" i="13"/>
  <c r="E61" i="13"/>
  <c r="D61" i="13"/>
  <c r="T60" i="13"/>
  <c r="G60" i="13"/>
  <c r="F60" i="13"/>
  <c r="E60" i="13"/>
  <c r="D60" i="13"/>
  <c r="T59" i="13"/>
  <c r="G59" i="13"/>
  <c r="F59" i="13"/>
  <c r="E59" i="13"/>
  <c r="D59" i="13"/>
  <c r="T58" i="13"/>
  <c r="G58" i="13"/>
  <c r="F58" i="13"/>
  <c r="E58" i="13"/>
  <c r="D58" i="13"/>
  <c r="T57" i="13"/>
  <c r="G57" i="13"/>
  <c r="F57" i="13"/>
  <c r="E57" i="13"/>
  <c r="D57" i="13"/>
  <c r="T56" i="13"/>
  <c r="G56" i="13"/>
  <c r="F56" i="13"/>
  <c r="E56" i="13"/>
  <c r="D56" i="13"/>
  <c r="T55" i="13"/>
  <c r="G55" i="13"/>
  <c r="F55" i="13"/>
  <c r="E55" i="13"/>
  <c r="D55" i="13"/>
  <c r="T54" i="13"/>
  <c r="G54" i="13"/>
  <c r="F54" i="13"/>
  <c r="E54" i="13"/>
  <c r="D54" i="13"/>
  <c r="T53" i="13"/>
  <c r="G53" i="13"/>
  <c r="F53" i="13"/>
  <c r="E53" i="13"/>
  <c r="D53" i="13"/>
  <c r="T52" i="13"/>
  <c r="G52" i="13"/>
  <c r="F52" i="13"/>
  <c r="E52" i="13"/>
  <c r="D52" i="13"/>
  <c r="T51" i="13"/>
  <c r="G51" i="13"/>
  <c r="F51" i="13"/>
  <c r="E51" i="13"/>
  <c r="D51" i="13"/>
  <c r="T50" i="13"/>
  <c r="G50" i="13"/>
  <c r="F50" i="13"/>
  <c r="E50" i="13"/>
  <c r="D50" i="13"/>
  <c r="T49" i="13"/>
  <c r="G49" i="13"/>
  <c r="F49" i="13"/>
  <c r="E49" i="13"/>
  <c r="D49" i="13"/>
  <c r="T48" i="13"/>
  <c r="G48" i="13"/>
  <c r="F48" i="13"/>
  <c r="E48" i="13"/>
  <c r="D48" i="13"/>
  <c r="T47" i="13"/>
  <c r="G47" i="13"/>
  <c r="F47" i="13"/>
  <c r="E47" i="13"/>
  <c r="D47" i="13"/>
  <c r="T46" i="13"/>
  <c r="G46" i="13"/>
  <c r="F46" i="13"/>
  <c r="E46" i="13"/>
  <c r="D46" i="13"/>
  <c r="T45" i="13"/>
  <c r="G45" i="13"/>
  <c r="F45" i="13"/>
  <c r="E45" i="13"/>
  <c r="D45" i="13"/>
  <c r="T44" i="13"/>
  <c r="G44" i="13"/>
  <c r="F44" i="13"/>
  <c r="E44" i="13"/>
  <c r="D44" i="13"/>
  <c r="T43" i="13"/>
  <c r="G43" i="13"/>
  <c r="F43" i="13"/>
  <c r="E43" i="13"/>
  <c r="D43" i="13"/>
  <c r="T42" i="13"/>
  <c r="G42" i="13"/>
  <c r="F42" i="13"/>
  <c r="E42" i="13"/>
  <c r="D42" i="13"/>
  <c r="T41" i="13"/>
  <c r="G41" i="13"/>
  <c r="F41" i="13"/>
  <c r="E41" i="13"/>
  <c r="D41" i="13"/>
  <c r="T40" i="13"/>
  <c r="G40" i="13"/>
  <c r="F40" i="13"/>
  <c r="E40" i="13"/>
  <c r="D40" i="13"/>
  <c r="T39" i="13"/>
  <c r="G39" i="13"/>
  <c r="F39" i="13"/>
  <c r="E39" i="13"/>
  <c r="D39" i="13"/>
  <c r="T38" i="13"/>
  <c r="G38" i="13"/>
  <c r="F38" i="13"/>
  <c r="E38" i="13"/>
  <c r="D38" i="13"/>
  <c r="T37" i="13"/>
  <c r="G37" i="13"/>
  <c r="F37" i="13"/>
  <c r="E37" i="13"/>
  <c r="D37" i="13"/>
  <c r="T36" i="13"/>
  <c r="G36" i="13"/>
  <c r="F36" i="13"/>
  <c r="E36" i="13"/>
  <c r="D36" i="13"/>
  <c r="T35" i="13"/>
  <c r="G35" i="13"/>
  <c r="F35" i="13"/>
  <c r="E35" i="13"/>
  <c r="D35" i="13"/>
  <c r="T34" i="13"/>
  <c r="G34" i="13"/>
  <c r="F34" i="13"/>
  <c r="E34" i="13"/>
  <c r="D34" i="13"/>
  <c r="T33" i="13"/>
  <c r="G33" i="13"/>
  <c r="F33" i="13"/>
  <c r="E33" i="13"/>
  <c r="D33" i="13"/>
  <c r="T32" i="13"/>
  <c r="G32" i="13"/>
  <c r="F32" i="13"/>
  <c r="E32" i="13"/>
  <c r="D32" i="13"/>
  <c r="T31" i="13"/>
  <c r="G31" i="13"/>
  <c r="F31" i="13"/>
  <c r="E31" i="13"/>
  <c r="D31" i="13"/>
  <c r="T30" i="13"/>
  <c r="G30" i="13"/>
  <c r="F30" i="13"/>
  <c r="E30" i="13"/>
  <c r="D30" i="13"/>
  <c r="T29" i="13"/>
  <c r="G29" i="13"/>
  <c r="F29" i="13"/>
  <c r="E29" i="13"/>
  <c r="D29" i="13"/>
  <c r="T28" i="13"/>
  <c r="G28" i="13"/>
  <c r="F28" i="13"/>
  <c r="E28" i="13"/>
  <c r="D28" i="13"/>
  <c r="T27" i="13"/>
  <c r="G27" i="13"/>
  <c r="F27" i="13"/>
  <c r="E27" i="13"/>
  <c r="D27" i="13"/>
  <c r="T26" i="13"/>
  <c r="G26" i="13"/>
  <c r="F26" i="13"/>
  <c r="E26" i="13"/>
  <c r="D26" i="13"/>
  <c r="T25" i="13"/>
  <c r="G25" i="13"/>
  <c r="F25" i="13"/>
  <c r="E25" i="13"/>
  <c r="D25" i="13"/>
  <c r="T24" i="13"/>
  <c r="G24" i="13"/>
  <c r="F24" i="13"/>
  <c r="E24" i="13"/>
  <c r="D24" i="13"/>
  <c r="T23" i="13"/>
  <c r="G23" i="13"/>
  <c r="F23" i="13"/>
  <c r="E23" i="13"/>
  <c r="D23" i="13"/>
  <c r="T22" i="13"/>
  <c r="G22" i="13"/>
  <c r="F22" i="13"/>
  <c r="E22" i="13"/>
  <c r="D22" i="13"/>
  <c r="T21" i="13"/>
  <c r="G21" i="13"/>
  <c r="F21" i="13"/>
  <c r="E21" i="13"/>
  <c r="D21" i="13"/>
  <c r="T20" i="13"/>
  <c r="G20" i="13"/>
  <c r="F20" i="13"/>
  <c r="E20" i="13"/>
  <c r="D20" i="13"/>
  <c r="T19" i="13"/>
  <c r="G19" i="13"/>
  <c r="F19" i="13"/>
  <c r="E19" i="13"/>
  <c r="D19" i="13"/>
  <c r="T18" i="13"/>
  <c r="G18" i="13"/>
  <c r="F18" i="13"/>
  <c r="E18" i="13"/>
  <c r="D18" i="13"/>
  <c r="T17" i="13"/>
  <c r="G17" i="13"/>
  <c r="F17" i="13"/>
  <c r="E17" i="13"/>
  <c r="D17" i="13"/>
  <c r="T16" i="13"/>
  <c r="G16" i="13"/>
  <c r="F16" i="13"/>
  <c r="E16" i="13"/>
  <c r="D16" i="13"/>
  <c r="T15" i="13"/>
  <c r="G15" i="13"/>
  <c r="F15" i="13"/>
  <c r="E15" i="13"/>
  <c r="D15" i="13"/>
  <c r="T14" i="13"/>
  <c r="G14" i="13"/>
  <c r="F14" i="13"/>
  <c r="E14" i="13"/>
  <c r="D14" i="13"/>
  <c r="T13" i="13"/>
  <c r="G13" i="13"/>
  <c r="F13" i="13"/>
  <c r="E13" i="13"/>
  <c r="D13" i="13"/>
  <c r="T12" i="13"/>
  <c r="G12" i="13"/>
  <c r="F12" i="13"/>
  <c r="E12" i="13"/>
  <c r="D12" i="13"/>
  <c r="T11" i="13"/>
  <c r="G11" i="13"/>
  <c r="F11" i="13"/>
  <c r="E11" i="13"/>
  <c r="D11" i="13"/>
  <c r="T10" i="13"/>
  <c r="G10" i="13"/>
  <c r="F10" i="13"/>
  <c r="E10" i="13"/>
  <c r="D10" i="13"/>
  <c r="T9" i="13"/>
  <c r="G9" i="13"/>
  <c r="F9" i="13"/>
  <c r="E9" i="13"/>
  <c r="D9" i="13"/>
  <c r="T8" i="13"/>
  <c r="G8" i="13"/>
  <c r="F8" i="13"/>
  <c r="E8" i="13"/>
  <c r="D8" i="13"/>
  <c r="T7" i="13"/>
  <c r="G7" i="13"/>
  <c r="F7" i="13"/>
  <c r="E7" i="13"/>
  <c r="D7" i="13"/>
  <c r="T6" i="13"/>
  <c r="G6" i="13"/>
  <c r="F6" i="13"/>
  <c r="E6" i="13"/>
  <c r="D6" i="13"/>
  <c r="L3" i="13"/>
  <c r="A3" i="13"/>
  <c r="A2" i="13"/>
  <c r="O105" i="12"/>
  <c r="K105" i="12"/>
  <c r="J105" i="12"/>
  <c r="F105" i="12"/>
  <c r="E105" i="12"/>
  <c r="O104" i="12"/>
  <c r="K104" i="12"/>
  <c r="J104" i="12"/>
  <c r="F104" i="12"/>
  <c r="E104" i="12"/>
  <c r="O103" i="12"/>
  <c r="K103" i="12"/>
  <c r="J103" i="12"/>
  <c r="F103" i="12"/>
  <c r="E103" i="12"/>
  <c r="O102" i="12"/>
  <c r="L102" i="12"/>
  <c r="K102" i="12"/>
  <c r="J102" i="12"/>
  <c r="G102" i="12"/>
  <c r="F102" i="12"/>
  <c r="E102" i="12"/>
  <c r="O101" i="12"/>
  <c r="K101" i="12"/>
  <c r="J101" i="12"/>
  <c r="F101" i="12"/>
  <c r="E101" i="12"/>
  <c r="O100" i="12"/>
  <c r="L100" i="12"/>
  <c r="K100" i="12"/>
  <c r="J100" i="12"/>
  <c r="G100" i="12"/>
  <c r="F100" i="12"/>
  <c r="E100" i="12"/>
  <c r="O99" i="12"/>
  <c r="L99" i="12"/>
  <c r="K99" i="12"/>
  <c r="J99" i="12"/>
  <c r="G99" i="12"/>
  <c r="F99" i="12"/>
  <c r="E99" i="12"/>
  <c r="O98" i="12"/>
  <c r="K98" i="12"/>
  <c r="J98" i="12"/>
  <c r="F98" i="12"/>
  <c r="E98" i="12"/>
  <c r="O97" i="12"/>
  <c r="K97" i="12"/>
  <c r="J97" i="12"/>
  <c r="F97" i="12"/>
  <c r="E97" i="12"/>
  <c r="O96" i="12"/>
  <c r="L96" i="12"/>
  <c r="K96" i="12"/>
  <c r="J96" i="12"/>
  <c r="G96" i="12"/>
  <c r="F96" i="12"/>
  <c r="E96" i="12"/>
  <c r="O95" i="12"/>
  <c r="K95" i="12"/>
  <c r="J95" i="12"/>
  <c r="F95" i="12"/>
  <c r="E95" i="12"/>
  <c r="O94" i="12"/>
  <c r="L94" i="12"/>
  <c r="K94" i="12"/>
  <c r="J94" i="12"/>
  <c r="G94" i="12"/>
  <c r="F94" i="12"/>
  <c r="E94" i="12"/>
  <c r="O93" i="12"/>
  <c r="O92" i="12"/>
  <c r="L92" i="12"/>
  <c r="K92" i="12"/>
  <c r="J92" i="12"/>
  <c r="G92" i="12"/>
  <c r="F92" i="12"/>
  <c r="E92" i="12"/>
  <c r="D92" i="12"/>
  <c r="O91" i="12"/>
  <c r="L91" i="12"/>
  <c r="K91" i="12"/>
  <c r="J91" i="12"/>
  <c r="G91" i="12"/>
  <c r="F91" i="12"/>
  <c r="E91" i="12"/>
  <c r="D91" i="12"/>
  <c r="O90" i="12"/>
  <c r="L90" i="12"/>
  <c r="K90" i="12"/>
  <c r="J90" i="12"/>
  <c r="G90" i="12"/>
  <c r="F90" i="12"/>
  <c r="E90" i="12"/>
  <c r="D90" i="12"/>
  <c r="O89" i="12"/>
  <c r="L89" i="12"/>
  <c r="K89" i="12"/>
  <c r="J89" i="12"/>
  <c r="G89" i="12"/>
  <c r="F89" i="12"/>
  <c r="E89" i="12"/>
  <c r="D89" i="12"/>
  <c r="O88" i="12"/>
  <c r="L88" i="12"/>
  <c r="K88" i="12"/>
  <c r="J88" i="12"/>
  <c r="G88" i="12"/>
  <c r="F88" i="12"/>
  <c r="E88" i="12"/>
  <c r="D88" i="12"/>
  <c r="O87" i="12"/>
  <c r="L87" i="12"/>
  <c r="K87" i="12"/>
  <c r="J87" i="12"/>
  <c r="G87" i="12"/>
  <c r="F87" i="12"/>
  <c r="E87" i="12"/>
  <c r="D87" i="12"/>
  <c r="O86" i="12"/>
  <c r="L86" i="12"/>
  <c r="K86" i="12"/>
  <c r="J86" i="12"/>
  <c r="G86" i="12"/>
  <c r="F86" i="12"/>
  <c r="E86" i="12"/>
  <c r="D86" i="12"/>
  <c r="O85" i="12"/>
  <c r="L85" i="12"/>
  <c r="K85" i="12"/>
  <c r="J85" i="12"/>
  <c r="G85" i="12"/>
  <c r="F85" i="12"/>
  <c r="E85" i="12"/>
  <c r="D85" i="12"/>
  <c r="O84" i="12"/>
  <c r="L84" i="12"/>
  <c r="K84" i="12"/>
  <c r="J84" i="12"/>
  <c r="G84" i="12"/>
  <c r="F84" i="12"/>
  <c r="E84" i="12"/>
  <c r="D84" i="12"/>
  <c r="O83" i="12"/>
  <c r="L83" i="12"/>
  <c r="K83" i="12"/>
  <c r="J83" i="12"/>
  <c r="G83" i="12"/>
  <c r="F83" i="12"/>
  <c r="E83" i="12"/>
  <c r="D83" i="12"/>
  <c r="O82" i="12"/>
  <c r="L82" i="12"/>
  <c r="K82" i="12"/>
  <c r="J82" i="12"/>
  <c r="G82" i="12"/>
  <c r="F82" i="12"/>
  <c r="E82" i="12"/>
  <c r="D82" i="12"/>
  <c r="O81" i="12"/>
  <c r="L81" i="12"/>
  <c r="K81" i="12"/>
  <c r="J81" i="12"/>
  <c r="G81" i="12"/>
  <c r="F81" i="12"/>
  <c r="E81" i="12"/>
  <c r="D81" i="12"/>
  <c r="O80" i="12"/>
  <c r="L80" i="12"/>
  <c r="K80" i="12"/>
  <c r="J80" i="12"/>
  <c r="G80" i="12"/>
  <c r="F80" i="12"/>
  <c r="E80" i="12"/>
  <c r="D80" i="12"/>
  <c r="O79" i="12"/>
  <c r="L79" i="12"/>
  <c r="K79" i="12"/>
  <c r="J79" i="12"/>
  <c r="G79" i="12"/>
  <c r="F79" i="12"/>
  <c r="E79" i="12"/>
  <c r="D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D77" i="12"/>
  <c r="O76" i="12"/>
  <c r="L76" i="12"/>
  <c r="K76" i="12"/>
  <c r="J76" i="12"/>
  <c r="G76" i="12"/>
  <c r="F76" i="12"/>
  <c r="E76" i="12"/>
  <c r="D76" i="12"/>
  <c r="O75" i="12"/>
  <c r="L75" i="12"/>
  <c r="K75" i="12"/>
  <c r="J75" i="12"/>
  <c r="G75" i="12"/>
  <c r="F75" i="12"/>
  <c r="E75" i="12"/>
  <c r="D75" i="12"/>
  <c r="O74" i="12"/>
  <c r="L74" i="12"/>
  <c r="K74" i="12"/>
  <c r="J74" i="12"/>
  <c r="G74" i="12"/>
  <c r="F74" i="12"/>
  <c r="E74" i="12"/>
  <c r="D74" i="12"/>
  <c r="O73" i="12"/>
  <c r="L73" i="12"/>
  <c r="K73" i="12"/>
  <c r="J73" i="12"/>
  <c r="G73" i="12"/>
  <c r="F73" i="12"/>
  <c r="E73" i="12"/>
  <c r="D73" i="12"/>
  <c r="O72" i="12"/>
  <c r="L72" i="12"/>
  <c r="K72" i="12"/>
  <c r="J72" i="12"/>
  <c r="G72" i="12"/>
  <c r="F72" i="12"/>
  <c r="E72" i="12"/>
  <c r="D72" i="12"/>
  <c r="O71" i="12"/>
  <c r="L71" i="12"/>
  <c r="K71" i="12"/>
  <c r="J71" i="12"/>
  <c r="G71" i="12"/>
  <c r="F71" i="12"/>
  <c r="E71" i="12"/>
  <c r="D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D69" i="12"/>
  <c r="O68" i="12"/>
  <c r="L68" i="12"/>
  <c r="K68" i="12"/>
  <c r="J68" i="12"/>
  <c r="G68" i="12"/>
  <c r="F68" i="12"/>
  <c r="E68" i="12"/>
  <c r="D68" i="12"/>
  <c r="O67" i="12"/>
  <c r="L67" i="12"/>
  <c r="K67" i="12"/>
  <c r="J67" i="12"/>
  <c r="G67" i="12"/>
  <c r="F67" i="12"/>
  <c r="E67" i="12"/>
  <c r="D67" i="12"/>
  <c r="O66" i="12"/>
  <c r="L66" i="12"/>
  <c r="K66" i="12"/>
  <c r="J66" i="12"/>
  <c r="G66" i="12"/>
  <c r="F66" i="12"/>
  <c r="E66" i="12"/>
  <c r="D66" i="12"/>
  <c r="O65" i="12"/>
  <c r="L65" i="12"/>
  <c r="K65" i="12"/>
  <c r="J65" i="12"/>
  <c r="G65" i="12"/>
  <c r="F65" i="12"/>
  <c r="E65" i="12"/>
  <c r="D65" i="12"/>
  <c r="O64" i="12"/>
  <c r="L64" i="12"/>
  <c r="K64" i="12"/>
  <c r="J64" i="12"/>
  <c r="G64" i="12"/>
  <c r="F64" i="12"/>
  <c r="E64" i="12"/>
  <c r="D64" i="12"/>
  <c r="O63" i="12"/>
  <c r="L63" i="12"/>
  <c r="K63" i="12"/>
  <c r="J63" i="12"/>
  <c r="G63" i="12"/>
  <c r="F63" i="12"/>
  <c r="E63" i="12"/>
  <c r="D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D61" i="12"/>
  <c r="O60" i="12"/>
  <c r="L60" i="12"/>
  <c r="K60" i="12"/>
  <c r="J60" i="12"/>
  <c r="G60" i="12"/>
  <c r="F60" i="12"/>
  <c r="E60" i="12"/>
  <c r="D60" i="12"/>
  <c r="O59" i="12"/>
  <c r="L59" i="12"/>
  <c r="K59" i="12"/>
  <c r="J59" i="12"/>
  <c r="G59" i="12"/>
  <c r="F59" i="12"/>
  <c r="E59" i="12"/>
  <c r="D59" i="12"/>
  <c r="O58" i="12"/>
  <c r="L58" i="12"/>
  <c r="K58" i="12"/>
  <c r="J58" i="12"/>
  <c r="G58" i="12"/>
  <c r="F58" i="12"/>
  <c r="E58" i="12"/>
  <c r="D58" i="12"/>
  <c r="O57" i="12"/>
  <c r="L57" i="12"/>
  <c r="K57" i="12"/>
  <c r="J57" i="12"/>
  <c r="G57" i="12"/>
  <c r="F57" i="12"/>
  <c r="E57" i="12"/>
  <c r="D57" i="12"/>
  <c r="O56" i="12"/>
  <c r="L56" i="12"/>
  <c r="K56" i="12"/>
  <c r="J56" i="12"/>
  <c r="G56" i="12"/>
  <c r="F56" i="12"/>
  <c r="E56" i="12"/>
  <c r="D56" i="12"/>
  <c r="O55" i="12"/>
  <c r="L55" i="12"/>
  <c r="K55" i="12"/>
  <c r="J55" i="12"/>
  <c r="G55" i="12"/>
  <c r="F55" i="12"/>
  <c r="E55" i="12"/>
  <c r="D55" i="12"/>
  <c r="O54" i="12"/>
  <c r="L54" i="12"/>
  <c r="K54" i="12"/>
  <c r="J54" i="12"/>
  <c r="G54" i="12"/>
  <c r="F54" i="12"/>
  <c r="E54" i="12"/>
  <c r="D54" i="12"/>
  <c r="O53" i="12"/>
  <c r="L53" i="12"/>
  <c r="K53" i="12"/>
  <c r="J53" i="12"/>
  <c r="G53" i="12"/>
  <c r="F53" i="12"/>
  <c r="E53" i="12"/>
  <c r="D53" i="12"/>
  <c r="O52" i="12"/>
  <c r="L52" i="12"/>
  <c r="K52" i="12"/>
  <c r="J52" i="12"/>
  <c r="G52" i="12"/>
  <c r="F52" i="12"/>
  <c r="E52" i="12"/>
  <c r="D52" i="12"/>
  <c r="O51" i="12"/>
  <c r="L51" i="12"/>
  <c r="K51" i="12"/>
  <c r="J51" i="12"/>
  <c r="G51" i="12"/>
  <c r="F51" i="12"/>
  <c r="E51" i="12"/>
  <c r="D51" i="12"/>
  <c r="O50" i="12"/>
  <c r="L50" i="12"/>
  <c r="K50" i="12"/>
  <c r="J50" i="12"/>
  <c r="G50" i="12"/>
  <c r="F50" i="12"/>
  <c r="E50" i="12"/>
  <c r="D50" i="12"/>
  <c r="O49" i="12"/>
  <c r="L49" i="12"/>
  <c r="K49" i="12"/>
  <c r="J49" i="12"/>
  <c r="G49" i="12"/>
  <c r="F49" i="12"/>
  <c r="E49" i="12"/>
  <c r="D49" i="12"/>
  <c r="O48" i="12"/>
  <c r="L48" i="12"/>
  <c r="K48" i="12"/>
  <c r="J48" i="12"/>
  <c r="G48" i="12"/>
  <c r="F48" i="12"/>
  <c r="E48" i="12"/>
  <c r="D48" i="12"/>
  <c r="O47" i="12"/>
  <c r="L47" i="12"/>
  <c r="K47" i="12"/>
  <c r="J47" i="12"/>
  <c r="G47" i="12"/>
  <c r="F47" i="12"/>
  <c r="E47" i="12"/>
  <c r="D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D45" i="12"/>
  <c r="O44" i="12"/>
  <c r="L44" i="12"/>
  <c r="K44" i="12"/>
  <c r="J44" i="12"/>
  <c r="G44" i="12"/>
  <c r="F44" i="12"/>
  <c r="E44" i="12"/>
  <c r="D44" i="12"/>
  <c r="O43" i="12"/>
  <c r="L43" i="12"/>
  <c r="K43" i="12"/>
  <c r="J43" i="12"/>
  <c r="G43" i="12"/>
  <c r="F43" i="12"/>
  <c r="E43" i="12"/>
  <c r="D43" i="12"/>
  <c r="O42" i="12"/>
  <c r="L42" i="12"/>
  <c r="K42" i="12"/>
  <c r="J42" i="12"/>
  <c r="G42" i="12"/>
  <c r="F42" i="12"/>
  <c r="E42" i="12"/>
  <c r="D42" i="12"/>
  <c r="O41" i="12"/>
  <c r="L41" i="12"/>
  <c r="K41" i="12"/>
  <c r="J41" i="12"/>
  <c r="G41" i="12"/>
  <c r="F41" i="12"/>
  <c r="E41" i="12"/>
  <c r="D41" i="12"/>
  <c r="O40" i="12"/>
  <c r="L40" i="12"/>
  <c r="K40" i="12"/>
  <c r="J40" i="12"/>
  <c r="G40" i="12"/>
  <c r="F40" i="12"/>
  <c r="E40" i="12"/>
  <c r="D40" i="12"/>
  <c r="O39" i="12"/>
  <c r="L39" i="12"/>
  <c r="K39" i="12"/>
  <c r="J39" i="12"/>
  <c r="G39" i="12"/>
  <c r="F39" i="12"/>
  <c r="E39" i="12"/>
  <c r="D39" i="12"/>
  <c r="O38" i="12"/>
  <c r="L38" i="12"/>
  <c r="K38" i="12"/>
  <c r="J38" i="12"/>
  <c r="G38" i="12"/>
  <c r="F38" i="12"/>
  <c r="E38" i="12"/>
  <c r="D38" i="12"/>
  <c r="O37" i="12"/>
  <c r="L37" i="12"/>
  <c r="K37" i="12"/>
  <c r="J37" i="12"/>
  <c r="G37" i="12"/>
  <c r="F37" i="12"/>
  <c r="E37" i="12"/>
  <c r="D37" i="12"/>
  <c r="O36" i="12"/>
  <c r="L36" i="12"/>
  <c r="K36" i="12"/>
  <c r="J36" i="12"/>
  <c r="G36" i="12"/>
  <c r="F36" i="12"/>
  <c r="E36" i="12"/>
  <c r="D36" i="12"/>
  <c r="O35" i="12"/>
  <c r="L35" i="12"/>
  <c r="K35" i="12"/>
  <c r="J35" i="12"/>
  <c r="G35" i="12"/>
  <c r="F35" i="12"/>
  <c r="E35" i="12"/>
  <c r="D35" i="12"/>
  <c r="O34" i="12"/>
  <c r="L34" i="12"/>
  <c r="K34" i="12"/>
  <c r="J34" i="12"/>
  <c r="G34" i="12"/>
  <c r="F34" i="12"/>
  <c r="E34" i="12"/>
  <c r="D34" i="12"/>
  <c r="O33" i="12"/>
  <c r="L33" i="12"/>
  <c r="K33" i="12"/>
  <c r="J33" i="12"/>
  <c r="G33" i="12"/>
  <c r="F33" i="12"/>
  <c r="E33" i="12"/>
  <c r="D33" i="12"/>
  <c r="O32" i="12"/>
  <c r="L32" i="12"/>
  <c r="K32" i="12"/>
  <c r="J32" i="12"/>
  <c r="G32" i="12"/>
  <c r="F32" i="12"/>
  <c r="E32" i="12"/>
  <c r="D32" i="12"/>
  <c r="O31" i="12"/>
  <c r="L31" i="12"/>
  <c r="K31" i="12"/>
  <c r="J31" i="12"/>
  <c r="G31" i="12"/>
  <c r="F31" i="12"/>
  <c r="E31" i="12"/>
  <c r="D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D29" i="12"/>
  <c r="O28" i="12"/>
  <c r="L28" i="12"/>
  <c r="K28" i="12"/>
  <c r="J28" i="12"/>
  <c r="G28" i="12"/>
  <c r="F28" i="12"/>
  <c r="E28" i="12"/>
  <c r="D28" i="12"/>
  <c r="O27" i="12"/>
  <c r="L27" i="12"/>
  <c r="K27" i="12"/>
  <c r="J27" i="12"/>
  <c r="G27" i="12"/>
  <c r="F27" i="12"/>
  <c r="E27" i="12"/>
  <c r="D27" i="12"/>
  <c r="O26" i="12"/>
  <c r="L26" i="12"/>
  <c r="K26" i="12"/>
  <c r="J26" i="12"/>
  <c r="G26" i="12"/>
  <c r="F26" i="12"/>
  <c r="E26" i="12"/>
  <c r="D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D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D22" i="12"/>
  <c r="O21" i="12"/>
  <c r="L21" i="12"/>
  <c r="K21" i="12"/>
  <c r="J21" i="12"/>
  <c r="G21" i="12"/>
  <c r="F21" i="12"/>
  <c r="E21" i="12"/>
  <c r="D21" i="12"/>
  <c r="O20" i="12"/>
  <c r="L20" i="12"/>
  <c r="K20" i="12"/>
  <c r="J20" i="12"/>
  <c r="G20" i="12"/>
  <c r="F20" i="12"/>
  <c r="E20" i="12"/>
  <c r="D20" i="12"/>
  <c r="O19" i="12"/>
  <c r="L19" i="12"/>
  <c r="K19" i="12"/>
  <c r="J19" i="12"/>
  <c r="G19" i="12"/>
  <c r="F19" i="12"/>
  <c r="E19" i="12"/>
  <c r="D19" i="12"/>
  <c r="O18" i="12"/>
  <c r="L18" i="12"/>
  <c r="K18" i="12"/>
  <c r="J18" i="12"/>
  <c r="G18" i="12"/>
  <c r="F18" i="12"/>
  <c r="E18" i="12"/>
  <c r="D18" i="12"/>
  <c r="O17" i="12"/>
  <c r="L17" i="12"/>
  <c r="K17" i="12"/>
  <c r="J17" i="12"/>
  <c r="G17" i="12"/>
  <c r="F17" i="12"/>
  <c r="E17" i="12"/>
  <c r="D17" i="12"/>
  <c r="O16" i="12"/>
  <c r="L16" i="12"/>
  <c r="K16" i="12"/>
  <c r="J16" i="12"/>
  <c r="G16" i="12"/>
  <c r="F16" i="12"/>
  <c r="E16" i="12"/>
  <c r="D16" i="12"/>
  <c r="O15" i="12"/>
  <c r="L15" i="12"/>
  <c r="K15" i="12"/>
  <c r="J15" i="12"/>
  <c r="G15" i="12"/>
  <c r="F15" i="12"/>
  <c r="E15" i="12"/>
  <c r="D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D13" i="12"/>
  <c r="O12" i="12"/>
  <c r="L12" i="12"/>
  <c r="K12" i="12"/>
  <c r="J12" i="12"/>
  <c r="G12" i="12"/>
  <c r="F12" i="12"/>
  <c r="E12" i="12"/>
  <c r="D12" i="12"/>
  <c r="O11" i="12"/>
  <c r="L11" i="12"/>
  <c r="K11" i="12"/>
  <c r="J11" i="12"/>
  <c r="G11" i="12"/>
  <c r="F11" i="12"/>
  <c r="E11" i="12"/>
  <c r="D11" i="12"/>
  <c r="O10" i="12"/>
  <c r="L10" i="12"/>
  <c r="K10" i="12"/>
  <c r="J10" i="12"/>
  <c r="G10" i="12"/>
  <c r="F10" i="12"/>
  <c r="E10" i="12"/>
  <c r="D10" i="12"/>
  <c r="O9" i="12"/>
  <c r="L9" i="12"/>
  <c r="K9" i="12"/>
  <c r="J9" i="12"/>
  <c r="G9" i="12"/>
  <c r="F9" i="12"/>
  <c r="E9" i="12"/>
  <c r="D9" i="12"/>
  <c r="O8" i="12"/>
  <c r="L8" i="12"/>
  <c r="K8" i="12"/>
  <c r="J8" i="12"/>
  <c r="G8" i="12"/>
  <c r="F8" i="12"/>
  <c r="E8" i="12"/>
  <c r="D8" i="12"/>
  <c r="O7" i="12"/>
  <c r="L7" i="12"/>
  <c r="K7" i="12"/>
  <c r="J7" i="12"/>
  <c r="G7" i="12"/>
  <c r="F7" i="12"/>
  <c r="E7" i="12"/>
  <c r="D7" i="12"/>
  <c r="O6" i="12"/>
  <c r="L6" i="12"/>
  <c r="K6" i="12"/>
  <c r="J6" i="12"/>
  <c r="G6" i="12"/>
  <c r="F6" i="12"/>
  <c r="E6" i="12"/>
  <c r="D6" i="12"/>
  <c r="L3" i="12"/>
  <c r="A3" i="12"/>
  <c r="A2" i="12"/>
  <c r="T98" i="10"/>
  <c r="T97" i="10"/>
  <c r="T96" i="10"/>
  <c r="T95" i="10"/>
  <c r="T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D47" i="8" s="1"/>
  <c r="T46" i="10"/>
  <c r="T45" i="10"/>
  <c r="T44" i="10"/>
  <c r="T43" i="10"/>
  <c r="T42" i="10"/>
  <c r="T40" i="10"/>
  <c r="T39" i="10"/>
  <c r="T38" i="10"/>
  <c r="T37" i="10"/>
  <c r="T36" i="10"/>
  <c r="T35" i="10"/>
  <c r="T34" i="10"/>
  <c r="T33" i="10"/>
  <c r="T32" i="10"/>
  <c r="T31" i="10"/>
  <c r="T29" i="10"/>
  <c r="T28" i="10"/>
  <c r="T27" i="10"/>
  <c r="T26" i="10"/>
  <c r="T25" i="10"/>
  <c r="D25" i="8" s="1"/>
  <c r="T24" i="10"/>
  <c r="T23" i="10"/>
  <c r="D23" i="8" s="1"/>
  <c r="T22" i="10"/>
  <c r="D22" i="8" s="1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S100" i="9"/>
  <c r="R100" i="9"/>
  <c r="Q100" i="9"/>
  <c r="P100" i="9"/>
  <c r="O100" i="9"/>
  <c r="N100" i="9"/>
  <c r="M100" i="9"/>
  <c r="L100" i="9"/>
  <c r="J100" i="9"/>
  <c r="I100" i="9"/>
  <c r="H100" i="9"/>
  <c r="T97" i="9"/>
  <c r="G97" i="9"/>
  <c r="F97" i="9"/>
  <c r="E97" i="9"/>
  <c r="D97" i="9"/>
  <c r="T95" i="9"/>
  <c r="G95" i="9"/>
  <c r="F95" i="9"/>
  <c r="E95" i="9"/>
  <c r="D95" i="9"/>
  <c r="T94" i="9"/>
  <c r="G94" i="9"/>
  <c r="F94" i="9"/>
  <c r="E94" i="9"/>
  <c r="D94" i="9"/>
  <c r="S93" i="9"/>
  <c r="S96" i="9" s="1"/>
  <c r="R93" i="9"/>
  <c r="R96" i="9" s="1"/>
  <c r="Q93" i="9"/>
  <c r="Q96" i="9" s="1"/>
  <c r="P93" i="9"/>
  <c r="P96" i="9" s="1"/>
  <c r="O93" i="9"/>
  <c r="O96" i="9" s="1"/>
  <c r="N93" i="9"/>
  <c r="N96" i="9" s="1"/>
  <c r="M93" i="9"/>
  <c r="M96" i="9" s="1"/>
  <c r="L93" i="9"/>
  <c r="J93" i="9"/>
  <c r="J96" i="9" s="1"/>
  <c r="I93" i="9"/>
  <c r="I96" i="9" s="1"/>
  <c r="H93" i="9"/>
  <c r="H96" i="9" s="1"/>
  <c r="T92" i="9"/>
  <c r="G92" i="9"/>
  <c r="F92" i="9"/>
  <c r="E92" i="9"/>
  <c r="D92" i="9"/>
  <c r="D91" i="9"/>
  <c r="E90" i="9"/>
  <c r="D90" i="9"/>
  <c r="T89" i="9"/>
  <c r="G89" i="9"/>
  <c r="F89" i="9"/>
  <c r="E89" i="9"/>
  <c r="D89" i="9"/>
  <c r="T88" i="9"/>
  <c r="G88" i="9"/>
  <c r="F88" i="9"/>
  <c r="E88" i="9"/>
  <c r="D88" i="9"/>
  <c r="G87" i="9"/>
  <c r="T86" i="9"/>
  <c r="G86" i="9"/>
  <c r="T85" i="9"/>
  <c r="G85" i="9"/>
  <c r="F85" i="9"/>
  <c r="E85" i="9"/>
  <c r="D85" i="9"/>
  <c r="T84" i="9"/>
  <c r="G84" i="9"/>
  <c r="F84" i="9"/>
  <c r="E84" i="9"/>
  <c r="D84" i="9"/>
  <c r="D83" i="9"/>
  <c r="E82" i="9"/>
  <c r="D82" i="9"/>
  <c r="T81" i="9"/>
  <c r="G81" i="9"/>
  <c r="F81" i="9"/>
  <c r="E81" i="9"/>
  <c r="D81" i="9"/>
  <c r="T80" i="9"/>
  <c r="G80" i="9"/>
  <c r="F80" i="9"/>
  <c r="E80" i="9"/>
  <c r="D80" i="9"/>
  <c r="G79" i="9"/>
  <c r="T78" i="9"/>
  <c r="G78" i="9"/>
  <c r="T77" i="9"/>
  <c r="G77" i="9"/>
  <c r="F77" i="9"/>
  <c r="E77" i="9"/>
  <c r="D77" i="9"/>
  <c r="T76" i="9"/>
  <c r="G76" i="9"/>
  <c r="F76" i="9"/>
  <c r="E76" i="9"/>
  <c r="D76" i="9"/>
  <c r="D75" i="9"/>
  <c r="E74" i="9"/>
  <c r="D74" i="9"/>
  <c r="T73" i="9"/>
  <c r="G73" i="9"/>
  <c r="F73" i="9"/>
  <c r="E73" i="9"/>
  <c r="D73" i="9"/>
  <c r="T72" i="9"/>
  <c r="G72" i="9"/>
  <c r="F72" i="9"/>
  <c r="E72" i="9"/>
  <c r="D72" i="9"/>
  <c r="G71" i="9"/>
  <c r="T70" i="9"/>
  <c r="G70" i="9"/>
  <c r="T69" i="9"/>
  <c r="G69" i="9"/>
  <c r="F69" i="9"/>
  <c r="E69" i="9"/>
  <c r="D69" i="9"/>
  <c r="T68" i="9"/>
  <c r="G68" i="9"/>
  <c r="F68" i="9"/>
  <c r="E68" i="9"/>
  <c r="D68" i="9"/>
  <c r="D67" i="9"/>
  <c r="E66" i="9"/>
  <c r="D66" i="9"/>
  <c r="T65" i="9"/>
  <c r="G65" i="9"/>
  <c r="F65" i="9"/>
  <c r="E65" i="9"/>
  <c r="D65" i="9"/>
  <c r="T64" i="9"/>
  <c r="G64" i="9"/>
  <c r="F64" i="9"/>
  <c r="E64" i="9"/>
  <c r="D64" i="9"/>
  <c r="G63" i="9"/>
  <c r="T62" i="9"/>
  <c r="G62" i="9"/>
  <c r="T61" i="9"/>
  <c r="G61" i="9"/>
  <c r="F61" i="9"/>
  <c r="E61" i="9"/>
  <c r="D61" i="9"/>
  <c r="T60" i="9"/>
  <c r="G60" i="9"/>
  <c r="F60" i="9"/>
  <c r="E60" i="9"/>
  <c r="D60" i="9"/>
  <c r="D59" i="9"/>
  <c r="E58" i="9"/>
  <c r="D58" i="9"/>
  <c r="T57" i="9"/>
  <c r="G57" i="9"/>
  <c r="F57" i="9"/>
  <c r="E57" i="9"/>
  <c r="D57" i="9"/>
  <c r="T56" i="9"/>
  <c r="G56" i="9"/>
  <c r="F56" i="9"/>
  <c r="E56" i="9"/>
  <c r="D56" i="9"/>
  <c r="G55" i="9"/>
  <c r="T54" i="9"/>
  <c r="G54" i="9"/>
  <c r="T53" i="9"/>
  <c r="G53" i="9"/>
  <c r="F53" i="9"/>
  <c r="E53" i="9"/>
  <c r="D53" i="9"/>
  <c r="T52" i="9"/>
  <c r="G52" i="9"/>
  <c r="F52" i="9"/>
  <c r="E52" i="9"/>
  <c r="D52" i="9"/>
  <c r="D51" i="9"/>
  <c r="E50" i="9"/>
  <c r="D50" i="9"/>
  <c r="T49" i="9"/>
  <c r="G49" i="9"/>
  <c r="F49" i="9"/>
  <c r="E49" i="9"/>
  <c r="D49" i="9"/>
  <c r="T48" i="9"/>
  <c r="G48" i="9"/>
  <c r="F48" i="9"/>
  <c r="E48" i="9"/>
  <c r="D48" i="9"/>
  <c r="G47" i="9"/>
  <c r="T46" i="9"/>
  <c r="G46" i="9"/>
  <c r="T45" i="9"/>
  <c r="G45" i="9"/>
  <c r="F45" i="9"/>
  <c r="E45" i="9"/>
  <c r="D45" i="9"/>
  <c r="T44" i="9"/>
  <c r="G44" i="9"/>
  <c r="F44" i="9"/>
  <c r="E44" i="9"/>
  <c r="D44" i="9"/>
  <c r="D43" i="9"/>
  <c r="E42" i="9"/>
  <c r="D42" i="9"/>
  <c r="T41" i="9"/>
  <c r="G41" i="9"/>
  <c r="F41" i="9"/>
  <c r="E41" i="9"/>
  <c r="D41" i="9"/>
  <c r="T40" i="9"/>
  <c r="G40" i="9"/>
  <c r="F40" i="9"/>
  <c r="E40" i="9"/>
  <c r="D40" i="9"/>
  <c r="G39" i="9"/>
  <c r="T38" i="9"/>
  <c r="G38" i="9"/>
  <c r="T37" i="9"/>
  <c r="G37" i="9"/>
  <c r="F37" i="9"/>
  <c r="E37" i="9"/>
  <c r="D37" i="9"/>
  <c r="T36" i="9"/>
  <c r="G36" i="9"/>
  <c r="F36" i="9"/>
  <c r="E36" i="9"/>
  <c r="D36" i="9"/>
  <c r="D35" i="9"/>
  <c r="E34" i="9"/>
  <c r="D34" i="9"/>
  <c r="T33" i="9"/>
  <c r="G33" i="9"/>
  <c r="F33" i="9"/>
  <c r="E33" i="9"/>
  <c r="D33" i="9"/>
  <c r="T32" i="9"/>
  <c r="G32" i="9"/>
  <c r="F32" i="9"/>
  <c r="E32" i="9"/>
  <c r="D32" i="9"/>
  <c r="G31" i="9"/>
  <c r="T30" i="9"/>
  <c r="G30" i="9"/>
  <c r="T29" i="9"/>
  <c r="G29" i="9"/>
  <c r="F29" i="9"/>
  <c r="E29" i="9"/>
  <c r="D29" i="9"/>
  <c r="T28" i="9"/>
  <c r="G28" i="9"/>
  <c r="F28" i="9"/>
  <c r="E28" i="9"/>
  <c r="D28" i="9"/>
  <c r="D27" i="9"/>
  <c r="E26" i="9"/>
  <c r="D26" i="9"/>
  <c r="T25" i="9"/>
  <c r="G25" i="9"/>
  <c r="F25" i="9"/>
  <c r="E25" i="9"/>
  <c r="D25" i="9"/>
  <c r="T24" i="9"/>
  <c r="G24" i="9"/>
  <c r="F24" i="9"/>
  <c r="E24" i="9"/>
  <c r="D24" i="9"/>
  <c r="G23" i="9"/>
  <c r="T22" i="9"/>
  <c r="G22" i="9"/>
  <c r="T21" i="9"/>
  <c r="G21" i="9"/>
  <c r="F21" i="9"/>
  <c r="E21" i="9"/>
  <c r="D21" i="9"/>
  <c r="T20" i="9"/>
  <c r="G20" i="9"/>
  <c r="F20" i="9"/>
  <c r="E20" i="9"/>
  <c r="D20" i="9"/>
  <c r="D19" i="9"/>
  <c r="E18" i="9"/>
  <c r="D18" i="9"/>
  <c r="T17" i="9"/>
  <c r="G17" i="9"/>
  <c r="F17" i="9"/>
  <c r="E17" i="9"/>
  <c r="D17" i="9"/>
  <c r="T16" i="9"/>
  <c r="G16" i="9"/>
  <c r="F16" i="9"/>
  <c r="E16" i="9"/>
  <c r="D16" i="9"/>
  <c r="G15" i="9"/>
  <c r="T14" i="9"/>
  <c r="G14" i="9"/>
  <c r="T13" i="9"/>
  <c r="G13" i="9"/>
  <c r="F13" i="9"/>
  <c r="E13" i="9"/>
  <c r="D13" i="9"/>
  <c r="T12" i="9"/>
  <c r="G12" i="9"/>
  <c r="F12" i="9"/>
  <c r="E12" i="9"/>
  <c r="D12" i="9"/>
  <c r="D11" i="9"/>
  <c r="E10" i="9"/>
  <c r="D10" i="9"/>
  <c r="T9" i="9"/>
  <c r="G9" i="9"/>
  <c r="F9" i="9"/>
  <c r="E9" i="9"/>
  <c r="D9" i="9"/>
  <c r="T8" i="9"/>
  <c r="G8" i="9"/>
  <c r="F8" i="9"/>
  <c r="E8" i="9"/>
  <c r="D8" i="9"/>
  <c r="G7" i="9"/>
  <c r="T6" i="9"/>
  <c r="G6" i="9"/>
  <c r="F6" i="9"/>
  <c r="E6" i="9"/>
  <c r="D6" i="9"/>
  <c r="L3" i="9"/>
  <c r="A3" i="9"/>
  <c r="A2" i="9"/>
  <c r="O98" i="8"/>
  <c r="K98" i="8"/>
  <c r="J98" i="8"/>
  <c r="F98" i="8"/>
  <c r="E98" i="8"/>
  <c r="O97" i="8"/>
  <c r="L97" i="8"/>
  <c r="K97" i="8"/>
  <c r="J97" i="8"/>
  <c r="G97" i="8"/>
  <c r="F97" i="8"/>
  <c r="E97" i="8"/>
  <c r="O96" i="8"/>
  <c r="K96" i="8"/>
  <c r="J96" i="8"/>
  <c r="F96" i="8"/>
  <c r="E96" i="8"/>
  <c r="O95" i="8"/>
  <c r="L95" i="8"/>
  <c r="K95" i="8"/>
  <c r="J95" i="8"/>
  <c r="G95" i="8"/>
  <c r="F95" i="8"/>
  <c r="E95" i="8"/>
  <c r="O94" i="8"/>
  <c r="L94" i="8"/>
  <c r="K94" i="8"/>
  <c r="J94" i="8"/>
  <c r="G94" i="8"/>
  <c r="F94" i="8"/>
  <c r="E94" i="8"/>
  <c r="O93" i="8"/>
  <c r="O92" i="8"/>
  <c r="L92" i="8"/>
  <c r="K92" i="8"/>
  <c r="J92" i="8"/>
  <c r="G92" i="8"/>
  <c r="F92" i="8"/>
  <c r="E92" i="8"/>
  <c r="D92" i="8"/>
  <c r="O91" i="8"/>
  <c r="K91" i="8"/>
  <c r="J91" i="8"/>
  <c r="F91" i="8"/>
  <c r="E91" i="8"/>
  <c r="D91" i="8"/>
  <c r="O90" i="8"/>
  <c r="K90" i="8"/>
  <c r="J90" i="8"/>
  <c r="F90" i="8"/>
  <c r="E90" i="8"/>
  <c r="D90" i="8"/>
  <c r="O89" i="8"/>
  <c r="L89" i="8"/>
  <c r="K89" i="8"/>
  <c r="J89" i="8"/>
  <c r="G89" i="8"/>
  <c r="F89" i="8"/>
  <c r="E89" i="8"/>
  <c r="D89" i="8"/>
  <c r="O88" i="8"/>
  <c r="L88" i="8"/>
  <c r="K88" i="8"/>
  <c r="J88" i="8"/>
  <c r="G88" i="8"/>
  <c r="F88" i="8"/>
  <c r="E88" i="8"/>
  <c r="D88" i="8"/>
  <c r="O87" i="8"/>
  <c r="K87" i="8"/>
  <c r="J87" i="8"/>
  <c r="F87" i="8"/>
  <c r="E87" i="8"/>
  <c r="D87" i="8"/>
  <c r="O86" i="8"/>
  <c r="K86" i="8"/>
  <c r="J86" i="8"/>
  <c r="G86" i="8"/>
  <c r="F86" i="8"/>
  <c r="E86" i="8"/>
  <c r="D86" i="8"/>
  <c r="O85" i="8"/>
  <c r="L85" i="8"/>
  <c r="K85" i="8"/>
  <c r="J85" i="8"/>
  <c r="G85" i="8"/>
  <c r="F85" i="8"/>
  <c r="E85" i="8"/>
  <c r="D85" i="8"/>
  <c r="O84" i="8"/>
  <c r="L84" i="8"/>
  <c r="K84" i="8"/>
  <c r="J84" i="8"/>
  <c r="G84" i="8"/>
  <c r="F84" i="8"/>
  <c r="E84" i="8"/>
  <c r="D84" i="8"/>
  <c r="O83" i="8"/>
  <c r="K83" i="8"/>
  <c r="J83" i="8"/>
  <c r="F83" i="8"/>
  <c r="E83" i="8"/>
  <c r="D83" i="8"/>
  <c r="O82" i="8"/>
  <c r="K82" i="8"/>
  <c r="J82" i="8"/>
  <c r="F82" i="8"/>
  <c r="E82" i="8"/>
  <c r="D82" i="8"/>
  <c r="O81" i="8"/>
  <c r="L81" i="8"/>
  <c r="K81" i="8"/>
  <c r="J81" i="8"/>
  <c r="G81" i="8"/>
  <c r="F81" i="8"/>
  <c r="E81" i="8"/>
  <c r="D81" i="8"/>
  <c r="O80" i="8"/>
  <c r="L80" i="8"/>
  <c r="K80" i="8"/>
  <c r="J80" i="8"/>
  <c r="G80" i="8"/>
  <c r="F80" i="8"/>
  <c r="E80" i="8"/>
  <c r="D80" i="8"/>
  <c r="O79" i="8"/>
  <c r="K79" i="8"/>
  <c r="J79" i="8"/>
  <c r="F79" i="8"/>
  <c r="E79" i="8"/>
  <c r="D79" i="8"/>
  <c r="O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D77" i="8"/>
  <c r="O76" i="8"/>
  <c r="L76" i="8"/>
  <c r="K76" i="8"/>
  <c r="J76" i="8"/>
  <c r="G76" i="8"/>
  <c r="F76" i="8"/>
  <c r="E76" i="8"/>
  <c r="D76" i="8"/>
  <c r="O75" i="8"/>
  <c r="K75" i="8"/>
  <c r="J75" i="8"/>
  <c r="F75" i="8"/>
  <c r="E75" i="8"/>
  <c r="D75" i="8"/>
  <c r="O74" i="8"/>
  <c r="K74" i="8"/>
  <c r="J74" i="8"/>
  <c r="F74" i="8"/>
  <c r="E74" i="8"/>
  <c r="D74" i="8"/>
  <c r="O73" i="8"/>
  <c r="L73" i="8"/>
  <c r="K73" i="8"/>
  <c r="J73" i="8"/>
  <c r="G73" i="8"/>
  <c r="F73" i="8"/>
  <c r="E73" i="8"/>
  <c r="D73" i="8"/>
  <c r="O72" i="8"/>
  <c r="L72" i="8"/>
  <c r="K72" i="8"/>
  <c r="J72" i="8"/>
  <c r="G72" i="8"/>
  <c r="F72" i="8"/>
  <c r="E72" i="8"/>
  <c r="D72" i="8"/>
  <c r="O71" i="8"/>
  <c r="K71" i="8"/>
  <c r="J71" i="8"/>
  <c r="F71" i="8"/>
  <c r="E71" i="8"/>
  <c r="D71" i="8"/>
  <c r="O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D69" i="8"/>
  <c r="O68" i="8"/>
  <c r="L68" i="8"/>
  <c r="K68" i="8"/>
  <c r="J68" i="8"/>
  <c r="G68" i="8"/>
  <c r="F68" i="8"/>
  <c r="E68" i="8"/>
  <c r="D68" i="8"/>
  <c r="O67" i="8"/>
  <c r="K67" i="8"/>
  <c r="J67" i="8"/>
  <c r="F67" i="8"/>
  <c r="E67" i="8"/>
  <c r="D67" i="8"/>
  <c r="O66" i="8"/>
  <c r="K66" i="8"/>
  <c r="J66" i="8"/>
  <c r="F66" i="8"/>
  <c r="E66" i="8"/>
  <c r="D66" i="8"/>
  <c r="O65" i="8"/>
  <c r="L65" i="8"/>
  <c r="K65" i="8"/>
  <c r="J65" i="8"/>
  <c r="G65" i="8"/>
  <c r="F65" i="8"/>
  <c r="E65" i="8"/>
  <c r="D65" i="8"/>
  <c r="O64" i="8"/>
  <c r="L64" i="8"/>
  <c r="K64" i="8"/>
  <c r="J64" i="8"/>
  <c r="G64" i="8"/>
  <c r="F64" i="8"/>
  <c r="E64" i="8"/>
  <c r="D64" i="8"/>
  <c r="O63" i="8"/>
  <c r="K63" i="8"/>
  <c r="J63" i="8"/>
  <c r="F63" i="8"/>
  <c r="E63" i="8"/>
  <c r="D63" i="8"/>
  <c r="O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D61" i="8"/>
  <c r="O60" i="8"/>
  <c r="L60" i="8"/>
  <c r="K60" i="8"/>
  <c r="J60" i="8"/>
  <c r="G60" i="8"/>
  <c r="F60" i="8"/>
  <c r="E60" i="8"/>
  <c r="D60" i="8"/>
  <c r="O59" i="8"/>
  <c r="K59" i="8"/>
  <c r="J59" i="8"/>
  <c r="F59" i="8"/>
  <c r="E59" i="8"/>
  <c r="D59" i="8"/>
  <c r="O58" i="8"/>
  <c r="K58" i="8"/>
  <c r="J58" i="8"/>
  <c r="F58" i="8"/>
  <c r="E58" i="8"/>
  <c r="D58" i="8"/>
  <c r="O57" i="8"/>
  <c r="L57" i="8"/>
  <c r="K57" i="8"/>
  <c r="J57" i="8"/>
  <c r="G57" i="8"/>
  <c r="F57" i="8"/>
  <c r="E57" i="8"/>
  <c r="D57" i="8"/>
  <c r="O56" i="8"/>
  <c r="L56" i="8"/>
  <c r="K56" i="8"/>
  <c r="J56" i="8"/>
  <c r="G56" i="8"/>
  <c r="F56" i="8"/>
  <c r="E56" i="8"/>
  <c r="D56" i="8"/>
  <c r="O55" i="8"/>
  <c r="K55" i="8"/>
  <c r="J55" i="8"/>
  <c r="F55" i="8"/>
  <c r="E55" i="8"/>
  <c r="D55" i="8"/>
  <c r="O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D53" i="8"/>
  <c r="O52" i="8"/>
  <c r="L52" i="8"/>
  <c r="K52" i="8"/>
  <c r="J52" i="8"/>
  <c r="G52" i="8"/>
  <c r="F52" i="8"/>
  <c r="E52" i="8"/>
  <c r="D52" i="8"/>
  <c r="O51" i="8"/>
  <c r="K51" i="8"/>
  <c r="J51" i="8"/>
  <c r="F51" i="8"/>
  <c r="E51" i="8"/>
  <c r="D51" i="8"/>
  <c r="O50" i="8"/>
  <c r="K50" i="8"/>
  <c r="J50" i="8"/>
  <c r="F50" i="8"/>
  <c r="E50" i="8"/>
  <c r="D50" i="8"/>
  <c r="O49" i="8"/>
  <c r="L49" i="8"/>
  <c r="K49" i="8"/>
  <c r="J49" i="8"/>
  <c r="G49" i="8"/>
  <c r="F49" i="8"/>
  <c r="E49" i="8"/>
  <c r="D49" i="8"/>
  <c r="O48" i="8"/>
  <c r="L48" i="8"/>
  <c r="K48" i="8"/>
  <c r="J48" i="8"/>
  <c r="G48" i="8"/>
  <c r="F48" i="8"/>
  <c r="E48" i="8"/>
  <c r="D48" i="8"/>
  <c r="O47" i="8"/>
  <c r="K47" i="8"/>
  <c r="J47" i="8"/>
  <c r="F47" i="8"/>
  <c r="E47" i="8"/>
  <c r="O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D45" i="8"/>
  <c r="O44" i="8"/>
  <c r="L44" i="8"/>
  <c r="K44" i="8"/>
  <c r="J44" i="8"/>
  <c r="G44" i="8"/>
  <c r="F44" i="8"/>
  <c r="E44" i="8"/>
  <c r="D44" i="8"/>
  <c r="O43" i="8"/>
  <c r="K43" i="8"/>
  <c r="J43" i="8"/>
  <c r="F43" i="8"/>
  <c r="E43" i="8"/>
  <c r="D43" i="8"/>
  <c r="O42" i="8"/>
  <c r="K42" i="8"/>
  <c r="J42" i="8"/>
  <c r="F42" i="8"/>
  <c r="E42" i="8"/>
  <c r="D42" i="8"/>
  <c r="O41" i="8"/>
  <c r="L41" i="8"/>
  <c r="K41" i="8"/>
  <c r="J41" i="8"/>
  <c r="G41" i="8"/>
  <c r="F41" i="8"/>
  <c r="E41" i="8"/>
  <c r="D41" i="8"/>
  <c r="O40" i="8"/>
  <c r="L40" i="8"/>
  <c r="K40" i="8"/>
  <c r="J40" i="8"/>
  <c r="G40" i="8"/>
  <c r="F40" i="8"/>
  <c r="E40" i="8"/>
  <c r="D40" i="8"/>
  <c r="O39" i="8"/>
  <c r="K39" i="8"/>
  <c r="J39" i="8"/>
  <c r="F39" i="8"/>
  <c r="E39" i="8"/>
  <c r="D39" i="8"/>
  <c r="O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D37" i="8"/>
  <c r="O36" i="8"/>
  <c r="L36" i="8"/>
  <c r="K36" i="8"/>
  <c r="J36" i="8"/>
  <c r="G36" i="8"/>
  <c r="F36" i="8"/>
  <c r="E36" i="8"/>
  <c r="D36" i="8"/>
  <c r="O35" i="8"/>
  <c r="K35" i="8"/>
  <c r="J35" i="8"/>
  <c r="F35" i="8"/>
  <c r="E35" i="8"/>
  <c r="D35" i="8"/>
  <c r="O34" i="8"/>
  <c r="K34" i="8"/>
  <c r="J34" i="8"/>
  <c r="F34" i="8"/>
  <c r="E34" i="8"/>
  <c r="D34" i="8"/>
  <c r="O33" i="8"/>
  <c r="L33" i="8"/>
  <c r="K33" i="8"/>
  <c r="J33" i="8"/>
  <c r="G33" i="8"/>
  <c r="F33" i="8"/>
  <c r="E33" i="8"/>
  <c r="D33" i="8"/>
  <c r="O32" i="8"/>
  <c r="L32" i="8"/>
  <c r="K32" i="8"/>
  <c r="J32" i="8"/>
  <c r="G32" i="8"/>
  <c r="F32" i="8"/>
  <c r="E32" i="8"/>
  <c r="D32" i="8"/>
  <c r="O31" i="8"/>
  <c r="K31" i="8"/>
  <c r="J31" i="8"/>
  <c r="F31" i="8"/>
  <c r="E31" i="8"/>
  <c r="D31" i="8"/>
  <c r="O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D29" i="8"/>
  <c r="O28" i="8"/>
  <c r="L28" i="8"/>
  <c r="K28" i="8"/>
  <c r="J28" i="8"/>
  <c r="G28" i="8"/>
  <c r="F28" i="8"/>
  <c r="E28" i="8"/>
  <c r="D28" i="8"/>
  <c r="O27" i="8"/>
  <c r="K27" i="8"/>
  <c r="J27" i="8"/>
  <c r="F27" i="8"/>
  <c r="E27" i="8"/>
  <c r="D27" i="8"/>
  <c r="O26" i="8"/>
  <c r="K26" i="8"/>
  <c r="J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D24" i="8"/>
  <c r="O23" i="8"/>
  <c r="K23" i="8"/>
  <c r="J23" i="8"/>
  <c r="F23" i="8"/>
  <c r="E23" i="8"/>
  <c r="O22" i="8"/>
  <c r="K22" i="8"/>
  <c r="J22" i="8"/>
  <c r="G22" i="8"/>
  <c r="F22" i="8"/>
  <c r="E22" i="8"/>
  <c r="O21" i="8"/>
  <c r="L21" i="8"/>
  <c r="K21" i="8"/>
  <c r="J21" i="8"/>
  <c r="G21" i="8"/>
  <c r="F21" i="8"/>
  <c r="E21" i="8"/>
  <c r="D21" i="8"/>
  <c r="O20" i="8"/>
  <c r="L20" i="8"/>
  <c r="K20" i="8"/>
  <c r="J20" i="8"/>
  <c r="G20" i="8"/>
  <c r="F20" i="8"/>
  <c r="E20" i="8"/>
  <c r="D20" i="8"/>
  <c r="O19" i="8"/>
  <c r="K19" i="8"/>
  <c r="J19" i="8"/>
  <c r="F19" i="8"/>
  <c r="E19" i="8"/>
  <c r="D19" i="8"/>
  <c r="O18" i="8"/>
  <c r="K18" i="8"/>
  <c r="J18" i="8"/>
  <c r="F18" i="8"/>
  <c r="E18" i="8"/>
  <c r="D18" i="8"/>
  <c r="O17" i="8"/>
  <c r="L17" i="8"/>
  <c r="K17" i="8"/>
  <c r="J17" i="8"/>
  <c r="G17" i="8"/>
  <c r="F17" i="8"/>
  <c r="E17" i="8"/>
  <c r="D17" i="8"/>
  <c r="O16" i="8"/>
  <c r="L16" i="8"/>
  <c r="K16" i="8"/>
  <c r="J16" i="8"/>
  <c r="G16" i="8"/>
  <c r="F16" i="8"/>
  <c r="E16" i="8"/>
  <c r="D16" i="8"/>
  <c r="O15" i="8"/>
  <c r="K15" i="8"/>
  <c r="J15" i="8"/>
  <c r="F15" i="8"/>
  <c r="E15" i="8"/>
  <c r="D15" i="8"/>
  <c r="O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D13" i="8"/>
  <c r="O12" i="8"/>
  <c r="L12" i="8"/>
  <c r="K12" i="8"/>
  <c r="J12" i="8"/>
  <c r="G12" i="8"/>
  <c r="F12" i="8"/>
  <c r="E12" i="8"/>
  <c r="D12" i="8"/>
  <c r="O11" i="8"/>
  <c r="K11" i="8"/>
  <c r="J11" i="8"/>
  <c r="F11" i="8"/>
  <c r="E11" i="8"/>
  <c r="D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D9" i="8"/>
  <c r="O8" i="8"/>
  <c r="L8" i="8"/>
  <c r="K8" i="8"/>
  <c r="J8" i="8"/>
  <c r="G8" i="8"/>
  <c r="F8" i="8"/>
  <c r="E8" i="8"/>
  <c r="D8" i="8"/>
  <c r="O7" i="8"/>
  <c r="L7" i="8"/>
  <c r="K7" i="8"/>
  <c r="J7" i="8"/>
  <c r="F7" i="8"/>
  <c r="E7" i="8"/>
  <c r="D7" i="8"/>
  <c r="O6" i="8"/>
  <c r="L6" i="8"/>
  <c r="K6" i="8"/>
  <c r="J6" i="8"/>
  <c r="G6" i="8"/>
  <c r="F6" i="8"/>
  <c r="E6" i="8"/>
  <c r="D6" i="8"/>
  <c r="L3" i="8"/>
  <c r="A3" i="8"/>
  <c r="A2" i="8"/>
  <c r="S93" i="6"/>
  <c r="R93" i="6"/>
  <c r="Q93" i="6"/>
  <c r="P93" i="6"/>
  <c r="O93" i="6"/>
  <c r="N93" i="6"/>
  <c r="M93" i="6"/>
  <c r="L93" i="6"/>
  <c r="K93" i="6"/>
  <c r="J93" i="6"/>
  <c r="I93" i="6"/>
  <c r="H93" i="6"/>
  <c r="T6" i="6"/>
  <c r="J98" i="5"/>
  <c r="I98" i="5"/>
  <c r="H98" i="5"/>
  <c r="F96" i="5"/>
  <c r="D96" i="5"/>
  <c r="F94" i="5"/>
  <c r="D94" i="5"/>
  <c r="S93" i="5"/>
  <c r="S95" i="5" s="1"/>
  <c r="R93" i="5"/>
  <c r="R95" i="5" s="1"/>
  <c r="Q93" i="5"/>
  <c r="Q95" i="5" s="1"/>
  <c r="P93" i="5"/>
  <c r="O93" i="5"/>
  <c r="N98" i="5"/>
  <c r="M93" i="5"/>
  <c r="M95" i="5" s="1"/>
  <c r="L93" i="5"/>
  <c r="T92" i="5"/>
  <c r="G92" i="5"/>
  <c r="F92" i="5"/>
  <c r="E92" i="5"/>
  <c r="D92" i="5"/>
  <c r="T91" i="5"/>
  <c r="G91" i="5"/>
  <c r="F91" i="5"/>
  <c r="E91" i="5"/>
  <c r="D91" i="5"/>
  <c r="T89" i="5"/>
  <c r="G89" i="5"/>
  <c r="D89" i="5"/>
  <c r="T88" i="5"/>
  <c r="G88" i="5"/>
  <c r="F88" i="5"/>
  <c r="E88" i="5"/>
  <c r="D88" i="5"/>
  <c r="T87" i="5"/>
  <c r="G87" i="5"/>
  <c r="F87" i="5"/>
  <c r="E87" i="5"/>
  <c r="D87" i="5"/>
  <c r="G86" i="5"/>
  <c r="T85" i="5"/>
  <c r="G85" i="5"/>
  <c r="D85" i="5"/>
  <c r="T84" i="5"/>
  <c r="G84" i="5"/>
  <c r="F84" i="5"/>
  <c r="E84" i="5"/>
  <c r="D84" i="5"/>
  <c r="T83" i="5"/>
  <c r="G83" i="5"/>
  <c r="F83" i="5"/>
  <c r="E83" i="5"/>
  <c r="D83" i="5"/>
  <c r="G82" i="5"/>
  <c r="F82" i="5"/>
  <c r="T81" i="5"/>
  <c r="G81" i="5"/>
  <c r="D81" i="5"/>
  <c r="T80" i="5"/>
  <c r="G80" i="5"/>
  <c r="F80" i="5"/>
  <c r="E80" i="5"/>
  <c r="D80" i="5"/>
  <c r="T79" i="5"/>
  <c r="G79" i="5"/>
  <c r="F79" i="5"/>
  <c r="E79" i="5"/>
  <c r="D79" i="5"/>
  <c r="F78" i="5"/>
  <c r="T77" i="5"/>
  <c r="G77" i="5"/>
  <c r="D77" i="5"/>
  <c r="T76" i="5"/>
  <c r="G76" i="5"/>
  <c r="F76" i="5"/>
  <c r="E76" i="5"/>
  <c r="D76" i="5"/>
  <c r="T75" i="5"/>
  <c r="G75" i="5"/>
  <c r="F75" i="5"/>
  <c r="E75" i="5"/>
  <c r="D75" i="5"/>
  <c r="T73" i="5"/>
  <c r="G73" i="5"/>
  <c r="D73" i="5"/>
  <c r="T72" i="5"/>
  <c r="G72" i="5"/>
  <c r="F72" i="5"/>
  <c r="E72" i="5"/>
  <c r="D72" i="5"/>
  <c r="T71" i="5"/>
  <c r="G71" i="5"/>
  <c r="F71" i="5"/>
  <c r="E71" i="5"/>
  <c r="D71" i="5"/>
  <c r="G70" i="5"/>
  <c r="T69" i="5"/>
  <c r="G69" i="5"/>
  <c r="D69" i="5"/>
  <c r="T68" i="5"/>
  <c r="G68" i="5"/>
  <c r="F68" i="5"/>
  <c r="E68" i="5"/>
  <c r="D68" i="5"/>
  <c r="T67" i="5"/>
  <c r="G67" i="5"/>
  <c r="F67" i="5"/>
  <c r="E67" i="5"/>
  <c r="D67" i="5"/>
  <c r="G66" i="5"/>
  <c r="F66" i="5"/>
  <c r="T65" i="5"/>
  <c r="G65" i="5"/>
  <c r="D65" i="5"/>
  <c r="T64" i="5"/>
  <c r="G64" i="5"/>
  <c r="F64" i="5"/>
  <c r="E64" i="5"/>
  <c r="D64" i="5"/>
  <c r="T63" i="5"/>
  <c r="G63" i="5"/>
  <c r="F63" i="5"/>
  <c r="E63" i="5"/>
  <c r="D63" i="5"/>
  <c r="F62" i="5"/>
  <c r="T61" i="5"/>
  <c r="G61" i="5"/>
  <c r="D61" i="5"/>
  <c r="T60" i="5"/>
  <c r="G60" i="5"/>
  <c r="F60" i="5"/>
  <c r="E60" i="5"/>
  <c r="D60" i="5"/>
  <c r="T59" i="5"/>
  <c r="G59" i="5"/>
  <c r="F59" i="5"/>
  <c r="E59" i="5"/>
  <c r="D59" i="5"/>
  <c r="T57" i="5"/>
  <c r="G57" i="5"/>
  <c r="D57" i="5"/>
  <c r="T56" i="5"/>
  <c r="G56" i="5"/>
  <c r="F56" i="5"/>
  <c r="E56" i="5"/>
  <c r="D56" i="5"/>
  <c r="T55" i="5"/>
  <c r="G55" i="5"/>
  <c r="F55" i="5"/>
  <c r="E55" i="5"/>
  <c r="D55" i="5"/>
  <c r="G54" i="5"/>
  <c r="T53" i="5"/>
  <c r="G53" i="5"/>
  <c r="D53" i="5"/>
  <c r="T52" i="5"/>
  <c r="G52" i="5"/>
  <c r="F52" i="5"/>
  <c r="E52" i="5"/>
  <c r="D52" i="5"/>
  <c r="T51" i="5"/>
  <c r="G51" i="5"/>
  <c r="F51" i="5"/>
  <c r="E51" i="5"/>
  <c r="D51" i="5"/>
  <c r="G50" i="5"/>
  <c r="F50" i="5"/>
  <c r="T49" i="5"/>
  <c r="G49" i="5"/>
  <c r="D49" i="5"/>
  <c r="T48" i="5"/>
  <c r="G48" i="5"/>
  <c r="F48" i="5"/>
  <c r="E48" i="5"/>
  <c r="D48" i="5"/>
  <c r="T47" i="5"/>
  <c r="G47" i="5"/>
  <c r="F47" i="5"/>
  <c r="E47" i="5"/>
  <c r="D47" i="5"/>
  <c r="F46" i="5"/>
  <c r="T45" i="5"/>
  <c r="G45" i="5"/>
  <c r="D45" i="5"/>
  <c r="T44" i="5"/>
  <c r="G44" i="5"/>
  <c r="F44" i="5"/>
  <c r="E44" i="5"/>
  <c r="D44" i="5"/>
  <c r="T43" i="5"/>
  <c r="G43" i="5"/>
  <c r="F43" i="5"/>
  <c r="E43" i="5"/>
  <c r="D43" i="5"/>
  <c r="G41" i="5"/>
  <c r="D41" i="5"/>
  <c r="T40" i="5"/>
  <c r="G40" i="5"/>
  <c r="F40" i="5"/>
  <c r="E40" i="5"/>
  <c r="D40" i="5"/>
  <c r="T39" i="5"/>
  <c r="G39" i="5"/>
  <c r="F39" i="5"/>
  <c r="E39" i="5"/>
  <c r="D39" i="5"/>
  <c r="G38" i="5"/>
  <c r="T37" i="5"/>
  <c r="G37" i="5"/>
  <c r="D37" i="5"/>
  <c r="T36" i="5"/>
  <c r="G36" i="5"/>
  <c r="F36" i="5"/>
  <c r="E36" i="5"/>
  <c r="D36" i="5"/>
  <c r="T35" i="5"/>
  <c r="G35" i="5"/>
  <c r="F35" i="5"/>
  <c r="E35" i="5"/>
  <c r="D35" i="5"/>
  <c r="G34" i="5"/>
  <c r="F34" i="5"/>
  <c r="T33" i="5"/>
  <c r="G33" i="5"/>
  <c r="D33" i="5"/>
  <c r="T32" i="5"/>
  <c r="G32" i="5"/>
  <c r="F32" i="5"/>
  <c r="E32" i="5"/>
  <c r="D32" i="5"/>
  <c r="T31" i="5"/>
  <c r="G31" i="5"/>
  <c r="F31" i="5"/>
  <c r="E31" i="5"/>
  <c r="D31" i="5"/>
  <c r="F30" i="5"/>
  <c r="T29" i="5"/>
  <c r="G29" i="5"/>
  <c r="D29" i="5"/>
  <c r="T28" i="5"/>
  <c r="G28" i="5"/>
  <c r="F28" i="5"/>
  <c r="E28" i="5"/>
  <c r="D28" i="5"/>
  <c r="T27" i="5"/>
  <c r="G27" i="5"/>
  <c r="F27" i="5"/>
  <c r="E27" i="5"/>
  <c r="D27" i="5"/>
  <c r="T25" i="5"/>
  <c r="G25" i="5"/>
  <c r="D25" i="5"/>
  <c r="T24" i="5"/>
  <c r="G24" i="5"/>
  <c r="F24" i="5"/>
  <c r="E24" i="5"/>
  <c r="D24" i="5"/>
  <c r="T23" i="5"/>
  <c r="G23" i="5"/>
  <c r="F23" i="5"/>
  <c r="E23" i="5"/>
  <c r="D23" i="5"/>
  <c r="G22" i="5"/>
  <c r="T21" i="5"/>
  <c r="G21" i="5"/>
  <c r="D21" i="5"/>
  <c r="T20" i="5"/>
  <c r="G20" i="5"/>
  <c r="F20" i="5"/>
  <c r="E20" i="5"/>
  <c r="D20" i="5"/>
  <c r="T19" i="5"/>
  <c r="G19" i="5"/>
  <c r="F19" i="5"/>
  <c r="E19" i="5"/>
  <c r="D19" i="5"/>
  <c r="G18" i="5"/>
  <c r="F18" i="5"/>
  <c r="T17" i="5"/>
  <c r="G17" i="5"/>
  <c r="D17" i="5"/>
  <c r="T16" i="5"/>
  <c r="G16" i="5"/>
  <c r="F16" i="5"/>
  <c r="E16" i="5"/>
  <c r="D16" i="5"/>
  <c r="T15" i="5"/>
  <c r="G15" i="5"/>
  <c r="F15" i="5"/>
  <c r="E15" i="5"/>
  <c r="D15" i="5"/>
  <c r="F14" i="5"/>
  <c r="T13" i="5"/>
  <c r="G13" i="5"/>
  <c r="D13" i="5"/>
  <c r="T12" i="5"/>
  <c r="G12" i="5"/>
  <c r="F12" i="5"/>
  <c r="E12" i="5"/>
  <c r="D12" i="5"/>
  <c r="T11" i="5"/>
  <c r="G11" i="5"/>
  <c r="F11" i="5"/>
  <c r="E11" i="5"/>
  <c r="D11" i="5"/>
  <c r="T9" i="5"/>
  <c r="G9" i="5"/>
  <c r="D9" i="5"/>
  <c r="T8" i="5"/>
  <c r="G8" i="5"/>
  <c r="F8" i="5"/>
  <c r="E8" i="5"/>
  <c r="D8" i="5"/>
  <c r="T7" i="5"/>
  <c r="G7" i="5"/>
  <c r="F7" i="5"/>
  <c r="E7" i="5"/>
  <c r="D7" i="5"/>
  <c r="E6" i="5"/>
  <c r="L3" i="5"/>
  <c r="A3" i="5"/>
  <c r="A2" i="5"/>
  <c r="O97" i="4"/>
  <c r="K97" i="4"/>
  <c r="J97" i="4"/>
  <c r="E97" i="4"/>
  <c r="O96" i="4"/>
  <c r="L96" i="4"/>
  <c r="K96" i="4"/>
  <c r="J96" i="4"/>
  <c r="G96" i="4"/>
  <c r="I96" i="4" s="1"/>
  <c r="E96" i="4"/>
  <c r="O95" i="4"/>
  <c r="K95" i="4"/>
  <c r="J95" i="4"/>
  <c r="E95" i="4"/>
  <c r="O94" i="4"/>
  <c r="L94" i="4"/>
  <c r="K94" i="4"/>
  <c r="J94" i="4"/>
  <c r="G94" i="4"/>
  <c r="I94" i="4" s="1"/>
  <c r="E94" i="4"/>
  <c r="O93" i="4"/>
  <c r="J93" i="4"/>
  <c r="O92" i="4"/>
  <c r="L92" i="4"/>
  <c r="K92" i="4"/>
  <c r="J92" i="4"/>
  <c r="G92" i="4"/>
  <c r="F92" i="4"/>
  <c r="E92" i="4"/>
  <c r="D92" i="4"/>
  <c r="O91" i="4"/>
  <c r="L91" i="4"/>
  <c r="K91" i="4"/>
  <c r="J91" i="4"/>
  <c r="G91" i="4"/>
  <c r="F91" i="4"/>
  <c r="E91" i="4"/>
  <c r="D91" i="4"/>
  <c r="O90" i="4"/>
  <c r="K90" i="4"/>
  <c r="J90" i="4"/>
  <c r="F90" i="4"/>
  <c r="E90" i="4"/>
  <c r="D90" i="4"/>
  <c r="O89" i="4"/>
  <c r="L89" i="4"/>
  <c r="K89" i="4"/>
  <c r="J89" i="4"/>
  <c r="G89" i="4"/>
  <c r="F89" i="4"/>
  <c r="E89" i="4"/>
  <c r="D89" i="4"/>
  <c r="O88" i="4"/>
  <c r="L88" i="4"/>
  <c r="K88" i="4"/>
  <c r="J88" i="4"/>
  <c r="G88" i="4"/>
  <c r="F88" i="4"/>
  <c r="E88" i="4"/>
  <c r="D88" i="4"/>
  <c r="O87" i="4"/>
  <c r="L87" i="4"/>
  <c r="K87" i="4"/>
  <c r="J87" i="4"/>
  <c r="G87" i="4"/>
  <c r="F87" i="4"/>
  <c r="E87" i="4"/>
  <c r="D87" i="4"/>
  <c r="O86" i="4"/>
  <c r="K86" i="4"/>
  <c r="J86" i="4"/>
  <c r="F86" i="4"/>
  <c r="E86" i="4"/>
  <c r="D86" i="4"/>
  <c r="O85" i="4"/>
  <c r="L85" i="4"/>
  <c r="K85" i="4"/>
  <c r="J85" i="4"/>
  <c r="G85" i="4"/>
  <c r="F85" i="4"/>
  <c r="E85" i="4"/>
  <c r="D85" i="4"/>
  <c r="O84" i="4"/>
  <c r="L84" i="4"/>
  <c r="K84" i="4"/>
  <c r="J84" i="4"/>
  <c r="G84" i="4"/>
  <c r="F84" i="4"/>
  <c r="E84" i="4"/>
  <c r="D84" i="4"/>
  <c r="O83" i="4"/>
  <c r="L83" i="4"/>
  <c r="K83" i="4"/>
  <c r="J83" i="4"/>
  <c r="G83" i="4"/>
  <c r="F83" i="4"/>
  <c r="E83" i="4"/>
  <c r="D83" i="4"/>
  <c r="O82" i="4"/>
  <c r="K82" i="4"/>
  <c r="J82" i="4"/>
  <c r="F82" i="4"/>
  <c r="E82" i="4"/>
  <c r="D82" i="4"/>
  <c r="O81" i="4"/>
  <c r="L81" i="4"/>
  <c r="K81" i="4"/>
  <c r="J81" i="4"/>
  <c r="G81" i="4"/>
  <c r="F81" i="4"/>
  <c r="E81" i="4"/>
  <c r="D81" i="4"/>
  <c r="O80" i="4"/>
  <c r="L80" i="4"/>
  <c r="K80" i="4"/>
  <c r="J80" i="4"/>
  <c r="G80" i="4"/>
  <c r="F80" i="4"/>
  <c r="E80" i="4"/>
  <c r="D80" i="4"/>
  <c r="O79" i="4"/>
  <c r="L79" i="4"/>
  <c r="K79" i="4"/>
  <c r="J79" i="4"/>
  <c r="G79" i="4"/>
  <c r="F79" i="4"/>
  <c r="E79" i="4"/>
  <c r="D79" i="4"/>
  <c r="O78" i="4"/>
  <c r="K78" i="4"/>
  <c r="J78" i="4"/>
  <c r="F78" i="4"/>
  <c r="E78" i="4"/>
  <c r="D78" i="4"/>
  <c r="O77" i="4"/>
  <c r="L77" i="4"/>
  <c r="K77" i="4"/>
  <c r="J77" i="4"/>
  <c r="G77" i="4"/>
  <c r="F77" i="4"/>
  <c r="E77" i="4"/>
  <c r="D77" i="4"/>
  <c r="O76" i="4"/>
  <c r="L76" i="4"/>
  <c r="K76" i="4"/>
  <c r="J76" i="4"/>
  <c r="G76" i="4"/>
  <c r="F76" i="4"/>
  <c r="E76" i="4"/>
  <c r="D76" i="4"/>
  <c r="O75" i="4"/>
  <c r="L75" i="4"/>
  <c r="K75" i="4"/>
  <c r="J75" i="4"/>
  <c r="G75" i="4"/>
  <c r="F75" i="4"/>
  <c r="E75" i="4"/>
  <c r="D75" i="4"/>
  <c r="O74" i="4"/>
  <c r="K74" i="4"/>
  <c r="J74" i="4"/>
  <c r="F74" i="4"/>
  <c r="E74" i="4"/>
  <c r="D74" i="4"/>
  <c r="O73" i="4"/>
  <c r="L73" i="4"/>
  <c r="K73" i="4"/>
  <c r="J73" i="4"/>
  <c r="G73" i="4"/>
  <c r="F73" i="4"/>
  <c r="E73" i="4"/>
  <c r="D73" i="4"/>
  <c r="O72" i="4"/>
  <c r="L72" i="4"/>
  <c r="K72" i="4"/>
  <c r="J72" i="4"/>
  <c r="G72" i="4"/>
  <c r="F72" i="4"/>
  <c r="E72" i="4"/>
  <c r="D72" i="4"/>
  <c r="O71" i="4"/>
  <c r="L71" i="4"/>
  <c r="K71" i="4"/>
  <c r="J71" i="4"/>
  <c r="G71" i="4"/>
  <c r="F71" i="4"/>
  <c r="E71" i="4"/>
  <c r="D71" i="4"/>
  <c r="O70" i="4"/>
  <c r="K70" i="4"/>
  <c r="J70" i="4"/>
  <c r="F70" i="4"/>
  <c r="E70" i="4"/>
  <c r="D70" i="4"/>
  <c r="O69" i="4"/>
  <c r="L69" i="4"/>
  <c r="K69" i="4"/>
  <c r="J69" i="4"/>
  <c r="G69" i="4"/>
  <c r="F69" i="4"/>
  <c r="E69" i="4"/>
  <c r="D69" i="4"/>
  <c r="O68" i="4"/>
  <c r="L68" i="4"/>
  <c r="K68" i="4"/>
  <c r="J68" i="4"/>
  <c r="G68" i="4"/>
  <c r="F68" i="4"/>
  <c r="E68" i="4"/>
  <c r="D68" i="4"/>
  <c r="O67" i="4"/>
  <c r="L67" i="4"/>
  <c r="K67" i="4"/>
  <c r="J67" i="4"/>
  <c r="G67" i="4"/>
  <c r="F67" i="4"/>
  <c r="E67" i="4"/>
  <c r="D67" i="4"/>
  <c r="O66" i="4"/>
  <c r="K66" i="4"/>
  <c r="J66" i="4"/>
  <c r="F66" i="4"/>
  <c r="E66" i="4"/>
  <c r="D66" i="4"/>
  <c r="O65" i="4"/>
  <c r="L65" i="4"/>
  <c r="K65" i="4"/>
  <c r="J65" i="4"/>
  <c r="G65" i="4"/>
  <c r="F65" i="4"/>
  <c r="E65" i="4"/>
  <c r="D65" i="4"/>
  <c r="O64" i="4"/>
  <c r="L64" i="4"/>
  <c r="K64" i="4"/>
  <c r="J64" i="4"/>
  <c r="G64" i="4"/>
  <c r="F64" i="4"/>
  <c r="E64" i="4"/>
  <c r="D64" i="4"/>
  <c r="O63" i="4"/>
  <c r="L63" i="4"/>
  <c r="K63" i="4"/>
  <c r="J63" i="4"/>
  <c r="G63" i="4"/>
  <c r="F63" i="4"/>
  <c r="E63" i="4"/>
  <c r="D63" i="4"/>
  <c r="O62" i="4"/>
  <c r="K62" i="4"/>
  <c r="J62" i="4"/>
  <c r="F62" i="4"/>
  <c r="E62" i="4"/>
  <c r="D62" i="4"/>
  <c r="O61" i="4"/>
  <c r="L61" i="4"/>
  <c r="K61" i="4"/>
  <c r="J61" i="4"/>
  <c r="G61" i="4"/>
  <c r="F61" i="4"/>
  <c r="E61" i="4"/>
  <c r="D61" i="4"/>
  <c r="O60" i="4"/>
  <c r="L60" i="4"/>
  <c r="K60" i="4"/>
  <c r="J60" i="4"/>
  <c r="G60" i="4"/>
  <c r="F60" i="4"/>
  <c r="E60" i="4"/>
  <c r="D60" i="4"/>
  <c r="O59" i="4"/>
  <c r="L59" i="4"/>
  <c r="K59" i="4"/>
  <c r="J59" i="4"/>
  <c r="G59" i="4"/>
  <c r="F59" i="4"/>
  <c r="E59" i="4"/>
  <c r="D59" i="4"/>
  <c r="O58" i="4"/>
  <c r="K58" i="4"/>
  <c r="J58" i="4"/>
  <c r="F58" i="4"/>
  <c r="E58" i="4"/>
  <c r="D58" i="4"/>
  <c r="O57" i="4"/>
  <c r="L57" i="4"/>
  <c r="K57" i="4"/>
  <c r="J57" i="4"/>
  <c r="G57" i="4"/>
  <c r="F57" i="4"/>
  <c r="E57" i="4"/>
  <c r="D57" i="4"/>
  <c r="O56" i="4"/>
  <c r="L56" i="4"/>
  <c r="K56" i="4"/>
  <c r="J56" i="4"/>
  <c r="G56" i="4"/>
  <c r="F56" i="4"/>
  <c r="E56" i="4"/>
  <c r="D56" i="4"/>
  <c r="O55" i="4"/>
  <c r="L55" i="4"/>
  <c r="K55" i="4"/>
  <c r="J55" i="4"/>
  <c r="G55" i="4"/>
  <c r="F55" i="4"/>
  <c r="E55" i="4"/>
  <c r="D55" i="4"/>
  <c r="O54" i="4"/>
  <c r="K54" i="4"/>
  <c r="J54" i="4"/>
  <c r="F54" i="4"/>
  <c r="E54" i="4"/>
  <c r="D54" i="4"/>
  <c r="O53" i="4"/>
  <c r="L53" i="4"/>
  <c r="K53" i="4"/>
  <c r="J53" i="4"/>
  <c r="G53" i="4"/>
  <c r="F53" i="4"/>
  <c r="E53" i="4"/>
  <c r="D53" i="4"/>
  <c r="O52" i="4"/>
  <c r="L52" i="4"/>
  <c r="K52" i="4"/>
  <c r="J52" i="4"/>
  <c r="G52" i="4"/>
  <c r="F52" i="4"/>
  <c r="E52" i="4"/>
  <c r="D52" i="4"/>
  <c r="O51" i="4"/>
  <c r="L51" i="4"/>
  <c r="K51" i="4"/>
  <c r="J51" i="4"/>
  <c r="G51" i="4"/>
  <c r="F51" i="4"/>
  <c r="E51" i="4"/>
  <c r="D51" i="4"/>
  <c r="O50" i="4"/>
  <c r="K50" i="4"/>
  <c r="J50" i="4"/>
  <c r="F50" i="4"/>
  <c r="E50" i="4"/>
  <c r="D50" i="4"/>
  <c r="O49" i="4"/>
  <c r="L49" i="4"/>
  <c r="K49" i="4"/>
  <c r="J49" i="4"/>
  <c r="G49" i="4"/>
  <c r="F49" i="4"/>
  <c r="E49" i="4"/>
  <c r="D49" i="4"/>
  <c r="O48" i="4"/>
  <c r="L48" i="4"/>
  <c r="K48" i="4"/>
  <c r="J48" i="4"/>
  <c r="G48" i="4"/>
  <c r="F48" i="4"/>
  <c r="E48" i="4"/>
  <c r="D48" i="4"/>
  <c r="O47" i="4"/>
  <c r="L47" i="4"/>
  <c r="K47" i="4"/>
  <c r="J47" i="4"/>
  <c r="G47" i="4"/>
  <c r="F47" i="4"/>
  <c r="E47" i="4"/>
  <c r="D47" i="4"/>
  <c r="O46" i="4"/>
  <c r="K46" i="4"/>
  <c r="J46" i="4"/>
  <c r="F46" i="4"/>
  <c r="E46" i="4"/>
  <c r="D46" i="4"/>
  <c r="O45" i="4"/>
  <c r="L45" i="4"/>
  <c r="K45" i="4"/>
  <c r="J45" i="4"/>
  <c r="G45" i="4"/>
  <c r="F45" i="4"/>
  <c r="E45" i="4"/>
  <c r="D45" i="4"/>
  <c r="O44" i="4"/>
  <c r="L44" i="4"/>
  <c r="K44" i="4"/>
  <c r="J44" i="4"/>
  <c r="G44" i="4"/>
  <c r="F44" i="4"/>
  <c r="E44" i="4"/>
  <c r="D44" i="4"/>
  <c r="O43" i="4"/>
  <c r="L43" i="4"/>
  <c r="K43" i="4"/>
  <c r="J43" i="4"/>
  <c r="G43" i="4"/>
  <c r="F43" i="4"/>
  <c r="E43" i="4"/>
  <c r="D43" i="4"/>
  <c r="O42" i="4"/>
  <c r="K42" i="4"/>
  <c r="J42" i="4"/>
  <c r="F42" i="4"/>
  <c r="E42" i="4"/>
  <c r="D42" i="4"/>
  <c r="O41" i="4"/>
  <c r="L41" i="4"/>
  <c r="K41" i="4"/>
  <c r="J41" i="4"/>
  <c r="G41" i="4"/>
  <c r="F41" i="4"/>
  <c r="E41" i="4"/>
  <c r="D41" i="4"/>
  <c r="O40" i="4"/>
  <c r="L40" i="4"/>
  <c r="K40" i="4"/>
  <c r="J40" i="4"/>
  <c r="G40" i="4"/>
  <c r="F40" i="4"/>
  <c r="E40" i="4"/>
  <c r="D40" i="4"/>
  <c r="O39" i="4"/>
  <c r="L39" i="4"/>
  <c r="K39" i="4"/>
  <c r="J39" i="4"/>
  <c r="G39" i="4"/>
  <c r="F39" i="4"/>
  <c r="E39" i="4"/>
  <c r="D39" i="4"/>
  <c r="O38" i="4"/>
  <c r="K38" i="4"/>
  <c r="J38" i="4"/>
  <c r="F38" i="4"/>
  <c r="E38" i="4"/>
  <c r="D38" i="4"/>
  <c r="O37" i="4"/>
  <c r="L37" i="4"/>
  <c r="K37" i="4"/>
  <c r="J37" i="4"/>
  <c r="G37" i="4"/>
  <c r="F37" i="4"/>
  <c r="E37" i="4"/>
  <c r="D37" i="4"/>
  <c r="O36" i="4"/>
  <c r="L36" i="4"/>
  <c r="K36" i="4"/>
  <c r="J36" i="4"/>
  <c r="G36" i="4"/>
  <c r="F36" i="4"/>
  <c r="E36" i="4"/>
  <c r="D36" i="4"/>
  <c r="O35" i="4"/>
  <c r="L35" i="4"/>
  <c r="K35" i="4"/>
  <c r="J35" i="4"/>
  <c r="G35" i="4"/>
  <c r="F35" i="4"/>
  <c r="E35" i="4"/>
  <c r="D35" i="4"/>
  <c r="O34" i="4"/>
  <c r="K34" i="4"/>
  <c r="J34" i="4"/>
  <c r="F34" i="4"/>
  <c r="E34" i="4"/>
  <c r="D34" i="4"/>
  <c r="O33" i="4"/>
  <c r="L33" i="4"/>
  <c r="K33" i="4"/>
  <c r="J33" i="4"/>
  <c r="G33" i="4"/>
  <c r="F33" i="4"/>
  <c r="E33" i="4"/>
  <c r="D33" i="4"/>
  <c r="O32" i="4"/>
  <c r="L32" i="4"/>
  <c r="K32" i="4"/>
  <c r="J32" i="4"/>
  <c r="G32" i="4"/>
  <c r="F32" i="4"/>
  <c r="E32" i="4"/>
  <c r="D32" i="4"/>
  <c r="O31" i="4"/>
  <c r="L31" i="4"/>
  <c r="K31" i="4"/>
  <c r="J31" i="4"/>
  <c r="G31" i="4"/>
  <c r="F31" i="4"/>
  <c r="E31" i="4"/>
  <c r="D31" i="4"/>
  <c r="O30" i="4"/>
  <c r="K30" i="4"/>
  <c r="J30" i="4"/>
  <c r="F30" i="4"/>
  <c r="E30" i="4"/>
  <c r="D30" i="4"/>
  <c r="O29" i="4"/>
  <c r="L29" i="4"/>
  <c r="K29" i="4"/>
  <c r="J29" i="4"/>
  <c r="G29" i="4"/>
  <c r="F29" i="4"/>
  <c r="E29" i="4"/>
  <c r="D29" i="4"/>
  <c r="O28" i="4"/>
  <c r="L28" i="4"/>
  <c r="K28" i="4"/>
  <c r="J28" i="4"/>
  <c r="G28" i="4"/>
  <c r="F28" i="4"/>
  <c r="E28" i="4"/>
  <c r="D28" i="4"/>
  <c r="O27" i="4"/>
  <c r="L27" i="4"/>
  <c r="K27" i="4"/>
  <c r="J27" i="4"/>
  <c r="G27" i="4"/>
  <c r="F27" i="4"/>
  <c r="E27" i="4"/>
  <c r="D27" i="4"/>
  <c r="O26" i="4"/>
  <c r="K26" i="4"/>
  <c r="J26" i="4"/>
  <c r="F26" i="4"/>
  <c r="E26" i="4"/>
  <c r="D26" i="4"/>
  <c r="O25" i="4"/>
  <c r="L25" i="4"/>
  <c r="K25" i="4"/>
  <c r="J25" i="4"/>
  <c r="G25" i="4"/>
  <c r="F25" i="4"/>
  <c r="E25" i="4"/>
  <c r="D25" i="4"/>
  <c r="O24" i="4"/>
  <c r="L24" i="4"/>
  <c r="K24" i="4"/>
  <c r="J24" i="4"/>
  <c r="G24" i="4"/>
  <c r="F24" i="4"/>
  <c r="E24" i="4"/>
  <c r="D24" i="4"/>
  <c r="O23" i="4"/>
  <c r="L23" i="4"/>
  <c r="K23" i="4"/>
  <c r="J23" i="4"/>
  <c r="G23" i="4"/>
  <c r="F23" i="4"/>
  <c r="E23" i="4"/>
  <c r="D23" i="4"/>
  <c r="O22" i="4"/>
  <c r="K22" i="4"/>
  <c r="J22" i="4"/>
  <c r="F22" i="4"/>
  <c r="E22" i="4"/>
  <c r="D22" i="4"/>
  <c r="O21" i="4"/>
  <c r="L21" i="4"/>
  <c r="K21" i="4"/>
  <c r="J21" i="4"/>
  <c r="G21" i="4"/>
  <c r="F21" i="4"/>
  <c r="E21" i="4"/>
  <c r="D21" i="4"/>
  <c r="O20" i="4"/>
  <c r="L20" i="4"/>
  <c r="K20" i="4"/>
  <c r="J20" i="4"/>
  <c r="G20" i="4"/>
  <c r="F20" i="4"/>
  <c r="E20" i="4"/>
  <c r="D20" i="4"/>
  <c r="O19" i="4"/>
  <c r="L19" i="4"/>
  <c r="K19" i="4"/>
  <c r="J19" i="4"/>
  <c r="G19" i="4"/>
  <c r="F19" i="4"/>
  <c r="E19" i="4"/>
  <c r="D19" i="4"/>
  <c r="O18" i="4"/>
  <c r="K18" i="4"/>
  <c r="J18" i="4"/>
  <c r="F18" i="4"/>
  <c r="E18" i="4"/>
  <c r="D18" i="4"/>
  <c r="O17" i="4"/>
  <c r="L17" i="4"/>
  <c r="K17" i="4"/>
  <c r="J17" i="4"/>
  <c r="G17" i="4"/>
  <c r="F17" i="4"/>
  <c r="E17" i="4"/>
  <c r="D17" i="4"/>
  <c r="O16" i="4"/>
  <c r="L16" i="4"/>
  <c r="K16" i="4"/>
  <c r="J16" i="4"/>
  <c r="G16" i="4"/>
  <c r="F16" i="4"/>
  <c r="E16" i="4"/>
  <c r="D16" i="4"/>
  <c r="O15" i="4"/>
  <c r="L15" i="4"/>
  <c r="K15" i="4"/>
  <c r="J15" i="4"/>
  <c r="G15" i="4"/>
  <c r="F15" i="4"/>
  <c r="E15" i="4"/>
  <c r="D15" i="4"/>
  <c r="O14" i="4"/>
  <c r="K14" i="4"/>
  <c r="J14" i="4"/>
  <c r="F14" i="4"/>
  <c r="E14" i="4"/>
  <c r="D14" i="4"/>
  <c r="O13" i="4"/>
  <c r="L13" i="4"/>
  <c r="K13" i="4"/>
  <c r="J13" i="4"/>
  <c r="G13" i="4"/>
  <c r="F13" i="4"/>
  <c r="E13" i="4"/>
  <c r="D13" i="4"/>
  <c r="O12" i="4"/>
  <c r="L12" i="4"/>
  <c r="K12" i="4"/>
  <c r="J12" i="4"/>
  <c r="G12" i="4"/>
  <c r="F12" i="4"/>
  <c r="E12" i="4"/>
  <c r="D12" i="4"/>
  <c r="O11" i="4"/>
  <c r="L11" i="4"/>
  <c r="K11" i="4"/>
  <c r="J11" i="4"/>
  <c r="G11" i="4"/>
  <c r="F11" i="4"/>
  <c r="E11" i="4"/>
  <c r="D11" i="4"/>
  <c r="O10" i="4"/>
  <c r="K10" i="4"/>
  <c r="J10" i="4"/>
  <c r="F10" i="4"/>
  <c r="E10" i="4"/>
  <c r="D10" i="4"/>
  <c r="O9" i="4"/>
  <c r="L9" i="4"/>
  <c r="K9" i="4"/>
  <c r="J9" i="4"/>
  <c r="G9" i="4"/>
  <c r="F9" i="4"/>
  <c r="E9" i="4"/>
  <c r="D9" i="4"/>
  <c r="O8" i="4"/>
  <c r="L8" i="4"/>
  <c r="K8" i="4"/>
  <c r="J8" i="4"/>
  <c r="G8" i="4"/>
  <c r="F8" i="4"/>
  <c r="E8" i="4"/>
  <c r="D8" i="4"/>
  <c r="O7" i="4"/>
  <c r="L7" i="4"/>
  <c r="K7" i="4"/>
  <c r="J7" i="4"/>
  <c r="G7" i="4"/>
  <c r="F7" i="4"/>
  <c r="E7" i="4"/>
  <c r="D7" i="4"/>
  <c r="O6" i="4"/>
  <c r="K6" i="4"/>
  <c r="J6" i="4"/>
  <c r="G6" i="4"/>
  <c r="F6" i="4"/>
  <c r="E6" i="4"/>
  <c r="D6" i="4"/>
  <c r="L3" i="4"/>
  <c r="A3" i="4"/>
  <c r="A2" i="4"/>
  <c r="S92" i="3"/>
  <c r="R92" i="3"/>
  <c r="Q92" i="3"/>
  <c r="P92" i="3"/>
  <c r="O92" i="3"/>
  <c r="N92" i="3"/>
  <c r="M92" i="3"/>
  <c r="L92" i="3"/>
  <c r="K92" i="3"/>
  <c r="J92" i="3"/>
  <c r="I92" i="3"/>
  <c r="H92" i="3"/>
  <c r="S91" i="3"/>
  <c r="R91" i="3"/>
  <c r="Q91" i="3"/>
  <c r="P91" i="3"/>
  <c r="O91" i="3"/>
  <c r="N91" i="3"/>
  <c r="M91" i="3"/>
  <c r="L91" i="3"/>
  <c r="K91" i="3"/>
  <c r="J91" i="3"/>
  <c r="I91" i="3"/>
  <c r="H91" i="3"/>
  <c r="S90" i="3"/>
  <c r="R90" i="3"/>
  <c r="Q90" i="3"/>
  <c r="P90" i="3"/>
  <c r="O90" i="3"/>
  <c r="N90" i="3"/>
  <c r="M90" i="3"/>
  <c r="L90" i="3"/>
  <c r="J90" i="3"/>
  <c r="I90" i="3"/>
  <c r="H90" i="3"/>
  <c r="S89" i="3"/>
  <c r="R89" i="3"/>
  <c r="Q89" i="3"/>
  <c r="P89" i="3"/>
  <c r="O89" i="3"/>
  <c r="N89" i="3"/>
  <c r="M89" i="3"/>
  <c r="L89" i="3"/>
  <c r="K89" i="3"/>
  <c r="J89" i="3"/>
  <c r="I89" i="3"/>
  <c r="H89" i="3"/>
  <c r="S88" i="3"/>
  <c r="R88" i="3"/>
  <c r="Q88" i="3"/>
  <c r="P88" i="3"/>
  <c r="O88" i="3"/>
  <c r="N88" i="3"/>
  <c r="M88" i="3"/>
  <c r="L88" i="3"/>
  <c r="K88" i="3"/>
  <c r="J88" i="3"/>
  <c r="I88" i="3"/>
  <c r="H88" i="3"/>
  <c r="S87" i="3"/>
  <c r="R87" i="3"/>
  <c r="Q87" i="3"/>
  <c r="P87" i="3"/>
  <c r="O87" i="3"/>
  <c r="N87" i="3"/>
  <c r="M87" i="3"/>
  <c r="L87" i="3"/>
  <c r="J87" i="3"/>
  <c r="I87" i="3"/>
  <c r="H87" i="3"/>
  <c r="S86" i="3"/>
  <c r="R86" i="3"/>
  <c r="Q86" i="3"/>
  <c r="P86" i="3"/>
  <c r="O86" i="3"/>
  <c r="N86" i="3"/>
  <c r="M86" i="3"/>
  <c r="L86" i="3"/>
  <c r="K86" i="3"/>
  <c r="J86" i="3"/>
  <c r="I86" i="3"/>
  <c r="H86" i="3"/>
  <c r="S85" i="3"/>
  <c r="R85" i="3"/>
  <c r="Q85" i="3"/>
  <c r="P85" i="3"/>
  <c r="O85" i="3"/>
  <c r="N85" i="3"/>
  <c r="M85" i="3"/>
  <c r="L85" i="3"/>
  <c r="K85" i="3"/>
  <c r="J85" i="3"/>
  <c r="I85" i="3"/>
  <c r="H85" i="3"/>
  <c r="S84" i="3"/>
  <c r="R84" i="3"/>
  <c r="Q84" i="3"/>
  <c r="P84" i="3"/>
  <c r="O84" i="3"/>
  <c r="N84" i="3"/>
  <c r="M84" i="3"/>
  <c r="L84" i="3"/>
  <c r="K84" i="3"/>
  <c r="J84" i="3"/>
  <c r="I84" i="3"/>
  <c r="H84" i="3"/>
  <c r="S83" i="3"/>
  <c r="R83" i="3"/>
  <c r="Q83" i="3"/>
  <c r="P83" i="3"/>
  <c r="O83" i="3"/>
  <c r="N83" i="3"/>
  <c r="M83" i="3"/>
  <c r="L83" i="3"/>
  <c r="J83" i="3"/>
  <c r="I83" i="3"/>
  <c r="H83" i="3"/>
  <c r="S82" i="3"/>
  <c r="R82" i="3"/>
  <c r="Q82" i="3"/>
  <c r="P82" i="3"/>
  <c r="O82" i="3"/>
  <c r="N82" i="3"/>
  <c r="M82" i="3"/>
  <c r="L82" i="3"/>
  <c r="K82" i="3"/>
  <c r="J82" i="3"/>
  <c r="I82" i="3"/>
  <c r="H82" i="3"/>
  <c r="S81" i="3"/>
  <c r="R81" i="3"/>
  <c r="Q81" i="3"/>
  <c r="P81" i="3"/>
  <c r="O81" i="3"/>
  <c r="N81" i="3"/>
  <c r="M81" i="3"/>
  <c r="L81" i="3"/>
  <c r="K81" i="3"/>
  <c r="J81" i="3"/>
  <c r="I81" i="3"/>
  <c r="H81" i="3"/>
  <c r="S80" i="3"/>
  <c r="R80" i="3"/>
  <c r="Q80" i="3"/>
  <c r="P80" i="3"/>
  <c r="O80" i="3"/>
  <c r="N80" i="3"/>
  <c r="M80" i="3"/>
  <c r="L80" i="3"/>
  <c r="K80" i="3"/>
  <c r="J80" i="3"/>
  <c r="I80" i="3"/>
  <c r="H80" i="3"/>
  <c r="S79" i="3"/>
  <c r="R79" i="3"/>
  <c r="Q79" i="3"/>
  <c r="P79" i="3"/>
  <c r="O79" i="3"/>
  <c r="N79" i="3"/>
  <c r="M79" i="3"/>
  <c r="L79" i="3"/>
  <c r="J79" i="3"/>
  <c r="I79" i="3"/>
  <c r="H79" i="3"/>
  <c r="S78" i="3"/>
  <c r="R78" i="3"/>
  <c r="Q78" i="3"/>
  <c r="P78" i="3"/>
  <c r="O78" i="3"/>
  <c r="N78" i="3"/>
  <c r="M78" i="3"/>
  <c r="L78" i="3"/>
  <c r="J78" i="3"/>
  <c r="I78" i="3"/>
  <c r="H78" i="3"/>
  <c r="S77" i="3"/>
  <c r="R77" i="3"/>
  <c r="Q77" i="3"/>
  <c r="P77" i="3"/>
  <c r="O77" i="3"/>
  <c r="N77" i="3"/>
  <c r="M77" i="3"/>
  <c r="L77" i="3"/>
  <c r="K77" i="3"/>
  <c r="J77" i="3"/>
  <c r="I77" i="3"/>
  <c r="H77" i="3"/>
  <c r="S76" i="3"/>
  <c r="R76" i="3"/>
  <c r="Q76" i="3"/>
  <c r="P76" i="3"/>
  <c r="O76" i="3"/>
  <c r="N76" i="3"/>
  <c r="M76" i="3"/>
  <c r="L76" i="3"/>
  <c r="K76" i="3"/>
  <c r="J76" i="3"/>
  <c r="I76" i="3"/>
  <c r="H76" i="3"/>
  <c r="S75" i="3"/>
  <c r="R75" i="3"/>
  <c r="Q75" i="3"/>
  <c r="P75" i="3"/>
  <c r="O75" i="3"/>
  <c r="N75" i="3"/>
  <c r="M75" i="3"/>
  <c r="L75" i="3"/>
  <c r="J75" i="3"/>
  <c r="I75" i="3"/>
  <c r="H75" i="3"/>
  <c r="S74" i="3"/>
  <c r="R74" i="3"/>
  <c r="Q74" i="3"/>
  <c r="P74" i="3"/>
  <c r="O74" i="3"/>
  <c r="N74" i="3"/>
  <c r="M74" i="3"/>
  <c r="L74" i="3"/>
  <c r="J74" i="3"/>
  <c r="I74" i="3"/>
  <c r="H74" i="3"/>
  <c r="S73" i="3"/>
  <c r="R73" i="3"/>
  <c r="Q73" i="3"/>
  <c r="P73" i="3"/>
  <c r="O73" i="3"/>
  <c r="N73" i="3"/>
  <c r="M73" i="3"/>
  <c r="L73" i="3"/>
  <c r="K73" i="3"/>
  <c r="J73" i="3"/>
  <c r="I73" i="3"/>
  <c r="H73" i="3"/>
  <c r="S72" i="3"/>
  <c r="R72" i="3"/>
  <c r="Q72" i="3"/>
  <c r="P72" i="3"/>
  <c r="O72" i="3"/>
  <c r="N72" i="3"/>
  <c r="M72" i="3"/>
  <c r="L72" i="3"/>
  <c r="K72" i="3"/>
  <c r="J72" i="3"/>
  <c r="I72" i="3"/>
  <c r="H72" i="3"/>
  <c r="S71" i="3"/>
  <c r="R71" i="3"/>
  <c r="Q71" i="3"/>
  <c r="P71" i="3"/>
  <c r="O71" i="3"/>
  <c r="N71" i="3"/>
  <c r="M71" i="3"/>
  <c r="L71" i="3"/>
  <c r="J71" i="3"/>
  <c r="I71" i="3"/>
  <c r="H71" i="3"/>
  <c r="S70" i="3"/>
  <c r="R70" i="3"/>
  <c r="Q70" i="3"/>
  <c r="P70" i="3"/>
  <c r="O70" i="3"/>
  <c r="N70" i="3"/>
  <c r="M70" i="3"/>
  <c r="L70" i="3"/>
  <c r="J70" i="3"/>
  <c r="I70" i="3"/>
  <c r="H70" i="3"/>
  <c r="S69" i="3"/>
  <c r="R69" i="3"/>
  <c r="Q69" i="3"/>
  <c r="P69" i="3"/>
  <c r="O69" i="3"/>
  <c r="N69" i="3"/>
  <c r="M69" i="3"/>
  <c r="L69" i="3"/>
  <c r="K69" i="3"/>
  <c r="J69" i="3"/>
  <c r="I69" i="3"/>
  <c r="H69" i="3"/>
  <c r="S68" i="3"/>
  <c r="R68" i="3"/>
  <c r="Q68" i="3"/>
  <c r="P68" i="3"/>
  <c r="O68" i="3"/>
  <c r="N68" i="3"/>
  <c r="M68" i="3"/>
  <c r="L68" i="3"/>
  <c r="K68" i="3"/>
  <c r="J68" i="3"/>
  <c r="I68" i="3"/>
  <c r="H68" i="3"/>
  <c r="S67" i="3"/>
  <c r="R67" i="3"/>
  <c r="Q67" i="3"/>
  <c r="P67" i="3"/>
  <c r="O67" i="3"/>
  <c r="N67" i="3"/>
  <c r="M67" i="3"/>
  <c r="L67" i="3"/>
  <c r="J67" i="3"/>
  <c r="I67" i="3"/>
  <c r="H67" i="3"/>
  <c r="S66" i="3"/>
  <c r="R66" i="3"/>
  <c r="Q66" i="3"/>
  <c r="P66" i="3"/>
  <c r="O66" i="3"/>
  <c r="N66" i="3"/>
  <c r="M66" i="3"/>
  <c r="L66" i="3"/>
  <c r="J66" i="3"/>
  <c r="I66" i="3"/>
  <c r="H66" i="3"/>
  <c r="S65" i="3"/>
  <c r="R65" i="3"/>
  <c r="Q65" i="3"/>
  <c r="P65" i="3"/>
  <c r="O65" i="3"/>
  <c r="N65" i="3"/>
  <c r="M65" i="3"/>
  <c r="L65" i="3"/>
  <c r="K65" i="3"/>
  <c r="J65" i="3"/>
  <c r="I65" i="3"/>
  <c r="H65" i="3"/>
  <c r="S64" i="3"/>
  <c r="R64" i="3"/>
  <c r="Q64" i="3"/>
  <c r="P64" i="3"/>
  <c r="O64" i="3"/>
  <c r="N64" i="3"/>
  <c r="M64" i="3"/>
  <c r="L64" i="3"/>
  <c r="K64" i="3"/>
  <c r="J64" i="3"/>
  <c r="I64" i="3"/>
  <c r="H64" i="3"/>
  <c r="S63" i="3"/>
  <c r="R63" i="3"/>
  <c r="Q63" i="3"/>
  <c r="P63" i="3"/>
  <c r="O63" i="3"/>
  <c r="N63" i="3"/>
  <c r="M63" i="3"/>
  <c r="L63" i="3"/>
  <c r="J63" i="3"/>
  <c r="I63" i="3"/>
  <c r="H63" i="3"/>
  <c r="S62" i="3"/>
  <c r="R62" i="3"/>
  <c r="Q62" i="3"/>
  <c r="P62" i="3"/>
  <c r="O62" i="3"/>
  <c r="N62" i="3"/>
  <c r="M62" i="3"/>
  <c r="L62" i="3"/>
  <c r="J62" i="3"/>
  <c r="I62" i="3"/>
  <c r="H62" i="3"/>
  <c r="S61" i="3"/>
  <c r="R61" i="3"/>
  <c r="Q61" i="3"/>
  <c r="P61" i="3"/>
  <c r="O61" i="3"/>
  <c r="N61" i="3"/>
  <c r="M61" i="3"/>
  <c r="L61" i="3"/>
  <c r="K61" i="3"/>
  <c r="J61" i="3"/>
  <c r="I61" i="3"/>
  <c r="H61" i="3"/>
  <c r="S60" i="3"/>
  <c r="R60" i="3"/>
  <c r="Q60" i="3"/>
  <c r="P60" i="3"/>
  <c r="O60" i="3"/>
  <c r="N60" i="3"/>
  <c r="M60" i="3"/>
  <c r="L60" i="3"/>
  <c r="K60" i="3"/>
  <c r="J60" i="3"/>
  <c r="I60" i="3"/>
  <c r="H60" i="3"/>
  <c r="S59" i="3"/>
  <c r="R59" i="3"/>
  <c r="Q59" i="3"/>
  <c r="P59" i="3"/>
  <c r="O59" i="3"/>
  <c r="N59" i="3"/>
  <c r="M59" i="3"/>
  <c r="L59" i="3"/>
  <c r="K59" i="3"/>
  <c r="J59" i="3"/>
  <c r="I59" i="3"/>
  <c r="H59" i="3"/>
  <c r="S58" i="3"/>
  <c r="R58" i="3"/>
  <c r="Q58" i="3"/>
  <c r="P58" i="3"/>
  <c r="O58" i="3"/>
  <c r="N58" i="3"/>
  <c r="M58" i="3"/>
  <c r="L58" i="3"/>
  <c r="J58" i="3"/>
  <c r="I58" i="3"/>
  <c r="H58" i="3"/>
  <c r="S57" i="3"/>
  <c r="R57" i="3"/>
  <c r="Q57" i="3"/>
  <c r="P57" i="3"/>
  <c r="O57" i="3"/>
  <c r="N57" i="3"/>
  <c r="M57" i="3"/>
  <c r="L57" i="3"/>
  <c r="K57" i="3"/>
  <c r="J57" i="3"/>
  <c r="I57" i="3"/>
  <c r="H57" i="3"/>
  <c r="S56" i="3"/>
  <c r="R56" i="3"/>
  <c r="Q56" i="3"/>
  <c r="P56" i="3"/>
  <c r="O56" i="3"/>
  <c r="N56" i="3"/>
  <c r="M56" i="3"/>
  <c r="L56" i="3"/>
  <c r="K56" i="3"/>
  <c r="J56" i="3"/>
  <c r="I56" i="3"/>
  <c r="H56" i="3"/>
  <c r="S55" i="3"/>
  <c r="R55" i="3"/>
  <c r="Q55" i="3"/>
  <c r="P55" i="3"/>
  <c r="O55" i="3"/>
  <c r="N55" i="3"/>
  <c r="M55" i="3"/>
  <c r="L55" i="3"/>
  <c r="J55" i="3"/>
  <c r="I55" i="3"/>
  <c r="H55" i="3"/>
  <c r="S54" i="3"/>
  <c r="R54" i="3"/>
  <c r="Q54" i="3"/>
  <c r="P54" i="3"/>
  <c r="O54" i="3"/>
  <c r="N54" i="3"/>
  <c r="M54" i="3"/>
  <c r="L54" i="3"/>
  <c r="K54" i="3"/>
  <c r="J54" i="3"/>
  <c r="I54" i="3"/>
  <c r="H54" i="3"/>
  <c r="S53" i="3"/>
  <c r="R53" i="3"/>
  <c r="Q53" i="3"/>
  <c r="P53" i="3"/>
  <c r="O53" i="3"/>
  <c r="N53" i="3"/>
  <c r="M53" i="3"/>
  <c r="L53" i="3"/>
  <c r="K53" i="3"/>
  <c r="J53" i="3"/>
  <c r="I53" i="3"/>
  <c r="H53" i="3"/>
  <c r="S52" i="3"/>
  <c r="R52" i="3"/>
  <c r="Q52" i="3"/>
  <c r="P52" i="3"/>
  <c r="O52" i="3"/>
  <c r="N52" i="3"/>
  <c r="M52" i="3"/>
  <c r="L52" i="3"/>
  <c r="K52" i="3"/>
  <c r="J52" i="3"/>
  <c r="I52" i="3"/>
  <c r="H52" i="3"/>
  <c r="S51" i="3"/>
  <c r="R51" i="3"/>
  <c r="Q51" i="3"/>
  <c r="P51" i="3"/>
  <c r="O51" i="3"/>
  <c r="N51" i="3"/>
  <c r="M51" i="3"/>
  <c r="L51" i="3"/>
  <c r="J51" i="3"/>
  <c r="I51" i="3"/>
  <c r="H51" i="3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J47" i="3"/>
  <c r="I47" i="3"/>
  <c r="H47" i="3"/>
  <c r="S46" i="3"/>
  <c r="R46" i="3"/>
  <c r="Q46" i="3"/>
  <c r="P46" i="3"/>
  <c r="O46" i="3"/>
  <c r="N46" i="3"/>
  <c r="M46" i="3"/>
  <c r="L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J43" i="3"/>
  <c r="I43" i="3"/>
  <c r="H43" i="3"/>
  <c r="S42" i="3"/>
  <c r="R42" i="3"/>
  <c r="Q42" i="3"/>
  <c r="P42" i="3"/>
  <c r="O42" i="3"/>
  <c r="N42" i="3"/>
  <c r="M42" i="3"/>
  <c r="L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J39" i="3"/>
  <c r="I39" i="3"/>
  <c r="H39" i="3"/>
  <c r="S38" i="3"/>
  <c r="R38" i="3"/>
  <c r="Q38" i="3"/>
  <c r="P38" i="3"/>
  <c r="O38" i="3"/>
  <c r="N38" i="3"/>
  <c r="M38" i="3"/>
  <c r="L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J35" i="3"/>
  <c r="I35" i="3"/>
  <c r="H35" i="3"/>
  <c r="S34" i="3"/>
  <c r="R34" i="3"/>
  <c r="Q34" i="3"/>
  <c r="P34" i="3"/>
  <c r="O34" i="3"/>
  <c r="N34" i="3"/>
  <c r="M34" i="3"/>
  <c r="L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J31" i="3"/>
  <c r="I31" i="3"/>
  <c r="H31" i="3"/>
  <c r="S30" i="3"/>
  <c r="R30" i="3"/>
  <c r="Q30" i="3"/>
  <c r="P30" i="3"/>
  <c r="O30" i="3"/>
  <c r="N30" i="3"/>
  <c r="M30" i="3"/>
  <c r="L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J23" i="3"/>
  <c r="I23" i="3"/>
  <c r="H23" i="3"/>
  <c r="S22" i="3"/>
  <c r="R22" i="3"/>
  <c r="Q22" i="3"/>
  <c r="P22" i="3"/>
  <c r="O22" i="3"/>
  <c r="N22" i="3"/>
  <c r="M22" i="3"/>
  <c r="L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J19" i="3"/>
  <c r="I19" i="3"/>
  <c r="H19" i="3"/>
  <c r="S18" i="3"/>
  <c r="R18" i="3"/>
  <c r="Q18" i="3"/>
  <c r="P18" i="3"/>
  <c r="O18" i="3"/>
  <c r="N18" i="3"/>
  <c r="M18" i="3"/>
  <c r="L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J15" i="3"/>
  <c r="I15" i="3"/>
  <c r="H15" i="3"/>
  <c r="S14" i="3"/>
  <c r="R14" i="3"/>
  <c r="Q14" i="3"/>
  <c r="P14" i="3"/>
  <c r="O14" i="3"/>
  <c r="N14" i="3"/>
  <c r="M14" i="3"/>
  <c r="L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L3" i="3"/>
  <c r="A3" i="3"/>
  <c r="A2" i="3"/>
  <c r="A1" i="3"/>
  <c r="A13" i="2"/>
  <c r="A12" i="2"/>
  <c r="A11" i="2"/>
  <c r="A10" i="2"/>
  <c r="A9" i="2"/>
  <c r="A8" i="2"/>
  <c r="A7" i="2"/>
  <c r="A6" i="2"/>
  <c r="A5" i="2"/>
  <c r="A4" i="2"/>
  <c r="D93" i="12" l="1"/>
  <c r="T93" i="10"/>
  <c r="D7" i="21"/>
  <c r="D11" i="21"/>
  <c r="D6" i="21"/>
  <c r="E97" i="13"/>
  <c r="G97" i="12"/>
  <c r="I97" i="12" s="1"/>
  <c r="L95" i="12"/>
  <c r="M95" i="12" s="1"/>
  <c r="L97" i="12"/>
  <c r="M97" i="12" s="1"/>
  <c r="G103" i="12"/>
  <c r="I103" i="12" s="1"/>
  <c r="L101" i="12"/>
  <c r="M101" i="12" s="1"/>
  <c r="L96" i="9"/>
  <c r="L98" i="9" s="1"/>
  <c r="L99" i="9" s="1"/>
  <c r="D103" i="13"/>
  <c r="D101" i="13"/>
  <c r="E101" i="13"/>
  <c r="L103" i="12"/>
  <c r="N103" i="12" s="1"/>
  <c r="T93" i="14"/>
  <c r="D93" i="8"/>
  <c r="T93" i="6"/>
  <c r="D93" i="4"/>
  <c r="K98" i="13"/>
  <c r="K104" i="13" s="1"/>
  <c r="K106" i="13" s="1"/>
  <c r="M98" i="13"/>
  <c r="M105" i="13" s="1"/>
  <c r="Q98" i="13"/>
  <c r="Q105" i="13" s="1"/>
  <c r="P98" i="13"/>
  <c r="P105" i="13" s="1"/>
  <c r="O95" i="5"/>
  <c r="O97" i="5" s="1"/>
  <c r="O98" i="5" s="1"/>
  <c r="L95" i="5"/>
  <c r="L97" i="5" s="1"/>
  <c r="L98" i="5" s="1"/>
  <c r="P95" i="5"/>
  <c r="P97" i="5" s="1"/>
  <c r="P98" i="5" s="1"/>
  <c r="S97" i="5"/>
  <c r="S98" i="5" s="1"/>
  <c r="S105" i="13"/>
  <c r="G95" i="12"/>
  <c r="I95" i="12" s="1"/>
  <c r="S98" i="9"/>
  <c r="S99" i="9" s="1"/>
  <c r="R105" i="13"/>
  <c r="R98" i="9"/>
  <c r="R99" i="9" s="1"/>
  <c r="R97" i="5"/>
  <c r="R98" i="5" s="1"/>
  <c r="Q97" i="5"/>
  <c r="Q98" i="5" s="1"/>
  <c r="E95" i="13"/>
  <c r="O104" i="13"/>
  <c r="O106" i="13" s="1"/>
  <c r="O98" i="9"/>
  <c r="O99" i="9" s="1"/>
  <c r="E103" i="13"/>
  <c r="N105" i="13"/>
  <c r="N98" i="9"/>
  <c r="N99" i="9" s="1"/>
  <c r="F97" i="13"/>
  <c r="D97" i="13"/>
  <c r="T103" i="13"/>
  <c r="D95" i="13"/>
  <c r="M98" i="9"/>
  <c r="M97" i="5"/>
  <c r="M98" i="5" s="1"/>
  <c r="T95" i="13"/>
  <c r="D99" i="13"/>
  <c r="T101" i="13"/>
  <c r="F95" i="13"/>
  <c r="T97" i="13"/>
  <c r="F101" i="13"/>
  <c r="F103" i="13"/>
  <c r="G99" i="13"/>
  <c r="G95" i="13"/>
  <c r="G97" i="13"/>
  <c r="F99" i="13"/>
  <c r="G101" i="13"/>
  <c r="G103" i="13"/>
  <c r="T99" i="13"/>
  <c r="J106" i="13"/>
  <c r="H98" i="13"/>
  <c r="H106" i="13" s="1"/>
  <c r="P104" i="13"/>
  <c r="P106" i="13" s="1"/>
  <c r="T93" i="13"/>
  <c r="T98" i="13" s="1"/>
  <c r="L104" i="13"/>
  <c r="I99" i="9"/>
  <c r="S13" i="21"/>
  <c r="I93" i="3"/>
  <c r="I94" i="3" s="1"/>
  <c r="T56" i="3"/>
  <c r="T57" i="3"/>
  <c r="T84" i="3"/>
  <c r="T85" i="3"/>
  <c r="T86" i="3"/>
  <c r="T88" i="3"/>
  <c r="T89" i="3"/>
  <c r="O93" i="3"/>
  <c r="O94" i="3" s="1"/>
  <c r="S93" i="3"/>
  <c r="S94" i="3" s="1"/>
  <c r="T54" i="3"/>
  <c r="T81" i="3"/>
  <c r="T82" i="3"/>
  <c r="P98" i="9"/>
  <c r="P99" i="9" s="1"/>
  <c r="E6" i="3"/>
  <c r="G16" i="3"/>
  <c r="E87" i="9"/>
  <c r="E87" i="3" s="1"/>
  <c r="L87" i="8"/>
  <c r="N87" i="8" s="1"/>
  <c r="E79" i="9"/>
  <c r="E79" i="3" s="1"/>
  <c r="L79" i="8"/>
  <c r="M79" i="8" s="1"/>
  <c r="E67" i="9"/>
  <c r="E67" i="3" s="1"/>
  <c r="L67" i="8"/>
  <c r="N67" i="8" s="1"/>
  <c r="E55" i="9"/>
  <c r="E55" i="3" s="1"/>
  <c r="L55" i="8"/>
  <c r="M55" i="8" s="1"/>
  <c r="E51" i="9"/>
  <c r="E51" i="3" s="1"/>
  <c r="L51" i="8"/>
  <c r="M51" i="8" s="1"/>
  <c r="E47" i="9"/>
  <c r="E47" i="3" s="1"/>
  <c r="L47" i="8"/>
  <c r="N47" i="8" s="1"/>
  <c r="E35" i="9"/>
  <c r="E35" i="3" s="1"/>
  <c r="L35" i="8"/>
  <c r="M35" i="8" s="1"/>
  <c r="E31" i="9"/>
  <c r="E31" i="3" s="1"/>
  <c r="L31" i="8"/>
  <c r="M31" i="8" s="1"/>
  <c r="E19" i="9"/>
  <c r="E19" i="3" s="1"/>
  <c r="L19" i="8"/>
  <c r="N19" i="8" s="1"/>
  <c r="E11" i="9"/>
  <c r="E11" i="3" s="1"/>
  <c r="L11" i="8"/>
  <c r="M11" i="8" s="1"/>
  <c r="K47" i="3"/>
  <c r="T47" i="3" s="1"/>
  <c r="K55" i="3"/>
  <c r="T55" i="3" s="1"/>
  <c r="K83" i="3"/>
  <c r="T83" i="3" s="1"/>
  <c r="K87" i="3"/>
  <c r="T87" i="3" s="1"/>
  <c r="G7" i="8"/>
  <c r="H7" i="8" s="1"/>
  <c r="G11" i="8"/>
  <c r="H11" i="8" s="1"/>
  <c r="G19" i="8"/>
  <c r="I19" i="8" s="1"/>
  <c r="G27" i="8"/>
  <c r="I27" i="8" s="1"/>
  <c r="G91" i="8"/>
  <c r="I91" i="8" s="1"/>
  <c r="T47" i="9"/>
  <c r="F51" i="9"/>
  <c r="F51" i="3" s="1"/>
  <c r="T55" i="9"/>
  <c r="F59" i="9"/>
  <c r="F59" i="3" s="1"/>
  <c r="T63" i="9"/>
  <c r="F67" i="9"/>
  <c r="F67" i="3" s="1"/>
  <c r="T71" i="9"/>
  <c r="F75" i="9"/>
  <c r="F75" i="3" s="1"/>
  <c r="T79" i="9"/>
  <c r="F83" i="9"/>
  <c r="F83" i="3" s="1"/>
  <c r="T87" i="9"/>
  <c r="F82" i="9"/>
  <c r="F82" i="3" s="1"/>
  <c r="L82" i="8"/>
  <c r="M82" i="8" s="1"/>
  <c r="F74" i="9"/>
  <c r="F74" i="3" s="1"/>
  <c r="L74" i="8"/>
  <c r="N74" i="8" s="1"/>
  <c r="F66" i="9"/>
  <c r="F66" i="3" s="1"/>
  <c r="L66" i="8"/>
  <c r="N66" i="8" s="1"/>
  <c r="F58" i="9"/>
  <c r="L58" i="8"/>
  <c r="M58" i="8" s="1"/>
  <c r="F50" i="9"/>
  <c r="F50" i="3" s="1"/>
  <c r="L50" i="8"/>
  <c r="M50" i="8" s="1"/>
  <c r="F38" i="9"/>
  <c r="L38" i="8"/>
  <c r="M38" i="8" s="1"/>
  <c r="F34" i="9"/>
  <c r="F34" i="3" s="1"/>
  <c r="L34" i="8"/>
  <c r="N34" i="8" s="1"/>
  <c r="F14" i="9"/>
  <c r="F14" i="3" s="1"/>
  <c r="L14" i="8"/>
  <c r="N14" i="8" s="1"/>
  <c r="G18" i="8"/>
  <c r="I18" i="8" s="1"/>
  <c r="G26" i="8"/>
  <c r="I26" i="8" s="1"/>
  <c r="G34" i="8"/>
  <c r="I34" i="8" s="1"/>
  <c r="G42" i="8"/>
  <c r="I42" i="8" s="1"/>
  <c r="G50" i="8"/>
  <c r="H50" i="8" s="1"/>
  <c r="G58" i="8"/>
  <c r="I58" i="8" s="1"/>
  <c r="G66" i="8"/>
  <c r="I66" i="8" s="1"/>
  <c r="G74" i="8"/>
  <c r="H74" i="8" s="1"/>
  <c r="G82" i="8"/>
  <c r="H82" i="8" s="1"/>
  <c r="G90" i="8"/>
  <c r="I90" i="8" s="1"/>
  <c r="G10" i="9"/>
  <c r="G11" i="9"/>
  <c r="G11" i="3" s="1"/>
  <c r="D14" i="9"/>
  <c r="G19" i="9"/>
  <c r="G19" i="3" s="1"/>
  <c r="D31" i="9"/>
  <c r="D31" i="3" s="1"/>
  <c r="G34" i="9"/>
  <c r="G34" i="3" s="1"/>
  <c r="G35" i="9"/>
  <c r="G35" i="3" s="1"/>
  <c r="D38" i="9"/>
  <c r="D47" i="9"/>
  <c r="D47" i="3" s="1"/>
  <c r="G50" i="9"/>
  <c r="G50" i="3" s="1"/>
  <c r="G51" i="9"/>
  <c r="G51" i="3" s="1"/>
  <c r="D55" i="9"/>
  <c r="D55" i="3" s="1"/>
  <c r="G58" i="9"/>
  <c r="G66" i="9"/>
  <c r="G66" i="3" s="1"/>
  <c r="G67" i="9"/>
  <c r="G67" i="3" s="1"/>
  <c r="G74" i="9"/>
  <c r="D79" i="9"/>
  <c r="D79" i="3" s="1"/>
  <c r="G82" i="9"/>
  <c r="G82" i="3" s="1"/>
  <c r="D87" i="9"/>
  <c r="D87" i="3" s="1"/>
  <c r="E91" i="9"/>
  <c r="E91" i="3" s="1"/>
  <c r="L91" i="8"/>
  <c r="N91" i="8" s="1"/>
  <c r="E83" i="9"/>
  <c r="E83" i="3" s="1"/>
  <c r="L83" i="8"/>
  <c r="N83" i="8" s="1"/>
  <c r="E75" i="9"/>
  <c r="E75" i="3" s="1"/>
  <c r="L75" i="8"/>
  <c r="M75" i="8" s="1"/>
  <c r="E71" i="9"/>
  <c r="E71" i="3" s="1"/>
  <c r="L71" i="8"/>
  <c r="M71" i="8" s="1"/>
  <c r="E63" i="9"/>
  <c r="E63" i="3" s="1"/>
  <c r="L63" i="8"/>
  <c r="M63" i="8" s="1"/>
  <c r="E59" i="9"/>
  <c r="E59" i="3" s="1"/>
  <c r="L59" i="8"/>
  <c r="N59" i="8" s="1"/>
  <c r="E43" i="9"/>
  <c r="E43" i="3" s="1"/>
  <c r="L43" i="8"/>
  <c r="M43" i="8" s="1"/>
  <c r="E39" i="9"/>
  <c r="E39" i="3" s="1"/>
  <c r="L39" i="8"/>
  <c r="N39" i="8" s="1"/>
  <c r="E27" i="9"/>
  <c r="E27" i="3" s="1"/>
  <c r="L27" i="8"/>
  <c r="M27" i="8" s="1"/>
  <c r="E23" i="9"/>
  <c r="E23" i="3" s="1"/>
  <c r="L23" i="8"/>
  <c r="N23" i="8" s="1"/>
  <c r="E15" i="9"/>
  <c r="E15" i="3" s="1"/>
  <c r="L15" i="8"/>
  <c r="M15" i="8" s="1"/>
  <c r="K93" i="9"/>
  <c r="E7" i="9"/>
  <c r="K7" i="3"/>
  <c r="T7" i="3" s="1"/>
  <c r="K23" i="3"/>
  <c r="T23" i="3" s="1"/>
  <c r="K51" i="3"/>
  <c r="T51" i="3" s="1"/>
  <c r="K79" i="3"/>
  <c r="T79" i="3" s="1"/>
  <c r="D15" i="3"/>
  <c r="G35" i="8"/>
  <c r="I35" i="8" s="1"/>
  <c r="G43" i="8"/>
  <c r="I43" i="8" s="1"/>
  <c r="G51" i="8"/>
  <c r="I51" i="8" s="1"/>
  <c r="G59" i="8"/>
  <c r="H59" i="8" s="1"/>
  <c r="G67" i="8"/>
  <c r="I67" i="8" s="1"/>
  <c r="G75" i="8"/>
  <c r="I75" i="8" s="1"/>
  <c r="G83" i="8"/>
  <c r="I83" i="8" s="1"/>
  <c r="T7" i="9"/>
  <c r="F11" i="9"/>
  <c r="F11" i="3" s="1"/>
  <c r="T15" i="9"/>
  <c r="F19" i="9"/>
  <c r="F19" i="3" s="1"/>
  <c r="T23" i="9"/>
  <c r="F27" i="9"/>
  <c r="F27" i="3" s="1"/>
  <c r="T31" i="9"/>
  <c r="F35" i="9"/>
  <c r="F35" i="3" s="1"/>
  <c r="T39" i="9"/>
  <c r="F43" i="9"/>
  <c r="F43" i="3" s="1"/>
  <c r="F91" i="9"/>
  <c r="F91" i="3" s="1"/>
  <c r="K100" i="9"/>
  <c r="F90" i="9"/>
  <c r="L90" i="8"/>
  <c r="M90" i="8" s="1"/>
  <c r="F86" i="9"/>
  <c r="L86" i="8"/>
  <c r="N86" i="8" s="1"/>
  <c r="F78" i="9"/>
  <c r="F78" i="3" s="1"/>
  <c r="L78" i="8"/>
  <c r="M78" i="8" s="1"/>
  <c r="F70" i="9"/>
  <c r="L70" i="8"/>
  <c r="M70" i="8" s="1"/>
  <c r="F62" i="9"/>
  <c r="F62" i="3" s="1"/>
  <c r="L62" i="8"/>
  <c r="M62" i="8" s="1"/>
  <c r="F54" i="9"/>
  <c r="L54" i="8"/>
  <c r="M54" i="8" s="1"/>
  <c r="F46" i="9"/>
  <c r="F46" i="3" s="1"/>
  <c r="L46" i="8"/>
  <c r="N46" i="8" s="1"/>
  <c r="F42" i="9"/>
  <c r="L42" i="8"/>
  <c r="M42" i="8" s="1"/>
  <c r="F30" i="9"/>
  <c r="F30" i="3" s="1"/>
  <c r="L30" i="8"/>
  <c r="M30" i="8" s="1"/>
  <c r="F26" i="9"/>
  <c r="L26" i="8"/>
  <c r="M26" i="8" s="1"/>
  <c r="F22" i="9"/>
  <c r="L22" i="8"/>
  <c r="N22" i="8" s="1"/>
  <c r="F18" i="9"/>
  <c r="F18" i="3" s="1"/>
  <c r="L18" i="8"/>
  <c r="M18" i="8" s="1"/>
  <c r="K19" i="3"/>
  <c r="T19" i="3" s="1"/>
  <c r="K43" i="3"/>
  <c r="T43" i="3" s="1"/>
  <c r="K75" i="3"/>
  <c r="T75" i="3" s="1"/>
  <c r="K15" i="3"/>
  <c r="T15" i="3" s="1"/>
  <c r="K31" i="3"/>
  <c r="T31" i="3" s="1"/>
  <c r="K34" i="3"/>
  <c r="T34" i="3" s="1"/>
  <c r="K35" i="3"/>
  <c r="T35" i="3" s="1"/>
  <c r="K38" i="3"/>
  <c r="T38" i="3" s="1"/>
  <c r="K39" i="3"/>
  <c r="T39" i="3" s="1"/>
  <c r="K63" i="3"/>
  <c r="T63" i="3" s="1"/>
  <c r="K66" i="3"/>
  <c r="T66" i="3" s="1"/>
  <c r="K67" i="3"/>
  <c r="T67" i="3" s="1"/>
  <c r="K70" i="3"/>
  <c r="T70" i="3" s="1"/>
  <c r="K71" i="3"/>
  <c r="T71" i="3" s="1"/>
  <c r="G15" i="8"/>
  <c r="H15" i="8" s="1"/>
  <c r="G23" i="8"/>
  <c r="I23" i="8" s="1"/>
  <c r="G31" i="8"/>
  <c r="H31" i="8" s="1"/>
  <c r="G39" i="8"/>
  <c r="I39" i="8" s="1"/>
  <c r="G47" i="8"/>
  <c r="I47" i="8" s="1"/>
  <c r="G55" i="8"/>
  <c r="H55" i="8" s="1"/>
  <c r="G63" i="8"/>
  <c r="I63" i="8" s="1"/>
  <c r="G71" i="8"/>
  <c r="I71" i="8" s="1"/>
  <c r="G79" i="8"/>
  <c r="I79" i="8" s="1"/>
  <c r="G87" i="8"/>
  <c r="H87" i="8" s="1"/>
  <c r="F7" i="9"/>
  <c r="F7" i="3" s="1"/>
  <c r="T10" i="9"/>
  <c r="T11" i="9"/>
  <c r="E14" i="9"/>
  <c r="F15" i="9"/>
  <c r="F15" i="3" s="1"/>
  <c r="T18" i="9"/>
  <c r="T19" i="9"/>
  <c r="E22" i="9"/>
  <c r="F23" i="9"/>
  <c r="F23" i="3" s="1"/>
  <c r="T26" i="9"/>
  <c r="T27" i="9"/>
  <c r="E30" i="9"/>
  <c r="F31" i="9"/>
  <c r="F31" i="3" s="1"/>
  <c r="T34" i="9"/>
  <c r="T35" i="9"/>
  <c r="E38" i="9"/>
  <c r="F39" i="9"/>
  <c r="F39" i="3" s="1"/>
  <c r="T42" i="9"/>
  <c r="T43" i="9"/>
  <c r="E46" i="9"/>
  <c r="F47" i="9"/>
  <c r="F47" i="3" s="1"/>
  <c r="T50" i="9"/>
  <c r="T51" i="9"/>
  <c r="E54" i="9"/>
  <c r="F55" i="9"/>
  <c r="F55" i="3" s="1"/>
  <c r="T58" i="9"/>
  <c r="T59" i="9"/>
  <c r="E62" i="9"/>
  <c r="F63" i="9"/>
  <c r="F63" i="3" s="1"/>
  <c r="T66" i="9"/>
  <c r="T67" i="9"/>
  <c r="E70" i="9"/>
  <c r="F71" i="9"/>
  <c r="F71" i="3" s="1"/>
  <c r="T74" i="9"/>
  <c r="T75" i="9"/>
  <c r="E78" i="9"/>
  <c r="F79" i="9"/>
  <c r="F79" i="3" s="1"/>
  <c r="T82" i="9"/>
  <c r="T83" i="9"/>
  <c r="E86" i="9"/>
  <c r="F87" i="9"/>
  <c r="F87" i="3" s="1"/>
  <c r="T90" i="9"/>
  <c r="T91" i="9"/>
  <c r="T100" i="9" s="1"/>
  <c r="D7" i="3"/>
  <c r="G8" i="3"/>
  <c r="D39" i="3"/>
  <c r="G12" i="3"/>
  <c r="M88" i="16"/>
  <c r="P93" i="3"/>
  <c r="P94" i="3" s="1"/>
  <c r="T37" i="3"/>
  <c r="T41" i="3"/>
  <c r="L93" i="3"/>
  <c r="L94" i="3" s="1"/>
  <c r="T77" i="3"/>
  <c r="T40" i="3"/>
  <c r="T73" i="3"/>
  <c r="J93" i="3"/>
  <c r="J94" i="3" s="1"/>
  <c r="N93" i="3"/>
  <c r="N94" i="3" s="1"/>
  <c r="R93" i="3"/>
  <c r="R94" i="3" s="1"/>
  <c r="T11" i="3"/>
  <c r="T12" i="3"/>
  <c r="T13" i="3"/>
  <c r="H93" i="3"/>
  <c r="H94" i="3" s="1"/>
  <c r="M93" i="3"/>
  <c r="M94" i="3" s="1"/>
  <c r="Q93" i="3"/>
  <c r="Q94" i="3" s="1"/>
  <c r="T27" i="3"/>
  <c r="T28" i="3"/>
  <c r="T29" i="3"/>
  <c r="T36" i="3"/>
  <c r="T52" i="3"/>
  <c r="T53" i="3"/>
  <c r="T80" i="3"/>
  <c r="T76" i="3"/>
  <c r="D11" i="3"/>
  <c r="T69" i="3"/>
  <c r="T72" i="3"/>
  <c r="T20" i="3"/>
  <c r="T21" i="3"/>
  <c r="T48" i="3"/>
  <c r="T49" i="3"/>
  <c r="T50" i="3"/>
  <c r="T64" i="3"/>
  <c r="T65" i="3"/>
  <c r="T68" i="3"/>
  <c r="T8" i="3"/>
  <c r="T9" i="3"/>
  <c r="T24" i="3"/>
  <c r="T25" i="3"/>
  <c r="T16" i="3"/>
  <c r="T17" i="3"/>
  <c r="T32" i="3"/>
  <c r="T33" i="3"/>
  <c r="T44" i="3"/>
  <c r="T45" i="3"/>
  <c r="T59" i="3"/>
  <c r="T60" i="3"/>
  <c r="T61" i="3"/>
  <c r="T91" i="3"/>
  <c r="T92" i="3"/>
  <c r="I78" i="16"/>
  <c r="E90" i="5"/>
  <c r="E90" i="3" s="1"/>
  <c r="T90" i="5"/>
  <c r="D90" i="5"/>
  <c r="D90" i="3" s="1"/>
  <c r="E86" i="5"/>
  <c r="T86" i="5"/>
  <c r="D86" i="5"/>
  <c r="D86" i="3" s="1"/>
  <c r="E78" i="5"/>
  <c r="T78" i="5"/>
  <c r="D78" i="5"/>
  <c r="D78" i="3" s="1"/>
  <c r="E70" i="5"/>
  <c r="T70" i="5"/>
  <c r="D70" i="5"/>
  <c r="D70" i="3" s="1"/>
  <c r="E62" i="5"/>
  <c r="T62" i="5"/>
  <c r="D62" i="5"/>
  <c r="D62" i="3" s="1"/>
  <c r="E54" i="5"/>
  <c r="T54" i="5"/>
  <c r="D54" i="5"/>
  <c r="D54" i="3" s="1"/>
  <c r="E46" i="5"/>
  <c r="T46" i="5"/>
  <c r="D46" i="5"/>
  <c r="D46" i="3" s="1"/>
  <c r="E42" i="5"/>
  <c r="E42" i="3" s="1"/>
  <c r="T42" i="5"/>
  <c r="D42" i="5"/>
  <c r="D42" i="3" s="1"/>
  <c r="E30" i="5"/>
  <c r="T30" i="5"/>
  <c r="D30" i="5"/>
  <c r="D30" i="3" s="1"/>
  <c r="E22" i="5"/>
  <c r="T22" i="5"/>
  <c r="D22" i="5"/>
  <c r="D22" i="3" s="1"/>
  <c r="E18" i="5"/>
  <c r="E18" i="3" s="1"/>
  <c r="T18" i="5"/>
  <c r="D18" i="5"/>
  <c r="D18" i="3" s="1"/>
  <c r="E14" i="5"/>
  <c r="T14" i="5"/>
  <c r="D14" i="5"/>
  <c r="K46" i="3"/>
  <c r="T46" i="3" s="1"/>
  <c r="K62" i="3"/>
  <c r="T62" i="3" s="1"/>
  <c r="L18" i="4"/>
  <c r="N18" i="4" s="1"/>
  <c r="L22" i="4"/>
  <c r="M22" i="4" s="1"/>
  <c r="L30" i="4"/>
  <c r="M30" i="4" s="1"/>
  <c r="L42" i="4"/>
  <c r="M42" i="4" s="1"/>
  <c r="L62" i="4"/>
  <c r="M62" i="4" s="1"/>
  <c r="L70" i="4"/>
  <c r="M70" i="4" s="1"/>
  <c r="L86" i="4"/>
  <c r="N86" i="4" s="1"/>
  <c r="L90" i="4"/>
  <c r="N90" i="4" s="1"/>
  <c r="G14" i="5"/>
  <c r="G14" i="3" s="1"/>
  <c r="G30" i="5"/>
  <c r="G30" i="3" s="1"/>
  <c r="G46" i="5"/>
  <c r="G46" i="3" s="1"/>
  <c r="G62" i="5"/>
  <c r="G62" i="3" s="1"/>
  <c r="F89" i="5"/>
  <c r="F89" i="3" s="1"/>
  <c r="E89" i="5"/>
  <c r="E89" i="3" s="1"/>
  <c r="F85" i="5"/>
  <c r="F85" i="3" s="1"/>
  <c r="E85" i="5"/>
  <c r="E85" i="3" s="1"/>
  <c r="F81" i="5"/>
  <c r="F81" i="3" s="1"/>
  <c r="E81" i="5"/>
  <c r="E81" i="3" s="1"/>
  <c r="F77" i="5"/>
  <c r="F77" i="3" s="1"/>
  <c r="E77" i="5"/>
  <c r="E77" i="3" s="1"/>
  <c r="F73" i="5"/>
  <c r="F73" i="3" s="1"/>
  <c r="E73" i="5"/>
  <c r="E73" i="3" s="1"/>
  <c r="F69" i="5"/>
  <c r="F69" i="3" s="1"/>
  <c r="E69" i="5"/>
  <c r="E69" i="3" s="1"/>
  <c r="F65" i="5"/>
  <c r="F65" i="3" s="1"/>
  <c r="E65" i="5"/>
  <c r="E65" i="3" s="1"/>
  <c r="F61" i="5"/>
  <c r="F61" i="3" s="1"/>
  <c r="E61" i="5"/>
  <c r="E61" i="3" s="1"/>
  <c r="F57" i="5"/>
  <c r="F57" i="3" s="1"/>
  <c r="E57" i="5"/>
  <c r="E57" i="3" s="1"/>
  <c r="F53" i="5"/>
  <c r="F53" i="3" s="1"/>
  <c r="E53" i="5"/>
  <c r="E53" i="3" s="1"/>
  <c r="F49" i="5"/>
  <c r="F49" i="3" s="1"/>
  <c r="E49" i="5"/>
  <c r="E49" i="3" s="1"/>
  <c r="F45" i="5"/>
  <c r="F45" i="3" s="1"/>
  <c r="E45" i="5"/>
  <c r="E45" i="3" s="1"/>
  <c r="F41" i="5"/>
  <c r="F41" i="3" s="1"/>
  <c r="E41" i="5"/>
  <c r="E41" i="3" s="1"/>
  <c r="F37" i="5"/>
  <c r="F37" i="3" s="1"/>
  <c r="E37" i="5"/>
  <c r="E37" i="3" s="1"/>
  <c r="F33" i="5"/>
  <c r="F33" i="3" s="1"/>
  <c r="E33" i="5"/>
  <c r="E33" i="3" s="1"/>
  <c r="F29" i="5"/>
  <c r="F29" i="3" s="1"/>
  <c r="E29" i="5"/>
  <c r="E29" i="3" s="1"/>
  <c r="F25" i="5"/>
  <c r="F25" i="3" s="1"/>
  <c r="E25" i="5"/>
  <c r="E25" i="3" s="1"/>
  <c r="F21" i="5"/>
  <c r="F21" i="3" s="1"/>
  <c r="E21" i="5"/>
  <c r="E21" i="3" s="1"/>
  <c r="F17" i="5"/>
  <c r="F17" i="3" s="1"/>
  <c r="E17" i="5"/>
  <c r="E17" i="3" s="1"/>
  <c r="F13" i="5"/>
  <c r="F13" i="3" s="1"/>
  <c r="E13" i="5"/>
  <c r="E13" i="3" s="1"/>
  <c r="F9" i="5"/>
  <c r="F9" i="3" s="1"/>
  <c r="E9" i="5"/>
  <c r="E9" i="3" s="1"/>
  <c r="E82" i="5"/>
  <c r="E82" i="3" s="1"/>
  <c r="T82" i="5"/>
  <c r="D82" i="5"/>
  <c r="D82" i="3" s="1"/>
  <c r="E74" i="5"/>
  <c r="E74" i="3" s="1"/>
  <c r="T74" i="5"/>
  <c r="D74" i="5"/>
  <c r="D74" i="3" s="1"/>
  <c r="E66" i="5"/>
  <c r="E66" i="3" s="1"/>
  <c r="T66" i="5"/>
  <c r="D66" i="5"/>
  <c r="D66" i="3" s="1"/>
  <c r="E58" i="5"/>
  <c r="E58" i="3" s="1"/>
  <c r="T58" i="5"/>
  <c r="D58" i="5"/>
  <c r="D58" i="3" s="1"/>
  <c r="E50" i="5"/>
  <c r="E50" i="3" s="1"/>
  <c r="T50" i="5"/>
  <c r="D50" i="5"/>
  <c r="D50" i="3" s="1"/>
  <c r="E38" i="5"/>
  <c r="T38" i="5"/>
  <c r="D38" i="5"/>
  <c r="E34" i="5"/>
  <c r="E34" i="3" s="1"/>
  <c r="T34" i="5"/>
  <c r="D34" i="5"/>
  <c r="D34" i="3" s="1"/>
  <c r="E26" i="5"/>
  <c r="E26" i="3" s="1"/>
  <c r="T26" i="5"/>
  <c r="D26" i="5"/>
  <c r="D26" i="3" s="1"/>
  <c r="E10" i="5"/>
  <c r="E10" i="3" s="1"/>
  <c r="T10" i="5"/>
  <c r="D10" i="5"/>
  <c r="D10" i="3" s="1"/>
  <c r="K30" i="3"/>
  <c r="T30" i="3" s="1"/>
  <c r="K78" i="3"/>
  <c r="T78" i="3" s="1"/>
  <c r="L14" i="4"/>
  <c r="M14" i="4" s="1"/>
  <c r="L26" i="4"/>
  <c r="N26" i="4" s="1"/>
  <c r="L34" i="4"/>
  <c r="M34" i="4" s="1"/>
  <c r="L46" i="4"/>
  <c r="M46" i="4" s="1"/>
  <c r="L50" i="4"/>
  <c r="N50" i="4" s="1"/>
  <c r="L54" i="4"/>
  <c r="N54" i="4" s="1"/>
  <c r="L58" i="4"/>
  <c r="N58" i="4" s="1"/>
  <c r="L66" i="4"/>
  <c r="M66" i="4" s="1"/>
  <c r="L74" i="4"/>
  <c r="M74" i="4" s="1"/>
  <c r="L78" i="4"/>
  <c r="N78" i="4" s="1"/>
  <c r="F10" i="5"/>
  <c r="F10" i="3" s="1"/>
  <c r="F26" i="5"/>
  <c r="F42" i="5"/>
  <c r="F58" i="5"/>
  <c r="G78" i="5"/>
  <c r="G78" i="3" s="1"/>
  <c r="F90" i="5"/>
  <c r="K10" i="3"/>
  <c r="T10" i="3" s="1"/>
  <c r="K14" i="3"/>
  <c r="T14" i="3" s="1"/>
  <c r="K18" i="3"/>
  <c r="T18" i="3" s="1"/>
  <c r="K22" i="3"/>
  <c r="T22" i="3" s="1"/>
  <c r="K26" i="3"/>
  <c r="T26" i="3" s="1"/>
  <c r="K42" i="3"/>
  <c r="T42" i="3" s="1"/>
  <c r="K58" i="3"/>
  <c r="T58" i="3" s="1"/>
  <c r="K74" i="3"/>
  <c r="T74" i="3" s="1"/>
  <c r="K90" i="3"/>
  <c r="T90" i="3" s="1"/>
  <c r="G10" i="4"/>
  <c r="H10" i="4" s="1"/>
  <c r="G14" i="4"/>
  <c r="H14" i="4" s="1"/>
  <c r="G18" i="4"/>
  <c r="H18" i="4" s="1"/>
  <c r="G22" i="4"/>
  <c r="I22" i="4" s="1"/>
  <c r="G26" i="4"/>
  <c r="I26" i="4" s="1"/>
  <c r="G30" i="4"/>
  <c r="I30" i="4" s="1"/>
  <c r="G34" i="4"/>
  <c r="H34" i="4" s="1"/>
  <c r="G38" i="4"/>
  <c r="H38" i="4" s="1"/>
  <c r="G42" i="4"/>
  <c r="I42" i="4" s="1"/>
  <c r="G46" i="4"/>
  <c r="I46" i="4" s="1"/>
  <c r="G50" i="4"/>
  <c r="I50" i="4" s="1"/>
  <c r="G54" i="4"/>
  <c r="H54" i="4" s="1"/>
  <c r="G58" i="4"/>
  <c r="I58" i="4" s="1"/>
  <c r="G62" i="4"/>
  <c r="H62" i="4" s="1"/>
  <c r="G66" i="4"/>
  <c r="I66" i="4" s="1"/>
  <c r="G70" i="4"/>
  <c r="H70" i="4" s="1"/>
  <c r="G74" i="4"/>
  <c r="H74" i="4" s="1"/>
  <c r="G78" i="4"/>
  <c r="I78" i="4" s="1"/>
  <c r="G82" i="4"/>
  <c r="I82" i="4" s="1"/>
  <c r="G86" i="4"/>
  <c r="I86" i="4" s="1"/>
  <c r="G90" i="4"/>
  <c r="I90" i="4" s="1"/>
  <c r="G10" i="5"/>
  <c r="F22" i="5"/>
  <c r="G26" i="5"/>
  <c r="G26" i="3" s="1"/>
  <c r="F38" i="5"/>
  <c r="G42" i="5"/>
  <c r="G42" i="3" s="1"/>
  <c r="F54" i="5"/>
  <c r="G58" i="5"/>
  <c r="F70" i="5"/>
  <c r="G74" i="5"/>
  <c r="F86" i="5"/>
  <c r="G90" i="5"/>
  <c r="G90" i="3" s="1"/>
  <c r="I80" i="8"/>
  <c r="H56" i="16"/>
  <c r="H72" i="16"/>
  <c r="H74" i="16"/>
  <c r="I24" i="16"/>
  <c r="I34" i="16"/>
  <c r="I66" i="16"/>
  <c r="G6" i="5"/>
  <c r="T6" i="3"/>
  <c r="F6" i="5"/>
  <c r="L6" i="4"/>
  <c r="M6" i="4" s="1"/>
  <c r="D6" i="5"/>
  <c r="D6" i="3" s="1"/>
  <c r="M60" i="16"/>
  <c r="M72" i="16"/>
  <c r="M76" i="16"/>
  <c r="I80" i="16"/>
  <c r="H82" i="16"/>
  <c r="I84" i="16"/>
  <c r="H90" i="16"/>
  <c r="N99" i="12"/>
  <c r="N65" i="4"/>
  <c r="N71" i="4"/>
  <c r="I22" i="12"/>
  <c r="I25" i="12"/>
  <c r="I29" i="12"/>
  <c r="I30" i="12"/>
  <c r="E8" i="3"/>
  <c r="D9" i="3"/>
  <c r="E12" i="3"/>
  <c r="D13" i="3"/>
  <c r="E16" i="3"/>
  <c r="D17" i="3"/>
  <c r="G18" i="3"/>
  <c r="E20" i="3"/>
  <c r="D21" i="3"/>
  <c r="G22" i="3"/>
  <c r="E24" i="3"/>
  <c r="D25" i="3"/>
  <c r="E28" i="3"/>
  <c r="D29" i="3"/>
  <c r="E32" i="3"/>
  <c r="D33" i="3"/>
  <c r="E36" i="3"/>
  <c r="D37" i="3"/>
  <c r="G38" i="3"/>
  <c r="E40" i="3"/>
  <c r="D41" i="3"/>
  <c r="E44" i="3"/>
  <c r="D45" i="3"/>
  <c r="M61" i="8"/>
  <c r="M69" i="8"/>
  <c r="M80" i="8"/>
  <c r="M18" i="12"/>
  <c r="M22" i="12"/>
  <c r="N33" i="12"/>
  <c r="N49" i="12"/>
  <c r="H94" i="12"/>
  <c r="N95" i="12"/>
  <c r="D71" i="3"/>
  <c r="N6" i="16"/>
  <c r="M12" i="16"/>
  <c r="M16" i="16"/>
  <c r="M32" i="16"/>
  <c r="G7" i="3"/>
  <c r="N33" i="8"/>
  <c r="N48" i="8"/>
  <c r="N49" i="8"/>
  <c r="N57" i="8"/>
  <c r="N61" i="8"/>
  <c r="N65" i="8"/>
  <c r="N9" i="4"/>
  <c r="I12" i="4"/>
  <c r="I13" i="4"/>
  <c r="N13" i="4"/>
  <c r="N24" i="4"/>
  <c r="I28" i="4"/>
  <c r="I29" i="4"/>
  <c r="I31" i="4"/>
  <c r="I32" i="4"/>
  <c r="N40" i="4"/>
  <c r="I44" i="4"/>
  <c r="I51" i="4"/>
  <c r="I52" i="4"/>
  <c r="I63" i="4"/>
  <c r="I64" i="4"/>
  <c r="N88" i="4"/>
  <c r="I67" i="12"/>
  <c r="I73" i="12"/>
  <c r="I75" i="12"/>
  <c r="I77" i="12"/>
  <c r="I85" i="12"/>
  <c r="I32" i="16"/>
  <c r="D19" i="3"/>
  <c r="G20" i="3"/>
  <c r="D23" i="3"/>
  <c r="D27" i="3"/>
  <c r="G28" i="3"/>
  <c r="G32" i="3"/>
  <c r="D35" i="3"/>
  <c r="G36" i="3"/>
  <c r="G40" i="3"/>
  <c r="D43" i="3"/>
  <c r="G44" i="3"/>
  <c r="G48" i="3"/>
  <c r="D51" i="3"/>
  <c r="G52" i="3"/>
  <c r="G56" i="3"/>
  <c r="D59" i="3"/>
  <c r="G60" i="3"/>
  <c r="D63" i="3"/>
  <c r="G64" i="3"/>
  <c r="D67" i="3"/>
  <c r="G68" i="3"/>
  <c r="G72" i="3"/>
  <c r="D75" i="3"/>
  <c r="G76" i="3"/>
  <c r="G80" i="3"/>
  <c r="D83" i="3"/>
  <c r="G84" i="3"/>
  <c r="G88" i="3"/>
  <c r="D91" i="3"/>
  <c r="G92" i="3"/>
  <c r="N21" i="8"/>
  <c r="M40" i="8"/>
  <c r="N72" i="8"/>
  <c r="M30" i="12"/>
  <c r="M25" i="16"/>
  <c r="M26" i="16"/>
  <c r="M29" i="16"/>
  <c r="M30" i="16"/>
  <c r="N34" i="16"/>
  <c r="G24" i="3"/>
  <c r="M81" i="4"/>
  <c r="M83" i="4"/>
  <c r="M84" i="4"/>
  <c r="D8" i="3"/>
  <c r="G9" i="3"/>
  <c r="D12" i="3"/>
  <c r="G13" i="3"/>
  <c r="D16" i="3"/>
  <c r="G17" i="3"/>
  <c r="D20" i="3"/>
  <c r="G21" i="3"/>
  <c r="D24" i="3"/>
  <c r="G25" i="3"/>
  <c r="D28" i="3"/>
  <c r="G29" i="3"/>
  <c r="D32" i="3"/>
  <c r="G33" i="3"/>
  <c r="D36" i="3"/>
  <c r="G37" i="3"/>
  <c r="D40" i="3"/>
  <c r="G41" i="3"/>
  <c r="D44" i="3"/>
  <c r="G45" i="3"/>
  <c r="D48" i="3"/>
  <c r="G49" i="3"/>
  <c r="D52" i="3"/>
  <c r="G53" i="3"/>
  <c r="D56" i="3"/>
  <c r="I40" i="8"/>
  <c r="I56" i="8"/>
  <c r="I64" i="8"/>
  <c r="I72" i="8"/>
  <c r="H29" i="16"/>
  <c r="N29" i="16"/>
  <c r="N30" i="16"/>
  <c r="H34" i="16"/>
  <c r="H46" i="16"/>
  <c r="H58" i="16"/>
  <c r="I77" i="16"/>
  <c r="N80" i="16"/>
  <c r="N27" i="4"/>
  <c r="N38" i="4"/>
  <c r="I17" i="8"/>
  <c r="N32" i="8"/>
  <c r="H85" i="12"/>
  <c r="I91" i="12"/>
  <c r="N14" i="16"/>
  <c r="I45" i="16"/>
  <c r="N48" i="16"/>
  <c r="M24" i="4"/>
  <c r="H40" i="4"/>
  <c r="M41" i="4"/>
  <c r="N45" i="4"/>
  <c r="M52" i="4"/>
  <c r="N56" i="4"/>
  <c r="N61" i="4"/>
  <c r="M65" i="4"/>
  <c r="N67" i="4"/>
  <c r="N79" i="4"/>
  <c r="M20" i="8"/>
  <c r="I32" i="8"/>
  <c r="N69" i="8"/>
  <c r="I8" i="12"/>
  <c r="I18" i="12"/>
  <c r="H65" i="12"/>
  <c r="H66" i="12"/>
  <c r="N17" i="16"/>
  <c r="N22" i="16"/>
  <c r="M24" i="16"/>
  <c r="M40" i="16"/>
  <c r="M44" i="16"/>
  <c r="I46" i="16"/>
  <c r="I48" i="16"/>
  <c r="H50" i="16"/>
  <c r="I52" i="16"/>
  <c r="N66" i="16"/>
  <c r="H88" i="16"/>
  <c r="M92" i="16"/>
  <c r="M95" i="16"/>
  <c r="G6" i="20"/>
  <c r="G8" i="20"/>
  <c r="G12" i="20"/>
  <c r="I9" i="8"/>
  <c r="I21" i="8"/>
  <c r="N24" i="8"/>
  <c r="M72" i="8"/>
  <c r="I86" i="12"/>
  <c r="N10" i="16"/>
  <c r="M23" i="4"/>
  <c r="M39" i="4"/>
  <c r="M40" i="4"/>
  <c r="I45" i="4"/>
  <c r="I61" i="4"/>
  <c r="H73" i="4"/>
  <c r="H84" i="4"/>
  <c r="I91" i="4"/>
  <c r="N20" i="8"/>
  <c r="M44" i="8"/>
  <c r="I48" i="8"/>
  <c r="M48" i="8"/>
  <c r="M10" i="12"/>
  <c r="M14" i="12"/>
  <c r="M29" i="12"/>
  <c r="M13" i="16"/>
  <c r="H18" i="16"/>
  <c r="H40" i="16"/>
  <c r="H42" i="16"/>
  <c r="M56" i="16"/>
  <c r="I61" i="16"/>
  <c r="H62" i="16"/>
  <c r="H66" i="16"/>
  <c r="H78" i="16"/>
  <c r="I6" i="4"/>
  <c r="I24" i="8"/>
  <c r="I49" i="12"/>
  <c r="N57" i="12"/>
  <c r="I36" i="16"/>
  <c r="I62" i="16"/>
  <c r="I64" i="16"/>
  <c r="I68" i="16"/>
  <c r="M9" i="20"/>
  <c r="M7" i="4"/>
  <c r="M8" i="4"/>
  <c r="N15" i="4"/>
  <c r="I16" i="4"/>
  <c r="M29" i="4"/>
  <c r="H33" i="4"/>
  <c r="N36" i="4"/>
  <c r="M45" i="4"/>
  <c r="H56" i="4"/>
  <c r="M56" i="4"/>
  <c r="N57" i="4"/>
  <c r="M61" i="4"/>
  <c r="I68" i="4"/>
  <c r="N68" i="4"/>
  <c r="N69" i="4"/>
  <c r="M32" i="8"/>
  <c r="N73" i="8"/>
  <c r="N77" i="8"/>
  <c r="I84" i="8"/>
  <c r="N88" i="8"/>
  <c r="N97" i="8"/>
  <c r="I19" i="16"/>
  <c r="I20" i="16"/>
  <c r="I50" i="16"/>
  <c r="N50" i="16"/>
  <c r="I82" i="16"/>
  <c r="N82" i="16"/>
  <c r="N11" i="4"/>
  <c r="N31" i="4"/>
  <c r="I44" i="8"/>
  <c r="I41" i="12"/>
  <c r="N8" i="4"/>
  <c r="M13" i="4"/>
  <c r="I19" i="4"/>
  <c r="I20" i="4"/>
  <c r="M20" i="4"/>
  <c r="N29" i="4"/>
  <c r="I48" i="4"/>
  <c r="M55" i="4"/>
  <c r="I60" i="4"/>
  <c r="I72" i="4"/>
  <c r="M72" i="4"/>
  <c r="I75" i="4"/>
  <c r="M77" i="4"/>
  <c r="I80" i="4"/>
  <c r="N92" i="4"/>
  <c r="I6" i="8"/>
  <c r="N9" i="8"/>
  <c r="M9" i="8"/>
  <c r="E48" i="3"/>
  <c r="D49" i="3"/>
  <c r="E52" i="3"/>
  <c r="D53" i="3"/>
  <c r="G54" i="3"/>
  <c r="E56" i="3"/>
  <c r="D57" i="3"/>
  <c r="E60" i="3"/>
  <c r="D61" i="3"/>
  <c r="E64" i="3"/>
  <c r="D65" i="3"/>
  <c r="E68" i="3"/>
  <c r="D69" i="3"/>
  <c r="G70" i="3"/>
  <c r="E72" i="3"/>
  <c r="D73" i="3"/>
  <c r="E76" i="3"/>
  <c r="D77" i="3"/>
  <c r="E80" i="3"/>
  <c r="D81" i="3"/>
  <c r="E84" i="3"/>
  <c r="D85" i="3"/>
  <c r="G86" i="3"/>
  <c r="E88" i="3"/>
  <c r="D89" i="3"/>
  <c r="E92" i="3"/>
  <c r="M85" i="8"/>
  <c r="I88" i="8"/>
  <c r="I97" i="8"/>
  <c r="N25" i="12"/>
  <c r="I57" i="12"/>
  <c r="H73" i="12"/>
  <c r="N101" i="12"/>
  <c r="N13" i="16"/>
  <c r="M17" i="16"/>
  <c r="N26" i="16"/>
  <c r="N40" i="16"/>
  <c r="H44" i="16"/>
  <c r="N56" i="16"/>
  <c r="H60" i="16"/>
  <c r="N72" i="16"/>
  <c r="H76" i="16"/>
  <c r="N88" i="16"/>
  <c r="H92" i="16"/>
  <c r="I10" i="8"/>
  <c r="I14" i="8"/>
  <c r="N28" i="8"/>
  <c r="N40" i="8"/>
  <c r="N41" i="8"/>
  <c r="N45" i="8"/>
  <c r="N64" i="8"/>
  <c r="M77" i="8"/>
  <c r="N81" i="8"/>
  <c r="N85" i="8"/>
  <c r="N9" i="12"/>
  <c r="I10" i="12"/>
  <c r="I14" i="12"/>
  <c r="H30" i="12"/>
  <c r="H32" i="12"/>
  <c r="H33" i="12"/>
  <c r="H41" i="12"/>
  <c r="N41" i="12"/>
  <c r="N96" i="12"/>
  <c r="I101" i="12"/>
  <c r="H14" i="16"/>
  <c r="I16" i="16"/>
  <c r="N19" i="16"/>
  <c r="N21" i="16"/>
  <c r="I27" i="16"/>
  <c r="I28" i="16"/>
  <c r="H33" i="16"/>
  <c r="I37" i="16"/>
  <c r="I40" i="16"/>
  <c r="I42" i="16"/>
  <c r="N42" i="16"/>
  <c r="I44" i="16"/>
  <c r="I53" i="16"/>
  <c r="I56" i="16"/>
  <c r="I58" i="16"/>
  <c r="N58" i="16"/>
  <c r="I60" i="16"/>
  <c r="I69" i="16"/>
  <c r="I72" i="16"/>
  <c r="I74" i="16"/>
  <c r="N74" i="16"/>
  <c r="I76" i="16"/>
  <c r="I85" i="16"/>
  <c r="I88" i="16"/>
  <c r="I90" i="16"/>
  <c r="N90" i="16"/>
  <c r="I92" i="16"/>
  <c r="I96" i="16"/>
  <c r="N12" i="4"/>
  <c r="N17" i="4"/>
  <c r="N28" i="4"/>
  <c r="N33" i="4"/>
  <c r="N47" i="4"/>
  <c r="N63" i="4"/>
  <c r="N81" i="4"/>
  <c r="N13" i="8"/>
  <c r="F16" i="3"/>
  <c r="F20" i="3"/>
  <c r="G23" i="3"/>
  <c r="F24" i="3"/>
  <c r="G27" i="3"/>
  <c r="I7" i="4"/>
  <c r="M11" i="4"/>
  <c r="H12" i="4"/>
  <c r="H17" i="4"/>
  <c r="I23" i="4"/>
  <c r="N23" i="4"/>
  <c r="M27" i="4"/>
  <c r="H28" i="4"/>
  <c r="I33" i="4"/>
  <c r="M33" i="4"/>
  <c r="N41" i="4"/>
  <c r="N43" i="4"/>
  <c r="N59" i="4"/>
  <c r="I65" i="4"/>
  <c r="I81" i="4"/>
  <c r="N17" i="8"/>
  <c r="M17" i="8"/>
  <c r="N80" i="4"/>
  <c r="N12" i="8"/>
  <c r="M64" i="8"/>
  <c r="F8" i="3"/>
  <c r="F12" i="3"/>
  <c r="G15" i="3"/>
  <c r="H8" i="4"/>
  <c r="M9" i="4"/>
  <c r="N20" i="4"/>
  <c r="H24" i="4"/>
  <c r="N25" i="4"/>
  <c r="N52" i="4"/>
  <c r="M92" i="4"/>
  <c r="N56" i="8"/>
  <c r="M56" i="8"/>
  <c r="I100" i="12"/>
  <c r="H100" i="12"/>
  <c r="F28" i="3"/>
  <c r="G31" i="3"/>
  <c r="F32" i="3"/>
  <c r="F36" i="3"/>
  <c r="G39" i="3"/>
  <c r="F40" i="3"/>
  <c r="G43" i="3"/>
  <c r="F44" i="3"/>
  <c r="G47" i="3"/>
  <c r="F48" i="3"/>
  <c r="F52" i="3"/>
  <c r="G55" i="3"/>
  <c r="F56" i="3"/>
  <c r="G59" i="3"/>
  <c r="F60" i="3"/>
  <c r="G63" i="3"/>
  <c r="F64" i="3"/>
  <c r="F68" i="3"/>
  <c r="G71" i="3"/>
  <c r="I35" i="4"/>
  <c r="I36" i="4"/>
  <c r="N44" i="4"/>
  <c r="N49" i="4"/>
  <c r="N60" i="4"/>
  <c r="M67" i="4"/>
  <c r="H68" i="4"/>
  <c r="M75" i="4"/>
  <c r="M76" i="4"/>
  <c r="M79" i="4"/>
  <c r="H80" i="4"/>
  <c r="N91" i="4"/>
  <c r="J98" i="4"/>
  <c r="N8" i="8"/>
  <c r="H12" i="8"/>
  <c r="I13" i="8"/>
  <c r="I28" i="8"/>
  <c r="N36" i="8"/>
  <c r="M53" i="8"/>
  <c r="M97" i="8"/>
  <c r="N28" i="16"/>
  <c r="M28" i="16"/>
  <c r="I39" i="4"/>
  <c r="M43" i="4"/>
  <c r="H44" i="4"/>
  <c r="H49" i="4"/>
  <c r="I55" i="4"/>
  <c r="N55" i="4"/>
  <c r="M59" i="4"/>
  <c r="H60" i="4"/>
  <c r="N76" i="4"/>
  <c r="I83" i="4"/>
  <c r="N83" i="4"/>
  <c r="I87" i="4"/>
  <c r="N87" i="4"/>
  <c r="I88" i="4"/>
  <c r="G57" i="3"/>
  <c r="D60" i="3"/>
  <c r="G61" i="3"/>
  <c r="D64" i="3"/>
  <c r="G65" i="3"/>
  <c r="D68" i="3"/>
  <c r="G69" i="3"/>
  <c r="D72" i="3"/>
  <c r="G73" i="3"/>
  <c r="D76" i="3"/>
  <c r="G77" i="3"/>
  <c r="D80" i="3"/>
  <c r="G81" i="3"/>
  <c r="D84" i="3"/>
  <c r="G85" i="3"/>
  <c r="D88" i="3"/>
  <c r="G89" i="3"/>
  <c r="D92" i="3"/>
  <c r="H8" i="8"/>
  <c r="I20" i="8"/>
  <c r="M24" i="8"/>
  <c r="N53" i="8"/>
  <c r="N80" i="8"/>
  <c r="I38" i="16"/>
  <c r="H38" i="16"/>
  <c r="I54" i="16"/>
  <c r="H54" i="16"/>
  <c r="I70" i="16"/>
  <c r="H70" i="16"/>
  <c r="I86" i="16"/>
  <c r="H86" i="16"/>
  <c r="N25" i="8"/>
  <c r="I36" i="8"/>
  <c r="M45" i="8"/>
  <c r="M88" i="8"/>
  <c r="M6" i="12"/>
  <c r="H25" i="12"/>
  <c r="H29" i="12"/>
  <c r="I33" i="12"/>
  <c r="H49" i="12"/>
  <c r="I65" i="12"/>
  <c r="I66" i="12"/>
  <c r="H81" i="12"/>
  <c r="H82" i="12"/>
  <c r="I94" i="12"/>
  <c r="M6" i="16"/>
  <c r="I8" i="16"/>
  <c r="H10" i="16"/>
  <c r="I12" i="16"/>
  <c r="N16" i="16"/>
  <c r="M21" i="16"/>
  <c r="M22" i="16"/>
  <c r="I23" i="16"/>
  <c r="N24" i="16"/>
  <c r="H25" i="16"/>
  <c r="N25" i="16"/>
  <c r="H36" i="16"/>
  <c r="N38" i="16"/>
  <c r="N44" i="16"/>
  <c r="I49" i="16"/>
  <c r="H52" i="16"/>
  <c r="N54" i="16"/>
  <c r="N60" i="16"/>
  <c r="I65" i="16"/>
  <c r="H68" i="16"/>
  <c r="N70" i="16"/>
  <c r="N76" i="16"/>
  <c r="I81" i="16"/>
  <c r="H84" i="16"/>
  <c r="N86" i="16"/>
  <c r="H94" i="16"/>
  <c r="E93" i="17"/>
  <c r="M8" i="20"/>
  <c r="H12" i="20"/>
  <c r="M12" i="20"/>
  <c r="M26" i="12"/>
  <c r="H57" i="12"/>
  <c r="H69" i="12"/>
  <c r="H89" i="12"/>
  <c r="M9" i="16"/>
  <c r="M10" i="16"/>
  <c r="H19" i="16"/>
  <c r="H21" i="16"/>
  <c r="M33" i="16"/>
  <c r="H48" i="16"/>
  <c r="M48" i="16"/>
  <c r="H64" i="16"/>
  <c r="H80" i="16"/>
  <c r="M94" i="16"/>
  <c r="F72" i="3"/>
  <c r="G75" i="3"/>
  <c r="F76" i="3"/>
  <c r="G79" i="3"/>
  <c r="F80" i="3"/>
  <c r="G83" i="3"/>
  <c r="F84" i="3"/>
  <c r="G87" i="3"/>
  <c r="F88" i="3"/>
  <c r="G91" i="3"/>
  <c r="F92" i="3"/>
  <c r="H8" i="12"/>
  <c r="I12" i="12"/>
  <c r="I13" i="12"/>
  <c r="I16" i="12"/>
  <c r="I26" i="12"/>
  <c r="H77" i="12"/>
  <c r="I82" i="12"/>
  <c r="I83" i="12"/>
  <c r="N9" i="16"/>
  <c r="I18" i="16"/>
  <c r="N18" i="16"/>
  <c r="N32" i="16"/>
  <c r="I41" i="16"/>
  <c r="N46" i="16"/>
  <c r="I57" i="16"/>
  <c r="N62" i="16"/>
  <c r="I73" i="16"/>
  <c r="N78" i="16"/>
  <c r="I89" i="16"/>
  <c r="N94" i="16"/>
  <c r="I97" i="16"/>
  <c r="C13" i="21"/>
  <c r="N16" i="4"/>
  <c r="M16" i="4"/>
  <c r="N6" i="8"/>
  <c r="I45" i="12"/>
  <c r="H45" i="12"/>
  <c r="I78" i="12"/>
  <c r="H78" i="12"/>
  <c r="N20" i="16"/>
  <c r="M20" i="16"/>
  <c r="M28" i="4"/>
  <c r="N7" i="4"/>
  <c r="I17" i="4"/>
  <c r="M17" i="4"/>
  <c r="N21" i="4"/>
  <c r="M21" i="4"/>
  <c r="M25" i="4"/>
  <c r="N32" i="4"/>
  <c r="M32" i="4"/>
  <c r="M38" i="4"/>
  <c r="N39" i="4"/>
  <c r="I49" i="4"/>
  <c r="M49" i="4"/>
  <c r="N53" i="4"/>
  <c r="M53" i="4"/>
  <c r="M57" i="4"/>
  <c r="N64" i="4"/>
  <c r="M64" i="4"/>
  <c r="H85" i="4"/>
  <c r="I85" i="4"/>
  <c r="H89" i="4"/>
  <c r="I89" i="4"/>
  <c r="I8" i="8"/>
  <c r="M8" i="8"/>
  <c r="N68" i="8"/>
  <c r="M68" i="8"/>
  <c r="N37" i="4"/>
  <c r="M37" i="4"/>
  <c r="N48" i="4"/>
  <c r="M48" i="4"/>
  <c r="M82" i="4"/>
  <c r="N82" i="4"/>
  <c r="I9" i="12"/>
  <c r="H9" i="12"/>
  <c r="N10" i="4"/>
  <c r="M10" i="4"/>
  <c r="N19" i="4"/>
  <c r="H37" i="4"/>
  <c r="I37" i="4"/>
  <c r="N51" i="4"/>
  <c r="M60" i="4"/>
  <c r="M80" i="4"/>
  <c r="N85" i="4"/>
  <c r="M85" i="4"/>
  <c r="N89" i="4"/>
  <c r="M89" i="4"/>
  <c r="N10" i="8"/>
  <c r="M12" i="4"/>
  <c r="I15" i="4"/>
  <c r="H21" i="4"/>
  <c r="I21" i="4"/>
  <c r="N35" i="4"/>
  <c r="M36" i="4"/>
  <c r="M44" i="4"/>
  <c r="I47" i="4"/>
  <c r="H53" i="4"/>
  <c r="I53" i="4"/>
  <c r="M68" i="4"/>
  <c r="M69" i="4"/>
  <c r="N72" i="4"/>
  <c r="H77" i="4"/>
  <c r="I77" i="4"/>
  <c r="N77" i="4"/>
  <c r="I12" i="8"/>
  <c r="M12" i="8"/>
  <c r="M13" i="8"/>
  <c r="I22" i="8"/>
  <c r="N13" i="12"/>
  <c r="M13" i="12"/>
  <c r="N52" i="8"/>
  <c r="M52" i="8"/>
  <c r="I68" i="8"/>
  <c r="I87" i="12"/>
  <c r="H87" i="12"/>
  <c r="M15" i="16"/>
  <c r="N15" i="16"/>
  <c r="M15" i="4"/>
  <c r="H25" i="4"/>
  <c r="M31" i="4"/>
  <c r="H48" i="4"/>
  <c r="H57" i="4"/>
  <c r="M63" i="4"/>
  <c r="H69" i="4"/>
  <c r="N7" i="8"/>
  <c r="M16" i="8"/>
  <c r="M29" i="8"/>
  <c r="M37" i="8"/>
  <c r="I52" i="8"/>
  <c r="N76" i="8"/>
  <c r="M76" i="8"/>
  <c r="H16" i="12"/>
  <c r="I17" i="12"/>
  <c r="H17" i="12"/>
  <c r="I24" i="12"/>
  <c r="H24" i="12"/>
  <c r="I37" i="12"/>
  <c r="H37" i="12"/>
  <c r="I61" i="12"/>
  <c r="H61" i="12"/>
  <c r="H7" i="16"/>
  <c r="I7" i="16"/>
  <c r="M11" i="16"/>
  <c r="N11" i="16"/>
  <c r="N92" i="8"/>
  <c r="M92" i="8"/>
  <c r="I53" i="12"/>
  <c r="H53" i="12"/>
  <c r="N8" i="16"/>
  <c r="M8" i="16"/>
  <c r="E93" i="4"/>
  <c r="E98" i="4" s="1"/>
  <c r="H9" i="4"/>
  <c r="H16" i="4"/>
  <c r="H32" i="4"/>
  <c r="H41" i="4"/>
  <c r="M47" i="4"/>
  <c r="H64" i="4"/>
  <c r="N73" i="4"/>
  <c r="N75" i="4"/>
  <c r="H92" i="4"/>
  <c r="F93" i="4"/>
  <c r="K93" i="4"/>
  <c r="I8" i="4"/>
  <c r="I9" i="4"/>
  <c r="I11" i="4"/>
  <c r="H13" i="4"/>
  <c r="M19" i="4"/>
  <c r="H20" i="4"/>
  <c r="I24" i="4"/>
  <c r="I25" i="4"/>
  <c r="I27" i="4"/>
  <c r="H29" i="4"/>
  <c r="M35" i="4"/>
  <c r="H36" i="4"/>
  <c r="I40" i="4"/>
  <c r="I41" i="4"/>
  <c r="I43" i="4"/>
  <c r="H45" i="4"/>
  <c r="M51" i="4"/>
  <c r="H52" i="4"/>
  <c r="I56" i="4"/>
  <c r="I57" i="4"/>
  <c r="I59" i="4"/>
  <c r="H61" i="4"/>
  <c r="I67" i="4"/>
  <c r="I69" i="4"/>
  <c r="I71" i="4"/>
  <c r="I73" i="4"/>
  <c r="M73" i="4"/>
  <c r="H76" i="4"/>
  <c r="I84" i="4"/>
  <c r="N84" i="4"/>
  <c r="M88" i="4"/>
  <c r="M91" i="4"/>
  <c r="J93" i="8"/>
  <c r="J99" i="8" s="1"/>
  <c r="M7" i="8"/>
  <c r="H16" i="8"/>
  <c r="I16" i="8"/>
  <c r="N16" i="8"/>
  <c r="M21" i="8"/>
  <c r="H24" i="8"/>
  <c r="M25" i="8"/>
  <c r="M28" i="8"/>
  <c r="M33" i="8"/>
  <c r="M36" i="8"/>
  <c r="N44" i="8"/>
  <c r="N60" i="8"/>
  <c r="M60" i="8"/>
  <c r="N84" i="8"/>
  <c r="M84" i="8"/>
  <c r="N89" i="8"/>
  <c r="H94" i="8"/>
  <c r="H6" i="12"/>
  <c r="I6" i="12"/>
  <c r="N21" i="12"/>
  <c r="M21" i="12"/>
  <c r="N31" i="16"/>
  <c r="M31" i="16"/>
  <c r="N45" i="12"/>
  <c r="N94" i="12"/>
  <c r="I14" i="16"/>
  <c r="H65" i="4"/>
  <c r="M71" i="4"/>
  <c r="H72" i="4"/>
  <c r="I76" i="4"/>
  <c r="I79" i="4"/>
  <c r="H81" i="4"/>
  <c r="M87" i="4"/>
  <c r="H88" i="4"/>
  <c r="I92" i="4"/>
  <c r="E93" i="8"/>
  <c r="E99" i="8" s="1"/>
  <c r="K93" i="8"/>
  <c r="M10" i="8"/>
  <c r="H20" i="8"/>
  <c r="N29" i="8"/>
  <c r="N37" i="8"/>
  <c r="I60" i="8"/>
  <c r="I76" i="8"/>
  <c r="I92" i="8"/>
  <c r="N94" i="8"/>
  <c r="I20" i="12"/>
  <c r="I21" i="12"/>
  <c r="N37" i="12"/>
  <c r="N53" i="12"/>
  <c r="G93" i="16"/>
  <c r="G98" i="16" s="1"/>
  <c r="N7" i="16"/>
  <c r="M7" i="16"/>
  <c r="H11" i="16"/>
  <c r="I11" i="16"/>
  <c r="I94" i="16"/>
  <c r="N97" i="16"/>
  <c r="M97" i="16"/>
  <c r="J13" i="20"/>
  <c r="H13" i="12"/>
  <c r="H14" i="12"/>
  <c r="N17" i="12"/>
  <c r="I28" i="12"/>
  <c r="N29" i="12"/>
  <c r="I32" i="12"/>
  <c r="I62" i="12"/>
  <c r="I70" i="12"/>
  <c r="I71" i="12"/>
  <c r="I81" i="12"/>
  <c r="I89" i="12"/>
  <c r="M96" i="12"/>
  <c r="H99" i="12"/>
  <c r="H101" i="12"/>
  <c r="M102" i="12"/>
  <c r="K93" i="16"/>
  <c r="K100" i="16" s="1"/>
  <c r="I9" i="16"/>
  <c r="N12" i="16"/>
  <c r="M14" i="16"/>
  <c r="H15" i="16"/>
  <c r="I15" i="16"/>
  <c r="M19" i="16"/>
  <c r="I22" i="16"/>
  <c r="H23" i="16"/>
  <c r="N27" i="16"/>
  <c r="M27" i="16"/>
  <c r="I31" i="16"/>
  <c r="I35" i="16"/>
  <c r="H35" i="16"/>
  <c r="I39" i="16"/>
  <c r="H39" i="16"/>
  <c r="I43" i="16"/>
  <c r="H43" i="16"/>
  <c r="I47" i="16"/>
  <c r="H47" i="16"/>
  <c r="I51" i="16"/>
  <c r="H51" i="16"/>
  <c r="I55" i="16"/>
  <c r="H55" i="16"/>
  <c r="I59" i="16"/>
  <c r="H59" i="16"/>
  <c r="I63" i="16"/>
  <c r="H63" i="16"/>
  <c r="I67" i="16"/>
  <c r="H67" i="16"/>
  <c r="I71" i="16"/>
  <c r="H71" i="16"/>
  <c r="I75" i="16"/>
  <c r="H75" i="16"/>
  <c r="I79" i="16"/>
  <c r="H79" i="16"/>
  <c r="I83" i="16"/>
  <c r="H83" i="16"/>
  <c r="I87" i="16"/>
  <c r="H87" i="16"/>
  <c r="I91" i="16"/>
  <c r="H91" i="16"/>
  <c r="M41" i="8"/>
  <c r="M49" i="8"/>
  <c r="M57" i="8"/>
  <c r="M65" i="8"/>
  <c r="M73" i="8"/>
  <c r="M81" i="8"/>
  <c r="M89" i="8"/>
  <c r="I95" i="8"/>
  <c r="H97" i="8"/>
  <c r="H21" i="12"/>
  <c r="H22" i="12"/>
  <c r="H62" i="12"/>
  <c r="H71" i="12"/>
  <c r="I99" i="12"/>
  <c r="N102" i="12"/>
  <c r="E93" i="13"/>
  <c r="G93" i="13"/>
  <c r="I10" i="16"/>
  <c r="M18" i="16"/>
  <c r="N23" i="16"/>
  <c r="M23" i="16"/>
  <c r="N37" i="16"/>
  <c r="M37" i="16"/>
  <c r="N41" i="16"/>
  <c r="M41" i="16"/>
  <c r="N45" i="16"/>
  <c r="M45" i="16"/>
  <c r="N49" i="16"/>
  <c r="M49" i="16"/>
  <c r="N53" i="16"/>
  <c r="M53" i="16"/>
  <c r="N57" i="16"/>
  <c r="M57" i="16"/>
  <c r="N61" i="16"/>
  <c r="M61" i="16"/>
  <c r="N65" i="16"/>
  <c r="M65" i="16"/>
  <c r="N69" i="16"/>
  <c r="M69" i="16"/>
  <c r="N73" i="16"/>
  <c r="M73" i="16"/>
  <c r="N77" i="16"/>
  <c r="M77" i="16"/>
  <c r="N81" i="16"/>
  <c r="M81" i="16"/>
  <c r="N85" i="16"/>
  <c r="M85" i="16"/>
  <c r="N89" i="16"/>
  <c r="M89" i="16"/>
  <c r="G93" i="17"/>
  <c r="H7" i="20"/>
  <c r="G7" i="20"/>
  <c r="H11" i="20"/>
  <c r="G11" i="20"/>
  <c r="F13" i="21"/>
  <c r="I13" i="16"/>
  <c r="I17" i="16"/>
  <c r="H20" i="16"/>
  <c r="I21" i="16"/>
  <c r="H22" i="16"/>
  <c r="H24" i="16"/>
  <c r="I25" i="16"/>
  <c r="H26" i="16"/>
  <c r="H28" i="16"/>
  <c r="I29" i="16"/>
  <c r="H30" i="16"/>
  <c r="H32" i="16"/>
  <c r="I33" i="16"/>
  <c r="N33" i="16"/>
  <c r="N95" i="16"/>
  <c r="F93" i="17"/>
  <c r="D93" i="17"/>
  <c r="D98" i="17" s="1"/>
  <c r="I26" i="16"/>
  <c r="H27" i="16"/>
  <c r="I30" i="16"/>
  <c r="H31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N92" i="16"/>
  <c r="H97" i="16"/>
  <c r="L9" i="20"/>
  <c r="L12" i="20"/>
  <c r="E13" i="21"/>
  <c r="H30" i="8"/>
  <c r="I30" i="8"/>
  <c r="H38" i="8"/>
  <c r="I38" i="8"/>
  <c r="H46" i="8"/>
  <c r="I46" i="8"/>
  <c r="H62" i="8"/>
  <c r="I62" i="8"/>
  <c r="H70" i="8"/>
  <c r="I70" i="8"/>
  <c r="H78" i="8"/>
  <c r="I78" i="8"/>
  <c r="H86" i="8"/>
  <c r="I86" i="8"/>
  <c r="I38" i="12"/>
  <c r="H38" i="12"/>
  <c r="I46" i="12"/>
  <c r="H46" i="12"/>
  <c r="I54" i="12"/>
  <c r="H54" i="12"/>
  <c r="N64" i="16"/>
  <c r="M64" i="16"/>
  <c r="N95" i="8"/>
  <c r="M95" i="8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N94" i="4"/>
  <c r="M94" i="4"/>
  <c r="N96" i="4"/>
  <c r="M96" i="4"/>
  <c r="H6" i="8"/>
  <c r="H10" i="8"/>
  <c r="H14" i="8"/>
  <c r="H22" i="8"/>
  <c r="F93" i="8"/>
  <c r="H95" i="8"/>
  <c r="Q98" i="9"/>
  <c r="Q99" i="9" s="1"/>
  <c r="M9" i="12"/>
  <c r="H12" i="12"/>
  <c r="M17" i="12"/>
  <c r="H20" i="12"/>
  <c r="M25" i="12"/>
  <c r="H28" i="12"/>
  <c r="I34" i="12"/>
  <c r="H34" i="12"/>
  <c r="I35" i="12"/>
  <c r="H35" i="12"/>
  <c r="I42" i="12"/>
  <c r="H42" i="12"/>
  <c r="I43" i="12"/>
  <c r="H43" i="12"/>
  <c r="I50" i="12"/>
  <c r="H50" i="12"/>
  <c r="I51" i="12"/>
  <c r="H51" i="12"/>
  <c r="I58" i="12"/>
  <c r="H58" i="12"/>
  <c r="I59" i="12"/>
  <c r="H59" i="12"/>
  <c r="N67" i="12"/>
  <c r="M67" i="12"/>
  <c r="N68" i="12"/>
  <c r="M68" i="12"/>
  <c r="I74" i="12"/>
  <c r="H74" i="12"/>
  <c r="N83" i="12"/>
  <c r="M83" i="12"/>
  <c r="N84" i="12"/>
  <c r="M84" i="12"/>
  <c r="I90" i="12"/>
  <c r="H90" i="12"/>
  <c r="M94" i="12"/>
  <c r="I96" i="12"/>
  <c r="H96" i="12"/>
  <c r="H54" i="8"/>
  <c r="I54" i="8"/>
  <c r="I39" i="12"/>
  <c r="H39" i="12"/>
  <c r="I47" i="12"/>
  <c r="H47" i="12"/>
  <c r="I55" i="12"/>
  <c r="H55" i="12"/>
  <c r="I63" i="12"/>
  <c r="H63" i="12"/>
  <c r="I79" i="12"/>
  <c r="H79" i="12"/>
  <c r="G93" i="12"/>
  <c r="N52" i="16"/>
  <c r="M52" i="16"/>
  <c r="I11" i="12"/>
  <c r="H11" i="12"/>
  <c r="N12" i="12"/>
  <c r="M12" i="12"/>
  <c r="I19" i="12"/>
  <c r="H19" i="12"/>
  <c r="N20" i="12"/>
  <c r="M20" i="12"/>
  <c r="I27" i="12"/>
  <c r="H27" i="12"/>
  <c r="N28" i="12"/>
  <c r="M28" i="12"/>
  <c r="M34" i="12"/>
  <c r="N34" i="12"/>
  <c r="M35" i="12"/>
  <c r="N35" i="12"/>
  <c r="M42" i="12"/>
  <c r="N42" i="12"/>
  <c r="M43" i="12"/>
  <c r="N43" i="12"/>
  <c r="M50" i="12"/>
  <c r="N50" i="12"/>
  <c r="M51" i="12"/>
  <c r="N51" i="12"/>
  <c r="M58" i="12"/>
  <c r="N58" i="12"/>
  <c r="M59" i="12"/>
  <c r="N59" i="12"/>
  <c r="I72" i="12"/>
  <c r="H72" i="12"/>
  <c r="N74" i="12"/>
  <c r="M74" i="12"/>
  <c r="I88" i="12"/>
  <c r="H88" i="12"/>
  <c r="N90" i="12"/>
  <c r="M90" i="12"/>
  <c r="M10" i="20"/>
  <c r="L10" i="20"/>
  <c r="H6" i="4"/>
  <c r="H94" i="4"/>
  <c r="H96" i="4"/>
  <c r="M6" i="8"/>
  <c r="H9" i="8"/>
  <c r="H13" i="8"/>
  <c r="H17" i="8"/>
  <c r="H21" i="8"/>
  <c r="J99" i="9"/>
  <c r="E93" i="12"/>
  <c r="E106" i="12" s="1"/>
  <c r="I7" i="12"/>
  <c r="H7" i="12"/>
  <c r="N8" i="12"/>
  <c r="M8" i="12"/>
  <c r="H10" i="12"/>
  <c r="I15" i="12"/>
  <c r="H15" i="12"/>
  <c r="N16" i="12"/>
  <c r="M16" i="12"/>
  <c r="H18" i="12"/>
  <c r="I23" i="12"/>
  <c r="H23" i="12"/>
  <c r="N24" i="12"/>
  <c r="M24" i="12"/>
  <c r="H26" i="12"/>
  <c r="I31" i="12"/>
  <c r="H31" i="12"/>
  <c r="N32" i="12"/>
  <c r="M32" i="12"/>
  <c r="M38" i="12"/>
  <c r="N38" i="12"/>
  <c r="M39" i="12"/>
  <c r="N39" i="12"/>
  <c r="M46" i="12"/>
  <c r="N46" i="12"/>
  <c r="M47" i="12"/>
  <c r="N47" i="12"/>
  <c r="M54" i="12"/>
  <c r="N54" i="12"/>
  <c r="M55" i="12"/>
  <c r="N55" i="12"/>
  <c r="N62" i="12"/>
  <c r="M62" i="12"/>
  <c r="N63" i="12"/>
  <c r="M63" i="12"/>
  <c r="N64" i="12"/>
  <c r="M64" i="12"/>
  <c r="H67" i="12"/>
  <c r="I68" i="12"/>
  <c r="H68" i="12"/>
  <c r="N78" i="12"/>
  <c r="M78" i="12"/>
  <c r="N79" i="12"/>
  <c r="M79" i="12"/>
  <c r="N80" i="12"/>
  <c r="M80" i="12"/>
  <c r="H83" i="12"/>
  <c r="I84" i="12"/>
  <c r="H84" i="12"/>
  <c r="H102" i="12"/>
  <c r="I102" i="12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K93" i="12"/>
  <c r="N7" i="12"/>
  <c r="N11" i="12"/>
  <c r="N15" i="12"/>
  <c r="N19" i="12"/>
  <c r="N23" i="12"/>
  <c r="N27" i="12"/>
  <c r="N31" i="12"/>
  <c r="M36" i="12"/>
  <c r="N36" i="12"/>
  <c r="M40" i="12"/>
  <c r="N40" i="12"/>
  <c r="M44" i="12"/>
  <c r="N44" i="12"/>
  <c r="M48" i="12"/>
  <c r="N48" i="12"/>
  <c r="M52" i="12"/>
  <c r="N52" i="12"/>
  <c r="M56" i="12"/>
  <c r="N56" i="12"/>
  <c r="N60" i="12"/>
  <c r="M60" i="12"/>
  <c r="I64" i="12"/>
  <c r="H64" i="12"/>
  <c r="N70" i="12"/>
  <c r="M70" i="12"/>
  <c r="N75" i="12"/>
  <c r="M75" i="12"/>
  <c r="N76" i="12"/>
  <c r="M76" i="12"/>
  <c r="I80" i="12"/>
  <c r="H80" i="12"/>
  <c r="N86" i="12"/>
  <c r="M86" i="12"/>
  <c r="N91" i="12"/>
  <c r="M91" i="12"/>
  <c r="N92" i="12"/>
  <c r="M92" i="12"/>
  <c r="N71" i="16"/>
  <c r="M71" i="16"/>
  <c r="N75" i="16"/>
  <c r="M75" i="16"/>
  <c r="N87" i="16"/>
  <c r="M87" i="16"/>
  <c r="N91" i="16"/>
  <c r="M91" i="16"/>
  <c r="M7" i="20"/>
  <c r="L7" i="20"/>
  <c r="H9" i="20"/>
  <c r="G9" i="20"/>
  <c r="H10" i="20"/>
  <c r="G10" i="20"/>
  <c r="I25" i="8"/>
  <c r="H28" i="8"/>
  <c r="I29" i="8"/>
  <c r="H32" i="8"/>
  <c r="I33" i="8"/>
  <c r="H36" i="8"/>
  <c r="I37" i="8"/>
  <c r="H40" i="8"/>
  <c r="I41" i="8"/>
  <c r="H44" i="8"/>
  <c r="I45" i="8"/>
  <c r="H48" i="8"/>
  <c r="I49" i="8"/>
  <c r="H52" i="8"/>
  <c r="I53" i="8"/>
  <c r="H56" i="8"/>
  <c r="I57" i="8"/>
  <c r="H60" i="8"/>
  <c r="I61" i="8"/>
  <c r="H64" i="8"/>
  <c r="I65" i="8"/>
  <c r="H68" i="8"/>
  <c r="I69" i="8"/>
  <c r="H72" i="8"/>
  <c r="I73" i="8"/>
  <c r="H76" i="8"/>
  <c r="I77" i="8"/>
  <c r="H80" i="8"/>
  <c r="I81" i="8"/>
  <c r="H84" i="8"/>
  <c r="I85" i="8"/>
  <c r="H88" i="8"/>
  <c r="I89" i="8"/>
  <c r="H92" i="8"/>
  <c r="I94" i="8"/>
  <c r="M94" i="8"/>
  <c r="H99" i="9"/>
  <c r="N6" i="12"/>
  <c r="M7" i="12"/>
  <c r="N10" i="12"/>
  <c r="M11" i="12"/>
  <c r="N14" i="12"/>
  <c r="M15" i="12"/>
  <c r="N18" i="12"/>
  <c r="M19" i="12"/>
  <c r="N22" i="12"/>
  <c r="M23" i="12"/>
  <c r="N26" i="12"/>
  <c r="M27" i="12"/>
  <c r="N30" i="12"/>
  <c r="M31" i="12"/>
  <c r="M33" i="12"/>
  <c r="I36" i="12"/>
  <c r="H36" i="12"/>
  <c r="M37" i="12"/>
  <c r="I40" i="12"/>
  <c r="H40" i="12"/>
  <c r="M41" i="12"/>
  <c r="I44" i="12"/>
  <c r="H44" i="12"/>
  <c r="M45" i="12"/>
  <c r="I48" i="12"/>
  <c r="H48" i="12"/>
  <c r="M49" i="12"/>
  <c r="I52" i="12"/>
  <c r="H52" i="12"/>
  <c r="M53" i="12"/>
  <c r="I56" i="12"/>
  <c r="H56" i="12"/>
  <c r="M57" i="12"/>
  <c r="I60" i="12"/>
  <c r="H60" i="12"/>
  <c r="N66" i="12"/>
  <c r="M66" i="12"/>
  <c r="J107" i="12"/>
  <c r="H70" i="12"/>
  <c r="N71" i="12"/>
  <c r="M71" i="12"/>
  <c r="N72" i="12"/>
  <c r="M72" i="12"/>
  <c r="H75" i="12"/>
  <c r="I76" i="12"/>
  <c r="H76" i="12"/>
  <c r="N82" i="12"/>
  <c r="M82" i="12"/>
  <c r="H86" i="12"/>
  <c r="N87" i="12"/>
  <c r="M87" i="12"/>
  <c r="N88" i="12"/>
  <c r="M88" i="12"/>
  <c r="H91" i="12"/>
  <c r="I92" i="12"/>
  <c r="H92" i="12"/>
  <c r="L93" i="12"/>
  <c r="N36" i="16"/>
  <c r="M36" i="16"/>
  <c r="E93" i="16"/>
  <c r="N39" i="16"/>
  <c r="M39" i="16"/>
  <c r="N43" i="16"/>
  <c r="M43" i="16"/>
  <c r="N68" i="16"/>
  <c r="M68" i="16"/>
  <c r="L8" i="20"/>
  <c r="I13" i="20"/>
  <c r="M11" i="20"/>
  <c r="L11" i="20"/>
  <c r="F93" i="12"/>
  <c r="J93" i="12"/>
  <c r="J106" i="12" s="1"/>
  <c r="N61" i="12"/>
  <c r="M61" i="12"/>
  <c r="N65" i="12"/>
  <c r="M65" i="12"/>
  <c r="I69" i="12"/>
  <c r="N69" i="12"/>
  <c r="M69" i="12"/>
  <c r="N73" i="12"/>
  <c r="M73" i="12"/>
  <c r="N77" i="12"/>
  <c r="M77" i="12"/>
  <c r="N81" i="12"/>
  <c r="M81" i="12"/>
  <c r="N85" i="12"/>
  <c r="M85" i="12"/>
  <c r="N89" i="12"/>
  <c r="M89" i="12"/>
  <c r="N100" i="12"/>
  <c r="M100" i="12"/>
  <c r="F93" i="13"/>
  <c r="F93" i="16"/>
  <c r="F100" i="16" s="1"/>
  <c r="I6" i="16"/>
  <c r="L93" i="16"/>
  <c r="N55" i="16"/>
  <c r="M55" i="16"/>
  <c r="N59" i="16"/>
  <c r="M59" i="16"/>
  <c r="M80" i="16"/>
  <c r="N84" i="16"/>
  <c r="M84" i="16"/>
  <c r="E107" i="12"/>
  <c r="H9" i="16"/>
  <c r="H13" i="16"/>
  <c r="H17" i="16"/>
  <c r="N47" i="16"/>
  <c r="M47" i="16"/>
  <c r="N63" i="16"/>
  <c r="M63" i="16"/>
  <c r="N79" i="16"/>
  <c r="M79" i="16"/>
  <c r="M99" i="12"/>
  <c r="D93" i="13"/>
  <c r="D98" i="13"/>
  <c r="J93" i="16"/>
  <c r="H8" i="16"/>
  <c r="H12" i="16"/>
  <c r="H16" i="16"/>
  <c r="N35" i="16"/>
  <c r="M35" i="16"/>
  <c r="N51" i="16"/>
  <c r="M51" i="16"/>
  <c r="N67" i="16"/>
  <c r="M67" i="16"/>
  <c r="N83" i="16"/>
  <c r="M83" i="16"/>
  <c r="H6" i="20"/>
  <c r="F13" i="20"/>
  <c r="M6" i="20"/>
  <c r="K13" i="20"/>
  <c r="L6" i="20"/>
  <c r="H8" i="20"/>
  <c r="E13" i="20"/>
  <c r="M104" i="13"/>
  <c r="M106" i="13" s="1"/>
  <c r="Q104" i="13"/>
  <c r="Q106" i="13" s="1"/>
  <c r="I95" i="16"/>
  <c r="H95" i="16"/>
  <c r="N96" i="16"/>
  <c r="M96" i="16"/>
  <c r="D13" i="20"/>
  <c r="H6" i="16"/>
  <c r="M34" i="16"/>
  <c r="M38" i="16"/>
  <c r="M42" i="16"/>
  <c r="M46" i="16"/>
  <c r="M50" i="16"/>
  <c r="M54" i="16"/>
  <c r="M58" i="16"/>
  <c r="M62" i="16"/>
  <c r="M66" i="16"/>
  <c r="M70" i="16"/>
  <c r="M74" i="16"/>
  <c r="M78" i="16"/>
  <c r="M82" i="16"/>
  <c r="M86" i="16"/>
  <c r="M90" i="16"/>
  <c r="H96" i="16"/>
  <c r="N97" i="12" l="1"/>
  <c r="H97" i="12"/>
  <c r="D13" i="21"/>
  <c r="H103" i="12"/>
  <c r="L98" i="12"/>
  <c r="N98" i="12" s="1"/>
  <c r="M103" i="12"/>
  <c r="K96" i="9"/>
  <c r="K98" i="9" s="1"/>
  <c r="H95" i="12"/>
  <c r="K95" i="5"/>
  <c r="K98" i="5" s="1"/>
  <c r="S104" i="13"/>
  <c r="S106" i="13" s="1"/>
  <c r="E98" i="13"/>
  <c r="G6" i="3"/>
  <c r="G93" i="5"/>
  <c r="R104" i="13"/>
  <c r="R106" i="13" s="1"/>
  <c r="N58" i="8"/>
  <c r="N38" i="8"/>
  <c r="E98" i="9"/>
  <c r="O105" i="13"/>
  <c r="G98" i="12"/>
  <c r="N104" i="13"/>
  <c r="N106" i="13" s="1"/>
  <c r="F70" i="3"/>
  <c r="M99" i="9"/>
  <c r="L106" i="13"/>
  <c r="T93" i="5"/>
  <c r="T95" i="5" s="1"/>
  <c r="M14" i="8"/>
  <c r="I74" i="8"/>
  <c r="F100" i="9"/>
  <c r="N11" i="8"/>
  <c r="H27" i="8"/>
  <c r="N79" i="8"/>
  <c r="H42" i="8"/>
  <c r="H79" i="8"/>
  <c r="N31" i="8"/>
  <c r="N55" i="8"/>
  <c r="M47" i="8"/>
  <c r="M91" i="8"/>
  <c r="N82" i="8"/>
  <c r="N50" i="8"/>
  <c r="N35" i="8"/>
  <c r="D93" i="9"/>
  <c r="G93" i="9"/>
  <c r="I55" i="8"/>
  <c r="M39" i="8"/>
  <c r="I7" i="8"/>
  <c r="D38" i="3"/>
  <c r="H90" i="8"/>
  <c r="H83" i="8"/>
  <c r="M67" i="8"/>
  <c r="M23" i="8"/>
  <c r="I11" i="8"/>
  <c r="E38" i="3"/>
  <c r="D14" i="3"/>
  <c r="E22" i="3"/>
  <c r="E54" i="3"/>
  <c r="E86" i="3"/>
  <c r="I87" i="8"/>
  <c r="I82" i="8"/>
  <c r="H58" i="8"/>
  <c r="H51" i="8"/>
  <c r="N54" i="8"/>
  <c r="M19" i="8"/>
  <c r="N71" i="8"/>
  <c r="N51" i="8"/>
  <c r="F93" i="9"/>
  <c r="T93" i="9"/>
  <c r="H26" i="8"/>
  <c r="I59" i="8"/>
  <c r="H47" i="8"/>
  <c r="G98" i="8"/>
  <c r="H98" i="8" s="1"/>
  <c r="E93" i="9"/>
  <c r="L93" i="8"/>
  <c r="H66" i="8"/>
  <c r="H39" i="8"/>
  <c r="I31" i="8"/>
  <c r="N63" i="8"/>
  <c r="M66" i="8"/>
  <c r="M34" i="8"/>
  <c r="H71" i="8"/>
  <c r="F22" i="3"/>
  <c r="F90" i="3"/>
  <c r="G58" i="3"/>
  <c r="H34" i="8"/>
  <c r="H63" i="8"/>
  <c r="N75" i="8"/>
  <c r="N15" i="8"/>
  <c r="H35" i="8"/>
  <c r="M22" i="8"/>
  <c r="M87" i="8"/>
  <c r="M46" i="8"/>
  <c r="H19" i="8"/>
  <c r="N78" i="8"/>
  <c r="G74" i="3"/>
  <c r="G10" i="3"/>
  <c r="H67" i="8"/>
  <c r="N30" i="8"/>
  <c r="N90" i="8"/>
  <c r="N27" i="8"/>
  <c r="N43" i="8"/>
  <c r="N62" i="8"/>
  <c r="F38" i="3"/>
  <c r="F58" i="3"/>
  <c r="H91" i="8"/>
  <c r="H75" i="8"/>
  <c r="H43" i="8"/>
  <c r="I15" i="8"/>
  <c r="M78" i="4"/>
  <c r="H23" i="8"/>
  <c r="M74" i="8"/>
  <c r="N26" i="8"/>
  <c r="M59" i="8"/>
  <c r="N42" i="8"/>
  <c r="M86" i="8"/>
  <c r="F42" i="3"/>
  <c r="E14" i="3"/>
  <c r="E70" i="3"/>
  <c r="I50" i="8"/>
  <c r="H18" i="8"/>
  <c r="N18" i="8"/>
  <c r="N70" i="8"/>
  <c r="E7" i="3"/>
  <c r="E46" i="3"/>
  <c r="E78" i="3"/>
  <c r="G93" i="8"/>
  <c r="M83" i="8"/>
  <c r="F86" i="3"/>
  <c r="F54" i="3"/>
  <c r="F26" i="3"/>
  <c r="E30" i="3"/>
  <c r="E62" i="3"/>
  <c r="D98" i="9"/>
  <c r="I10" i="4"/>
  <c r="N46" i="4"/>
  <c r="M86" i="4"/>
  <c r="N30" i="4"/>
  <c r="I54" i="4"/>
  <c r="H66" i="4"/>
  <c r="H22" i="4"/>
  <c r="N66" i="4"/>
  <c r="I70" i="4"/>
  <c r="M50" i="4"/>
  <c r="M26" i="4"/>
  <c r="D93" i="5"/>
  <c r="G93" i="4"/>
  <c r="H86" i="4"/>
  <c r="H50" i="4"/>
  <c r="I18" i="4"/>
  <c r="N74" i="4"/>
  <c r="I34" i="4"/>
  <c r="K93" i="3"/>
  <c r="K94" i="3" s="1"/>
  <c r="E93" i="5"/>
  <c r="H82" i="4"/>
  <c r="N42" i="4"/>
  <c r="F93" i="5"/>
  <c r="M90" i="4"/>
  <c r="N14" i="4"/>
  <c r="I74" i="4"/>
  <c r="I38" i="4"/>
  <c r="M54" i="4"/>
  <c r="T93" i="3"/>
  <c r="M58" i="4"/>
  <c r="N22" i="4"/>
  <c r="M18" i="4"/>
  <c r="H78" i="4"/>
  <c r="H46" i="4"/>
  <c r="H90" i="4"/>
  <c r="H58" i="4"/>
  <c r="H42" i="4"/>
  <c r="H26" i="4"/>
  <c r="I14" i="4"/>
  <c r="I62" i="4"/>
  <c r="L93" i="4"/>
  <c r="N62" i="4"/>
  <c r="H30" i="4"/>
  <c r="N6" i="4"/>
  <c r="N34" i="4"/>
  <c r="N70" i="4"/>
  <c r="F6" i="3"/>
  <c r="G100" i="16"/>
  <c r="D100" i="9"/>
  <c r="N93" i="16"/>
  <c r="N100" i="16" s="1"/>
  <c r="I93" i="12"/>
  <c r="G13" i="20"/>
  <c r="F98" i="17"/>
  <c r="L13" i="20"/>
  <c r="H13" i="20"/>
  <c r="M93" i="12"/>
  <c r="M93" i="16"/>
  <c r="I93" i="16"/>
  <c r="I100" i="16" s="1"/>
  <c r="H93" i="12"/>
  <c r="J100" i="16"/>
  <c r="J98" i="16"/>
  <c r="H93" i="16"/>
  <c r="M13" i="20"/>
  <c r="N93" i="12"/>
  <c r="J100" i="8"/>
  <c r="L98" i="16"/>
  <c r="L100" i="16"/>
  <c r="L100" i="8"/>
  <c r="E98" i="16"/>
  <c r="E100" i="16"/>
  <c r="E100" i="8"/>
  <c r="F98" i="13"/>
  <c r="G98" i="13"/>
  <c r="I106" i="13"/>
  <c r="M98" i="12" l="1"/>
  <c r="D104" i="13"/>
  <c r="D106" i="13" s="1"/>
  <c r="G104" i="12"/>
  <c r="G106" i="12" s="1"/>
  <c r="E104" i="13"/>
  <c r="G98" i="9"/>
  <c r="K99" i="9"/>
  <c r="F98" i="9"/>
  <c r="L98" i="8"/>
  <c r="N98" i="8" s="1"/>
  <c r="T98" i="9"/>
  <c r="T96" i="9"/>
  <c r="F95" i="5"/>
  <c r="L95" i="4"/>
  <c r="N95" i="4" s="1"/>
  <c r="G96" i="9"/>
  <c r="L96" i="8"/>
  <c r="L99" i="8" s="1"/>
  <c r="E96" i="9"/>
  <c r="F96" i="9"/>
  <c r="G96" i="8"/>
  <c r="G99" i="8" s="1"/>
  <c r="D96" i="9"/>
  <c r="D99" i="9" s="1"/>
  <c r="G95" i="4"/>
  <c r="H95" i="4" s="1"/>
  <c r="D95" i="5"/>
  <c r="T104" i="13"/>
  <c r="T106" i="13" s="1"/>
  <c r="H98" i="12"/>
  <c r="I98" i="12"/>
  <c r="G105" i="13"/>
  <c r="L105" i="12"/>
  <c r="D105" i="13"/>
  <c r="G105" i="12"/>
  <c r="F105" i="13"/>
  <c r="T105" i="13"/>
  <c r="E105" i="13"/>
  <c r="F104" i="13"/>
  <c r="F106" i="13" s="1"/>
  <c r="G104" i="13"/>
  <c r="L104" i="12"/>
  <c r="D93" i="3"/>
  <c r="D94" i="3" s="1"/>
  <c r="M100" i="16"/>
  <c r="I93" i="8"/>
  <c r="N93" i="8"/>
  <c r="M93" i="8"/>
  <c r="H93" i="8"/>
  <c r="G93" i="3"/>
  <c r="G94" i="3" s="1"/>
  <c r="E93" i="3"/>
  <c r="E94" i="3" s="1"/>
  <c r="T94" i="3"/>
  <c r="F93" i="3"/>
  <c r="F94" i="3" s="1"/>
  <c r="I98" i="8"/>
  <c r="M93" i="4"/>
  <c r="H93" i="4"/>
  <c r="N93" i="4"/>
  <c r="I93" i="4"/>
  <c r="G97" i="4"/>
  <c r="D97" i="5"/>
  <c r="F97" i="5"/>
  <c r="L97" i="4"/>
  <c r="T98" i="5"/>
  <c r="M98" i="16"/>
  <c r="H98" i="16"/>
  <c r="H100" i="16"/>
  <c r="T99" i="9" l="1"/>
  <c r="H104" i="12"/>
  <c r="H106" i="12" s="1"/>
  <c r="I104" i="12"/>
  <c r="M95" i="4"/>
  <c r="I95" i="4"/>
  <c r="M98" i="8"/>
  <c r="F98" i="5"/>
  <c r="F99" i="9"/>
  <c r="D98" i="5"/>
  <c r="M96" i="8"/>
  <c r="N96" i="8"/>
  <c r="I96" i="8"/>
  <c r="H96" i="8"/>
  <c r="G107" i="12"/>
  <c r="I105" i="12"/>
  <c r="H105" i="12"/>
  <c r="H107" i="12" s="1"/>
  <c r="N105" i="12"/>
  <c r="M105" i="12"/>
  <c r="M107" i="12" s="1"/>
  <c r="L107" i="12"/>
  <c r="N104" i="12"/>
  <c r="M104" i="12"/>
  <c r="M106" i="12" s="1"/>
  <c r="L106" i="12"/>
  <c r="I97" i="4"/>
  <c r="H97" i="4"/>
  <c r="G98" i="4"/>
  <c r="M97" i="4"/>
  <c r="N97" i="4"/>
  <c r="L98" i="4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family val="2"/>
          </rPr>
          <t>xiongminfang: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制造费用部门分类</t>
        </r>
      </text>
    </comment>
  </commentList>
</comments>
</file>

<file path=xl/comments4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family val="2"/>
          </rPr>
          <t>xiongminfang: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制造费用部门分类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<sst xmlns="http://schemas.openxmlformats.org/spreadsheetml/2006/main" count="3978" uniqueCount="573">
  <si>
    <t>池州天赐高新材料有限公司</t>
  </si>
  <si>
    <t>编制期间：</t>
  </si>
  <si>
    <t>编制日期：</t>
  </si>
  <si>
    <t>编制：</t>
  </si>
  <si>
    <t>黄冰敏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</si>
  <si>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</si>
  <si>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</si>
  <si>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</si>
  <si>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</si>
  <si>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</si>
  <si>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</si>
  <si>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</si>
  <si>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合并总体费用</t>
  </si>
  <si>
    <t>制造费用明细表</t>
  </si>
  <si>
    <t>管理费用明细表</t>
  </si>
  <si>
    <t>三大费用预算执行情况表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</si>
  <si>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</si>
  <si>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</si>
  <si>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</si>
  <si>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</si>
  <si>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</si>
  <si>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</si>
  <si>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</si>
  <si>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</si>
  <si>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</si>
  <si>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</si>
  <si>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</si>
  <si>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</si>
  <si>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</si>
  <si>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</si>
  <si>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</si>
  <si>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</si>
  <si>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</si>
  <si>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</si>
  <si>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</si>
  <si>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</si>
  <si>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</si>
  <si>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</si>
  <si>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</si>
  <si>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</si>
  <si>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</si>
  <si>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</si>
  <si>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</si>
  <si>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</si>
  <si>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</si>
  <si>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</si>
  <si>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</si>
  <si>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</si>
  <si>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</si>
  <si>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</si>
  <si>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</si>
  <si>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</si>
  <si>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</si>
  <si>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</si>
  <si>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</si>
  <si>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</si>
  <si>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</si>
  <si>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</si>
  <si>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</si>
  <si>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</si>
  <si>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</si>
  <si>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</si>
  <si>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</si>
  <si>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</si>
  <si>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</si>
  <si>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</si>
  <si>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</si>
  <si>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</si>
  <si>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</si>
  <si>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</si>
  <si>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</si>
  <si>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</si>
  <si>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</si>
  <si>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</si>
  <si>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</si>
  <si>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</si>
  <si>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</si>
  <si>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</si>
  <si>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</si>
  <si>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</si>
  <si>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</si>
  <si>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</si>
  <si>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</si>
  <si>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</si>
  <si>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</si>
  <si>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</si>
  <si>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</si>
  <si>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</si>
  <si>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</si>
  <si>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</si>
  <si>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</si>
  <si>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</si>
  <si>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</si>
  <si>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</si>
  <si>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</si>
  <si>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</si>
  <si>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</si>
  <si>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</si>
  <si>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</si>
  <si>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</si>
  <si>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</si>
  <si>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</si>
  <si>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</si>
  <si>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</si>
  <si>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</si>
  <si>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</si>
  <si>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</si>
  <si>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</si>
  <si>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</si>
  <si>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</si>
  <si>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</si>
  <si>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</si>
  <si>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</si>
  <si>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</si>
  <si>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</si>
  <si>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</si>
  <si>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</si>
  <si>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</si>
  <si>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</si>
  <si>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</si>
  <si>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</si>
  <si>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</si>
  <si>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</si>
  <si>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</si>
  <si>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</si>
  <si>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</si>
  <si>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</si>
  <si>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</si>
  <si>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</si>
  <si>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</si>
  <si>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</si>
  <si>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</si>
  <si>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</si>
  <si>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</si>
  <si>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</si>
  <si>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</si>
  <si>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</si>
  <si>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</si>
  <si>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</si>
  <si>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</si>
  <si>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</si>
  <si>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</si>
  <si>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</si>
  <si>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</si>
  <si>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</si>
  <si>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</si>
  <si>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</si>
  <si>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</si>
  <si>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</si>
  <si>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</si>
  <si>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单位：元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</si>
  <si>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</si>
  <si>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</si>
  <si>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</si>
  <si>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</si>
  <si>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</si>
  <si>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</si>
  <si>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</si>
  <si>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</si>
  <si>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</si>
  <si>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</si>
  <si>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</si>
  <si>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</si>
  <si>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510101</t>
  </si>
  <si>
    <t>510102</t>
  </si>
  <si>
    <t>510103</t>
  </si>
  <si>
    <t>510104</t>
  </si>
  <si>
    <t>510105</t>
  </si>
  <si>
    <t>510106</t>
  </si>
  <si>
    <t>510107</t>
  </si>
  <si>
    <t>510108</t>
  </si>
  <si>
    <t>510109</t>
  </si>
  <si>
    <t>510110</t>
  </si>
  <si>
    <t>510111</t>
  </si>
  <si>
    <t>510112</t>
  </si>
  <si>
    <t>510113</t>
  </si>
  <si>
    <t>510114</t>
  </si>
  <si>
    <t>510115</t>
  </si>
  <si>
    <t>510116</t>
  </si>
  <si>
    <t>510117</t>
  </si>
  <si>
    <t>510118</t>
  </si>
  <si>
    <t>510119</t>
  </si>
  <si>
    <t>510120</t>
  </si>
  <si>
    <t>510121</t>
  </si>
  <si>
    <t>510122</t>
  </si>
  <si>
    <t>510123</t>
  </si>
  <si>
    <t>510124</t>
  </si>
  <si>
    <t>510125</t>
  </si>
  <si>
    <t>510126</t>
  </si>
  <si>
    <t>510127</t>
  </si>
  <si>
    <t>510128</t>
  </si>
  <si>
    <t>510129</t>
  </si>
  <si>
    <t>510130</t>
  </si>
  <si>
    <t>510131</t>
  </si>
  <si>
    <t>510132</t>
  </si>
  <si>
    <t>510133</t>
  </si>
  <si>
    <t>510134</t>
  </si>
  <si>
    <t>510135</t>
  </si>
  <si>
    <t>510136</t>
  </si>
  <si>
    <t>510137</t>
  </si>
  <si>
    <t>510138</t>
  </si>
  <si>
    <t>510139</t>
  </si>
  <si>
    <t>510140</t>
  </si>
  <si>
    <t>510141</t>
  </si>
  <si>
    <t>510142</t>
  </si>
  <si>
    <t>510143</t>
  </si>
  <si>
    <t>510144</t>
  </si>
  <si>
    <t>510145</t>
  </si>
  <si>
    <t>510146</t>
  </si>
  <si>
    <t>510147</t>
  </si>
  <si>
    <t>510148</t>
  </si>
  <si>
    <t>510149</t>
  </si>
  <si>
    <t>510150</t>
  </si>
  <si>
    <t>510151</t>
  </si>
  <si>
    <t>510152</t>
  </si>
  <si>
    <t>510153</t>
  </si>
  <si>
    <t>510154</t>
  </si>
  <si>
    <t>510155</t>
  </si>
  <si>
    <t>510156</t>
  </si>
  <si>
    <t>510157</t>
  </si>
  <si>
    <t>510158</t>
  </si>
  <si>
    <t>510159</t>
  </si>
  <si>
    <t>510160</t>
  </si>
  <si>
    <t>510161</t>
  </si>
  <si>
    <t>510162</t>
  </si>
  <si>
    <t>510163</t>
  </si>
  <si>
    <t>510164</t>
  </si>
  <si>
    <t>510165</t>
  </si>
  <si>
    <t>510166</t>
  </si>
  <si>
    <t>510167</t>
  </si>
  <si>
    <t>510168</t>
  </si>
  <si>
    <t>510169</t>
  </si>
  <si>
    <t>510170</t>
  </si>
  <si>
    <t>510171</t>
  </si>
  <si>
    <t>510172</t>
  </si>
  <si>
    <t>510173</t>
  </si>
  <si>
    <t>510174</t>
  </si>
  <si>
    <t>510175</t>
  </si>
  <si>
    <t>510176</t>
  </si>
  <si>
    <t>510177</t>
  </si>
  <si>
    <t>510178</t>
  </si>
  <si>
    <t>510179</t>
  </si>
  <si>
    <t>510180</t>
  </si>
  <si>
    <t>510183</t>
  </si>
  <si>
    <t>510184</t>
  </si>
  <si>
    <t>510185</t>
  </si>
  <si>
    <t>510186</t>
  </si>
  <si>
    <t>510187</t>
  </si>
  <si>
    <t>其中：不能直接归集到业务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</si>
  <si>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</si>
  <si>
    <t>其中：个人护理（日化事业部）</t>
  </si>
  <si>
    <t>其中：个人护理（国际贸易部）</t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</si>
  <si>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</si>
  <si>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</si>
  <si>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</si>
  <si>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</si>
  <si>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</si>
  <si>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</si>
  <si>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660201</t>
  </si>
  <si>
    <t>660202</t>
  </si>
  <si>
    <t>660203</t>
  </si>
  <si>
    <t>660204</t>
  </si>
  <si>
    <t>660205</t>
  </si>
  <si>
    <t>660206</t>
  </si>
  <si>
    <t>660207</t>
  </si>
  <si>
    <t>660208</t>
  </si>
  <si>
    <t>660209</t>
  </si>
  <si>
    <t>660210</t>
  </si>
  <si>
    <t>660211</t>
  </si>
  <si>
    <t>660212</t>
  </si>
  <si>
    <t>660213</t>
  </si>
  <si>
    <t>660214</t>
  </si>
  <si>
    <t>660215</t>
  </si>
  <si>
    <t>660216</t>
  </si>
  <si>
    <t>660217</t>
  </si>
  <si>
    <t>660218</t>
  </si>
  <si>
    <t>660219</t>
  </si>
  <si>
    <t>660220</t>
  </si>
  <si>
    <t>660221</t>
  </si>
  <si>
    <t>660222</t>
  </si>
  <si>
    <t>660223</t>
  </si>
  <si>
    <t>660224</t>
  </si>
  <si>
    <t>660225</t>
  </si>
  <si>
    <t>660226</t>
  </si>
  <si>
    <t>660227</t>
  </si>
  <si>
    <t>660228</t>
  </si>
  <si>
    <t>660229</t>
  </si>
  <si>
    <t>660230</t>
  </si>
  <si>
    <t>660231</t>
  </si>
  <si>
    <t>660232</t>
  </si>
  <si>
    <t>660233</t>
  </si>
  <si>
    <t>660234</t>
  </si>
  <si>
    <t>660235</t>
  </si>
  <si>
    <t>660236</t>
  </si>
  <si>
    <t>660237</t>
  </si>
  <si>
    <t>660238</t>
  </si>
  <si>
    <t>660239</t>
  </si>
  <si>
    <t>660240</t>
  </si>
  <si>
    <t>660241</t>
  </si>
  <si>
    <t>660242</t>
  </si>
  <si>
    <t>660243</t>
  </si>
  <si>
    <t>660244</t>
  </si>
  <si>
    <t>660245</t>
  </si>
  <si>
    <t>660246</t>
  </si>
  <si>
    <t>660247</t>
  </si>
  <si>
    <t>660248</t>
  </si>
  <si>
    <t>660249</t>
  </si>
  <si>
    <t>660250</t>
  </si>
  <si>
    <t>660251</t>
  </si>
  <si>
    <t>660252</t>
  </si>
  <si>
    <t>660253</t>
  </si>
  <si>
    <t>660254</t>
  </si>
  <si>
    <t>660255</t>
  </si>
  <si>
    <t>660256</t>
  </si>
  <si>
    <t>660257</t>
  </si>
  <si>
    <t>660258</t>
  </si>
  <si>
    <t>660259</t>
  </si>
  <si>
    <t>660260</t>
  </si>
  <si>
    <t>660261</t>
  </si>
  <si>
    <t>660262</t>
  </si>
  <si>
    <t>660263</t>
  </si>
  <si>
    <t>660264</t>
  </si>
  <si>
    <t>660265</t>
  </si>
  <si>
    <t>660266</t>
  </si>
  <si>
    <t>660267</t>
  </si>
  <si>
    <t>660268</t>
  </si>
  <si>
    <t>660269</t>
  </si>
  <si>
    <t>660270</t>
  </si>
  <si>
    <t>660271</t>
  </si>
  <si>
    <t>660272</t>
  </si>
  <si>
    <t>660273</t>
  </si>
  <si>
    <t>660274</t>
  </si>
  <si>
    <t>660275</t>
  </si>
  <si>
    <t>660276</t>
  </si>
  <si>
    <t>660277</t>
  </si>
  <si>
    <t>660278</t>
  </si>
  <si>
    <t>660279</t>
  </si>
  <si>
    <t>660280</t>
  </si>
  <si>
    <t>660282</t>
  </si>
  <si>
    <t>660283</t>
  </si>
  <si>
    <t>660284</t>
  </si>
  <si>
    <t>660285</t>
  </si>
  <si>
    <t>660286</t>
  </si>
  <si>
    <t>660287</t>
  </si>
  <si>
    <t>营业费用预算执行情况表</t>
  </si>
  <si>
    <t>再其中：运输费</t>
  </si>
  <si>
    <t>其中：锂离子电池材料(电池材料事业部)</t>
  </si>
  <si>
    <t>其中：锂离子电池材料(凯欣)</t>
  </si>
  <si>
    <t>1、按部门实际发生情况划分
；</t>
  </si>
  <si>
    <t xml:space="preserve">2、这里的其他包括工资和年终奖（工资暂还放在HR）
。
</t>
  </si>
  <si>
    <t>660101</t>
  </si>
  <si>
    <t>660102</t>
  </si>
  <si>
    <t>660103</t>
  </si>
  <si>
    <t>660104</t>
  </si>
  <si>
    <t>660105</t>
  </si>
  <si>
    <t>660106</t>
  </si>
  <si>
    <t>660107</t>
  </si>
  <si>
    <t>660108</t>
  </si>
  <si>
    <t>660109</t>
  </si>
  <si>
    <t>660110</t>
  </si>
  <si>
    <t>660111</t>
  </si>
  <si>
    <t>660112</t>
  </si>
  <si>
    <t>660113</t>
  </si>
  <si>
    <t>660114</t>
  </si>
  <si>
    <t>660115</t>
  </si>
  <si>
    <t>660116</t>
  </si>
  <si>
    <t>660117</t>
  </si>
  <si>
    <t>660118</t>
  </si>
  <si>
    <t>660119</t>
  </si>
  <si>
    <t>660120</t>
  </si>
  <si>
    <t>660121</t>
  </si>
  <si>
    <t>660122</t>
  </si>
  <si>
    <t>660123</t>
  </si>
  <si>
    <t>660124</t>
  </si>
  <si>
    <t>660125</t>
  </si>
  <si>
    <t>660126</t>
  </si>
  <si>
    <t>660127</t>
  </si>
  <si>
    <t>660128</t>
  </si>
  <si>
    <t>660129</t>
  </si>
  <si>
    <t>660130</t>
  </si>
  <si>
    <t>660131</t>
  </si>
  <si>
    <t>660132</t>
  </si>
  <si>
    <t>660133</t>
  </si>
  <si>
    <t>660134</t>
  </si>
  <si>
    <t>660135</t>
  </si>
  <si>
    <t>660136</t>
  </si>
  <si>
    <t>660137</t>
  </si>
  <si>
    <t>660138</t>
  </si>
  <si>
    <t>660139</t>
  </si>
  <si>
    <t>660140</t>
  </si>
  <si>
    <t>660141</t>
  </si>
  <si>
    <t>660142</t>
  </si>
  <si>
    <t>660143</t>
  </si>
  <si>
    <t>660144</t>
  </si>
  <si>
    <t>660145</t>
  </si>
  <si>
    <t>660146</t>
  </si>
  <si>
    <t>660147</t>
  </si>
  <si>
    <t>660148</t>
  </si>
  <si>
    <t>660149</t>
  </si>
  <si>
    <t>660150</t>
  </si>
  <si>
    <t>660151</t>
  </si>
  <si>
    <t>660152</t>
  </si>
  <si>
    <t>660153</t>
  </si>
  <si>
    <t>660154</t>
  </si>
  <si>
    <t>660155</t>
  </si>
  <si>
    <t>660156</t>
  </si>
  <si>
    <t>660157</t>
  </si>
  <si>
    <t>660158</t>
  </si>
  <si>
    <t>660159</t>
  </si>
  <si>
    <t>660160</t>
  </si>
  <si>
    <t>660161</t>
  </si>
  <si>
    <t>660162</t>
  </si>
  <si>
    <t>660163</t>
  </si>
  <si>
    <t>660164</t>
  </si>
  <si>
    <t>660165</t>
  </si>
  <si>
    <t>660166</t>
  </si>
  <si>
    <t>660167</t>
  </si>
  <si>
    <t>660168</t>
  </si>
  <si>
    <t>660169</t>
  </si>
  <si>
    <t>660170</t>
  </si>
  <si>
    <t>660171</t>
  </si>
  <si>
    <t>660172</t>
  </si>
  <si>
    <t>660173</t>
  </si>
  <si>
    <t>660174</t>
  </si>
  <si>
    <t>660175</t>
  </si>
  <si>
    <t>660176</t>
  </si>
  <si>
    <t>660177</t>
  </si>
  <si>
    <t>660178</t>
  </si>
  <si>
    <t>660179</t>
  </si>
  <si>
    <t>660180</t>
  </si>
  <si>
    <t>660181</t>
  </si>
  <si>
    <t>660182</t>
  </si>
  <si>
    <t>660183</t>
  </si>
  <si>
    <t>660184</t>
  </si>
  <si>
    <t>660185</t>
  </si>
  <si>
    <t>660186</t>
  </si>
  <si>
    <t>660187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</si>
  <si>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</si>
  <si>
    <t>其中：个人护理研发项目</t>
  </si>
  <si>
    <t>其中：锂离子电池材料项目</t>
  </si>
  <si>
    <t>其中：含氟精细化学材料研究</t>
  </si>
  <si>
    <t>研发费用预算执行情况表</t>
  </si>
  <si>
    <t>66028601</t>
  </si>
  <si>
    <t>66028602</t>
  </si>
  <si>
    <t>66028603</t>
  </si>
  <si>
    <t>66028604</t>
  </si>
  <si>
    <t>66028605</t>
  </si>
  <si>
    <t>66028606</t>
  </si>
  <si>
    <t>66028607</t>
  </si>
  <si>
    <t>66028608</t>
  </si>
  <si>
    <t>66028609</t>
  </si>
  <si>
    <t>66028610</t>
  </si>
  <si>
    <t>66028611</t>
  </si>
  <si>
    <t>66028612</t>
  </si>
  <si>
    <t>66028613</t>
  </si>
  <si>
    <t>66028614</t>
  </si>
  <si>
    <t>66028615</t>
  </si>
  <si>
    <t>66028616</t>
  </si>
  <si>
    <t>66028617</t>
  </si>
  <si>
    <t>66028618</t>
  </si>
  <si>
    <t>66028619</t>
  </si>
  <si>
    <t>66028620</t>
  </si>
  <si>
    <t>66028621</t>
  </si>
  <si>
    <t>66028622</t>
  </si>
  <si>
    <t>66028623</t>
  </si>
  <si>
    <t>66028624</t>
  </si>
  <si>
    <t>66028625</t>
  </si>
  <si>
    <t>66028626</t>
  </si>
  <si>
    <t>66028627</t>
  </si>
  <si>
    <t>66028628</t>
  </si>
  <si>
    <t>66028629</t>
  </si>
  <si>
    <t>66028630</t>
  </si>
  <si>
    <t>66028631</t>
  </si>
  <si>
    <t>66028632</t>
  </si>
  <si>
    <t>66028633</t>
  </si>
  <si>
    <t>66028634</t>
  </si>
  <si>
    <t>66028635</t>
  </si>
  <si>
    <t>66028636</t>
  </si>
  <si>
    <t>66028637</t>
  </si>
  <si>
    <t>66028638</t>
  </si>
  <si>
    <t>66028639</t>
  </si>
  <si>
    <t>66028640</t>
  </si>
  <si>
    <t>66028641</t>
  </si>
  <si>
    <t>66028642</t>
  </si>
  <si>
    <t>66028643</t>
  </si>
  <si>
    <t>66028644</t>
  </si>
  <si>
    <t>66028645</t>
  </si>
  <si>
    <t>66028646</t>
  </si>
  <si>
    <t>66028647</t>
  </si>
  <si>
    <t>66028648</t>
  </si>
  <si>
    <t>66028649</t>
  </si>
  <si>
    <t>66028650</t>
  </si>
  <si>
    <t>66028651</t>
  </si>
  <si>
    <t>66028652</t>
  </si>
  <si>
    <t>66028653</t>
  </si>
  <si>
    <t>66028654</t>
  </si>
  <si>
    <t>66028655</t>
  </si>
  <si>
    <t>66028656</t>
  </si>
  <si>
    <t>66028657</t>
  </si>
  <si>
    <t>66028658</t>
  </si>
  <si>
    <t>66028659</t>
  </si>
  <si>
    <t>66028660</t>
  </si>
  <si>
    <t>66028661</t>
  </si>
  <si>
    <t>66028662</t>
  </si>
  <si>
    <t>66028663</t>
  </si>
  <si>
    <t>66028664</t>
  </si>
  <si>
    <t>66028665</t>
  </si>
  <si>
    <t>66028666</t>
  </si>
  <si>
    <t>66028667</t>
  </si>
  <si>
    <t>66028668</t>
  </si>
  <si>
    <t>66028669</t>
  </si>
  <si>
    <t>66028670</t>
  </si>
  <si>
    <t>66028671</t>
  </si>
  <si>
    <t>66028672</t>
  </si>
  <si>
    <t>66028673</t>
  </si>
  <si>
    <t>66028674</t>
  </si>
  <si>
    <t>66028675</t>
  </si>
  <si>
    <t>66028676</t>
  </si>
  <si>
    <t>66028677</t>
  </si>
  <si>
    <t>66028678</t>
  </si>
  <si>
    <t>66028679</t>
  </si>
  <si>
    <t>66028680</t>
  </si>
  <si>
    <t>66028681</t>
  </si>
  <si>
    <t>66028682</t>
  </si>
  <si>
    <t>66028683</t>
  </si>
  <si>
    <t>66028684</t>
  </si>
  <si>
    <t>66028685</t>
  </si>
  <si>
    <t>66028686</t>
  </si>
  <si>
    <t>66028687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</si>
  <si>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</si>
  <si>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</si>
  <si>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</si>
  <si>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</si>
  <si>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</si>
  <si>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</si>
  <si>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</si>
  <si>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</si>
  <si>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</si>
  <si>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</si>
  <si>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660301</t>
  </si>
  <si>
    <t>660302</t>
  </si>
  <si>
    <t>660306</t>
  </si>
  <si>
    <t>660303</t>
  </si>
  <si>
    <t>66030401</t>
  </si>
  <si>
    <t>66030402</t>
  </si>
  <si>
    <t>660305</t>
  </si>
  <si>
    <t>2019年实际</t>
    <phoneticPr fontId="27" type="noConversion"/>
  </si>
  <si>
    <t>2019年研发费用预算</t>
    <phoneticPr fontId="27" type="noConversion"/>
  </si>
  <si>
    <t>2018年研发费用</t>
    <phoneticPr fontId="27" type="noConversion"/>
  </si>
  <si>
    <t>2019年财务费用预算</t>
    <phoneticPr fontId="27" type="noConversion"/>
  </si>
  <si>
    <t>2019实际制造费用天赐</t>
    <phoneticPr fontId="27" type="noConversion"/>
  </si>
  <si>
    <t>2019预算制造费用</t>
    <phoneticPr fontId="27" type="noConversion"/>
  </si>
  <si>
    <t>2019制造费用</t>
    <phoneticPr fontId="27" type="noConversion"/>
  </si>
  <si>
    <t>2019实际费用天赐</t>
    <phoneticPr fontId="27" type="noConversion"/>
  </si>
  <si>
    <t>2019预算管理费用</t>
    <phoneticPr fontId="27" type="noConversion"/>
  </si>
  <si>
    <t>编制单位：池州天赐高新材料有限公司</t>
  </si>
  <si>
    <t>修理费/低值易耗/机物料</t>
  </si>
  <si>
    <t>财务费用预算执行情况表</t>
    <phoneticPr fontId="27" type="noConversion"/>
  </si>
  <si>
    <t>黄冰敏</t>
    <phoneticPr fontId="27" type="noConversion"/>
  </si>
  <si>
    <t>生育保险并入医疗保险</t>
    <phoneticPr fontId="27" type="noConversion"/>
  </si>
  <si>
    <t>2020年制造费用预算</t>
    <phoneticPr fontId="27" type="noConversion"/>
  </si>
  <si>
    <t>2019年实际</t>
    <phoneticPr fontId="27" type="noConversion"/>
  </si>
  <si>
    <t>编制期间：2019年12月</t>
    <phoneticPr fontId="27" type="noConversion"/>
  </si>
  <si>
    <t>编制日期：2020年1月5日</t>
    <phoneticPr fontId="27" type="noConversion"/>
  </si>
  <si>
    <t>编制期间：2019年12月</t>
    <phoneticPr fontId="27" type="noConversion"/>
  </si>
  <si>
    <t>编制日期：2020年1月5日</t>
    <phoneticPr fontId="27" type="noConversion"/>
  </si>
  <si>
    <t>编制日期：2020年1月7日</t>
    <phoneticPr fontId="27" type="noConversion"/>
  </si>
  <si>
    <t>编制日期：2020年1月6日</t>
    <phoneticPr fontId="27" type="noConversion"/>
  </si>
  <si>
    <t>2019年实际</t>
    <phoneticPr fontId="27" type="noConversion"/>
  </si>
  <si>
    <t>2020年实际</t>
    <phoneticPr fontId="27" type="noConversion"/>
  </si>
  <si>
    <t>2020年管理费用预算</t>
    <phoneticPr fontId="27" type="noConversion"/>
  </si>
  <si>
    <t>2020年销售费用预算</t>
    <phoneticPr fontId="27" type="noConversion"/>
  </si>
  <si>
    <t>2020年实际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</si>
</sst>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0.00000000"/>
    <numFmt numFmtId="177" formatCode="\$#,##0.00;\(\$#,##0.00\)"/>
    <numFmt numFmtId="178" formatCode="0.000000"/>
    <numFmt numFmtId="179" formatCode="[DBNum1][$-804]yyyy&quot;年&quot;m&quot;月&quot;;@"/>
    <numFmt numFmtId="180" formatCode="_-* #,##0.00&quot;￥&quot;_-;\-* #,##0.00&quot;￥&quot;_-;_-* &quot;-&quot;??&quot;￥&quot;_-;_-@_-"/>
    <numFmt numFmtId="181" formatCode="yy&quot;年&quot;mm&quot;月&quot;"/>
    <numFmt numFmtId="182" formatCode="_-* #,##0_-;\-* #,##0_-;_-* &quot;-&quot;_-;_-@_-"/>
    <numFmt numFmtId="183" formatCode="0.00_);[Red]\(0.00\)"/>
    <numFmt numFmtId="184" formatCode="#,##0;\(#,##0\)"/>
    <numFmt numFmtId="185" formatCode="[DBNum1][$-804]yyyy&quot;年&quot;m&quot;月&quot;d&quot;日&quot;;@"/>
    <numFmt numFmtId="186" formatCode="_-* #,##0&quot;￥&quot;_-;\-* #,##0&quot;￥&quot;_-;_-* &quot;-&quot;&quot;￥&quot;_-;_-@_-"/>
    <numFmt numFmtId="187" formatCode="#,##0.00_ "/>
    <numFmt numFmtId="188" formatCode="\$#,##0;\(\$#,##0\)"/>
    <numFmt numFmtId="189" formatCode="_ * #,##0.00000_ ;_ * \-#,##0.00000_ ;_ * &quot;-&quot;??_ ;_ @_ "/>
    <numFmt numFmtId="190" formatCode="mmm;"/>
    <numFmt numFmtId="191" formatCode="_ * #,##0_ ;_ * \-#,##0_ ;_ * &quot;-&quot;??_ ;_ @_ "/>
    <numFmt numFmtId="192" formatCode="0.0000000"/>
  </numFmts>
  <fonts count="73">
    <font>
      <sz val="12"/>
      <name val="宋体"/>
      <charset val="134"/>
    </font>
    <font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黑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宋体"/>
      <family val="3"/>
      <charset val="134"/>
    </font>
    <font>
      <b/>
      <sz val="20"/>
      <color rgb="FFFF0000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rgb="FF800080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1"/>
    </font>
    <font>
      <b/>
      <sz val="13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name val="Arial"/>
      <family val="2"/>
    </font>
    <font>
      <b/>
      <sz val="10"/>
      <name val="MS Sans Serif"/>
      <family val="2"/>
    </font>
    <font>
      <sz val="11"/>
      <color indexed="52"/>
      <name val="宋体"/>
      <family val="3"/>
      <charset val="134"/>
    </font>
    <font>
      <sz val="10"/>
      <name val="Helv"/>
      <family val="2"/>
    </font>
    <font>
      <b/>
      <sz val="11"/>
      <color indexed="9"/>
      <name val="宋体"/>
      <family val="3"/>
      <charset val="134"/>
    </font>
    <font>
      <sz val="11"/>
      <name val="ＭＳ Ｐゴシック"/>
      <family val="2"/>
    </font>
    <font>
      <b/>
      <sz val="12"/>
      <name val="Arial"/>
      <family val="2"/>
    </font>
    <font>
      <b/>
      <sz val="18"/>
      <color indexed="56"/>
      <name val="宋体"/>
      <family val="3"/>
      <charset val="134"/>
    </font>
    <font>
      <sz val="10"/>
      <name val="楷体"/>
      <family val="3"/>
      <charset val="134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1"/>
      <name val="Times New Roman"/>
      <family val="1"/>
    </font>
    <font>
      <sz val="11"/>
      <color indexed="60"/>
      <name val="宋体"/>
      <family val="3"/>
      <charset val="134"/>
    </font>
    <font>
      <sz val="11"/>
      <name val="蹈框"/>
      <charset val="134"/>
    </font>
    <font>
      <b/>
      <sz val="11"/>
      <color indexed="63"/>
      <name val="宋体"/>
      <family val="3"/>
      <charset val="134"/>
    </font>
    <font>
      <sz val="12"/>
      <name val="바탕체"/>
      <family val="3"/>
    </font>
    <font>
      <sz val="12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8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39">
    <xf numFmtId="0" fontId="0" fillId="0" borderId="0">
      <alignment vertical="top"/>
    </xf>
    <xf numFmtId="0" fontId="45" fillId="0" borderId="13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182" fontId="63" fillId="0" borderId="0">
      <alignment vertical="top"/>
    </xf>
    <xf numFmtId="0" fontId="35" fillId="22" borderId="0" applyNumberFormat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43" fontId="63" fillId="0" borderId="0" applyFont="0" applyFill="0" applyBorder="0" applyAlignment="0" applyProtection="0"/>
    <xf numFmtId="0" fontId="43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9" fontId="63" fillId="0" borderId="0" applyFont="0" applyFill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3" fillId="0" borderId="0"/>
    <xf numFmtId="0" fontId="37" fillId="23" borderId="0" applyNumberFormat="0" applyBorder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40" fillId="0" borderId="0"/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43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8" fillId="0" borderId="0"/>
    <xf numFmtId="0" fontId="35" fillId="19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180" fontId="47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8" fillId="2" borderId="11" applyNumberFormat="0" applyAlignment="0" applyProtection="0">
      <alignment vertical="center"/>
    </xf>
    <xf numFmtId="0" fontId="63" fillId="0" borderId="0">
      <alignment vertical="center"/>
    </xf>
    <xf numFmtId="0" fontId="38" fillId="2" borderId="11" applyNumberFormat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44" fillId="0" borderId="0">
      <alignment vertical="top"/>
    </xf>
    <xf numFmtId="0" fontId="46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0" fillId="0" borderId="0"/>
    <xf numFmtId="0" fontId="17" fillId="0" borderId="0"/>
    <xf numFmtId="0" fontId="46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47" fillId="0" borderId="0" applyBorder="0"/>
    <xf numFmtId="0" fontId="46" fillId="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35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3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50" fillId="0" borderId="0"/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17" fillId="0" borderId="0"/>
    <xf numFmtId="0" fontId="37" fillId="2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40" fillId="0" borderId="0"/>
    <xf numFmtId="0" fontId="46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0" borderId="0">
      <alignment vertical="top"/>
    </xf>
    <xf numFmtId="0" fontId="46" fillId="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43" fillId="0" borderId="0">
      <alignment vertical="center"/>
    </xf>
    <xf numFmtId="0" fontId="46" fillId="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3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0" fillId="0" borderId="0"/>
    <xf numFmtId="0" fontId="35" fillId="28" borderId="0" applyNumberFormat="0" applyBorder="0" applyAlignment="0" applyProtection="0">
      <alignment vertical="center"/>
    </xf>
    <xf numFmtId="0" fontId="40" fillId="0" borderId="0"/>
    <xf numFmtId="0" fontId="35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3" fillId="0" borderId="0">
      <alignment vertical="top"/>
    </xf>
    <xf numFmtId="0" fontId="35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3" fillId="0" borderId="0">
      <alignment vertical="top"/>
    </xf>
    <xf numFmtId="0" fontId="35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8" fillId="0" borderId="0"/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3" fillId="0" borderId="0">
      <alignment vertical="top"/>
    </xf>
    <xf numFmtId="0" fontId="35" fillId="2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0" borderId="0">
      <alignment vertical="center"/>
    </xf>
    <xf numFmtId="0" fontId="41" fillId="0" borderId="1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55" fillId="0" borderId="18" applyNumberFormat="0" applyFill="0" applyProtection="0">
      <alignment horizontal="left"/>
    </xf>
    <xf numFmtId="0" fontId="41" fillId="0" borderId="1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3" fillId="0" borderId="0">
      <alignment vertical="top"/>
    </xf>
    <xf numFmtId="0" fontId="55" fillId="0" borderId="18" applyNumberFormat="0" applyFill="0" applyProtection="0">
      <alignment horizontal="center"/>
    </xf>
    <xf numFmtId="0" fontId="37" fillId="24" borderId="0" applyNumberFormat="0" applyBorder="0" applyAlignment="0" applyProtection="0">
      <alignment vertical="center"/>
    </xf>
    <xf numFmtId="179" fontId="63" fillId="0" borderId="0">
      <alignment vertical="top"/>
    </xf>
    <xf numFmtId="0" fontId="37" fillId="2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177" fontId="8" fillId="0" borderId="0"/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184" fontId="8" fillId="0" borderId="0"/>
    <xf numFmtId="186" fontId="47" fillId="0" borderId="0" applyFont="0" applyFill="0" applyBorder="0" applyAlignment="0" applyProtection="0"/>
    <xf numFmtId="182" fontId="63" fillId="0" borderId="0">
      <alignment vertical="top"/>
    </xf>
    <xf numFmtId="0" fontId="63" fillId="0" borderId="0">
      <alignment vertical="top"/>
    </xf>
    <xf numFmtId="15" fontId="40" fillId="0" borderId="0"/>
    <xf numFmtId="188" fontId="8" fillId="0" borderId="0"/>
    <xf numFmtId="0" fontId="53" fillId="0" borderId="17" applyNumberFormat="0" applyAlignment="0" applyProtection="0">
      <alignment horizontal="left" vertical="center"/>
    </xf>
    <xf numFmtId="0" fontId="53" fillId="0" borderId="3">
      <alignment horizontal="left" vertical="center"/>
    </xf>
    <xf numFmtId="0" fontId="39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9" fontId="40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9" fontId="6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0" fontId="39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7" fillId="0" borderId="7" applyNumberFormat="0" applyFill="0" applyProtection="0">
      <alignment horizontal="right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3" fillId="0" borderId="0">
      <alignment vertical="top"/>
    </xf>
    <xf numFmtId="0" fontId="33" fillId="0" borderId="9" applyNumberFormat="0" applyFill="0" applyAlignment="0" applyProtection="0">
      <alignment vertical="center"/>
    </xf>
    <xf numFmtId="0" fontId="63" fillId="0" borderId="0">
      <alignment vertical="top"/>
    </xf>
    <xf numFmtId="0" fontId="33" fillId="0" borderId="9" applyNumberFormat="0" applyFill="0" applyAlignment="0" applyProtection="0">
      <alignment vertical="center"/>
    </xf>
    <xf numFmtId="0" fontId="63" fillId="0" borderId="0">
      <alignment vertical="top"/>
    </xf>
    <xf numFmtId="0" fontId="33" fillId="0" borderId="9" applyNumberFormat="0" applyFill="0" applyAlignment="0" applyProtection="0">
      <alignment vertical="center"/>
    </xf>
    <xf numFmtId="0" fontId="63" fillId="0" borderId="0">
      <alignment vertical="top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3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3" fillId="0" borderId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43" fontId="63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43" fillId="0" borderId="0">
      <alignment vertical="center"/>
    </xf>
    <xf numFmtId="43" fontId="6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63" fillId="0" borderId="0">
      <alignment vertical="top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7" applyNumberFormat="0" applyFill="0" applyProtection="0">
      <alignment horizontal="center"/>
    </xf>
    <xf numFmtId="0" fontId="34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" borderId="11" applyNumberFormat="0" applyAlignment="0" applyProtection="0">
      <alignment vertical="center"/>
    </xf>
    <xf numFmtId="0" fontId="43" fillId="0" borderId="0">
      <alignment vertical="center"/>
    </xf>
    <xf numFmtId="179" fontId="63" fillId="0" borderId="0">
      <alignment vertical="top"/>
    </xf>
    <xf numFmtId="0" fontId="40" fillId="0" borderId="0"/>
    <xf numFmtId="0" fontId="40" fillId="0" borderId="0"/>
    <xf numFmtId="0" fontId="40" fillId="0" borderId="0"/>
    <xf numFmtId="0" fontId="63" fillId="0" borderId="0">
      <alignment vertical="top"/>
    </xf>
    <xf numFmtId="0" fontId="40" fillId="0" borderId="0"/>
    <xf numFmtId="0" fontId="46" fillId="5" borderId="0" applyNumberFormat="0" applyBorder="0" applyAlignment="0" applyProtection="0">
      <alignment vertical="center"/>
    </xf>
    <xf numFmtId="0" fontId="63" fillId="0" borderId="0">
      <alignment vertical="top"/>
    </xf>
    <xf numFmtId="0" fontId="63" fillId="0" borderId="0">
      <alignment vertical="top"/>
    </xf>
    <xf numFmtId="0" fontId="63" fillId="0" borderId="0">
      <alignment vertical="top"/>
    </xf>
    <xf numFmtId="0" fontId="63" fillId="0" borderId="0">
      <alignment vertical="top"/>
    </xf>
    <xf numFmtId="0" fontId="63" fillId="0" borderId="0">
      <alignment vertical="top"/>
    </xf>
    <xf numFmtId="182" fontId="63" fillId="0" borderId="0">
      <alignment vertical="top"/>
    </xf>
    <xf numFmtId="0" fontId="63" fillId="0" borderId="0">
      <alignment vertical="top"/>
    </xf>
    <xf numFmtId="0" fontId="40" fillId="0" borderId="0"/>
    <xf numFmtId="0" fontId="43" fillId="0" borderId="0">
      <alignment vertical="center"/>
    </xf>
    <xf numFmtId="0" fontId="36" fillId="0" borderId="10" applyNumberFormat="0" applyFill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48" fillId="0" borderId="0" applyNumberFormat="0" applyFill="0" applyBorder="0" applyAlignment="0" applyProtection="0"/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51" fillId="33" borderId="16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0" fillId="0" borderId="0"/>
    <xf numFmtId="0" fontId="34" fillId="0" borderId="0" applyNumberFormat="0" applyFill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7" fillId="28" borderId="11" applyNumberFormat="0" applyAlignment="0" applyProtection="0">
      <alignment vertical="center"/>
    </xf>
    <xf numFmtId="192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Protection="0">
      <alignment vertical="center"/>
    </xf>
    <xf numFmtId="43" fontId="63" fillId="0" borderId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/>
    <xf numFmtId="0" fontId="60" fillId="0" borderId="0"/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0" fillId="0" borderId="0"/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190" fontId="58" fillId="0" borderId="18" applyFill="0" applyProtection="0">
      <alignment horizontal="right"/>
    </xf>
    <xf numFmtId="0" fontId="47" fillId="0" borderId="7" applyNumberFormat="0" applyFill="0" applyProtection="0">
      <alignment horizontal="left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61" fillId="2" borderId="19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0" fontId="57" fillId="28" borderId="11" applyNumberFormat="0" applyAlignment="0" applyProtection="0">
      <alignment vertical="center"/>
    </xf>
    <xf numFmtId="1" fontId="47" fillId="0" borderId="18" applyFill="0" applyProtection="0">
      <alignment horizontal="center"/>
    </xf>
    <xf numFmtId="0" fontId="50" fillId="0" borderId="0"/>
    <xf numFmtId="0" fontId="50" fillId="0" borderId="0"/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0" fontId="63" fillId="30" borderId="14" applyNumberFormat="0" applyFont="0" applyAlignment="0" applyProtection="0">
      <alignment vertical="center"/>
    </xf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62" fillId="0" borderId="0"/>
    <xf numFmtId="43" fontId="63" fillId="0" borderId="0" applyFont="0" applyFill="0" applyBorder="0" applyAlignment="0" applyProtection="0"/>
  </cellStyleXfs>
  <cellXfs count="546">
    <xf numFmtId="0" fontId="0" fillId="0" borderId="0" xfId="0">
      <alignment vertical="top"/>
    </xf>
    <xf numFmtId="0" fontId="1" fillId="0" borderId="0" xfId="114" applyFont="1" applyFill="1" applyAlignment="1">
      <alignment vertical="center"/>
    </xf>
    <xf numFmtId="0" fontId="2" fillId="0" borderId="0" xfId="114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14" applyFont="1" applyFill="1" applyAlignment="1">
      <alignment vertical="center"/>
    </xf>
    <xf numFmtId="0" fontId="2" fillId="0" borderId="0" xfId="114" applyFont="1" applyFill="1" applyAlignment="1">
      <alignment horizontal="center" vertical="center"/>
    </xf>
    <xf numFmtId="0" fontId="0" fillId="0" borderId="0" xfId="114" applyFont="1" applyFill="1" applyAlignment="1">
      <alignment vertical="center"/>
    </xf>
    <xf numFmtId="0" fontId="0" fillId="0" borderId="0" xfId="114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8" applyFont="1" applyAlignment="1">
      <alignment horizontal="left" vertical="center"/>
    </xf>
    <xf numFmtId="0" fontId="5" fillId="0" borderId="0" xfId="295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100" applyFont="1" applyFill="1" applyBorder="1" applyAlignment="1">
      <alignment horizontal="center" vertical="center" wrapText="1"/>
    </xf>
    <xf numFmtId="183" fontId="63" fillId="0" borderId="1" xfId="15" applyNumberFormat="1" applyBorder="1" applyAlignment="1">
      <alignment horizontal="center" vertical="center"/>
    </xf>
    <xf numFmtId="183" fontId="7" fillId="0" borderId="1" xfId="15" applyNumberFormat="1" applyFont="1" applyBorder="1" applyAlignment="1">
      <alignment horizontal="center" vertical="center"/>
    </xf>
    <xf numFmtId="43" fontId="8" fillId="0" borderId="1" xfId="8" applyFont="1" applyFill="1" applyBorder="1" applyAlignment="1">
      <alignment horizontal="right" vertical="center"/>
    </xf>
    <xf numFmtId="43" fontId="9" fillId="0" borderId="1" xfId="8" applyFont="1" applyFill="1" applyBorder="1" applyAlignment="1">
      <alignment horizontal="right" vertical="center"/>
    </xf>
    <xf numFmtId="43" fontId="9" fillId="0" borderId="1" xfId="8" applyNumberFormat="1" applyFont="1" applyFill="1" applyBorder="1" applyAlignment="1">
      <alignment horizontal="right" vertical="center"/>
    </xf>
    <xf numFmtId="0" fontId="7" fillId="0" borderId="0" xfId="114" applyFont="1" applyFill="1" applyAlignment="1">
      <alignment vertical="center"/>
    </xf>
    <xf numFmtId="43" fontId="0" fillId="0" borderId="0" xfId="114" applyNumberFormat="1" applyFont="1" applyFill="1" applyAlignment="1">
      <alignment vertical="center"/>
    </xf>
    <xf numFmtId="187" fontId="9" fillId="0" borderId="0" xfId="100" applyNumberFormat="1" applyFont="1" applyFill="1" applyBorder="1" applyAlignment="1">
      <alignment horizontal="right" vertical="center"/>
    </xf>
    <xf numFmtId="0" fontId="10" fillId="0" borderId="0" xfId="100" applyFont="1" applyFill="1" applyAlignment="1">
      <alignment vertical="center"/>
    </xf>
    <xf numFmtId="43" fontId="5" fillId="0" borderId="0" xfId="8" applyFont="1" applyFill="1" applyAlignment="1">
      <alignment vertical="center"/>
    </xf>
    <xf numFmtId="183" fontId="5" fillId="0" borderId="0" xfId="114" applyNumberFormat="1" applyFont="1" applyAlignment="1">
      <alignment vertical="center"/>
    </xf>
    <xf numFmtId="0" fontId="2" fillId="0" borderId="0" xfId="114" applyNumberFormat="1" applyFont="1" applyAlignment="1">
      <alignment horizontal="center" vertical="center"/>
    </xf>
    <xf numFmtId="0" fontId="2" fillId="0" borderId="0" xfId="114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43" fontId="7" fillId="0" borderId="1" xfId="8" applyFont="1" applyFill="1" applyBorder="1" applyAlignment="1">
      <alignment vertical="center"/>
    </xf>
    <xf numFmtId="43" fontId="7" fillId="0" borderId="0" xfId="114" applyNumberFormat="1" applyFont="1" applyFill="1" applyAlignment="1">
      <alignment vertical="center"/>
    </xf>
    <xf numFmtId="0" fontId="2" fillId="0" borderId="1" xfId="114" applyFont="1" applyFill="1" applyBorder="1" applyAlignment="1">
      <alignment horizontal="center" vertical="center"/>
    </xf>
    <xf numFmtId="43" fontId="0" fillId="0" borderId="0" xfId="8" applyFont="1" applyFill="1" applyAlignment="1">
      <alignment vertical="center"/>
    </xf>
    <xf numFmtId="43" fontId="5" fillId="0" borderId="0" xfId="8" applyFont="1" applyAlignment="1">
      <alignment vertical="center"/>
    </xf>
    <xf numFmtId="43" fontId="6" fillId="4" borderId="1" xfId="8" applyFont="1" applyFill="1" applyBorder="1" applyAlignment="1">
      <alignment horizontal="center" vertical="center"/>
    </xf>
    <xf numFmtId="43" fontId="9" fillId="0" borderId="0" xfId="8" applyFont="1" applyFill="1" applyBorder="1" applyAlignment="1">
      <alignment horizontal="right" vertical="center"/>
    </xf>
    <xf numFmtId="43" fontId="10" fillId="0" borderId="0" xfId="8" applyFont="1" applyFill="1" applyAlignment="1">
      <alignment vertical="center"/>
    </xf>
    <xf numFmtId="43" fontId="2" fillId="0" borderId="0" xfId="8" applyFont="1" applyAlignment="1">
      <alignment horizontal="center" vertical="center"/>
    </xf>
    <xf numFmtId="43" fontId="2" fillId="0" borderId="0" xfId="8" applyFont="1" applyAlignment="1">
      <alignment vertical="center"/>
    </xf>
    <xf numFmtId="43" fontId="5" fillId="0" borderId="5" xfId="8" applyFont="1" applyBorder="1" applyAlignment="1">
      <alignment vertical="center"/>
    </xf>
    <xf numFmtId="43" fontId="3" fillId="0" borderId="0" xfId="8" applyFont="1" applyAlignment="1">
      <alignment horizontal="center" vertical="center"/>
    </xf>
    <xf numFmtId="43" fontId="3" fillId="0" borderId="5" xfId="8" applyFont="1" applyBorder="1" applyAlignment="1">
      <alignment horizontal="center" vertical="center"/>
    </xf>
    <xf numFmtId="43" fontId="3" fillId="0" borderId="0" xfId="8" applyFont="1" applyAlignment="1">
      <alignment vertical="center"/>
    </xf>
    <xf numFmtId="43" fontId="1" fillId="0" borderId="0" xfId="8" applyFont="1" applyFill="1" applyAlignment="1">
      <alignment vertical="center"/>
    </xf>
    <xf numFmtId="43" fontId="8" fillId="0" borderId="1" xfId="8" applyNumberFormat="1" applyFont="1" applyFill="1" applyBorder="1" applyAlignment="1">
      <alignment horizontal="right" vertical="center"/>
    </xf>
    <xf numFmtId="0" fontId="7" fillId="0" borderId="0" xfId="114" applyFont="1" applyFill="1" applyAlignment="1">
      <alignment horizontal="left" vertical="center"/>
    </xf>
    <xf numFmtId="183" fontId="1" fillId="0" borderId="0" xfId="114" applyNumberFormat="1" applyFont="1" applyFill="1" applyAlignment="1">
      <alignment vertical="center"/>
    </xf>
    <xf numFmtId="43" fontId="3" fillId="5" borderId="1" xfId="8" applyFont="1" applyFill="1" applyBorder="1" applyAlignment="1">
      <alignment horizontal="center" vertical="center" wrapText="1"/>
    </xf>
    <xf numFmtId="43" fontId="3" fillId="5" borderId="1" xfId="8" applyFont="1" applyFill="1" applyBorder="1" applyAlignment="1">
      <alignment horizontal="center" vertical="center"/>
    </xf>
    <xf numFmtId="43" fontId="8" fillId="0" borderId="1" xfId="8" applyFont="1" applyFill="1" applyBorder="1" applyAlignment="1">
      <alignment horizontal="center" vertical="center" wrapText="1"/>
    </xf>
    <xf numFmtId="183" fontId="4" fillId="0" borderId="0" xfId="100" applyNumberFormat="1" applyFont="1" applyFill="1" applyAlignment="1">
      <alignment vertical="center"/>
    </xf>
    <xf numFmtId="43" fontId="3" fillId="7" borderId="1" xfId="8" applyFont="1" applyFill="1" applyBorder="1" applyAlignment="1">
      <alignment horizontal="center" vertical="center" wrapText="1"/>
    </xf>
    <xf numFmtId="43" fontId="3" fillId="7" borderId="1" xfId="8" applyFont="1" applyFill="1" applyBorder="1" applyAlignment="1">
      <alignment horizontal="center" vertical="center"/>
    </xf>
    <xf numFmtId="0" fontId="0" fillId="0" borderId="0" xfId="114" applyFont="1" applyFill="1" applyAlignment="1">
      <alignment horizontal="center" vertical="center"/>
    </xf>
    <xf numFmtId="43" fontId="7" fillId="0" borderId="1" xfId="8" applyFont="1" applyFill="1" applyBorder="1" applyAlignment="1">
      <alignment vertical="center" wrapText="1"/>
    </xf>
    <xf numFmtId="43" fontId="7" fillId="0" borderId="0" xfId="8" applyFont="1" applyFill="1" applyAlignment="1">
      <alignment horizontal="center" vertical="center"/>
    </xf>
    <xf numFmtId="0" fontId="11" fillId="0" borderId="0" xfId="114" applyFont="1" applyFill="1" applyAlignment="1">
      <alignment vertical="center"/>
    </xf>
    <xf numFmtId="0" fontId="5" fillId="0" borderId="0" xfId="114" applyFont="1" applyFill="1" applyAlignment="1">
      <alignment vertical="center"/>
    </xf>
    <xf numFmtId="0" fontId="9" fillId="0" borderId="1" xfId="46" applyFont="1" applyFill="1" applyBorder="1" applyAlignment="1">
      <alignment horizontal="left" vertical="center" wrapText="1"/>
    </xf>
    <xf numFmtId="0" fontId="8" fillId="0" borderId="1" xfId="46" applyFont="1" applyFill="1" applyBorder="1" applyAlignment="1">
      <alignment horizontal="left" vertical="center" wrapText="1"/>
    </xf>
    <xf numFmtId="0" fontId="9" fillId="11" borderId="1" xfId="46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46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5" fillId="0" borderId="2" xfId="100" applyNumberFormat="1" applyFont="1" applyFill="1" applyBorder="1" applyAlignment="1">
      <alignment horizontal="center" vertical="center"/>
    </xf>
    <xf numFmtId="1" fontId="5" fillId="0" borderId="4" xfId="100" applyNumberFormat="1" applyFont="1" applyFill="1" applyBorder="1" applyAlignment="1">
      <alignment horizontal="center" vertical="center"/>
    </xf>
    <xf numFmtId="0" fontId="5" fillId="0" borderId="1" xfId="114" applyFont="1" applyFill="1" applyBorder="1" applyAlignment="1">
      <alignment vertical="center"/>
    </xf>
    <xf numFmtId="1" fontId="5" fillId="0" borderId="1" xfId="100" applyNumberFormat="1" applyFont="1" applyFill="1" applyBorder="1" applyAlignment="1">
      <alignment horizontal="center" vertical="center"/>
    </xf>
    <xf numFmtId="0" fontId="7" fillId="0" borderId="0" xfId="114" applyNumberFormat="1" applyFont="1" applyFill="1" applyAlignment="1">
      <alignment vertical="center"/>
    </xf>
    <xf numFmtId="43" fontId="7" fillId="0" borderId="0" xfId="8" applyFont="1" applyFill="1" applyAlignment="1">
      <alignment vertical="center"/>
    </xf>
    <xf numFmtId="1" fontId="5" fillId="0" borderId="0" xfId="100" applyNumberFormat="1" applyFont="1" applyFill="1" applyBorder="1" applyAlignment="1">
      <alignment horizontal="center" vertical="center"/>
    </xf>
    <xf numFmtId="0" fontId="12" fillId="0" borderId="0" xfId="114" applyFont="1" applyFill="1" applyAlignment="1">
      <alignment horizontal="center" vertical="center"/>
    </xf>
    <xf numFmtId="0" fontId="13" fillId="0" borderId="0" xfId="114" applyFont="1" applyFill="1" applyAlignment="1">
      <alignment vertical="center"/>
    </xf>
    <xf numFmtId="0" fontId="12" fillId="0" borderId="0" xfId="114" applyFont="1" applyFill="1" applyAlignment="1">
      <alignment vertical="center"/>
    </xf>
    <xf numFmtId="43" fontId="0" fillId="0" borderId="0" xfId="8" applyFont="1" applyFill="1" applyAlignment="1">
      <alignment horizontal="center" vertical="center"/>
    </xf>
    <xf numFmtId="43" fontId="5" fillId="5" borderId="1" xfId="8" applyFont="1" applyFill="1" applyBorder="1" applyAlignment="1">
      <alignment horizontal="center" vertical="center" wrapText="1"/>
    </xf>
    <xf numFmtId="0" fontId="12" fillId="0" borderId="1" xfId="46" applyFont="1" applyFill="1" applyBorder="1" applyAlignment="1">
      <alignment horizontal="left" vertical="center" wrapText="1"/>
    </xf>
    <xf numFmtId="0" fontId="13" fillId="0" borderId="1" xfId="46" applyFont="1" applyFill="1" applyBorder="1" applyAlignment="1">
      <alignment horizontal="left" vertical="center" wrapText="1"/>
    </xf>
    <xf numFmtId="43" fontId="13" fillId="0" borderId="1" xfId="8" applyFont="1" applyFill="1" applyBorder="1" applyAlignment="1">
      <alignment horizontal="right" vertical="center"/>
    </xf>
    <xf numFmtId="0" fontId="12" fillId="11" borderId="1" xfId="46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46" applyFont="1" applyBorder="1" applyAlignment="1">
      <alignment horizontal="left" vertical="center" wrapText="1"/>
    </xf>
    <xf numFmtId="43" fontId="10" fillId="0" borderId="0" xfId="8" applyFont="1" applyFill="1" applyAlignment="1">
      <alignment horizontal="center" vertical="center"/>
    </xf>
    <xf numFmtId="43" fontId="13" fillId="0" borderId="1" xfId="8" applyFont="1" applyFill="1" applyBorder="1" applyAlignment="1">
      <alignment horizontal="center" vertical="center"/>
    </xf>
    <xf numFmtId="43" fontId="13" fillId="0" borderId="1" xfId="8" applyNumberFormat="1" applyFont="1" applyFill="1" applyBorder="1" applyAlignment="1">
      <alignment horizontal="right" vertical="center"/>
    </xf>
    <xf numFmtId="43" fontId="12" fillId="0" borderId="1" xfId="8" applyNumberFormat="1" applyFont="1" applyFill="1" applyBorder="1" applyAlignment="1">
      <alignment horizontal="right" vertical="center"/>
    </xf>
    <xf numFmtId="0" fontId="12" fillId="0" borderId="1" xfId="114" applyFont="1" applyFill="1" applyBorder="1" applyAlignment="1">
      <alignment horizontal="center" vertical="center"/>
    </xf>
    <xf numFmtId="187" fontId="13" fillId="0" borderId="0" xfId="114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1" fontId="12" fillId="0" borderId="2" xfId="100" applyNumberFormat="1" applyFont="1" applyFill="1" applyBorder="1" applyAlignment="1">
      <alignment horizontal="center" vertical="center"/>
    </xf>
    <xf numFmtId="1" fontId="12" fillId="0" borderId="4" xfId="100" applyNumberFormat="1" applyFont="1" applyFill="1" applyBorder="1" applyAlignment="1">
      <alignment horizontal="center" vertical="center"/>
    </xf>
    <xf numFmtId="43" fontId="12" fillId="0" borderId="1" xfId="8" applyFont="1" applyFill="1" applyBorder="1" applyAlignment="1">
      <alignment horizontal="right" vertical="center"/>
    </xf>
    <xf numFmtId="0" fontId="12" fillId="0" borderId="1" xfId="114" applyFont="1" applyFill="1" applyBorder="1" applyAlignment="1">
      <alignment vertical="center"/>
    </xf>
    <xf numFmtId="1" fontId="12" fillId="0" borderId="1" xfId="100" applyNumberFormat="1" applyFont="1" applyFill="1" applyBorder="1" applyAlignment="1">
      <alignment horizontal="center" vertical="center"/>
    </xf>
    <xf numFmtId="0" fontId="13" fillId="0" borderId="0" xfId="114" applyNumberFormat="1" applyFont="1" applyFill="1" applyAlignment="1">
      <alignment vertical="center"/>
    </xf>
    <xf numFmtId="43" fontId="13" fillId="0" borderId="0" xfId="8" applyFont="1" applyFill="1" applyAlignment="1">
      <alignment vertical="center"/>
    </xf>
    <xf numFmtId="43" fontId="12" fillId="0" borderId="1" xfId="8" applyFont="1" applyFill="1" applyBorder="1" applyAlignment="1">
      <alignment horizontal="center" vertical="center"/>
    </xf>
    <xf numFmtId="43" fontId="14" fillId="0" borderId="0" xfId="8" applyFont="1" applyAlignment="1">
      <alignment horizontal="center" vertical="center"/>
    </xf>
    <xf numFmtId="43" fontId="13" fillId="0" borderId="0" xfId="8" applyFont="1" applyFill="1" applyAlignment="1">
      <alignment horizontal="center" vertical="center"/>
    </xf>
    <xf numFmtId="43" fontId="13" fillId="0" borderId="0" xfId="114" applyNumberFormat="1" applyFont="1" applyFill="1" applyAlignment="1">
      <alignment vertical="center"/>
    </xf>
    <xf numFmtId="0" fontId="15" fillId="0" borderId="0" xfId="114" applyFont="1" applyFill="1" applyAlignment="1">
      <alignment horizontal="center" vertical="center"/>
    </xf>
    <xf numFmtId="0" fontId="16" fillId="0" borderId="0" xfId="114" applyFont="1" applyFill="1" applyAlignment="1">
      <alignment vertical="center"/>
    </xf>
    <xf numFmtId="0" fontId="15" fillId="0" borderId="0" xfId="114" applyFont="1" applyFill="1" applyAlignment="1">
      <alignment vertical="center"/>
    </xf>
    <xf numFmtId="43" fontId="2" fillId="5" borderId="1" xfId="8" applyFont="1" applyFill="1" applyBorder="1" applyAlignment="1">
      <alignment horizontal="center" vertical="center" wrapText="1"/>
    </xf>
    <xf numFmtId="43" fontId="2" fillId="5" borderId="1" xfId="8" applyFont="1" applyFill="1" applyBorder="1" applyAlignment="1">
      <alignment horizontal="center" vertical="center"/>
    </xf>
    <xf numFmtId="0" fontId="15" fillId="0" borderId="1" xfId="46" applyFont="1" applyFill="1" applyBorder="1" applyAlignment="1">
      <alignment horizontal="left" vertical="center" wrapText="1"/>
    </xf>
    <xf numFmtId="0" fontId="16" fillId="0" borderId="1" xfId="46" applyFont="1" applyFill="1" applyBorder="1" applyAlignment="1">
      <alignment horizontal="left" vertical="center" wrapText="1"/>
    </xf>
    <xf numFmtId="43" fontId="16" fillId="0" borderId="1" xfId="8" applyFont="1" applyFill="1" applyBorder="1" applyAlignment="1">
      <alignment horizontal="center" vertical="center" wrapText="1"/>
    </xf>
    <xf numFmtId="43" fontId="16" fillId="0" borderId="1" xfId="8" applyFont="1" applyFill="1" applyBorder="1" applyAlignment="1">
      <alignment horizontal="right" vertical="center"/>
    </xf>
    <xf numFmtId="0" fontId="15" fillId="11" borderId="1" xfId="46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1" xfId="46" applyFont="1" applyBorder="1" applyAlignment="1">
      <alignment horizontal="left" vertical="center" wrapText="1"/>
    </xf>
    <xf numFmtId="43" fontId="5" fillId="0" borderId="0" xfId="8" applyFont="1" applyAlignment="1">
      <alignment horizontal="center" vertical="center"/>
    </xf>
    <xf numFmtId="43" fontId="5" fillId="0" borderId="5" xfId="8" applyFont="1" applyBorder="1" applyAlignment="1">
      <alignment horizontal="center" vertical="center"/>
    </xf>
    <xf numFmtId="43" fontId="2" fillId="7" borderId="1" xfId="8" applyFont="1" applyFill="1" applyBorder="1" applyAlignment="1">
      <alignment horizontal="center" vertical="center" wrapText="1"/>
    </xf>
    <xf numFmtId="43" fontId="2" fillId="7" borderId="1" xfId="8" applyFont="1" applyFill="1" applyBorder="1" applyAlignment="1">
      <alignment horizontal="center" vertical="center"/>
    </xf>
    <xf numFmtId="43" fontId="16" fillId="0" borderId="1" xfId="8" applyFont="1" applyFill="1" applyBorder="1" applyAlignment="1">
      <alignment vertical="center" wrapText="1"/>
    </xf>
    <xf numFmtId="43" fontId="16" fillId="0" borderId="0" xfId="8" applyFont="1" applyFill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1" fontId="15" fillId="0" borderId="4" xfId="100" applyNumberFormat="1" applyFont="1" applyFill="1" applyBorder="1" applyAlignment="1">
      <alignment horizontal="center" vertical="center"/>
    </xf>
    <xf numFmtId="43" fontId="15" fillId="0" borderId="1" xfId="8" applyFont="1" applyFill="1" applyBorder="1" applyAlignment="1">
      <alignment horizontal="right" vertical="center"/>
    </xf>
    <xf numFmtId="0" fontId="15" fillId="0" borderId="1" xfId="114" applyFont="1" applyFill="1" applyBorder="1" applyAlignment="1">
      <alignment vertical="center"/>
    </xf>
    <xf numFmtId="1" fontId="15" fillId="0" borderId="1" xfId="100" applyNumberFormat="1" applyFont="1" applyFill="1" applyBorder="1" applyAlignment="1">
      <alignment horizontal="center" vertical="center"/>
    </xf>
    <xf numFmtId="0" fontId="16" fillId="0" borderId="0" xfId="114" applyNumberFormat="1" applyFont="1" applyFill="1" applyAlignment="1">
      <alignment vertical="center"/>
    </xf>
    <xf numFmtId="43" fontId="16" fillId="0" borderId="0" xfId="8" applyFont="1" applyFill="1" applyAlignment="1">
      <alignment vertical="center"/>
    </xf>
    <xf numFmtId="43" fontId="16" fillId="0" borderId="0" xfId="8" applyFont="1" applyAlignment="1">
      <alignment horizontal="center" vertical="center"/>
    </xf>
    <xf numFmtId="43" fontId="16" fillId="0" borderId="0" xfId="8" applyFont="1" applyAlignment="1">
      <alignment vertical="center"/>
    </xf>
    <xf numFmtId="43" fontId="15" fillId="0" borderId="1" xfId="8" applyFont="1" applyFill="1" applyBorder="1" applyAlignment="1">
      <alignment horizontal="center" vertical="center"/>
    </xf>
    <xf numFmtId="191" fontId="7" fillId="0" borderId="0" xfId="114" applyNumberFormat="1" applyFont="1" applyFill="1" applyAlignment="1">
      <alignment vertical="center"/>
    </xf>
    <xf numFmtId="1" fontId="7" fillId="0" borderId="3" xfId="100" applyNumberFormat="1" applyFont="1" applyFill="1" applyBorder="1" applyAlignment="1">
      <alignment horizontal="left" vertical="center"/>
    </xf>
    <xf numFmtId="43" fontId="13" fillId="0" borderId="1" xfId="8" applyFont="1" applyFill="1" applyBorder="1" applyAlignment="1">
      <alignment horizontal="center" vertical="center" wrapText="1"/>
    </xf>
    <xf numFmtId="0" fontId="13" fillId="0" borderId="0" xfId="114" applyFont="1" applyFill="1" applyAlignment="1">
      <alignment horizontal="left" vertical="center"/>
    </xf>
    <xf numFmtId="1" fontId="13" fillId="0" borderId="3" xfId="100" applyNumberFormat="1" applyFont="1" applyFill="1" applyBorder="1" applyAlignment="1">
      <alignment horizontal="left" vertical="center"/>
    </xf>
    <xf numFmtId="187" fontId="0" fillId="0" borderId="0" xfId="114" applyNumberFormat="1" applyFont="1" applyFill="1" applyAlignment="1">
      <alignment vertical="center"/>
    </xf>
    <xf numFmtId="4" fontId="0" fillId="0" borderId="0" xfId="114" applyNumberFormat="1" applyFont="1" applyFill="1" applyAlignment="1">
      <alignment vertical="center"/>
    </xf>
    <xf numFmtId="49" fontId="13" fillId="0" borderId="0" xfId="114" applyNumberFormat="1" applyFont="1" applyFill="1" applyAlignment="1">
      <alignment horizontal="left" vertical="center"/>
    </xf>
    <xf numFmtId="43" fontId="13" fillId="0" borderId="0" xfId="8" applyFont="1" applyFill="1" applyAlignment="1">
      <alignment horizontal="left" vertical="center"/>
    </xf>
    <xf numFmtId="43" fontId="12" fillId="0" borderId="0" xfId="114" applyNumberFormat="1" applyFont="1" applyFill="1" applyAlignment="1">
      <alignment horizontal="center" vertical="center"/>
    </xf>
    <xf numFmtId="189" fontId="7" fillId="0" borderId="0" xfId="114" applyNumberFormat="1" applyFont="1" applyFill="1" applyAlignment="1">
      <alignment vertical="center"/>
    </xf>
    <xf numFmtId="9" fontId="13" fillId="0" borderId="1" xfId="11" applyFont="1" applyFill="1" applyBorder="1" applyAlignment="1">
      <alignment vertical="center" wrapText="1"/>
    </xf>
    <xf numFmtId="43" fontId="13" fillId="0" borderId="0" xfId="8" applyFont="1" applyAlignment="1">
      <alignment horizontal="center" vertical="center"/>
    </xf>
    <xf numFmtId="43" fontId="18" fillId="0" borderId="1" xfId="8" applyFont="1" applyFill="1" applyBorder="1" applyAlignment="1">
      <alignment horizontal="right" vertical="center"/>
    </xf>
    <xf numFmtId="0" fontId="15" fillId="0" borderId="0" xfId="114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114" applyFont="1" applyFill="1" applyAlignment="1">
      <alignment vertical="center"/>
    </xf>
    <xf numFmtId="43" fontId="19" fillId="0" borderId="0" xfId="8" applyFont="1" applyFill="1" applyAlignment="1">
      <alignment vertical="center"/>
    </xf>
    <xf numFmtId="0" fontId="15" fillId="0" borderId="0" xfId="0" applyNumberFormat="1" applyFont="1" applyAlignment="1">
      <alignment vertical="center"/>
    </xf>
    <xf numFmtId="43" fontId="15" fillId="0" borderId="0" xfId="8" applyFont="1" applyAlignment="1">
      <alignment horizontal="left" vertical="center"/>
    </xf>
    <xf numFmtId="0" fontId="15" fillId="0" borderId="0" xfId="295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1" xfId="100" applyFont="1" applyFill="1" applyBorder="1" applyAlignment="1">
      <alignment horizontal="center" vertical="center" wrapText="1"/>
    </xf>
    <xf numFmtId="43" fontId="21" fillId="0" borderId="0" xfId="8" applyFont="1" applyFill="1" applyAlignment="1">
      <alignment vertical="center"/>
    </xf>
    <xf numFmtId="183" fontId="15" fillId="0" borderId="0" xfId="114" applyNumberFormat="1" applyFont="1" applyAlignment="1">
      <alignment vertical="center"/>
    </xf>
    <xf numFmtId="0" fontId="15" fillId="0" borderId="0" xfId="114" applyNumberFormat="1" applyFont="1" applyAlignment="1">
      <alignment horizontal="center" vertical="center"/>
    </xf>
    <xf numFmtId="0" fontId="15" fillId="0" borderId="0" xfId="114" applyNumberFormat="1" applyFont="1" applyAlignment="1">
      <alignment vertical="center"/>
    </xf>
    <xf numFmtId="0" fontId="21" fillId="0" borderId="5" xfId="0" applyFont="1" applyBorder="1" applyAlignment="1">
      <alignment vertical="center"/>
    </xf>
    <xf numFmtId="43" fontId="21" fillId="0" borderId="0" xfId="8" applyFont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43" fontId="15" fillId="4" borderId="1" xfId="8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43" fontId="22" fillId="0" borderId="1" xfId="8" applyNumberFormat="1" applyFont="1" applyFill="1" applyBorder="1" applyAlignment="1">
      <alignment horizontal="right" vertical="center"/>
    </xf>
    <xf numFmtId="43" fontId="23" fillId="0" borderId="1" xfId="8" applyNumberFormat="1" applyFont="1" applyFill="1" applyBorder="1" applyAlignment="1">
      <alignment horizontal="right" vertical="center"/>
    </xf>
    <xf numFmtId="43" fontId="22" fillId="0" borderId="1" xfId="8" applyFont="1" applyFill="1" applyBorder="1" applyAlignment="1">
      <alignment horizontal="right" vertical="center"/>
    </xf>
    <xf numFmtId="43" fontId="23" fillId="0" borderId="1" xfId="8" applyFont="1" applyFill="1" applyBorder="1" applyAlignment="1">
      <alignment horizontal="right" vertical="center"/>
    </xf>
    <xf numFmtId="43" fontId="13" fillId="0" borderId="1" xfId="8" applyFont="1" applyFill="1" applyBorder="1" applyAlignment="1">
      <alignment vertical="center" wrapText="1"/>
    </xf>
    <xf numFmtId="43" fontId="24" fillId="0" borderId="0" xfId="114" applyNumberFormat="1" applyFont="1" applyFill="1" applyAlignment="1">
      <alignment vertical="center"/>
    </xf>
    <xf numFmtId="43" fontId="24" fillId="0" borderId="0" xfId="8" applyFont="1" applyFill="1" applyAlignment="1">
      <alignment vertical="center"/>
    </xf>
    <xf numFmtId="43" fontId="19" fillId="0" borderId="0" xfId="8" applyFont="1" applyAlignment="1">
      <alignment vertical="center"/>
    </xf>
    <xf numFmtId="49" fontId="13" fillId="0" borderId="0" xfId="0" applyNumberFormat="1" applyFont="1" applyAlignment="1">
      <alignment horizontal="left"/>
    </xf>
    <xf numFmtId="43" fontId="12" fillId="0" borderId="0" xfId="114" applyNumberFormat="1" applyFont="1" applyFill="1" applyAlignment="1">
      <alignment vertical="center"/>
    </xf>
    <xf numFmtId="191" fontId="13" fillId="0" borderId="1" xfId="8" applyNumberFormat="1" applyFont="1" applyFill="1" applyBorder="1" applyAlignment="1">
      <alignment horizontal="center" vertical="center" wrapText="1"/>
    </xf>
    <xf numFmtId="191" fontId="13" fillId="0" borderId="1" xfId="8" applyNumberFormat="1" applyFont="1" applyFill="1" applyBorder="1" applyAlignment="1">
      <alignment vertical="center" wrapText="1"/>
    </xf>
    <xf numFmtId="191" fontId="12" fillId="0" borderId="1" xfId="8" applyNumberFormat="1" applyFont="1" applyFill="1" applyBorder="1" applyAlignment="1">
      <alignment horizontal="right" vertical="center"/>
    </xf>
    <xf numFmtId="43" fontId="13" fillId="0" borderId="0" xfId="8" applyFont="1" applyAlignment="1">
      <alignment vertical="center"/>
    </xf>
    <xf numFmtId="0" fontId="25" fillId="0" borderId="6" xfId="46" applyFont="1" applyFill="1" applyBorder="1" applyAlignment="1">
      <alignment horizontal="left" vertical="center" wrapText="1"/>
    </xf>
    <xf numFmtId="0" fontId="25" fillId="0" borderId="7" xfId="46" applyFont="1" applyFill="1" applyBorder="1" applyAlignment="1">
      <alignment horizontal="left" vertical="center" wrapText="1"/>
    </xf>
    <xf numFmtId="0" fontId="25" fillId="0" borderId="1" xfId="46" applyFont="1" applyFill="1" applyBorder="1" applyAlignment="1">
      <alignment horizontal="left" vertical="center" wrapText="1"/>
    </xf>
    <xf numFmtId="0" fontId="25" fillId="11" borderId="6" xfId="46" applyFont="1" applyFill="1" applyBorder="1" applyAlignment="1">
      <alignment horizontal="left" vertical="center" wrapText="1"/>
    </xf>
    <xf numFmtId="0" fontId="25" fillId="0" borderId="6" xfId="46" applyFont="1" applyBorder="1" applyAlignment="1">
      <alignment horizontal="left" vertical="center" wrapText="1"/>
    </xf>
    <xf numFmtId="0" fontId="25" fillId="0" borderId="1" xfId="46" applyFont="1" applyBorder="1" applyAlignment="1">
      <alignment horizontal="left" vertical="center" wrapText="1"/>
    </xf>
    <xf numFmtId="0" fontId="25" fillId="11" borderId="1" xfId="46" applyFont="1" applyFill="1" applyBorder="1" applyAlignment="1">
      <alignment horizontal="left" vertical="center" wrapText="1"/>
    </xf>
    <xf numFmtId="43" fontId="4" fillId="0" borderId="0" xfId="8" applyFont="1" applyFill="1" applyAlignment="1">
      <alignment vertical="center"/>
    </xf>
    <xf numFmtId="43" fontId="5" fillId="0" borderId="0" xfId="8" applyFont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8" applyFont="1" applyAlignment="1">
      <alignment vertical="center"/>
    </xf>
    <xf numFmtId="0" fontId="26" fillId="0" borderId="6" xfId="46" applyFont="1" applyFill="1" applyBorder="1" applyAlignment="1">
      <alignment horizontal="left" vertical="center" wrapText="1"/>
    </xf>
    <xf numFmtId="0" fontId="26" fillId="0" borderId="1" xfId="46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43" fontId="0" fillId="0" borderId="1" xfId="8" applyFont="1" applyBorder="1" applyAlignment="1">
      <alignment vertical="center"/>
    </xf>
    <xf numFmtId="0" fontId="0" fillId="0" borderId="1" xfId="114" applyFont="1" applyFill="1" applyBorder="1" applyAlignment="1">
      <alignment vertical="center"/>
    </xf>
    <xf numFmtId="43" fontId="15" fillId="0" borderId="0" xfId="8" applyFont="1" applyAlignment="1">
      <alignment vertical="center"/>
    </xf>
    <xf numFmtId="43" fontId="15" fillId="0" borderId="0" xfId="8" applyFont="1" applyFill="1" applyAlignment="1">
      <alignment vertical="center"/>
    </xf>
    <xf numFmtId="43" fontId="15" fillId="0" borderId="0" xfId="8" applyFont="1" applyFill="1" applyAlignment="1">
      <alignment horizontal="center" vertical="center"/>
    </xf>
    <xf numFmtId="43" fontId="12" fillId="0" borderId="0" xfId="8" applyFont="1" applyFill="1" applyAlignment="1">
      <alignment horizontal="center" vertical="center"/>
    </xf>
    <xf numFmtId="43" fontId="12" fillId="0" borderId="0" xfId="8" applyFont="1" applyFill="1" applyAlignment="1">
      <alignment vertical="center"/>
    </xf>
    <xf numFmtId="43" fontId="15" fillId="5" borderId="1" xfId="8" applyFont="1" applyFill="1" applyBorder="1" applyAlignment="1">
      <alignment horizontal="center" vertical="center" wrapText="1"/>
    </xf>
    <xf numFmtId="43" fontId="12" fillId="0" borderId="6" xfId="8" applyFont="1" applyFill="1" applyBorder="1" applyAlignment="1">
      <alignment horizontal="left" vertical="center" wrapText="1"/>
    </xf>
    <xf numFmtId="43" fontId="13" fillId="0" borderId="1" xfId="8" applyFont="1" applyFill="1" applyBorder="1" applyAlignment="1">
      <alignment horizontal="left" vertical="center" wrapText="1"/>
    </xf>
    <xf numFmtId="43" fontId="12" fillId="0" borderId="7" xfId="8" applyFont="1" applyFill="1" applyBorder="1" applyAlignment="1">
      <alignment horizontal="left" vertical="center" wrapText="1"/>
    </xf>
    <xf numFmtId="43" fontId="12" fillId="0" borderId="1" xfId="8" applyFont="1" applyFill="1" applyBorder="1" applyAlignment="1">
      <alignment horizontal="left" vertical="center" wrapText="1"/>
    </xf>
    <xf numFmtId="43" fontId="12" fillId="11" borderId="6" xfId="8" applyFont="1" applyFill="1" applyBorder="1" applyAlignment="1">
      <alignment horizontal="left" vertical="center" wrapText="1"/>
    </xf>
    <xf numFmtId="43" fontId="13" fillId="0" borderId="1" xfId="8" applyFont="1" applyBorder="1" applyAlignment="1">
      <alignment horizontal="left" vertical="center" wrapText="1"/>
    </xf>
    <xf numFmtId="43" fontId="12" fillId="0" borderId="6" xfId="8" applyFont="1" applyBorder="1" applyAlignment="1">
      <alignment horizontal="left" vertical="center" wrapText="1"/>
    </xf>
    <xf numFmtId="43" fontId="12" fillId="0" borderId="1" xfId="8" applyFont="1" applyBorder="1" applyAlignment="1">
      <alignment horizontal="left" vertical="center" wrapText="1"/>
    </xf>
    <xf numFmtId="43" fontId="12" fillId="11" borderId="1" xfId="8" applyFont="1" applyFill="1" applyBorder="1" applyAlignment="1">
      <alignment horizontal="left" vertical="center" wrapText="1"/>
    </xf>
    <xf numFmtId="43" fontId="15" fillId="0" borderId="5" xfId="8" applyFont="1" applyBorder="1" applyAlignment="1">
      <alignment vertical="center"/>
    </xf>
    <xf numFmtId="43" fontId="15" fillId="0" borderId="0" xfId="8" applyFont="1" applyBorder="1" applyAlignment="1">
      <alignment vertical="center"/>
    </xf>
    <xf numFmtId="43" fontId="27" fillId="0" borderId="0" xfId="8" applyFont="1" applyFill="1" applyAlignment="1">
      <alignment vertical="center"/>
    </xf>
    <xf numFmtId="43" fontId="27" fillId="0" borderId="0" xfId="8" applyFont="1" applyAlignment="1">
      <alignment vertical="center"/>
    </xf>
    <xf numFmtId="43" fontId="14" fillId="0" borderId="0" xfId="8" applyFont="1" applyAlignment="1">
      <alignment vertical="center"/>
    </xf>
    <xf numFmtId="43" fontId="13" fillId="0" borderId="1" xfId="8" applyFont="1" applyFill="1" applyBorder="1" applyAlignment="1">
      <alignment vertical="center"/>
    </xf>
    <xf numFmtId="0" fontId="12" fillId="0" borderId="6" xfId="46" applyFont="1" applyFill="1" applyBorder="1" applyAlignment="1">
      <alignment horizontal="left" vertical="center" wrapText="1"/>
    </xf>
    <xf numFmtId="0" fontId="12" fillId="0" borderId="7" xfId="46" applyFont="1" applyFill="1" applyBorder="1" applyAlignment="1">
      <alignment horizontal="left" vertical="center" wrapText="1"/>
    </xf>
    <xf numFmtId="0" fontId="12" fillId="11" borderId="6" xfId="46" applyFont="1" applyFill="1" applyBorder="1" applyAlignment="1">
      <alignment horizontal="left" vertical="center" wrapText="1"/>
    </xf>
    <xf numFmtId="0" fontId="12" fillId="0" borderId="6" xfId="46" applyFont="1" applyBorder="1" applyAlignment="1">
      <alignment horizontal="left" vertical="center" wrapText="1"/>
    </xf>
    <xf numFmtId="0" fontId="4" fillId="0" borderId="0" xfId="100" applyFont="1" applyFill="1" applyAlignment="1">
      <alignment vertical="center"/>
    </xf>
    <xf numFmtId="0" fontId="13" fillId="0" borderId="1" xfId="11" applyNumberFormat="1" applyFont="1" applyFill="1" applyBorder="1" applyAlignment="1">
      <alignment vertical="center" wrapText="1"/>
    </xf>
    <xf numFmtId="187" fontId="13" fillId="0" borderId="0" xfId="114" applyNumberFormat="1" applyFont="1" applyFill="1" applyAlignment="1">
      <alignment horizontal="center" vertical="center"/>
    </xf>
    <xf numFmtId="0" fontId="28" fillId="0" borderId="0" xfId="10" applyFill="1" applyAlignment="1" applyProtection="1">
      <alignment vertical="center"/>
    </xf>
    <xf numFmtId="0" fontId="4" fillId="0" borderId="0" xfId="100" applyFont="1" applyFill="1" applyAlignment="1">
      <alignment horizontal="centerContinuous" vertical="center"/>
    </xf>
    <xf numFmtId="0" fontId="10" fillId="0" borderId="0" xfId="100" applyFont="1" applyFill="1" applyAlignment="1">
      <alignment horizontal="centerContinuous" vertical="center"/>
    </xf>
    <xf numFmtId="0" fontId="1" fillId="0" borderId="0" xfId="114" applyFont="1" applyFill="1" applyAlignment="1">
      <alignment horizontal="centerContinuous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9" fillId="0" borderId="0" xfId="10" applyFont="1" applyAlignment="1" applyProtection="1">
      <alignment vertical="center"/>
    </xf>
    <xf numFmtId="0" fontId="30" fillId="0" borderId="1" xfId="10" applyFont="1" applyBorder="1" applyAlignment="1" applyProtection="1">
      <alignment vertical="center"/>
    </xf>
    <xf numFmtId="0" fontId="7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31" fillId="0" borderId="0" xfId="0" applyFont="1" applyAlignment="1">
      <alignment horizontal="centerContinuous" vertical="center"/>
    </xf>
    <xf numFmtId="0" fontId="32" fillId="0" borderId="0" xfId="0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63" fillId="0" borderId="0" xfId="114" applyNumberFormat="1" applyFont="1" applyFill="1" applyAlignment="1">
      <alignment vertical="center"/>
    </xf>
    <xf numFmtId="43" fontId="8" fillId="0" borderId="20" xfId="8" applyFont="1" applyFill="1" applyBorder="1" applyAlignment="1">
      <alignment horizontal="right" vertical="center"/>
    </xf>
    <xf numFmtId="1" fontId="12" fillId="0" borderId="2" xfId="100" applyNumberFormat="1" applyFont="1" applyFill="1" applyBorder="1" applyAlignment="1">
      <alignment horizontal="center" vertical="center"/>
    </xf>
    <xf numFmtId="1" fontId="12" fillId="0" borderId="4" xfId="100" applyNumberFormat="1" applyFont="1" applyFill="1" applyBorder="1" applyAlignment="1">
      <alignment horizontal="center" vertical="center"/>
    </xf>
    <xf numFmtId="43" fontId="15" fillId="5" borderId="20" xfId="8" applyFont="1" applyFill="1" applyBorder="1" applyAlignment="1">
      <alignment horizontal="center" vertical="center" wrapText="1"/>
    </xf>
    <xf numFmtId="43" fontId="15" fillId="4" borderId="20" xfId="8" applyFont="1" applyFill="1" applyBorder="1" applyAlignment="1">
      <alignment horizontal="center" vertical="center"/>
    </xf>
    <xf numFmtId="43" fontId="6" fillId="4" borderId="20" xfId="8" applyFont="1" applyFill="1" applyBorder="1" applyAlignment="1">
      <alignment horizontal="center" vertical="center"/>
    </xf>
    <xf numFmtId="43" fontId="13" fillId="0" borderId="20" xfId="8" applyFont="1" applyFill="1" applyBorder="1" applyAlignment="1">
      <alignment horizontal="left" vertical="center" wrapText="1"/>
    </xf>
    <xf numFmtId="43" fontId="13" fillId="0" borderId="20" xfId="8" applyFont="1" applyFill="1" applyBorder="1" applyAlignment="1">
      <alignment horizontal="right" vertical="center"/>
    </xf>
    <xf numFmtId="43" fontId="12" fillId="0" borderId="20" xfId="8" applyFont="1" applyFill="1" applyBorder="1" applyAlignment="1">
      <alignment horizontal="right" vertical="center"/>
    </xf>
    <xf numFmtId="43" fontId="12" fillId="0" borderId="20" xfId="8" applyFont="1" applyFill="1" applyBorder="1" applyAlignment="1">
      <alignment horizontal="left" vertical="center" wrapText="1"/>
    </xf>
    <xf numFmtId="43" fontId="13" fillId="0" borderId="20" xfId="8" applyFont="1" applyBorder="1" applyAlignment="1">
      <alignment horizontal="left" vertical="center" wrapText="1"/>
    </xf>
    <xf numFmtId="43" fontId="12" fillId="0" borderId="20" xfId="8" applyFont="1" applyBorder="1" applyAlignment="1">
      <alignment horizontal="left" vertical="center" wrapText="1"/>
    </xf>
    <xf numFmtId="43" fontId="12" fillId="11" borderId="20" xfId="8" applyFont="1" applyFill="1" applyBorder="1" applyAlignment="1">
      <alignment horizontal="left" vertical="center" wrapText="1"/>
    </xf>
    <xf numFmtId="43" fontId="13" fillId="0" borderId="20" xfId="8" applyFont="1" applyFill="1" applyBorder="1" applyAlignment="1">
      <alignment vertical="center"/>
    </xf>
    <xf numFmtId="0" fontId="15" fillId="5" borderId="20" xfId="10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3" fillId="0" borderId="20" xfId="46" applyFont="1" applyFill="1" applyBorder="1" applyAlignment="1">
      <alignment horizontal="left" vertical="center" wrapText="1"/>
    </xf>
    <xf numFmtId="43" fontId="13" fillId="0" borderId="20" xfId="8" applyNumberFormat="1" applyFont="1" applyFill="1" applyBorder="1" applyAlignment="1">
      <alignment horizontal="right" vertical="center"/>
    </xf>
    <xf numFmtId="43" fontId="12" fillId="0" borderId="20" xfId="8" applyNumberFormat="1" applyFont="1" applyFill="1" applyBorder="1" applyAlignment="1">
      <alignment horizontal="right" vertical="center"/>
    </xf>
    <xf numFmtId="0" fontId="12" fillId="0" borderId="20" xfId="114" applyFont="1" applyFill="1" applyBorder="1" applyAlignment="1">
      <alignment horizontal="center" vertical="center"/>
    </xf>
    <xf numFmtId="0" fontId="12" fillId="0" borderId="20" xfId="46" applyFont="1" applyFill="1" applyBorder="1" applyAlignment="1">
      <alignment horizontal="left" vertical="center" wrapText="1"/>
    </xf>
    <xf numFmtId="0" fontId="12" fillId="11" borderId="20" xfId="46" applyFont="1" applyFill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2" fillId="0" borderId="20" xfId="46" applyFont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43" fontId="22" fillId="0" borderId="20" xfId="8" applyNumberFormat="1" applyFont="1" applyFill="1" applyBorder="1" applyAlignment="1">
      <alignment horizontal="right" vertical="center"/>
    </xf>
    <xf numFmtId="43" fontId="22" fillId="0" borderId="20" xfId="8" applyFont="1" applyFill="1" applyBorder="1" applyAlignment="1">
      <alignment horizontal="right" vertical="center"/>
    </xf>
    <xf numFmtId="43" fontId="23" fillId="0" borderId="20" xfId="8" applyNumberFormat="1" applyFont="1" applyFill="1" applyBorder="1" applyAlignment="1">
      <alignment horizontal="right" vertical="center"/>
    </xf>
    <xf numFmtId="43" fontId="23" fillId="0" borderId="20" xfId="8" applyFont="1" applyFill="1" applyBorder="1" applyAlignment="1">
      <alignment horizontal="right" vertical="center"/>
    </xf>
    <xf numFmtId="43" fontId="13" fillId="0" borderId="20" xfId="8" applyFont="1" applyFill="1" applyBorder="1" applyAlignment="1">
      <alignment vertical="center" wrapText="1"/>
    </xf>
    <xf numFmtId="0" fontId="12" fillId="0" borderId="20" xfId="114" applyFont="1" applyFill="1" applyBorder="1" applyAlignment="1">
      <alignment vertical="center"/>
    </xf>
    <xf numFmtId="0" fontId="20" fillId="0" borderId="0" xfId="100" applyFont="1" applyFill="1" applyAlignment="1">
      <alignment vertical="center"/>
    </xf>
    <xf numFmtId="43" fontId="5" fillId="5" borderId="20" xfId="8" applyFont="1" applyFill="1" applyBorder="1" applyAlignment="1">
      <alignment horizontal="center" vertical="center" wrapText="1"/>
    </xf>
    <xf numFmtId="0" fontId="5" fillId="5" borderId="20" xfId="100" applyFont="1" applyFill="1" applyBorder="1" applyAlignment="1">
      <alignment horizontal="center" vertical="center" wrapText="1"/>
    </xf>
    <xf numFmtId="43" fontId="13" fillId="0" borderId="20" xfId="8" applyFont="1" applyFill="1" applyBorder="1" applyAlignment="1">
      <alignment horizontal="center" vertical="center" wrapText="1"/>
    </xf>
    <xf numFmtId="183" fontId="7" fillId="0" borderId="20" xfId="15" applyNumberFormat="1" applyFont="1" applyBorder="1" applyAlignment="1">
      <alignment horizontal="center" vertical="center"/>
    </xf>
    <xf numFmtId="43" fontId="8" fillId="0" borderId="20" xfId="8" applyNumberFormat="1" applyFont="1" applyFill="1" applyBorder="1" applyAlignment="1">
      <alignment horizontal="right" vertical="center"/>
    </xf>
    <xf numFmtId="43" fontId="9" fillId="0" borderId="20" xfId="8" applyNumberFormat="1" applyFont="1" applyFill="1" applyBorder="1" applyAlignment="1">
      <alignment horizontal="right" vertical="center"/>
    </xf>
    <xf numFmtId="0" fontId="2" fillId="0" borderId="20" xfId="114" applyFont="1" applyFill="1" applyBorder="1" applyAlignment="1">
      <alignment horizontal="center" vertical="center"/>
    </xf>
    <xf numFmtId="0" fontId="66" fillId="0" borderId="0" xfId="0" applyFont="1" applyAlignment="1">
      <alignment vertical="center"/>
    </xf>
    <xf numFmtId="183" fontId="63" fillId="0" borderId="20" xfId="15" applyNumberFormat="1" applyBorder="1" applyAlignment="1">
      <alignment horizontal="center" vertical="center"/>
    </xf>
    <xf numFmtId="0" fontId="66" fillId="0" borderId="20" xfId="0" applyFont="1" applyBorder="1" applyAlignment="1">
      <alignment vertical="center"/>
    </xf>
    <xf numFmtId="43" fontId="9" fillId="0" borderId="20" xfId="8" applyFont="1" applyFill="1" applyBorder="1" applyAlignment="1">
      <alignment horizontal="right" vertical="center"/>
    </xf>
    <xf numFmtId="43" fontId="15" fillId="4" borderId="1" xfId="8" applyFont="1" applyFill="1" applyBorder="1" applyAlignment="1">
      <alignment horizontal="center" vertical="center"/>
    </xf>
    <xf numFmtId="0" fontId="67" fillId="0" borderId="21" xfId="46" applyFont="1" applyFill="1" applyBorder="1" applyAlignment="1">
      <alignment horizontal="center" vertical="center" wrapText="1"/>
    </xf>
    <xf numFmtId="0" fontId="69" fillId="0" borderId="1" xfId="114" applyFont="1" applyFill="1" applyBorder="1" applyAlignment="1">
      <alignment horizontal="left" vertical="center"/>
    </xf>
    <xf numFmtId="0" fontId="68" fillId="0" borderId="1" xfId="114" applyFont="1" applyFill="1" applyBorder="1" applyAlignment="1">
      <alignment horizontal="left" vertical="center"/>
    </xf>
    <xf numFmtId="43" fontId="63" fillId="0" borderId="0" xfId="8" applyFont="1" applyFill="1" applyAlignment="1">
      <alignment vertical="center"/>
    </xf>
    <xf numFmtId="0" fontId="63" fillId="0" borderId="0" xfId="0" applyFont="1" applyAlignment="1">
      <alignment horizontal="centerContinuous" vertical="center"/>
    </xf>
    <xf numFmtId="43" fontId="70" fillId="0" borderId="1" xfId="8" applyFont="1" applyFill="1" applyBorder="1" applyAlignment="1">
      <alignment horizontal="left" vertical="center"/>
    </xf>
    <xf numFmtId="0" fontId="71" fillId="0" borderId="1" xfId="114" applyFont="1" applyFill="1" applyBorder="1" applyAlignment="1">
      <alignment horizontal="left" vertical="center"/>
    </xf>
    <xf numFmtId="0" fontId="70" fillId="0" borderId="1" xfId="114" applyFont="1" applyFill="1" applyBorder="1" applyAlignment="1">
      <alignment horizontal="left" vertical="center"/>
    </xf>
    <xf numFmtId="43" fontId="70" fillId="0" borderId="1" xfId="8" applyFont="1" applyFill="1" applyBorder="1" applyAlignment="1">
      <alignment vertical="center"/>
    </xf>
    <xf numFmtId="0" fontId="13" fillId="0" borderId="1" xfId="114" applyFont="1" applyFill="1" applyBorder="1" applyAlignment="1">
      <alignment horizontal="center" vertical="center"/>
    </xf>
    <xf numFmtId="0" fontId="72" fillId="0" borderId="1" xfId="114" applyFont="1" applyFill="1" applyBorder="1" applyAlignment="1">
      <alignment vertical="center"/>
    </xf>
    <xf numFmtId="0" fontId="13" fillId="0" borderId="1" xfId="114" applyFont="1" applyFill="1" applyBorder="1" applyAlignment="1">
      <alignment horizontal="left" vertical="center"/>
    </xf>
    <xf numFmtId="43" fontId="70" fillId="0" borderId="1" xfId="8" applyFont="1" applyFill="1" applyBorder="1" applyAlignment="1">
      <alignment horizontal="center" vertical="center"/>
    </xf>
    <xf numFmtId="43" fontId="72" fillId="0" borderId="1" xfId="8" applyFont="1" applyFill="1" applyBorder="1" applyAlignment="1">
      <alignment horizontal="left" vertical="center"/>
    </xf>
    <xf numFmtId="43" fontId="12" fillId="0" borderId="6" xfId="8" applyFont="1" applyBorder="1" applyAlignment="1">
      <alignment horizontal="left" vertical="center" wrapText="1"/>
    </xf>
    <xf numFmtId="43" fontId="12" fillId="0" borderId="6" xfId="8" applyFont="1" applyFill="1" applyBorder="1" applyAlignment="1">
      <alignment horizontal="left" vertical="center" wrapText="1"/>
    </xf>
    <xf numFmtId="43" fontId="12" fillId="0" borderId="7" xfId="8" applyFont="1" applyFill="1" applyBorder="1" applyAlignment="1">
      <alignment horizontal="left" vertical="center" wrapText="1"/>
    </xf>
    <xf numFmtId="43" fontId="12" fillId="0" borderId="20" xfId="8" applyFont="1" applyFill="1" applyBorder="1" applyAlignment="1">
      <alignment horizontal="center" vertical="center"/>
    </xf>
    <xf numFmtId="43" fontId="6" fillId="4" borderId="20" xfId="8" applyFont="1" applyFill="1" applyBorder="1" applyAlignment="1">
      <alignment horizontal="center" vertical="center"/>
    </xf>
    <xf numFmtId="43" fontId="15" fillId="4" borderId="20" xfId="8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2" fillId="2" borderId="1" xfId="10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6" borderId="6" xfId="100" applyFont="1" applyFill="1" applyBorder="1" applyAlignment="1">
      <alignment horizontal="left" vertical="center" wrapText="1"/>
    </xf>
    <xf numFmtId="0" fontId="5" fillId="6" borderId="7" xfId="100" applyFont="1" applyFill="1" applyBorder="1" applyAlignment="1">
      <alignment horizontal="left" vertical="center" wrapText="1"/>
    </xf>
    <xf numFmtId="0" fontId="9" fillId="0" borderId="1" xfId="46" applyFont="1" applyBorder="1" applyAlignment="1">
      <alignment horizontal="left" vertical="center" wrapText="1"/>
    </xf>
    <xf numFmtId="0" fontId="9" fillId="0" borderId="1" xfId="46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10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1" fontId="3" fillId="0" borderId="1" xfId="10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2" fillId="6" borderId="6" xfId="100" applyFont="1" applyFill="1" applyBorder="1" applyAlignment="1">
      <alignment horizontal="center" vertical="center" wrapText="1"/>
    </xf>
    <xf numFmtId="0" fontId="2" fillId="6" borderId="7" xfId="100" applyFont="1" applyFill="1" applyBorder="1" applyAlignment="1">
      <alignment horizontal="center" vertical="center" wrapText="1"/>
    </xf>
    <xf numFmtId="0" fontId="12" fillId="0" borderId="6" xfId="46" applyFont="1" applyBorder="1" applyAlignment="1">
      <alignment horizontal="left" vertical="center" wrapText="1"/>
    </xf>
    <xf numFmtId="0" fontId="12" fillId="0" borderId="7" xfId="46" applyFont="1" applyBorder="1" applyAlignment="1">
      <alignment horizontal="left" vertical="center" wrapText="1"/>
    </xf>
    <xf numFmtId="0" fontId="12" fillId="0" borderId="6" xfId="46" applyFont="1" applyFill="1" applyBorder="1" applyAlignment="1">
      <alignment horizontal="left" vertical="center" wrapText="1"/>
    </xf>
    <xf numFmtId="0" fontId="12" fillId="0" borderId="7" xfId="46" applyFont="1" applyFill="1" applyBorder="1" applyAlignment="1">
      <alignment horizontal="left" vertical="center" wrapText="1"/>
    </xf>
    <xf numFmtId="0" fontId="12" fillId="0" borderId="8" xfId="46" applyFont="1" applyFill="1" applyBorder="1" applyAlignment="1">
      <alignment horizontal="left" vertical="center" wrapText="1"/>
    </xf>
    <xf numFmtId="43" fontId="2" fillId="2" borderId="6" xfId="8" applyFont="1" applyFill="1" applyBorder="1" applyAlignment="1">
      <alignment horizontal="center" vertical="center" wrapText="1"/>
    </xf>
    <xf numFmtId="43" fontId="2" fillId="2" borderId="7" xfId="8" applyFont="1" applyFill="1" applyBorder="1" applyAlignment="1">
      <alignment horizontal="center" vertical="center" wrapText="1"/>
    </xf>
    <xf numFmtId="1" fontId="12" fillId="0" borderId="1" xfId="10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left" vertical="center" wrapText="1"/>
    </xf>
    <xf numFmtId="0" fontId="12" fillId="8" borderId="8" xfId="0" applyFont="1" applyFill="1" applyBorder="1" applyAlignment="1">
      <alignment horizontal="left" vertical="center" wrapText="1"/>
    </xf>
    <xf numFmtId="0" fontId="12" fillId="9" borderId="6" xfId="0" applyFont="1" applyFill="1" applyBorder="1" applyAlignment="1">
      <alignment horizontal="left" vertical="center" wrapText="1"/>
    </xf>
    <xf numFmtId="0" fontId="12" fillId="9" borderId="8" xfId="0" applyFont="1" applyFill="1" applyBorder="1" applyAlignment="1">
      <alignment horizontal="left" vertical="center" wrapText="1"/>
    </xf>
    <xf numFmtId="0" fontId="12" fillId="10" borderId="6" xfId="0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2" fillId="16" borderId="1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left" vertical="center" wrapText="1"/>
    </xf>
    <xf numFmtId="0" fontId="12" fillId="18" borderId="6" xfId="0" applyFont="1" applyFill="1" applyBorder="1" applyAlignment="1">
      <alignment horizontal="left" vertical="center" wrapText="1"/>
    </xf>
    <xf numFmtId="0" fontId="12" fillId="18" borderId="8" xfId="0" applyFont="1" applyFill="1" applyBorder="1" applyAlignment="1">
      <alignment horizontal="left" vertical="center" wrapText="1"/>
    </xf>
    <xf numFmtId="0" fontId="12" fillId="18" borderId="7" xfId="0" applyFont="1" applyFill="1" applyBorder="1" applyAlignment="1">
      <alignment horizontal="left" vertical="center" wrapText="1"/>
    </xf>
    <xf numFmtId="0" fontId="4" fillId="0" borderId="0" xfId="100" applyFont="1" applyFill="1" applyAlignment="1">
      <alignment horizontal="center" vertical="center"/>
    </xf>
    <xf numFmtId="43" fontId="2" fillId="5" borderId="2" xfId="8" applyFont="1" applyFill="1" applyBorder="1" applyAlignment="1">
      <alignment horizontal="center" vertical="center"/>
    </xf>
    <xf numFmtId="43" fontId="2" fillId="5" borderId="3" xfId="8" applyFont="1" applyFill="1" applyBorder="1" applyAlignment="1">
      <alignment horizontal="center" vertical="center"/>
    </xf>
    <xf numFmtId="43" fontId="2" fillId="5" borderId="4" xfId="8" applyFont="1" applyFill="1" applyBorder="1" applyAlignment="1">
      <alignment horizontal="center" vertical="center"/>
    </xf>
    <xf numFmtId="43" fontId="2" fillId="7" borderId="2" xfId="8" applyFont="1" applyFill="1" applyBorder="1" applyAlignment="1">
      <alignment horizontal="center" vertical="center"/>
    </xf>
    <xf numFmtId="43" fontId="2" fillId="7" borderId="3" xfId="8" applyFont="1" applyFill="1" applyBorder="1" applyAlignment="1">
      <alignment horizontal="center" vertical="center"/>
    </xf>
    <xf numFmtId="43" fontId="2" fillId="7" borderId="4" xfId="8" applyFont="1" applyFill="1" applyBorder="1" applyAlignment="1">
      <alignment horizontal="center" vertical="center"/>
    </xf>
    <xf numFmtId="0" fontId="12" fillId="0" borderId="8" xfId="46" applyFont="1" applyBorder="1" applyAlignment="1">
      <alignment horizontal="left" vertical="center" wrapText="1"/>
    </xf>
    <xf numFmtId="43" fontId="12" fillId="0" borderId="1" xfId="8" applyFont="1" applyFill="1" applyBorder="1" applyAlignment="1">
      <alignment horizontal="center" vertical="center"/>
    </xf>
    <xf numFmtId="43" fontId="6" fillId="4" borderId="1" xfId="8" applyFont="1" applyFill="1" applyBorder="1" applyAlignment="1">
      <alignment horizontal="center" vertical="center"/>
    </xf>
    <xf numFmtId="43" fontId="15" fillId="6" borderId="6" xfId="8" applyFont="1" applyFill="1" applyBorder="1" applyAlignment="1">
      <alignment horizontal="left" vertical="center" wrapText="1"/>
    </xf>
    <xf numFmtId="43" fontId="15" fillId="6" borderId="7" xfId="8" applyFont="1" applyFill="1" applyBorder="1" applyAlignment="1">
      <alignment horizontal="left" vertical="center" wrapText="1"/>
    </xf>
    <xf numFmtId="43" fontId="12" fillId="0" borderId="6" xfId="8" applyFont="1" applyBorder="1" applyAlignment="1">
      <alignment horizontal="left" vertical="center" wrapText="1"/>
    </xf>
    <xf numFmtId="43" fontId="12" fillId="0" borderId="7" xfId="8" applyFont="1" applyBorder="1" applyAlignment="1">
      <alignment horizontal="left" vertical="center" wrapText="1"/>
    </xf>
    <xf numFmtId="43" fontId="12" fillId="0" borderId="6" xfId="8" applyFont="1" applyFill="1" applyBorder="1" applyAlignment="1">
      <alignment horizontal="left" vertical="center" wrapText="1"/>
    </xf>
    <xf numFmtId="43" fontId="12" fillId="0" borderId="7" xfId="8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center" vertical="center"/>
    </xf>
    <xf numFmtId="43" fontId="12" fillId="8" borderId="6" xfId="8" applyFont="1" applyFill="1" applyBorder="1" applyAlignment="1">
      <alignment horizontal="left" vertical="center" wrapText="1"/>
    </xf>
    <xf numFmtId="43" fontId="12" fillId="8" borderId="8" xfId="8" applyFont="1" applyFill="1" applyBorder="1" applyAlignment="1">
      <alignment horizontal="left" vertical="center" wrapText="1"/>
    </xf>
    <xf numFmtId="43" fontId="12" fillId="9" borderId="6" xfId="8" applyFont="1" applyFill="1" applyBorder="1" applyAlignment="1">
      <alignment horizontal="left" vertical="center" wrapText="1"/>
    </xf>
    <xf numFmtId="43" fontId="12" fillId="9" borderId="8" xfId="8" applyFont="1" applyFill="1" applyBorder="1" applyAlignment="1">
      <alignment horizontal="left" vertical="center" wrapText="1"/>
    </xf>
    <xf numFmtId="43" fontId="12" fillId="10" borderId="6" xfId="8" applyFont="1" applyFill="1" applyBorder="1" applyAlignment="1">
      <alignment horizontal="left" vertical="center" wrapText="1"/>
    </xf>
    <xf numFmtId="43" fontId="12" fillId="10" borderId="8" xfId="8" applyFont="1" applyFill="1" applyBorder="1" applyAlignment="1">
      <alignment horizontal="left" vertical="center" wrapText="1"/>
    </xf>
    <xf numFmtId="43" fontId="12" fillId="12" borderId="1" xfId="8" applyFont="1" applyFill="1" applyBorder="1" applyAlignment="1">
      <alignment horizontal="left" vertical="center" wrapText="1"/>
    </xf>
    <xf numFmtId="43" fontId="12" fillId="13" borderId="1" xfId="8" applyFont="1" applyFill="1" applyBorder="1" applyAlignment="1">
      <alignment horizontal="left" vertical="center" wrapText="1"/>
    </xf>
    <xf numFmtId="43" fontId="12" fillId="14" borderId="1" xfId="8" applyFont="1" applyFill="1" applyBorder="1" applyAlignment="1">
      <alignment horizontal="left" vertical="center" wrapText="1"/>
    </xf>
    <xf numFmtId="43" fontId="12" fillId="15" borderId="1" xfId="8" applyFont="1" applyFill="1" applyBorder="1" applyAlignment="1">
      <alignment horizontal="left" vertical="center" wrapText="1"/>
    </xf>
    <xf numFmtId="43" fontId="12" fillId="16" borderId="1" xfId="8" applyFont="1" applyFill="1" applyBorder="1" applyAlignment="1">
      <alignment horizontal="left" vertical="center" wrapText="1"/>
    </xf>
    <xf numFmtId="43" fontId="12" fillId="17" borderId="1" xfId="8" applyFont="1" applyFill="1" applyBorder="1" applyAlignment="1">
      <alignment horizontal="left" vertical="center" wrapText="1"/>
    </xf>
    <xf numFmtId="43" fontId="12" fillId="18" borderId="6" xfId="8" applyFont="1" applyFill="1" applyBorder="1" applyAlignment="1">
      <alignment horizontal="left" vertical="center" wrapText="1"/>
    </xf>
    <xf numFmtId="43" fontId="12" fillId="18" borderId="8" xfId="8" applyFont="1" applyFill="1" applyBorder="1" applyAlignment="1">
      <alignment horizontal="left" vertical="center" wrapText="1"/>
    </xf>
    <xf numFmtId="43" fontId="12" fillId="18" borderId="7" xfId="8" applyFont="1" applyFill="1" applyBorder="1" applyAlignment="1">
      <alignment horizontal="left" vertical="center" wrapText="1"/>
    </xf>
    <xf numFmtId="43" fontId="12" fillId="0" borderId="8" xfId="8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center" vertical="center" wrapText="1"/>
    </xf>
    <xf numFmtId="43" fontId="4" fillId="0" borderId="0" xfId="8" applyFont="1" applyFill="1" applyAlignment="1">
      <alignment horizontal="center" vertical="center"/>
    </xf>
    <xf numFmtId="43" fontId="6" fillId="3" borderId="2" xfId="8" applyFont="1" applyFill="1" applyBorder="1" applyAlignment="1">
      <alignment horizontal="center" vertical="center"/>
    </xf>
    <xf numFmtId="43" fontId="6" fillId="3" borderId="3" xfId="8" applyFont="1" applyFill="1" applyBorder="1" applyAlignment="1">
      <alignment horizontal="center" vertical="center"/>
    </xf>
    <xf numFmtId="43" fontId="6" fillId="3" borderId="1" xfId="8" applyFont="1" applyFill="1" applyBorder="1" applyAlignment="1">
      <alignment horizontal="center" vertical="center"/>
    </xf>
    <xf numFmtId="43" fontId="15" fillId="4" borderId="1" xfId="8" applyFont="1" applyFill="1" applyBorder="1" applyAlignment="1">
      <alignment horizontal="center" vertical="center"/>
    </xf>
    <xf numFmtId="43" fontId="13" fillId="0" borderId="7" xfId="8" applyFont="1" applyBorder="1" applyAlignment="1">
      <alignment vertical="top"/>
    </xf>
    <xf numFmtId="43" fontId="12" fillId="0" borderId="8" xfId="8" applyFont="1" applyBorder="1" applyAlignment="1">
      <alignment horizontal="left" vertical="center" wrapText="1"/>
    </xf>
    <xf numFmtId="1" fontId="5" fillId="0" borderId="1" xfId="100" applyNumberFormat="1" applyFont="1" applyFill="1" applyBorder="1" applyAlignment="1">
      <alignment horizontal="center" vertical="center"/>
    </xf>
    <xf numFmtId="0" fontId="25" fillId="0" borderId="6" xfId="46" applyFont="1" applyBorder="1" applyAlignment="1">
      <alignment horizontal="left" vertical="center" wrapText="1"/>
    </xf>
    <xf numFmtId="0" fontId="25" fillId="0" borderId="7" xfId="46" applyFont="1" applyBorder="1" applyAlignment="1">
      <alignment horizontal="left" vertical="center" wrapText="1"/>
    </xf>
    <xf numFmtId="0" fontId="25" fillId="0" borderId="6" xfId="46" applyFont="1" applyFill="1" applyBorder="1" applyAlignment="1">
      <alignment horizontal="left" vertical="center" wrapText="1"/>
    </xf>
    <xf numFmtId="0" fontId="25" fillId="0" borderId="7" xfId="46" applyFont="1" applyFill="1" applyBorder="1" applyAlignment="1">
      <alignment horizontal="left" vertical="center" wrapText="1"/>
    </xf>
    <xf numFmtId="0" fontId="25" fillId="8" borderId="6" xfId="0" applyFont="1" applyFill="1" applyBorder="1" applyAlignment="1">
      <alignment horizontal="left" vertical="center" wrapText="1"/>
    </xf>
    <xf numFmtId="0" fontId="25" fillId="8" borderId="8" xfId="0" applyFont="1" applyFill="1" applyBorder="1" applyAlignment="1">
      <alignment horizontal="left" vertical="center" wrapText="1"/>
    </xf>
    <xf numFmtId="0" fontId="25" fillId="9" borderId="6" xfId="0" applyFont="1" applyFill="1" applyBorder="1" applyAlignment="1">
      <alignment horizontal="left" vertical="center" wrapText="1"/>
    </xf>
    <xf numFmtId="0" fontId="25" fillId="9" borderId="8" xfId="0" applyFont="1" applyFill="1" applyBorder="1" applyAlignment="1">
      <alignment horizontal="left" vertical="center" wrapText="1"/>
    </xf>
    <xf numFmtId="0" fontId="25" fillId="10" borderId="6" xfId="0" applyFont="1" applyFill="1" applyBorder="1" applyAlignment="1">
      <alignment horizontal="left" vertical="center" wrapText="1"/>
    </xf>
    <xf numFmtId="0" fontId="25" fillId="10" borderId="8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horizontal="left" vertical="center" wrapText="1"/>
    </xf>
    <xf numFmtId="0" fontId="25" fillId="13" borderId="1" xfId="0" applyFont="1" applyFill="1" applyBorder="1" applyAlignment="1">
      <alignment horizontal="left" vertical="center" wrapText="1"/>
    </xf>
    <xf numFmtId="0" fontId="25" fillId="14" borderId="1" xfId="0" applyFont="1" applyFill="1" applyBorder="1" applyAlignment="1">
      <alignment horizontal="left" vertical="center" wrapText="1"/>
    </xf>
    <xf numFmtId="0" fontId="25" fillId="15" borderId="1" xfId="0" applyFont="1" applyFill="1" applyBorder="1" applyAlignment="1">
      <alignment horizontal="left" vertical="center" wrapText="1"/>
    </xf>
    <xf numFmtId="0" fontId="25" fillId="16" borderId="1" xfId="0" applyFont="1" applyFill="1" applyBorder="1" applyAlignment="1">
      <alignment horizontal="left" vertical="center" wrapText="1"/>
    </xf>
    <xf numFmtId="0" fontId="25" fillId="17" borderId="1" xfId="0" applyFont="1" applyFill="1" applyBorder="1" applyAlignment="1">
      <alignment horizontal="left" vertical="center" wrapText="1"/>
    </xf>
    <xf numFmtId="0" fontId="25" fillId="18" borderId="6" xfId="0" applyFont="1" applyFill="1" applyBorder="1" applyAlignment="1">
      <alignment horizontal="left" vertical="center" wrapText="1"/>
    </xf>
    <xf numFmtId="0" fontId="25" fillId="18" borderId="8" xfId="0" applyFont="1" applyFill="1" applyBorder="1" applyAlignment="1">
      <alignment horizontal="left" vertical="center" wrapText="1"/>
    </xf>
    <xf numFmtId="0" fontId="25" fillId="18" borderId="7" xfId="0" applyFont="1" applyFill="1" applyBorder="1" applyAlignment="1">
      <alignment horizontal="left" vertical="center" wrapText="1"/>
    </xf>
    <xf numFmtId="0" fontId="25" fillId="0" borderId="8" xfId="46" applyFont="1" applyFill="1" applyBorder="1" applyAlignment="1">
      <alignment horizontal="left" vertical="center" wrapText="1"/>
    </xf>
    <xf numFmtId="1" fontId="2" fillId="0" borderId="1" xfId="100" applyNumberFormat="1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5" fillId="0" borderId="8" xfId="46" applyFont="1" applyBorder="1" applyAlignment="1">
      <alignment horizontal="left" vertical="center" wrapText="1"/>
    </xf>
    <xf numFmtId="43" fontId="12" fillId="0" borderId="2" xfId="8" applyFont="1" applyFill="1" applyBorder="1" applyAlignment="1">
      <alignment horizontal="center" vertical="center"/>
    </xf>
    <xf numFmtId="43" fontId="12" fillId="0" borderId="3" xfId="8" applyFont="1" applyFill="1" applyBorder="1" applyAlignment="1">
      <alignment horizontal="center" vertical="center"/>
    </xf>
    <xf numFmtId="43" fontId="12" fillId="0" borderId="4" xfId="8" applyFont="1" applyFill="1" applyBorder="1" applyAlignment="1">
      <alignment horizontal="center" vertical="center"/>
    </xf>
    <xf numFmtId="43" fontId="6" fillId="4" borderId="6" xfId="8" applyFont="1" applyFill="1" applyBorder="1" applyAlignment="1">
      <alignment horizontal="center" vertical="center"/>
    </xf>
    <xf numFmtId="43" fontId="6" fillId="4" borderId="7" xfId="8" applyFont="1" applyFill="1" applyBorder="1" applyAlignment="1">
      <alignment horizontal="center" vertical="center"/>
    </xf>
    <xf numFmtId="43" fontId="6" fillId="3" borderId="4" xfId="8" applyFont="1" applyFill="1" applyBorder="1" applyAlignment="1">
      <alignment horizontal="center" vertical="center"/>
    </xf>
    <xf numFmtId="43" fontId="15" fillId="4" borderId="2" xfId="8" applyFont="1" applyFill="1" applyBorder="1" applyAlignment="1">
      <alignment horizontal="center" vertical="center"/>
    </xf>
    <xf numFmtId="43" fontId="15" fillId="4" borderId="3" xfId="8" applyFont="1" applyFill="1" applyBorder="1" applyAlignment="1">
      <alignment horizontal="center" vertical="center"/>
    </xf>
    <xf numFmtId="43" fontId="15" fillId="4" borderId="4" xfId="8" applyFont="1" applyFill="1" applyBorder="1" applyAlignment="1">
      <alignment horizontal="center" vertical="center"/>
    </xf>
    <xf numFmtId="43" fontId="15" fillId="2" borderId="6" xfId="8" applyFont="1" applyFill="1" applyBorder="1" applyAlignment="1">
      <alignment horizontal="center" vertical="center"/>
    </xf>
    <xf numFmtId="43" fontId="15" fillId="2" borderId="7" xfId="8" applyFont="1" applyFill="1" applyBorder="1" applyAlignment="1">
      <alignment horizontal="center" vertical="center"/>
    </xf>
    <xf numFmtId="43" fontId="12" fillId="8" borderId="7" xfId="8" applyFont="1" applyFill="1" applyBorder="1" applyAlignment="1">
      <alignment horizontal="left" vertical="center" wrapText="1"/>
    </xf>
    <xf numFmtId="43" fontId="12" fillId="9" borderId="7" xfId="8" applyFont="1" applyFill="1" applyBorder="1" applyAlignment="1">
      <alignment horizontal="left" vertical="center" wrapText="1"/>
    </xf>
    <xf numFmtId="43" fontId="12" fillId="10" borderId="7" xfId="8" applyFont="1" applyFill="1" applyBorder="1" applyAlignment="1">
      <alignment horizontal="left" vertical="center" wrapText="1"/>
    </xf>
    <xf numFmtId="43" fontId="12" fillId="12" borderId="6" xfId="8" applyFont="1" applyFill="1" applyBorder="1" applyAlignment="1">
      <alignment horizontal="left" vertical="center" wrapText="1"/>
    </xf>
    <xf numFmtId="43" fontId="12" fillId="12" borderId="8" xfId="8" applyFont="1" applyFill="1" applyBorder="1" applyAlignment="1">
      <alignment horizontal="left" vertical="center" wrapText="1"/>
    </xf>
    <xf numFmtId="43" fontId="12" fillId="12" borderId="7" xfId="8" applyFont="1" applyFill="1" applyBorder="1" applyAlignment="1">
      <alignment horizontal="left" vertical="center" wrapText="1"/>
    </xf>
    <xf numFmtId="43" fontId="12" fillId="13" borderId="6" xfId="8" applyFont="1" applyFill="1" applyBorder="1" applyAlignment="1">
      <alignment horizontal="left" vertical="center" wrapText="1"/>
    </xf>
    <xf numFmtId="43" fontId="12" fillId="13" borderId="8" xfId="8" applyFont="1" applyFill="1" applyBorder="1" applyAlignment="1">
      <alignment horizontal="left" vertical="center" wrapText="1"/>
    </xf>
    <xf numFmtId="43" fontId="12" fillId="13" borderId="7" xfId="8" applyFont="1" applyFill="1" applyBorder="1" applyAlignment="1">
      <alignment horizontal="left" vertical="center" wrapText="1"/>
    </xf>
    <xf numFmtId="43" fontId="12" fillId="14" borderId="6" xfId="8" applyFont="1" applyFill="1" applyBorder="1" applyAlignment="1">
      <alignment horizontal="left" vertical="center" wrapText="1"/>
    </xf>
    <xf numFmtId="43" fontId="12" fillId="14" borderId="8" xfId="8" applyFont="1" applyFill="1" applyBorder="1" applyAlignment="1">
      <alignment horizontal="left" vertical="center" wrapText="1"/>
    </xf>
    <xf numFmtId="43" fontId="12" fillId="14" borderId="7" xfId="8" applyFont="1" applyFill="1" applyBorder="1" applyAlignment="1">
      <alignment horizontal="left" vertical="center" wrapText="1"/>
    </xf>
    <xf numFmtId="43" fontId="12" fillId="15" borderId="6" xfId="8" applyFont="1" applyFill="1" applyBorder="1" applyAlignment="1">
      <alignment horizontal="left" vertical="center" wrapText="1"/>
    </xf>
    <xf numFmtId="43" fontId="12" fillId="15" borderId="8" xfId="8" applyFont="1" applyFill="1" applyBorder="1" applyAlignment="1">
      <alignment horizontal="left" vertical="center" wrapText="1"/>
    </xf>
    <xf numFmtId="43" fontId="12" fillId="15" borderId="7" xfId="8" applyFont="1" applyFill="1" applyBorder="1" applyAlignment="1">
      <alignment horizontal="left" vertical="center" wrapText="1"/>
    </xf>
    <xf numFmtId="43" fontId="12" fillId="16" borderId="6" xfId="8" applyFont="1" applyFill="1" applyBorder="1" applyAlignment="1">
      <alignment horizontal="left" vertical="center" wrapText="1"/>
    </xf>
    <xf numFmtId="43" fontId="12" fillId="16" borderId="8" xfId="8" applyFont="1" applyFill="1" applyBorder="1" applyAlignment="1">
      <alignment horizontal="left" vertical="center" wrapText="1"/>
    </xf>
    <xf numFmtId="43" fontId="12" fillId="16" borderId="7" xfId="8" applyFont="1" applyFill="1" applyBorder="1" applyAlignment="1">
      <alignment horizontal="left" vertical="center" wrapText="1"/>
    </xf>
    <xf numFmtId="43" fontId="12" fillId="17" borderId="6" xfId="8" applyFont="1" applyFill="1" applyBorder="1" applyAlignment="1">
      <alignment horizontal="left" vertical="center" wrapText="1"/>
    </xf>
    <xf numFmtId="43" fontId="12" fillId="17" borderId="8" xfId="8" applyFont="1" applyFill="1" applyBorder="1" applyAlignment="1">
      <alignment horizontal="left" vertical="center" wrapText="1"/>
    </xf>
    <xf numFmtId="43" fontId="12" fillId="17" borderId="7" xfId="8" applyFont="1" applyFill="1" applyBorder="1" applyAlignment="1">
      <alignment horizontal="left" vertical="center" wrapText="1"/>
    </xf>
    <xf numFmtId="43" fontId="15" fillId="2" borderId="6" xfId="8" applyFont="1" applyFill="1" applyBorder="1" applyAlignment="1">
      <alignment horizontal="center" vertical="center" wrapText="1"/>
    </xf>
    <xf numFmtId="43" fontId="15" fillId="2" borderId="7" xfId="8" applyFont="1" applyFill="1" applyBorder="1" applyAlignment="1">
      <alignment horizontal="center" vertical="center" wrapText="1"/>
    </xf>
    <xf numFmtId="1" fontId="12" fillId="0" borderId="2" xfId="100" applyNumberFormat="1" applyFont="1" applyFill="1" applyBorder="1" applyAlignment="1">
      <alignment horizontal="center" vertical="center"/>
    </xf>
    <xf numFmtId="1" fontId="12" fillId="0" borderId="3" xfId="100" applyNumberFormat="1" applyFont="1" applyFill="1" applyBorder="1" applyAlignment="1">
      <alignment horizontal="center" vertical="center"/>
    </xf>
    <xf numFmtId="1" fontId="12" fillId="0" borderId="4" xfId="100" applyNumberFormat="1" applyFont="1" applyFill="1" applyBorder="1" applyAlignment="1">
      <alignment horizontal="center" vertical="center"/>
    </xf>
    <xf numFmtId="0" fontId="2" fillId="2" borderId="6" xfId="100" applyFont="1" applyFill="1" applyBorder="1" applyAlignment="1">
      <alignment horizontal="center" vertical="center" wrapText="1"/>
    </xf>
    <xf numFmtId="0" fontId="2" fillId="2" borderId="7" xfId="100" applyFont="1" applyFill="1" applyBorder="1" applyAlignment="1">
      <alignment horizontal="center" vertical="center" wrapText="1"/>
    </xf>
    <xf numFmtId="0" fontId="12" fillId="0" borderId="1" xfId="46" applyFont="1" applyBorder="1" applyAlignment="1">
      <alignment horizontal="left" vertical="center" wrapText="1"/>
    </xf>
    <xf numFmtId="0" fontId="12" fillId="0" borderId="1" xfId="46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0" fillId="0" borderId="0" xfId="100" applyFont="1" applyFill="1" applyAlignment="1">
      <alignment horizontal="left" vertical="center"/>
    </xf>
    <xf numFmtId="0" fontId="15" fillId="2" borderId="1" xfId="100" applyFont="1" applyFill="1" applyBorder="1" applyAlignment="1">
      <alignment horizontal="center" vertical="center" wrapText="1"/>
    </xf>
    <xf numFmtId="0" fontId="15" fillId="6" borderId="6" xfId="100" applyFont="1" applyFill="1" applyBorder="1" applyAlignment="1">
      <alignment horizontal="left" vertical="center" wrapText="1"/>
    </xf>
    <xf numFmtId="0" fontId="15" fillId="6" borderId="7" xfId="100" applyFont="1" applyFill="1" applyBorder="1" applyAlignment="1">
      <alignment horizontal="left" vertical="center" wrapText="1"/>
    </xf>
    <xf numFmtId="0" fontId="15" fillId="2" borderId="1" xfId="100" applyFont="1" applyFill="1" applyBorder="1" applyAlignment="1">
      <alignment horizontal="center" vertical="center"/>
    </xf>
    <xf numFmtId="0" fontId="20" fillId="0" borderId="0" xfId="10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" fontId="5" fillId="0" borderId="2" xfId="100" applyNumberFormat="1" applyFont="1" applyFill="1" applyBorder="1" applyAlignment="1">
      <alignment horizontal="center" vertical="center"/>
    </xf>
    <xf numFmtId="1" fontId="5" fillId="0" borderId="3" xfId="100" applyNumberFormat="1" applyFont="1" applyFill="1" applyBorder="1" applyAlignment="1">
      <alignment horizontal="center" vertical="center"/>
    </xf>
    <xf numFmtId="1" fontId="5" fillId="0" borderId="4" xfId="100" applyNumberFormat="1" applyFont="1" applyFill="1" applyBorder="1" applyAlignment="1">
      <alignment horizontal="center" vertical="center"/>
    </xf>
    <xf numFmtId="1" fontId="3" fillId="0" borderId="2" xfId="100" applyNumberFormat="1" applyFont="1" applyFill="1" applyBorder="1" applyAlignment="1">
      <alignment horizontal="center" vertical="center"/>
    </xf>
    <xf numFmtId="1" fontId="3" fillId="0" borderId="3" xfId="100" applyNumberFormat="1" applyFont="1" applyFill="1" applyBorder="1" applyAlignment="1">
      <alignment horizontal="center" vertical="center"/>
    </xf>
    <xf numFmtId="1" fontId="3" fillId="0" borderId="4" xfId="100" applyNumberFormat="1" applyFont="1" applyFill="1" applyBorder="1" applyAlignment="1">
      <alignment horizontal="center" vertical="center"/>
    </xf>
    <xf numFmtId="0" fontId="15" fillId="2" borderId="20" xfId="10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12" fillId="0" borderId="20" xfId="46" applyFont="1" applyFill="1" applyBorder="1" applyAlignment="1">
      <alignment horizontal="left" vertical="center" wrapText="1"/>
    </xf>
    <xf numFmtId="0" fontId="12" fillId="0" borderId="20" xfId="46" applyFont="1" applyBorder="1" applyAlignment="1">
      <alignment horizontal="left" vertical="center" wrapText="1"/>
    </xf>
    <xf numFmtId="0" fontId="15" fillId="2" borderId="20" xfId="10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 wrapText="1"/>
    </xf>
    <xf numFmtId="0" fontId="12" fillId="17" borderId="20" xfId="0" applyFont="1" applyFill="1" applyBorder="1" applyAlignment="1">
      <alignment horizontal="center" vertical="center" wrapText="1"/>
    </xf>
    <xf numFmtId="0" fontId="12" fillId="18" borderId="20" xfId="0" applyFont="1" applyFill="1" applyBorder="1" applyAlignment="1">
      <alignment horizontal="center" vertical="center" wrapText="1"/>
    </xf>
    <xf numFmtId="1" fontId="12" fillId="0" borderId="20" xfId="100" applyNumberFormat="1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2" fillId="12" borderId="20" xfId="0" applyFont="1" applyFill="1" applyBorder="1" applyAlignment="1">
      <alignment horizontal="center" vertical="center" wrapText="1"/>
    </xf>
    <xf numFmtId="0" fontId="12" fillId="13" borderId="20" xfId="0" applyFont="1" applyFill="1" applyBorder="1" applyAlignment="1">
      <alignment horizontal="center" vertical="center" wrapText="1"/>
    </xf>
    <xf numFmtId="0" fontId="12" fillId="14" borderId="20" xfId="0" applyFont="1" applyFill="1" applyBorder="1" applyAlignment="1">
      <alignment horizontal="center" vertical="center" wrapText="1"/>
    </xf>
    <xf numFmtId="0" fontId="12" fillId="15" borderId="20" xfId="0" applyFont="1" applyFill="1" applyBorder="1" applyAlignment="1">
      <alignment horizontal="center" vertical="center" wrapText="1"/>
    </xf>
    <xf numFmtId="0" fontId="10" fillId="0" borderId="0" xfId="100" applyFont="1" applyFill="1" applyAlignment="1">
      <alignment horizontal="center" vertical="center"/>
    </xf>
    <xf numFmtId="0" fontId="2" fillId="7" borderId="2" xfId="100" applyFont="1" applyFill="1" applyBorder="1" applyAlignment="1">
      <alignment horizontal="center" vertical="center"/>
    </xf>
    <xf numFmtId="0" fontId="2" fillId="7" borderId="3" xfId="100" applyFont="1" applyFill="1" applyBorder="1" applyAlignment="1">
      <alignment horizontal="center" vertical="center"/>
    </xf>
    <xf numFmtId="0" fontId="2" fillId="7" borderId="4" xfId="100" applyFont="1" applyFill="1" applyBorder="1" applyAlignment="1">
      <alignment horizontal="center" vertical="center"/>
    </xf>
    <xf numFmtId="0" fontId="2" fillId="2" borderId="20" xfId="100" applyFont="1" applyFill="1" applyBorder="1" applyAlignment="1">
      <alignment horizontal="center" vertical="center"/>
    </xf>
    <xf numFmtId="0" fontId="2" fillId="2" borderId="20" xfId="100" applyFont="1" applyFill="1" applyBorder="1" applyAlignment="1">
      <alignment horizontal="center" vertical="center" wrapText="1"/>
    </xf>
    <xf numFmtId="0" fontId="15" fillId="0" borderId="1" xfId="46" applyFont="1" applyFill="1" applyBorder="1" applyAlignment="1">
      <alignment horizontal="left" vertical="center" wrapText="1"/>
    </xf>
    <xf numFmtId="1" fontId="15" fillId="0" borderId="2" xfId="100" applyNumberFormat="1" applyFont="1" applyFill="1" applyBorder="1" applyAlignment="1">
      <alignment horizontal="center" vertical="center"/>
    </xf>
    <xf numFmtId="1" fontId="15" fillId="0" borderId="3" xfId="100" applyNumberFormat="1" applyFont="1" applyFill="1" applyBorder="1" applyAlignment="1">
      <alignment horizontal="center" vertical="center"/>
    </xf>
    <xf numFmtId="1" fontId="15" fillId="0" borderId="4" xfId="100" applyNumberFormat="1" applyFont="1" applyFill="1" applyBorder="1" applyAlignment="1">
      <alignment horizontal="center" vertical="center"/>
    </xf>
    <xf numFmtId="1" fontId="15" fillId="0" borderId="1" xfId="10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5" fillId="18" borderId="1" xfId="0" applyFont="1" applyFill="1" applyBorder="1" applyAlignment="1">
      <alignment horizontal="center" vertical="center" wrapText="1"/>
    </xf>
    <xf numFmtId="0" fontId="15" fillId="0" borderId="1" xfId="46" applyFont="1" applyBorder="1" applyAlignment="1">
      <alignment horizontal="left" vertical="center" wrapText="1"/>
    </xf>
    <xf numFmtId="183" fontId="4" fillId="0" borderId="0" xfId="100" applyNumberFormat="1" applyFont="1" applyFill="1" applyAlignment="1">
      <alignment horizontal="center" vertical="center"/>
    </xf>
    <xf numFmtId="43" fontId="3" fillId="5" borderId="2" xfId="8" applyFont="1" applyFill="1" applyBorder="1" applyAlignment="1">
      <alignment horizontal="center" vertical="center"/>
    </xf>
    <xf numFmtId="43" fontId="3" fillId="5" borderId="3" xfId="8" applyFont="1" applyFill="1" applyBorder="1" applyAlignment="1">
      <alignment horizontal="center" vertical="center"/>
    </xf>
    <xf numFmtId="43" fontId="3" fillId="5" borderId="4" xfId="8" applyFont="1" applyFill="1" applyBorder="1" applyAlignment="1">
      <alignment horizontal="center" vertical="center"/>
    </xf>
    <xf numFmtId="43" fontId="3" fillId="7" borderId="2" xfId="8" applyFont="1" applyFill="1" applyBorder="1" applyAlignment="1">
      <alignment horizontal="center" vertical="center"/>
    </xf>
    <xf numFmtId="43" fontId="3" fillId="7" borderId="3" xfId="8" applyFont="1" applyFill="1" applyBorder="1" applyAlignment="1">
      <alignment horizontal="center" vertical="center"/>
    </xf>
    <xf numFmtId="43" fontId="3" fillId="7" borderId="4" xfId="8" applyFont="1" applyFill="1" applyBorder="1" applyAlignment="1">
      <alignment horizontal="center" vertical="center"/>
    </xf>
    <xf numFmtId="183" fontId="3" fillId="0" borderId="2" xfId="100" applyNumberFormat="1" applyFont="1" applyFill="1" applyBorder="1" applyAlignment="1">
      <alignment horizontal="center" vertical="center"/>
    </xf>
    <xf numFmtId="183" fontId="3" fillId="0" borderId="4" xfId="100" applyNumberFormat="1" applyFont="1" applyFill="1" applyBorder="1" applyAlignment="1">
      <alignment horizontal="center" vertical="center"/>
    </xf>
    <xf numFmtId="0" fontId="3" fillId="2" borderId="1" xfId="100" applyFont="1" applyFill="1" applyBorder="1" applyAlignment="1">
      <alignment horizontal="center" vertical="center"/>
    </xf>
    <xf numFmtId="183" fontId="63" fillId="0" borderId="1" xfId="15" applyNumberFormat="1" applyBorder="1" applyAlignment="1">
      <alignment horizontal="center" vertical="center"/>
    </xf>
    <xf numFmtId="0" fontId="3" fillId="2" borderId="1" xfId="100" applyFont="1" applyFill="1" applyBorder="1" applyAlignment="1">
      <alignment horizontal="center" vertical="center" wrapText="1"/>
    </xf>
    <xf numFmtId="43" fontId="3" fillId="2" borderId="6" xfId="8" applyFont="1" applyFill="1" applyBorder="1" applyAlignment="1">
      <alignment horizontal="center" vertical="center" wrapText="1"/>
    </xf>
    <xf numFmtId="43" fontId="3" fillId="2" borderId="7" xfId="8" applyFont="1" applyFill="1" applyBorder="1" applyAlignment="1">
      <alignment horizontal="center" vertical="center" wrapText="1"/>
    </xf>
    <xf numFmtId="0" fontId="3" fillId="6" borderId="6" xfId="100" applyFont="1" applyFill="1" applyBorder="1" applyAlignment="1">
      <alignment horizontal="center" vertical="center" wrapText="1"/>
    </xf>
    <xf numFmtId="0" fontId="3" fillId="6" borderId="7" xfId="100" applyFont="1" applyFill="1" applyBorder="1" applyAlignment="1">
      <alignment horizontal="center" vertical="center" wrapText="1"/>
    </xf>
    <xf numFmtId="183" fontId="63" fillId="0" borderId="20" xfId="15" applyNumberFormat="1" applyBorder="1" applyAlignment="1">
      <alignment horizontal="center" vertical="center"/>
    </xf>
  </cellXfs>
  <cellStyles count="639">
    <cellStyle name="_0610合并报表" xfId="73"/>
    <cellStyle name="_08年资金分析表" xfId="66"/>
    <cellStyle name="_ET_STYLE_NoName_00_" xfId="49"/>
    <cellStyle name="_成本报表" xfId="56"/>
    <cellStyle name="20% - 强调文字颜色 1 10" xfId="74"/>
    <cellStyle name="20% - 强调文字颜色 1 11" xfId="12"/>
    <cellStyle name="20% - 强调文字颜色 1 12" xfId="78"/>
    <cellStyle name="20% - 强调文字颜色 1 13" xfId="54"/>
    <cellStyle name="20% - 强调文字颜色 1 2" xfId="2"/>
    <cellStyle name="20% - 强调文字颜色 1 3" xfId="62"/>
    <cellStyle name="20% - 强调文字颜色 1 4" xfId="53"/>
    <cellStyle name="20% - 强调文字颜色 1 5" xfId="51"/>
    <cellStyle name="20% - 强调文字颜色 1 6" xfId="58"/>
    <cellStyle name="20% - 强调文字颜色 1 7" xfId="60"/>
    <cellStyle name="20% - 强调文字颜色 1 8" xfId="64"/>
    <cellStyle name="20% - 强调文字颜色 1 9" xfId="68"/>
    <cellStyle name="20% - 强调文字颜色 2 10" xfId="82"/>
    <cellStyle name="20% - 强调文字颜色 2 11" xfId="86"/>
    <cellStyle name="20% - 强调文字颜色 2 12" xfId="90"/>
    <cellStyle name="20% - 强调文字颜色 2 13" xfId="92"/>
    <cellStyle name="20% - 强调文字颜色 2 2" xfId="93"/>
    <cellStyle name="20% - 强调文字颜色 2 3" xfId="94"/>
    <cellStyle name="20% - 强调文字颜色 2 4" xfId="95"/>
    <cellStyle name="20% - 强调文字颜色 2 5" xfId="96"/>
    <cellStyle name="20% - 强调文字颜色 2 6" xfId="98"/>
    <cellStyle name="20% - 强调文字颜色 2 7" xfId="99"/>
    <cellStyle name="20% - 强调文字颜色 2 8" xfId="101"/>
    <cellStyle name="20% - 强调文字颜色 2 9" xfId="102"/>
    <cellStyle name="20% - 强调文字颜色 3 10" xfId="69"/>
    <cellStyle name="20% - 强调文字颜色 3 11" xfId="103"/>
    <cellStyle name="20% - 强调文字颜色 3 12" xfId="107"/>
    <cellStyle name="20% - 强调文字颜色 3 13" xfId="111"/>
    <cellStyle name="20% - 强调文字颜色 3 2" xfId="113"/>
    <cellStyle name="20% - 强调文字颜色 3 3" xfId="41"/>
    <cellStyle name="20% - 强调文字颜色 3 4" xfId="116"/>
    <cellStyle name="20% - 强调文字颜色 3 5" xfId="118"/>
    <cellStyle name="20% - 强调文字颜色 3 6" xfId="120"/>
    <cellStyle name="20% - 强调文字颜色 3 7" xfId="122"/>
    <cellStyle name="20% - 强调文字颜色 3 8" xfId="124"/>
    <cellStyle name="20% - 强调文字颜色 3 9" xfId="125"/>
    <cellStyle name="20% - 强调文字颜色 4 10" xfId="128"/>
    <cellStyle name="20% - 强调文字颜色 4 11" xfId="132"/>
    <cellStyle name="20% - 强调文字颜色 4 12" xfId="136"/>
    <cellStyle name="20% - 强调文字颜色 4 13" xfId="139"/>
    <cellStyle name="20% - 强调文字颜色 4 2" xfId="143"/>
    <cellStyle name="20% - 强调文字颜色 4 3" xfId="147"/>
    <cellStyle name="20% - 强调文字颜色 4 4" xfId="152"/>
    <cellStyle name="20% - 强调文字颜色 4 5" xfId="19"/>
    <cellStyle name="20% - 强调文字颜色 4 6" xfId="155"/>
    <cellStyle name="20% - 强调文字颜色 4 7" xfId="157"/>
    <cellStyle name="20% - 强调文字颜色 4 8" xfId="159"/>
    <cellStyle name="20% - 强调文字颜色 4 9" xfId="161"/>
    <cellStyle name="20% - 强调文字颜色 5 10" xfId="163"/>
    <cellStyle name="20% - 强调文字颜色 5 11" xfId="166"/>
    <cellStyle name="20% - 强调文字颜色 5 12" xfId="169"/>
    <cellStyle name="20% - 强调文字颜色 5 13" xfId="112"/>
    <cellStyle name="20% - 强调文字颜色 5 2" xfId="171"/>
    <cellStyle name="20% - 强调文字颜色 5 3" xfId="172"/>
    <cellStyle name="20% - 强调文字颜色 5 4" xfId="174"/>
    <cellStyle name="20% - 强调文字颜色 5 5" xfId="178"/>
    <cellStyle name="20% - 强调文字颜色 5 6" xfId="182"/>
    <cellStyle name="20% - 强调文字颜色 5 7" xfId="186"/>
    <cellStyle name="20% - 强调文字颜色 5 8" xfId="189"/>
    <cellStyle name="20% - 强调文字颜色 5 9" xfId="191"/>
    <cellStyle name="20% - 强调文字颜色 6 10" xfId="192"/>
    <cellStyle name="20% - 强调文字颜色 6 11" xfId="193"/>
    <cellStyle name="20% - 强调文字颜色 6 12" xfId="195"/>
    <cellStyle name="20% - 强调文字颜色 6 13" xfId="197"/>
    <cellStyle name="20% - 强调文字颜色 6 2" xfId="199"/>
    <cellStyle name="20% - 强调文字颜色 6 3" xfId="201"/>
    <cellStyle name="20% - 强调文字颜色 6 4" xfId="204"/>
    <cellStyle name="20% - 强调文字颜色 6 5" xfId="206"/>
    <cellStyle name="20% - 强调文字颜色 6 6" xfId="208"/>
    <cellStyle name="20% - 强调文字颜色 6 7" xfId="210"/>
    <cellStyle name="20% - 强调文字颜色 6 8" xfId="212"/>
    <cellStyle name="20% - 强调文字颜色 6 9" xfId="214"/>
    <cellStyle name="40% - 强调文字颜色 1 10" xfId="215"/>
    <cellStyle name="40% - 强调文字颜色 1 11" xfId="218"/>
    <cellStyle name="40% - 强调文字颜色 1 12" xfId="221"/>
    <cellStyle name="40% - 强调文字颜色 1 13" xfId="6"/>
    <cellStyle name="40% - 强调文字颜色 1 2" xfId="223"/>
    <cellStyle name="40% - 强调文字颜色 1 3" xfId="224"/>
    <cellStyle name="40% - 强调文字颜色 1 4" xfId="225"/>
    <cellStyle name="40% - 强调文字颜色 1 5" xfId="226"/>
    <cellStyle name="40% - 强调文字颜色 1 6" xfId="227"/>
    <cellStyle name="40% - 强调文字颜色 1 7" xfId="228"/>
    <cellStyle name="40% - 强调文字颜色 1 8" xfId="229"/>
    <cellStyle name="40% - 强调文字颜色 1 9" xfId="231"/>
    <cellStyle name="40% - 强调文字颜色 2 10" xfId="232"/>
    <cellStyle name="40% - 强调文字颜色 2 11" xfId="75"/>
    <cellStyle name="40% - 强调文字颜色 2 12" xfId="13"/>
    <cellStyle name="40% - 强调文字颜色 2 13" xfId="79"/>
    <cellStyle name="40% - 强调文字颜色 2 2" xfId="236"/>
    <cellStyle name="40% - 强调文字颜色 2 3" xfId="239"/>
    <cellStyle name="40% - 强调文字颜色 2 4" xfId="72"/>
    <cellStyle name="40% - 强调文字颜色 2 5" xfId="106"/>
    <cellStyle name="40% - 强调文字颜色 2 6" xfId="109"/>
    <cellStyle name="40% - 强调文字颜色 2 7" xfId="110"/>
    <cellStyle name="40% - 强调文字颜色 2 8" xfId="240"/>
    <cellStyle name="40% - 强调文字颜色 2 9" xfId="241"/>
    <cellStyle name="40% - 强调文字颜色 3 10" xfId="25"/>
    <cellStyle name="40% - 强调文字颜色 3 11" xfId="83"/>
    <cellStyle name="40% - 强调文字颜色 3 12" xfId="87"/>
    <cellStyle name="40% - 强调文字颜色 3 13" xfId="91"/>
    <cellStyle name="40% - 强调文字颜色 3 2" xfId="242"/>
    <cellStyle name="40% - 强调文字颜色 3 3" xfId="243"/>
    <cellStyle name="40% - 强调文字颜色 3 4" xfId="244"/>
    <cellStyle name="40% - 强调文字颜色 3 5" xfId="245"/>
    <cellStyle name="40% - 强调文字颜色 3 6" xfId="246"/>
    <cellStyle name="40% - 强调文字颜色 3 7" xfId="247"/>
    <cellStyle name="40% - 强调文字颜色 3 8" xfId="33"/>
    <cellStyle name="40% - 强调文字颜色 3 9" xfId="20"/>
    <cellStyle name="40% - 强调文字颜色 4 10" xfId="237"/>
    <cellStyle name="40% - 强调文字颜色 4 11" xfId="70"/>
    <cellStyle name="40% - 强调文字颜色 4 12" xfId="104"/>
    <cellStyle name="40% - 强调文字颜色 4 13" xfId="108"/>
    <cellStyle name="40% - 强调文字颜色 4 2" xfId="35"/>
    <cellStyle name="40% - 强调文字颜色 4 3" xfId="248"/>
    <cellStyle name="40% - 强调文字颜色 4 4" xfId="249"/>
    <cellStyle name="40% - 强调文字颜色 4 5" xfId="251"/>
    <cellStyle name="40% - 强调文字颜色 4 6" xfId="253"/>
    <cellStyle name="40% - 强调文字颜色 4 7" xfId="255"/>
    <cellStyle name="40% - 强调文字颜色 4 8" xfId="257"/>
    <cellStyle name="40% - 强调文字颜色 4 9" xfId="258"/>
    <cellStyle name="40% - 强调文字颜色 5 10" xfId="260"/>
    <cellStyle name="40% - 强调文字颜色 5 11" xfId="129"/>
    <cellStyle name="40% - 强调文字颜色 5 12" xfId="133"/>
    <cellStyle name="40% - 强调文字颜色 5 13" xfId="137"/>
    <cellStyle name="40% - 强调文字颜色 5 2" xfId="262"/>
    <cellStyle name="40% - 强调文字颜色 5 3" xfId="263"/>
    <cellStyle name="40% - 强调文字颜色 5 4" xfId="264"/>
    <cellStyle name="40% - 强调文字颜色 5 5" xfId="265"/>
    <cellStyle name="40% - 强调文字颜色 5 6" xfId="268"/>
    <cellStyle name="40% - 强调文字颜色 5 7" xfId="37"/>
    <cellStyle name="40% - 强调文字颜色 5 8" xfId="271"/>
    <cellStyle name="40% - 强调文字颜色 5 9" xfId="273"/>
    <cellStyle name="40% - 强调文字颜色 6 10" xfId="275"/>
    <cellStyle name="40% - 强调文字颜色 6 11" xfId="164"/>
    <cellStyle name="40% - 强调文字颜色 6 12" xfId="167"/>
    <cellStyle name="40% - 强调文字颜色 6 13" xfId="170"/>
    <cellStyle name="40% - 强调文字颜色 6 2" xfId="276"/>
    <cellStyle name="40% - 强调文字颜色 6 3" xfId="277"/>
    <cellStyle name="40% - 强调文字颜色 6 4" xfId="278"/>
    <cellStyle name="40% - 强调文字颜色 6 5" xfId="39"/>
    <cellStyle name="40% - 强调文字颜色 6 6" xfId="280"/>
    <cellStyle name="40% - 强调文字颜色 6 7" xfId="281"/>
    <cellStyle name="40% - 强调文字颜色 6 8" xfId="283"/>
    <cellStyle name="40% - 强调文字颜色 6 9" xfId="284"/>
    <cellStyle name="60% - 强调文字颜色 1 10" xfId="287"/>
    <cellStyle name="60% - 强调文字颜色 1 11" xfId="4"/>
    <cellStyle name="60% - 强调文字颜色 1 12" xfId="289"/>
    <cellStyle name="60% - 强调文字颜色 1 13" xfId="291"/>
    <cellStyle name="60% - 强调文字颜色 1 2" xfId="115"/>
    <cellStyle name="60% - 强调文字颜色 1 3" xfId="117"/>
    <cellStyle name="60% - 强调文字颜色 1 4" xfId="119"/>
    <cellStyle name="60% - 强调文字颜色 1 5" xfId="121"/>
    <cellStyle name="60% - 强调文字颜色 1 6" xfId="123"/>
    <cellStyle name="60% - 强调文字颜色 1 7" xfId="127"/>
    <cellStyle name="60% - 强调文字颜色 1 8" xfId="234"/>
    <cellStyle name="60% - 强调文字颜色 1 9" xfId="77"/>
    <cellStyle name="60% - 强调文字颜色 2 10" xfId="292"/>
    <cellStyle name="60% - 强调文字颜色 2 11" xfId="216"/>
    <cellStyle name="60% - 强调文字颜色 2 12" xfId="219"/>
    <cellStyle name="60% - 强调文字颜色 2 13" xfId="222"/>
    <cellStyle name="60% - 强调文字颜色 2 2" xfId="151"/>
    <cellStyle name="60% - 强调文字颜色 2 3" xfId="16"/>
    <cellStyle name="60% - 强调文字颜色 2 4" xfId="154"/>
    <cellStyle name="60% - 强调文字颜色 2 5" xfId="156"/>
    <cellStyle name="60% - 强调文字颜色 2 6" xfId="158"/>
    <cellStyle name="60% - 强调文字颜色 2 7" xfId="160"/>
    <cellStyle name="60% - 强调文字颜色 2 8" xfId="293"/>
    <cellStyle name="60% - 强调文字颜色 2 9" xfId="294"/>
    <cellStyle name="60% - 强调文字颜色 3 10" xfId="126"/>
    <cellStyle name="60% - 强调文字颜色 3 11" xfId="233"/>
    <cellStyle name="60% - 强调文字颜色 3 12" xfId="76"/>
    <cellStyle name="60% - 强调文字颜色 3 13" xfId="14"/>
    <cellStyle name="60% - 强调文字颜色 3 2" xfId="173"/>
    <cellStyle name="60% - 强调文字颜色 3 3" xfId="177"/>
    <cellStyle name="60% - 强调文字颜色 3 4" xfId="181"/>
    <cellStyle name="60% - 强调文字颜色 3 5" xfId="185"/>
    <cellStyle name="60% - 强调文字颜色 3 6" xfId="188"/>
    <cellStyle name="60% - 强调文字颜色 3 7" xfId="190"/>
    <cellStyle name="60% - 强调文字颜色 3 8" xfId="297"/>
    <cellStyle name="60% - 强调文字颜色 3 9" xfId="299"/>
    <cellStyle name="60% - 强调文字颜色 4 10" xfId="301"/>
    <cellStyle name="60% - 强调文字颜色 4 11" xfId="26"/>
    <cellStyle name="60% - 强调文字颜色 4 12" xfId="84"/>
    <cellStyle name="60% - 强调文字颜色 4 13" xfId="88"/>
    <cellStyle name="60% - 强调文字颜色 4 2" xfId="203"/>
    <cellStyle name="60% - 强调文字颜色 4 3" xfId="205"/>
    <cellStyle name="60% - 强调文字颜色 4 4" xfId="207"/>
    <cellStyle name="60% - 强调文字颜色 4 5" xfId="209"/>
    <cellStyle name="60% - 强调文字颜色 4 6" xfId="211"/>
    <cellStyle name="60% - 强调文字颜色 4 7" xfId="213"/>
    <cellStyle name="60% - 强调文字颜色 4 8" xfId="303"/>
    <cellStyle name="60% - 强调文字颜色 4 9" xfId="305"/>
    <cellStyle name="60% - 强调文字颜色 5 10" xfId="235"/>
    <cellStyle name="60% - 强调文字颜色 5 11" xfId="238"/>
    <cellStyle name="60% - 强调文字颜色 5 12" xfId="71"/>
    <cellStyle name="60% - 强调文字颜色 5 13" xfId="105"/>
    <cellStyle name="60% - 强调文字颜色 5 2" xfId="306"/>
    <cellStyle name="60% - 强调文字颜色 5 3" xfId="307"/>
    <cellStyle name="60% - 强调文字颜色 5 4" xfId="308"/>
    <cellStyle name="60% - 强调文字颜色 5 5" xfId="309"/>
    <cellStyle name="60% - 强调文字颜色 5 6" xfId="310"/>
    <cellStyle name="60% - 强调文字颜色 5 7" xfId="311"/>
    <cellStyle name="60% - 强调文字颜色 5 8" xfId="312"/>
    <cellStyle name="60% - 强调文字颜色 5 9" xfId="313"/>
    <cellStyle name="60% - 强调文字颜色 6 10" xfId="315"/>
    <cellStyle name="60% - 强调文字颜色 6 11" xfId="261"/>
    <cellStyle name="60% - 强调文字颜色 6 12" xfId="130"/>
    <cellStyle name="60% - 强调文字颜色 6 13" xfId="134"/>
    <cellStyle name="60% - 强调文字颜色 6 2" xfId="316"/>
    <cellStyle name="60% - 强调文字颜色 6 3" xfId="317"/>
    <cellStyle name="60% - 强调文字颜色 6 4" xfId="318"/>
    <cellStyle name="60% - 强调文字颜色 6 5" xfId="319"/>
    <cellStyle name="60% - 强调文字颜色 6 6" xfId="320"/>
    <cellStyle name="60% - 强调文字颜色 6 7" xfId="300"/>
    <cellStyle name="60% - 强调文字颜色 6 8" xfId="24"/>
    <cellStyle name="60% - 强调文字颜色 6 9" xfId="81"/>
    <cellStyle name="Comma [0]_95成本计划（三）98%" xfId="282"/>
    <cellStyle name="comma zerodec" xfId="322"/>
    <cellStyle name="Comma_95成本计划（三）98%" xfId="97"/>
    <cellStyle name="Currency [0]_95成本计划（三）98%" xfId="323"/>
    <cellStyle name="Currency_95成本计划（三）98%" xfId="43"/>
    <cellStyle name="Currency1" xfId="314"/>
    <cellStyle name="Date" xfId="326"/>
    <cellStyle name="Dollar (zero dec)" xfId="327"/>
    <cellStyle name="Header1" xfId="328"/>
    <cellStyle name="Header2" xfId="329"/>
    <cellStyle name="New Times Roman" xfId="230"/>
    <cellStyle name="Normal_laroux" xfId="38"/>
    <cellStyle name="百分比" xfId="11" builtinId="5"/>
    <cellStyle name="百分比 2" xfId="333"/>
    <cellStyle name="百分比 2 2" xfId="335"/>
    <cellStyle name="百分比 2 3" xfId="337"/>
    <cellStyle name="百分比 2 4" xfId="339"/>
    <cellStyle name="百分比 3" xfId="343"/>
    <cellStyle name="编号" xfId="344"/>
    <cellStyle name="标题 1 10" xfId="345"/>
    <cellStyle name="标题 1 11" xfId="346"/>
    <cellStyle name="标题 1 12" xfId="347"/>
    <cellStyle name="标题 1 13" xfId="348"/>
    <cellStyle name="标题 1 2" xfId="350"/>
    <cellStyle name="标题 1 3" xfId="352"/>
    <cellStyle name="标题 1 4" xfId="354"/>
    <cellStyle name="标题 1 5" xfId="356"/>
    <cellStyle name="标题 1 6" xfId="65"/>
    <cellStyle name="标题 1 7" xfId="357"/>
    <cellStyle name="标题 1 8" xfId="359"/>
    <cellStyle name="标题 1 9" xfId="360"/>
    <cellStyle name="标题 10" xfId="334"/>
    <cellStyle name="标题 11" xfId="336"/>
    <cellStyle name="标题 12" xfId="338"/>
    <cellStyle name="标题 13" xfId="361"/>
    <cellStyle name="标题 14" xfId="362"/>
    <cellStyle name="标题 15" xfId="363"/>
    <cellStyle name="标题 16" xfId="364"/>
    <cellStyle name="标题 2 10" xfId="267"/>
    <cellStyle name="标题 2 11" xfId="36"/>
    <cellStyle name="标题 2 12" xfId="270"/>
    <cellStyle name="标题 2 13" xfId="272"/>
    <cellStyle name="标题 2 2" xfId="365"/>
    <cellStyle name="标题 2 3" xfId="366"/>
    <cellStyle name="标题 2 4" xfId="367"/>
    <cellStyle name="标题 2 5" xfId="368"/>
    <cellStyle name="标题 2 6" xfId="369"/>
    <cellStyle name="标题 2 7" xfId="371"/>
    <cellStyle name="标题 2 8" xfId="372"/>
    <cellStyle name="标题 2 9" xfId="373"/>
    <cellStyle name="标题 3 10" xfId="374"/>
    <cellStyle name="标题 3 11" xfId="1"/>
    <cellStyle name="标题 3 12" xfId="61"/>
    <cellStyle name="标题 3 13" xfId="52"/>
    <cellStyle name="标题 3 2" xfId="375"/>
    <cellStyle name="标题 3 3" xfId="376"/>
    <cellStyle name="标题 3 4" xfId="377"/>
    <cellStyle name="标题 3 5" xfId="378"/>
    <cellStyle name="标题 3 6" xfId="379"/>
    <cellStyle name="标题 3 7" xfId="380"/>
    <cellStyle name="标题 3 8" xfId="381"/>
    <cellStyle name="标题 3 9" xfId="382"/>
    <cellStyle name="标题 4 10" xfId="383"/>
    <cellStyle name="标题 4 11" xfId="198"/>
    <cellStyle name="标题 4 12" xfId="200"/>
    <cellStyle name="标题 4 13" xfId="202"/>
    <cellStyle name="标题 4 2" xfId="385"/>
    <cellStyle name="标题 4 3" xfId="387"/>
    <cellStyle name="标题 4 4" xfId="390"/>
    <cellStyle name="标题 4 5" xfId="393"/>
    <cellStyle name="标题 4 6" xfId="396"/>
    <cellStyle name="标题 4 7" xfId="400"/>
    <cellStyle name="标题 4 8" xfId="403"/>
    <cellStyle name="标题 4 9" xfId="405"/>
    <cellStyle name="标题 5" xfId="406"/>
    <cellStyle name="标题 6" xfId="407"/>
    <cellStyle name="标题 7" xfId="408"/>
    <cellStyle name="标题 8" xfId="410"/>
    <cellStyle name="标题 9" xfId="411"/>
    <cellStyle name="标题1" xfId="412"/>
    <cellStyle name="部门" xfId="296"/>
    <cellStyle name="差 10" xfId="414"/>
    <cellStyle name="差 11" xfId="415"/>
    <cellStyle name="差 12" xfId="40"/>
    <cellStyle name="差 13" xfId="416"/>
    <cellStyle name="差 2" xfId="417"/>
    <cellStyle name="差 3" xfId="419"/>
    <cellStyle name="差 4" xfId="330"/>
    <cellStyle name="差 5" xfId="340"/>
    <cellStyle name="差 6" xfId="28"/>
    <cellStyle name="差 7" xfId="32"/>
    <cellStyle name="差 8" xfId="34"/>
    <cellStyle name="差 9" xfId="21"/>
    <cellStyle name="常规" xfId="0" builtinId="0"/>
    <cellStyle name="常规 10" xfId="423"/>
    <cellStyle name="常规 10 2" xfId="409"/>
    <cellStyle name="常规 105" xfId="424"/>
    <cellStyle name="常规 111" xfId="425"/>
    <cellStyle name="常规 112" xfId="55"/>
    <cellStyle name="常规 113" xfId="426"/>
    <cellStyle name="常规 122" xfId="194"/>
    <cellStyle name="常规 123" xfId="196"/>
    <cellStyle name="常规 14" xfId="259"/>
    <cellStyle name="常规 14 2" xfId="427"/>
    <cellStyle name="常规 16" xfId="131"/>
    <cellStyle name="常规 16 2" xfId="422"/>
    <cellStyle name="常规 18" xfId="138"/>
    <cellStyle name="常规 18 3" xfId="370"/>
    <cellStyle name="常规 18 3 2" xfId="398"/>
    <cellStyle name="常规 2" xfId="428"/>
    <cellStyle name="常规 2 2" xfId="295"/>
    <cellStyle name="常规 2 2 10" xfId="430"/>
    <cellStyle name="常规 2 2 11" xfId="325"/>
    <cellStyle name="常规 2 2 12" xfId="431"/>
    <cellStyle name="常规 2 2 13" xfId="432"/>
    <cellStyle name="常规 2 2 2" xfId="217"/>
    <cellStyle name="常规 2 2 2 2" xfId="433"/>
    <cellStyle name="常规 2 2 3" xfId="220"/>
    <cellStyle name="常规 2 2 3 2" xfId="434"/>
    <cellStyle name="常规 2 2 4" xfId="5"/>
    <cellStyle name="常规 2 2 4 2" xfId="324"/>
    <cellStyle name="常规 2 2 5" xfId="435"/>
    <cellStyle name="常规 2 2 6" xfId="349"/>
    <cellStyle name="常规 2 2 7" xfId="351"/>
    <cellStyle name="常规 2 2 8" xfId="353"/>
    <cellStyle name="常规 2 2 9" xfId="355"/>
    <cellStyle name="常规 2 3" xfId="298"/>
    <cellStyle name="常规 2 3 3" xfId="436"/>
    <cellStyle name="常规 2 4" xfId="437"/>
    <cellStyle name="常规 3" xfId="141"/>
    <cellStyle name="常规 3 2" xfId="302"/>
    <cellStyle name="常规 4" xfId="145"/>
    <cellStyle name="常规 5" xfId="149"/>
    <cellStyle name="常规 5 2" xfId="23"/>
    <cellStyle name="常规 5 2 2" xfId="31"/>
    <cellStyle name="常规 5 3" xfId="80"/>
    <cellStyle name="常规 5 3 2" xfId="438"/>
    <cellStyle name="常规 5 4" xfId="85"/>
    <cellStyle name="常规 5 4 2" xfId="440"/>
    <cellStyle name="常规 5 5" xfId="89"/>
    <cellStyle name="常规 57" xfId="358"/>
    <cellStyle name="常规 6" xfId="18"/>
    <cellStyle name="常规 6 2" xfId="441"/>
    <cellStyle name="常规 6 2 2" xfId="266"/>
    <cellStyle name="常规 6 3" xfId="442"/>
    <cellStyle name="常规 6 3 2" xfId="279"/>
    <cellStyle name="常规 6 4" xfId="443"/>
    <cellStyle name="常规 6 4 2" xfId="135"/>
    <cellStyle name="常规 6 5" xfId="22"/>
    <cellStyle name="常规 7" xfId="153"/>
    <cellStyle name="常规 7 10" xfId="444"/>
    <cellStyle name="常规 7 11" xfId="445"/>
    <cellStyle name="常规 7 12" xfId="446"/>
    <cellStyle name="常规 7 13" xfId="447"/>
    <cellStyle name="常规 7 2" xfId="448"/>
    <cellStyle name="常规 7 2 2" xfId="449"/>
    <cellStyle name="常规 7 3" xfId="9"/>
    <cellStyle name="常规 7 3 2" xfId="450"/>
    <cellStyle name="常规 7 4" xfId="451"/>
    <cellStyle name="常规 7 4 2" xfId="452"/>
    <cellStyle name="常规 7 5" xfId="453"/>
    <cellStyle name="常规 7 6" xfId="454"/>
    <cellStyle name="常规 7 7" xfId="455"/>
    <cellStyle name="常规 7 8" xfId="456"/>
    <cellStyle name="常规 7 9" xfId="457"/>
    <cellStyle name="常规_09年费用科目整理" xfId="46"/>
    <cellStyle name="常规_部门费用预算表格" xfId="15"/>
    <cellStyle name="常规_成本报表" xfId="114"/>
    <cellStyle name="超链接" xfId="10" builtinId="8"/>
    <cellStyle name="分级显示行_1_PERSON2" xfId="44"/>
    <cellStyle name="分级显示列_1_PERSON2" xfId="458"/>
    <cellStyle name="好 10" xfId="429"/>
    <cellStyle name="好 11" xfId="142"/>
    <cellStyle name="好 12" xfId="146"/>
    <cellStyle name="好 13" xfId="150"/>
    <cellStyle name="好 2" xfId="50"/>
    <cellStyle name="好 3" xfId="57"/>
    <cellStyle name="好 4" xfId="59"/>
    <cellStyle name="好 5" xfId="63"/>
    <cellStyle name="好 6" xfId="67"/>
    <cellStyle name="好 7" xfId="459"/>
    <cellStyle name="好 8" xfId="460"/>
    <cellStyle name="好 9" xfId="461"/>
    <cellStyle name="汇总 10" xfId="176"/>
    <cellStyle name="汇总 11" xfId="180"/>
    <cellStyle name="汇总 12" xfId="184"/>
    <cellStyle name="汇总 13" xfId="187"/>
    <cellStyle name="汇总 2" xfId="463"/>
    <cellStyle name="汇总 3" xfId="465"/>
    <cellStyle name="汇总 4" xfId="467"/>
    <cellStyle name="汇总 5" xfId="286"/>
    <cellStyle name="汇总 6" xfId="3"/>
    <cellStyle name="汇总 7" xfId="288"/>
    <cellStyle name="汇总 8" xfId="290"/>
    <cellStyle name="汇总 9" xfId="439"/>
    <cellStyle name="计算 10" xfId="421"/>
    <cellStyle name="计算 11" xfId="332"/>
    <cellStyle name="计算 12" xfId="342"/>
    <cellStyle name="计算 13" xfId="30"/>
    <cellStyle name="计算 2" xfId="7"/>
    <cellStyle name="计算 3" xfId="45"/>
    <cellStyle name="计算 4" xfId="47"/>
    <cellStyle name="计算 5" xfId="48"/>
    <cellStyle name="计算 6" xfId="274"/>
    <cellStyle name="计算 7" xfId="162"/>
    <cellStyle name="计算 8" xfId="165"/>
    <cellStyle name="计算 9" xfId="168"/>
    <cellStyle name="检查单元格 10" xfId="304"/>
    <cellStyle name="检查单元格 11" xfId="468"/>
    <cellStyle name="检查单元格 12" xfId="469"/>
    <cellStyle name="检查单元格 13" xfId="470"/>
    <cellStyle name="检查单元格 2" xfId="388"/>
    <cellStyle name="检查单元格 3" xfId="391"/>
    <cellStyle name="检查单元格 4" xfId="394"/>
    <cellStyle name="检查单元格 5" xfId="397"/>
    <cellStyle name="检查单元格 6" xfId="401"/>
    <cellStyle name="检查单元格 7" xfId="404"/>
    <cellStyle name="检查单元格 8" xfId="471"/>
    <cellStyle name="检查单元格 9" xfId="472"/>
    <cellStyle name="解释性文本 10" xfId="250"/>
    <cellStyle name="解释性文本 11" xfId="252"/>
    <cellStyle name="解释性文本 12" xfId="254"/>
    <cellStyle name="解释性文本 13" xfId="256"/>
    <cellStyle name="解释性文本 2" xfId="473"/>
    <cellStyle name="解释性文本 3" xfId="474"/>
    <cellStyle name="解释性文本 4" xfId="475"/>
    <cellStyle name="解释性文本 5" xfId="418"/>
    <cellStyle name="解释性文本 6" xfId="420"/>
    <cellStyle name="解释性文本 7" xfId="331"/>
    <cellStyle name="解释性文本 8" xfId="341"/>
    <cellStyle name="解释性文本 9" xfId="29"/>
    <cellStyle name="借出原因" xfId="269"/>
    <cellStyle name="警告文本 10" xfId="462"/>
    <cellStyle name="警告文本 11" xfId="464"/>
    <cellStyle name="警告文本 12" xfId="466"/>
    <cellStyle name="警告文本 13" xfId="285"/>
    <cellStyle name="警告文本 2" xfId="476"/>
    <cellStyle name="警告文本 3" xfId="477"/>
    <cellStyle name="警告文本 4" xfId="478"/>
    <cellStyle name="警告文本 5" xfId="479"/>
    <cellStyle name="警告文本 6" xfId="480"/>
    <cellStyle name="警告文本 7" xfId="481"/>
    <cellStyle name="警告文本 8" xfId="483"/>
    <cellStyle name="警告文本 9" xfId="413"/>
    <cellStyle name="链接单元格 10" xfId="484"/>
    <cellStyle name="链接单元格 11" xfId="485"/>
    <cellStyle name="链接单元格 12" xfId="486"/>
    <cellStyle name="链接单元格 13" xfId="487"/>
    <cellStyle name="链接单元格 2" xfId="488"/>
    <cellStyle name="链接单元格 3" xfId="489"/>
    <cellStyle name="链接单元格 4" xfId="42"/>
    <cellStyle name="链接单元格 5" xfId="490"/>
    <cellStyle name="链接单元格 6" xfId="491"/>
    <cellStyle name="链接单元格 7" xfId="492"/>
    <cellStyle name="链接单元格 8" xfId="493"/>
    <cellStyle name="链接单元格 9" xfId="494"/>
    <cellStyle name="霓付 [0]_97MBO" xfId="496"/>
    <cellStyle name="霓付_97MBO" xfId="497"/>
    <cellStyle name="烹拳 [0]_97MBO" xfId="498"/>
    <cellStyle name="烹拳_97MBO" xfId="499"/>
    <cellStyle name="普通_ 白土" xfId="500"/>
    <cellStyle name="千分位[0]_ 白土" xfId="501"/>
    <cellStyle name="千分位_ 白土" xfId="502"/>
    <cellStyle name="千位[0]_ 方正PC" xfId="503"/>
    <cellStyle name="千位_ 方正PC" xfId="504"/>
    <cellStyle name="千位分隔" xfId="8" builtinId="3"/>
    <cellStyle name="千位分隔 10" xfId="505"/>
    <cellStyle name="千位分隔 11" xfId="506"/>
    <cellStyle name="千位分隔 2" xfId="507"/>
    <cellStyle name="千位分隔 2 2" xfId="508"/>
    <cellStyle name="千位分隔 2 2 10" xfId="509"/>
    <cellStyle name="千位分隔 2 2 2" xfId="510"/>
    <cellStyle name="千位分隔 3" xfId="384"/>
    <cellStyle name="千位分隔 3 12 2" xfId="638"/>
    <cellStyle name="千位分隔 3 2" xfId="511"/>
    <cellStyle name="千位分隔 4" xfId="386"/>
    <cellStyle name="千位分隔 5" xfId="389"/>
    <cellStyle name="千位分隔 5 2" xfId="512"/>
    <cellStyle name="千位分隔 5 2 2" xfId="513"/>
    <cellStyle name="千位分隔 5 2 3" xfId="514"/>
    <cellStyle name="千位分隔 6" xfId="392"/>
    <cellStyle name="千位分隔 7" xfId="395"/>
    <cellStyle name="千位分隔 8" xfId="399"/>
    <cellStyle name="千位分隔 9" xfId="402"/>
    <cellStyle name="千位分隔[0] 2" xfId="515"/>
    <cellStyle name="钎霖_laroux" xfId="516"/>
    <cellStyle name="强调文字颜色 1 10" xfId="517"/>
    <cellStyle name="强调文字颜色 1 11" xfId="518"/>
    <cellStyle name="强调文字颜色 1 12" xfId="519"/>
    <cellStyle name="强调文字颜色 1 13" xfId="520"/>
    <cellStyle name="强调文字颜色 1 2" xfId="521"/>
    <cellStyle name="强调文字颜色 1 3" xfId="522"/>
    <cellStyle name="强调文字颜色 1 4" xfId="523"/>
    <cellStyle name="强调文字颜色 1 5" xfId="524"/>
    <cellStyle name="强调文字颜色 1 6" xfId="525"/>
    <cellStyle name="强调文字颜色 1 7" xfId="526"/>
    <cellStyle name="强调文字颜色 1 8" xfId="527"/>
    <cellStyle name="强调文字颜色 1 9" xfId="528"/>
    <cellStyle name="强调文字颜色 2 10" xfId="529"/>
    <cellStyle name="强调文字颜色 2 11" xfId="530"/>
    <cellStyle name="强调文字颜色 2 12" xfId="531"/>
    <cellStyle name="强调文字颜色 2 13" xfId="27"/>
    <cellStyle name="强调文字颜色 2 2" xfId="532"/>
    <cellStyle name="强调文字颜色 2 3" xfId="533"/>
    <cellStyle name="强调文字颜色 2 4" xfId="534"/>
    <cellStyle name="强调文字颜色 2 5" xfId="535"/>
    <cellStyle name="强调文字颜色 2 6" xfId="536"/>
    <cellStyle name="强调文字颜色 2 7" xfId="537"/>
    <cellStyle name="强调文字颜色 2 8" xfId="538"/>
    <cellStyle name="强调文字颜色 2 9" xfId="539"/>
    <cellStyle name="强调文字颜色 3 10" xfId="540"/>
    <cellStyle name="强调文字颜色 3 11" xfId="541"/>
    <cellStyle name="强调文字颜色 3 12" xfId="542"/>
    <cellStyle name="强调文字颜色 3 13" xfId="543"/>
    <cellStyle name="强调文字颜色 3 2" xfId="544"/>
    <cellStyle name="强调文字颜色 3 3" xfId="545"/>
    <cellStyle name="强调文字颜色 3 4" xfId="546"/>
    <cellStyle name="强调文字颜色 3 5" xfId="547"/>
    <cellStyle name="强调文字颜色 3 6" xfId="548"/>
    <cellStyle name="强调文字颜色 3 7" xfId="549"/>
    <cellStyle name="强调文字颜色 3 8" xfId="550"/>
    <cellStyle name="强调文字颜色 3 9" xfId="551"/>
    <cellStyle name="强调文字颜色 4 10" xfId="552"/>
    <cellStyle name="强调文字颜色 4 11" xfId="175"/>
    <cellStyle name="强调文字颜色 4 12" xfId="179"/>
    <cellStyle name="强调文字颜色 4 13" xfId="183"/>
    <cellStyle name="强调文字颜色 4 2" xfId="553"/>
    <cellStyle name="强调文字颜色 4 3" xfId="554"/>
    <cellStyle name="强调文字颜色 4 4" xfId="555"/>
    <cellStyle name="强调文字颜色 4 5" xfId="556"/>
    <cellStyle name="强调文字颜色 4 6" xfId="557"/>
    <cellStyle name="强调文字颜色 4 7" xfId="558"/>
    <cellStyle name="强调文字颜色 4 8" xfId="560"/>
    <cellStyle name="强调文字颜色 4 9" xfId="562"/>
    <cellStyle name="强调文字颜色 5 10" xfId="563"/>
    <cellStyle name="强调文字颜色 5 11" xfId="564"/>
    <cellStyle name="强调文字颜色 5 12" xfId="566"/>
    <cellStyle name="强调文字颜色 5 13" xfId="567"/>
    <cellStyle name="强调文字颜色 5 2" xfId="568"/>
    <cellStyle name="强调文字颜色 5 3" xfId="569"/>
    <cellStyle name="强调文字颜色 5 4" xfId="570"/>
    <cellStyle name="强调文字颜色 5 5" xfId="571"/>
    <cellStyle name="强调文字颜色 5 6" xfId="572"/>
    <cellStyle name="强调文字颜色 5 7" xfId="573"/>
    <cellStyle name="强调文字颜色 5 8" xfId="574"/>
    <cellStyle name="强调文字颜色 5 9" xfId="575"/>
    <cellStyle name="强调文字颜色 6 10" xfId="576"/>
    <cellStyle name="强调文字颜色 6 11" xfId="577"/>
    <cellStyle name="强调文字颜色 6 12" xfId="578"/>
    <cellStyle name="强调文字颜色 6 13" xfId="579"/>
    <cellStyle name="强调文字颜色 6 2" xfId="580"/>
    <cellStyle name="强调文字颜色 6 3" xfId="581"/>
    <cellStyle name="强调文字颜色 6 4" xfId="582"/>
    <cellStyle name="强调文字颜色 6 5" xfId="583"/>
    <cellStyle name="强调文字颜色 6 6" xfId="584"/>
    <cellStyle name="强调文字颜色 6 7" xfId="585"/>
    <cellStyle name="强调文字颜色 6 8" xfId="586"/>
    <cellStyle name="强调文字颜色 6 9" xfId="587"/>
    <cellStyle name="日期" xfId="588"/>
    <cellStyle name="商品名称" xfId="589"/>
    <cellStyle name="适中 10" xfId="590"/>
    <cellStyle name="适中 11" xfId="591"/>
    <cellStyle name="适中 12" xfId="592"/>
    <cellStyle name="适中 13" xfId="593"/>
    <cellStyle name="适中 2" xfId="594"/>
    <cellStyle name="适中 3" xfId="595"/>
    <cellStyle name="适中 4" xfId="596"/>
    <cellStyle name="适中 5" xfId="597"/>
    <cellStyle name="适中 6" xfId="598"/>
    <cellStyle name="适中 7" xfId="599"/>
    <cellStyle name="适中 8" xfId="600"/>
    <cellStyle name="适中 9" xfId="601"/>
    <cellStyle name="输出 10" xfId="602"/>
    <cellStyle name="输出 11" xfId="603"/>
    <cellStyle name="输出 12" xfId="604"/>
    <cellStyle name="输出 13" xfId="605"/>
    <cellStyle name="输出 2" xfId="606"/>
    <cellStyle name="输出 3" xfId="607"/>
    <cellStyle name="输出 4" xfId="608"/>
    <cellStyle name="输出 5" xfId="609"/>
    <cellStyle name="输出 6" xfId="610"/>
    <cellStyle name="输出 7" xfId="611"/>
    <cellStyle name="输出 8" xfId="612"/>
    <cellStyle name="输出 9" xfId="613"/>
    <cellStyle name="输入 10" xfId="559"/>
    <cellStyle name="输入 11" xfId="561"/>
    <cellStyle name="输入 12" xfId="614"/>
    <cellStyle name="输入 13" xfId="495"/>
    <cellStyle name="输入 2" xfId="615"/>
    <cellStyle name="输入 3" xfId="616"/>
    <cellStyle name="输入 4" xfId="617"/>
    <cellStyle name="输入 5" xfId="618"/>
    <cellStyle name="输入 6" xfId="619"/>
    <cellStyle name="输入 7" xfId="620"/>
    <cellStyle name="输入 8" xfId="621"/>
    <cellStyle name="输入 9" xfId="622"/>
    <cellStyle name="数量" xfId="623"/>
    <cellStyle name="样式 1" xfId="100"/>
    <cellStyle name="样式 1 2" xfId="624"/>
    <cellStyle name="样式 1 3" xfId="625"/>
    <cellStyle name="样式 1_内部交易核对表(第一稿）" xfId="482"/>
    <cellStyle name="一般_52492_H01_Kelon_Trial balance_1205" xfId="565"/>
    <cellStyle name="注释 10" xfId="140"/>
    <cellStyle name="注释 11" xfId="144"/>
    <cellStyle name="注释 12" xfId="148"/>
    <cellStyle name="注释 13" xfId="17"/>
    <cellStyle name="注释 2" xfId="626"/>
    <cellStyle name="注释 3" xfId="627"/>
    <cellStyle name="注释 4" xfId="628"/>
    <cellStyle name="注释 5" xfId="629"/>
    <cellStyle name="注释 6" xfId="630"/>
    <cellStyle name="注释 7" xfId="631"/>
    <cellStyle name="注释 8" xfId="632"/>
    <cellStyle name="注释 9" xfId="633"/>
    <cellStyle name="콤마 [0]_BOILER-CO1" xfId="634"/>
    <cellStyle name="콤마_BOILER-CO1" xfId="635"/>
    <cellStyle name="통화 [0]_BOILER-CO1" xfId="636"/>
    <cellStyle name="통화_BOILER-CO1" xfId="321"/>
    <cellStyle name="표준_0N-HANDLING " xfId="637"/>
  </cellStyles>
  <dxfs count="20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345\&#36130;&#21153;&#37096;\Documents%20and%20Settings\sny\Local%20Settings\Temporary%20Internet%20Files\OLK1\&#29983;&#20135;&#35745;&#21010;(2005&#2418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E45\&#25104;&#21697;&#37096;\&#24040;&#40857;\&#36130;&#21153;&#37096;\&#36816;&#36755;&#20215;&#26684;&#26723;&#266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0"/>
      <sheetName val="数据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反应计划(吨)"/>
      <sheetName val="发货计划"/>
      <sheetName val="期末库存"/>
      <sheetName val="安全库存"/>
      <sheetName val="生产计划(万支)"/>
      <sheetName val="生产计划(箱)"/>
      <sheetName val="灌装计划(吨)"/>
      <sheetName val="资金月报分析表46"/>
      <sheetName val="资金月报分析表47"/>
      <sheetName val="月报分析表"/>
      <sheetName val="损（蓝5）"/>
      <sheetName val="XL4Poppy"/>
      <sheetName val="差异率"/>
      <sheetName val="字典代码项"/>
    </sheetNames>
    <sheetDataSet>
      <sheetData sheetId="0">
        <row r="3">
          <cell r="B3" t="str">
            <v>品名</v>
          </cell>
        </row>
        <row r="4">
          <cell r="B4" t="str">
            <v>儿童洗手液(草莓)液体(10T)</v>
          </cell>
        </row>
        <row r="5">
          <cell r="B5" t="str">
            <v>儿童洗手液(青苹果)液体(10T)</v>
          </cell>
        </row>
        <row r="6">
          <cell r="B6" t="str">
            <v>儿童洗手液(甜橙)液体(10T)</v>
          </cell>
        </row>
        <row r="7">
          <cell r="B7" t="str">
            <v>果蔬净液体(6T)</v>
          </cell>
        </row>
        <row r="8">
          <cell r="B8" t="str">
            <v>健康洗手液液体(10T)</v>
          </cell>
        </row>
        <row r="9">
          <cell r="B9" t="str">
            <v>普通型衣物柔顺剂(薰衣草香型)液体(7.7T)</v>
          </cell>
        </row>
        <row r="10">
          <cell r="B10" t="str">
            <v>普通型衣物柔顺剂(玉铃兰香型)液体(7.7T)</v>
          </cell>
        </row>
        <row r="11">
          <cell r="B11" t="str">
            <v>浓缩型衣物柔顺剂液体(7.7T)</v>
          </cell>
        </row>
        <row r="12">
          <cell r="B12" t="str">
            <v>茶香洗洁精液体(6T)</v>
          </cell>
        </row>
        <row r="13">
          <cell r="B13" t="str">
            <v>全效洗衣液液体(10T)</v>
          </cell>
        </row>
        <row r="14">
          <cell r="B14" t="str">
            <v>丝毛净(环保型)液体(10T)</v>
          </cell>
        </row>
        <row r="15">
          <cell r="B15" t="str">
            <v>洗手液(SPA)液体(2T)</v>
          </cell>
        </row>
        <row r="16">
          <cell r="B16" t="str">
            <v>洗手液(抗菌)液体(10T)</v>
          </cell>
        </row>
        <row r="17">
          <cell r="B17" t="str">
            <v>洗手液(维E)液体(10T)</v>
          </cell>
        </row>
        <row r="18">
          <cell r="B18" t="str">
            <v>洗手液(新芦荟)液体(20T)</v>
          </cell>
        </row>
        <row r="19">
          <cell r="B19" t="str">
            <v>洗手液(野菊花)液体(10T)</v>
          </cell>
        </row>
        <row r="20">
          <cell r="B20" t="str">
            <v>衣领净(喷雾型)液体(10T)</v>
          </cell>
        </row>
        <row r="21">
          <cell r="B21" t="str">
            <v>油污克星(强力型)液体(10T)</v>
          </cell>
        </row>
        <row r="22">
          <cell r="B22" t="str">
            <v>Q厕宝液体(0.15T)</v>
          </cell>
        </row>
        <row r="23">
          <cell r="B23" t="str">
            <v>Q厕清液体(5T)</v>
          </cell>
        </row>
        <row r="24">
          <cell r="B24" t="str">
            <v>玻璃水液体(3T)</v>
          </cell>
        </row>
        <row r="25">
          <cell r="B25" t="str">
            <v>不用刷厕清液体(5T)</v>
          </cell>
        </row>
        <row r="26">
          <cell r="B26" t="str">
            <v>彩漂液体(1T)</v>
          </cell>
        </row>
        <row r="27">
          <cell r="B27" t="str">
            <v>地板清洁剂液体(5T)</v>
          </cell>
        </row>
        <row r="28">
          <cell r="B28" t="str">
            <v>84消毒液II液体(2.5t)</v>
          </cell>
        </row>
        <row r="29">
          <cell r="B29" t="str">
            <v>洁瓷宝液体(5T)</v>
          </cell>
        </row>
        <row r="30">
          <cell r="B30" t="str">
            <v>漂渍液液体(2.5T)</v>
          </cell>
        </row>
        <row r="31">
          <cell r="B31" t="str">
            <v>全能水液体(5T)</v>
          </cell>
        </row>
        <row r="32">
          <cell r="B32" t="str">
            <v>丝绸宝液体(1T)</v>
          </cell>
        </row>
        <row r="33">
          <cell r="B33" t="str">
            <v>丝毛净(增艳防蛀型)液体(3T)</v>
          </cell>
        </row>
        <row r="34">
          <cell r="B34" t="str">
            <v>香薰柔顺剂(薰衣草)液体(3T)</v>
          </cell>
        </row>
        <row r="35">
          <cell r="B35" t="str">
            <v>香薰柔顺剂(玉铃兰)液体(3T)</v>
          </cell>
        </row>
        <row r="36">
          <cell r="B36" t="str">
            <v>羊绒净液体(1T)</v>
          </cell>
        </row>
        <row r="37">
          <cell r="B37" t="str">
            <v>衣领净(粘附型)液体(5T)</v>
          </cell>
        </row>
        <row r="38">
          <cell r="B38" t="str">
            <v>油污克星(橙油)液体(5T)</v>
          </cell>
        </row>
      </sheetData>
      <sheetData sheetId="1">
        <row r="3">
          <cell r="B3" t="str">
            <v>品名</v>
          </cell>
        </row>
      </sheetData>
      <sheetData sheetId="2">
        <row r="3">
          <cell r="B3" t="str">
            <v>品名</v>
          </cell>
        </row>
      </sheetData>
      <sheetData sheetId="3">
        <row r="3">
          <cell r="B3" t="str">
            <v>品名</v>
          </cell>
        </row>
      </sheetData>
      <sheetData sheetId="4">
        <row r="3">
          <cell r="B3" t="str">
            <v>品名</v>
          </cell>
        </row>
      </sheetData>
      <sheetData sheetId="5">
        <row r="3">
          <cell r="B3" t="str">
            <v>品名</v>
          </cell>
        </row>
      </sheetData>
      <sheetData sheetId="6">
        <row r="3">
          <cell r="B3" t="str">
            <v>品名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 -L"/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  <sheetName val="资金月报分析表47"/>
      <sheetName val="月报分析表"/>
      <sheetName val="辽宁10003"/>
      <sheetName val="XL4Poppy"/>
      <sheetName val="化工原料"/>
      <sheetName val="损（蓝5）"/>
      <sheetName val="资金月报分析表46"/>
      <sheetName val="预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tabSelected="1" workbookViewId="0">
      <selection activeCell="M17" sqref="M17"/>
    </sheetView>
  </sheetViews>
  <sheetFormatPr defaultColWidth="9" defaultRowHeight="14.25"/>
  <cols>
    <col min="1" max="5" width="9" style="187"/>
    <col min="6" max="6" width="10.25" style="187" customWidth="1"/>
    <col min="7" max="7" width="24.875" style="187" customWidth="1"/>
    <col min="8" max="16384" width="9" style="187"/>
  </cols>
  <sheetData>
    <row r="1" spans="1:14">
      <c r="A1" s="237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</row>
    <row r="5" spans="1:14">
      <c r="A5" s="237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</row>
    <row r="6" spans="1:14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</row>
    <row r="7" spans="1:14">
      <c r="A7" s="237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</row>
    <row r="8" spans="1:14" s="235" customFormat="1" ht="31.5">
      <c r="A8" s="238" t="s">
        <v>0</v>
      </c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</row>
    <row r="9" spans="1:14" s="236" customFormat="1" ht="25.5">
      <c r="A9" s="239" t="str">
        <f>YEAR(G13)&amp;"年"&amp;MONTH(G13)&amp;"月池州天赐内部管理报表"</f>
        <v>2020年3月池州天赐内部管理报表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</row>
    <row r="10" spans="1:14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4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4">
      <c r="A12" s="237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</row>
    <row r="13" spans="1:14">
      <c r="A13" s="237"/>
      <c r="B13" s="237"/>
      <c r="C13" s="237"/>
      <c r="D13" s="237"/>
      <c r="E13" s="237"/>
      <c r="F13" s="240" t="s">
        <v>1</v>
      </c>
      <c r="G13" s="241">
        <v>43921</v>
      </c>
      <c r="H13" s="237"/>
      <c r="I13" s="237"/>
      <c r="J13" s="237"/>
      <c r="K13" s="237"/>
      <c r="L13" s="237"/>
      <c r="M13" s="237"/>
      <c r="N13" s="237"/>
    </row>
    <row r="14" spans="1:14" ht="21.75" customHeight="1">
      <c r="F14" s="240" t="s">
        <v>2</v>
      </c>
      <c r="G14" s="242">
        <v>43924</v>
      </c>
      <c r="H14" s="237"/>
      <c r="I14" s="237"/>
    </row>
    <row r="15" spans="1:14" ht="21.75" customHeight="1">
      <c r="F15" s="240" t="s">
        <v>3</v>
      </c>
      <c r="G15" s="295" t="s">
        <v>558</v>
      </c>
      <c r="H15" s="243"/>
      <c r="I15" s="237"/>
    </row>
    <row r="16" spans="1:14" ht="21.75" customHeight="1">
      <c r="F16" s="240" t="s">
        <v>5</v>
      </c>
      <c r="G16" s="237"/>
      <c r="H16" s="237"/>
      <c r="I16" s="237"/>
    </row>
    <row r="17" spans="1:14" ht="21.75" customHeight="1">
      <c r="F17" s="240" t="s">
        <v>6</v>
      </c>
      <c r="G17" s="237"/>
      <c r="H17" s="237"/>
      <c r="I17" s="237"/>
    </row>
    <row r="24" spans="1:14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</row>
    <row r="25" spans="1:14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</row>
    <row r="26" spans="1:14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</row>
    <row r="27" spans="1:14">
      <c r="A27" s="237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</row>
  </sheetData>
  <phoneticPr fontId="27" type="noConversion"/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C105"/>
  <sheetViews>
    <sheetView workbookViewId="0">
      <pane xSplit="7" ySplit="5" topLeftCell="H6" activePane="bottomRight" state="frozen"/>
      <selection pane="topRight"/>
      <selection pane="bottomLeft"/>
      <selection pane="bottomRight" activeCell="U83" sqref="U83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hidden="1" customWidth="1"/>
    <col min="5" max="7" width="12.375" style="7" hidden="1" customWidth="1"/>
    <col min="8" max="8" width="12.75" style="34" customWidth="1"/>
    <col min="9" max="13" width="11.375" style="34" customWidth="1"/>
    <col min="14" max="14" width="14.125" style="34" customWidth="1"/>
    <col min="15" max="18" width="13.375" style="34" customWidth="1"/>
    <col min="19" max="19" width="14.375" style="34" customWidth="1"/>
    <col min="20" max="20" width="12.375" style="34" customWidth="1"/>
    <col min="21" max="21" width="9.625" style="6" customWidth="1"/>
    <col min="22" max="16384" width="9" style="6"/>
  </cols>
  <sheetData>
    <row r="1" spans="1:21" s="1" customFormat="1" ht="25.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 ht="14.25" customHeigh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67" t="s">
        <v>570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14"/>
    </row>
    <row r="5" spans="1:21" s="5" customFormat="1">
      <c r="A5" s="321"/>
      <c r="B5" s="321"/>
      <c r="C5" s="312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15"/>
    </row>
    <row r="6" spans="1:21" s="5" customFormat="1" ht="14.25" customHeight="1">
      <c r="A6" s="322" t="s">
        <v>37</v>
      </c>
      <c r="B6" s="317" t="s">
        <v>38</v>
      </c>
      <c r="C6" s="61" t="s">
        <v>38</v>
      </c>
      <c r="D6" s="16"/>
      <c r="E6" s="16"/>
      <c r="F6" s="16"/>
      <c r="G6" s="16"/>
      <c r="H6" s="16">
        <v>88000</v>
      </c>
      <c r="I6" s="16">
        <v>87000</v>
      </c>
      <c r="J6" s="16">
        <v>87000</v>
      </c>
      <c r="K6" s="16">
        <v>87000</v>
      </c>
      <c r="L6" s="16">
        <v>87000</v>
      </c>
      <c r="M6" s="16">
        <v>90000</v>
      </c>
      <c r="N6" s="16">
        <v>90000</v>
      </c>
      <c r="O6" s="16">
        <v>90000</v>
      </c>
      <c r="P6" s="16">
        <v>90000</v>
      </c>
      <c r="Q6" s="16">
        <v>88000</v>
      </c>
      <c r="R6" s="16">
        <v>87000</v>
      </c>
      <c r="S6" s="16">
        <v>87000</v>
      </c>
      <c r="T6" s="17">
        <f>SUM(H6:S6)</f>
        <v>1058000</v>
      </c>
      <c r="U6" s="33"/>
    </row>
    <row r="7" spans="1:21" s="5" customFormat="1">
      <c r="A7" s="322"/>
      <c r="B7" s="317"/>
      <c r="C7" s="61" t="s">
        <v>39</v>
      </c>
      <c r="D7" s="16"/>
      <c r="E7" s="16"/>
      <c r="F7" s="16"/>
      <c r="G7" s="16"/>
      <c r="H7" s="16">
        <v>2750</v>
      </c>
      <c r="I7" s="16">
        <v>2750</v>
      </c>
      <c r="J7" s="16">
        <v>2750</v>
      </c>
      <c r="K7" s="16">
        <v>2750</v>
      </c>
      <c r="L7" s="16">
        <v>2750</v>
      </c>
      <c r="M7" s="16">
        <v>2750</v>
      </c>
      <c r="N7" s="16">
        <v>2750</v>
      </c>
      <c r="O7" s="16">
        <v>2750</v>
      </c>
      <c r="P7" s="16">
        <v>2750</v>
      </c>
      <c r="Q7" s="16">
        <v>2750</v>
      </c>
      <c r="R7" s="16">
        <v>2750</v>
      </c>
      <c r="S7" s="16">
        <v>2750</v>
      </c>
      <c r="T7" s="17">
        <f t="shared" ref="T7:T70" si="0">SUM(H7:S7)</f>
        <v>33000</v>
      </c>
      <c r="U7" s="33"/>
    </row>
    <row r="8" spans="1:21" s="5" customFormat="1">
      <c r="A8" s="322"/>
      <c r="B8" s="60" t="s">
        <v>40</v>
      </c>
      <c r="C8" s="61" t="s">
        <v>40</v>
      </c>
      <c r="D8" s="16"/>
      <c r="E8" s="16"/>
      <c r="F8" s="16"/>
      <c r="G8" s="16"/>
      <c r="H8" s="16">
        <v>0</v>
      </c>
      <c r="I8" s="16">
        <v>0</v>
      </c>
      <c r="J8" s="16">
        <v>300</v>
      </c>
      <c r="K8" s="16">
        <v>0</v>
      </c>
      <c r="L8" s="16">
        <v>0</v>
      </c>
      <c r="M8" s="16">
        <v>300</v>
      </c>
      <c r="N8" s="16">
        <v>300</v>
      </c>
      <c r="O8" s="16">
        <v>300</v>
      </c>
      <c r="P8" s="16">
        <v>300</v>
      </c>
      <c r="Q8" s="16">
        <v>0</v>
      </c>
      <c r="R8" s="16">
        <v>0</v>
      </c>
      <c r="S8" s="16">
        <v>0</v>
      </c>
      <c r="T8" s="17">
        <f t="shared" si="0"/>
        <v>1500</v>
      </c>
      <c r="U8" s="33"/>
    </row>
    <row r="9" spans="1:21" s="5" customFormat="1">
      <c r="A9" s="322"/>
      <c r="B9" s="60" t="s">
        <v>41</v>
      </c>
      <c r="C9" s="61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322"/>
      <c r="B10" s="317" t="s">
        <v>42</v>
      </c>
      <c r="C10" s="61" t="s">
        <v>43</v>
      </c>
      <c r="D10" s="16"/>
      <c r="E10" s="16"/>
      <c r="F10" s="16"/>
      <c r="G10" s="16"/>
      <c r="H10" s="16">
        <v>18600</v>
      </c>
      <c r="I10" s="16">
        <v>18600</v>
      </c>
      <c r="J10" s="16">
        <v>18600</v>
      </c>
      <c r="K10" s="16">
        <v>18600</v>
      </c>
      <c r="L10" s="16">
        <v>18600</v>
      </c>
      <c r="M10" s="16">
        <v>18600</v>
      </c>
      <c r="N10" s="16">
        <v>18600</v>
      </c>
      <c r="O10" s="16">
        <v>18600</v>
      </c>
      <c r="P10" s="16">
        <v>18600</v>
      </c>
      <c r="Q10" s="16">
        <v>18600</v>
      </c>
      <c r="R10" s="16">
        <v>18600</v>
      </c>
      <c r="S10" s="16">
        <v>18600</v>
      </c>
      <c r="T10" s="17">
        <f t="shared" si="0"/>
        <v>223200</v>
      </c>
      <c r="U10" s="33"/>
    </row>
    <row r="11" spans="1:21" s="5" customFormat="1">
      <c r="A11" s="322"/>
      <c r="B11" s="317"/>
      <c r="C11" s="61" t="s">
        <v>44</v>
      </c>
      <c r="D11" s="16"/>
      <c r="E11" s="16"/>
      <c r="F11" s="16"/>
      <c r="G11" s="16"/>
      <c r="H11" s="16">
        <v>12500</v>
      </c>
      <c r="I11" s="16">
        <v>1000</v>
      </c>
      <c r="J11" s="16">
        <v>0</v>
      </c>
      <c r="K11" s="16">
        <v>0</v>
      </c>
      <c r="L11" s="16">
        <v>1000</v>
      </c>
      <c r="M11" s="16">
        <v>10400</v>
      </c>
      <c r="N11" s="16">
        <v>0</v>
      </c>
      <c r="O11" s="16">
        <v>1000</v>
      </c>
      <c r="P11" s="16">
        <v>9500</v>
      </c>
      <c r="Q11" s="16">
        <v>0</v>
      </c>
      <c r="R11" s="16">
        <v>0</v>
      </c>
      <c r="S11" s="16">
        <v>1000</v>
      </c>
      <c r="T11" s="17">
        <f t="shared" si="0"/>
        <v>36400</v>
      </c>
      <c r="U11" s="33"/>
    </row>
    <row r="12" spans="1:21" s="5" customFormat="1">
      <c r="A12" s="322"/>
      <c r="B12" s="317"/>
      <c r="C12" s="61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322"/>
      <c r="B13" s="317"/>
      <c r="C13" s="61" t="s">
        <v>46</v>
      </c>
      <c r="D13" s="16"/>
      <c r="E13" s="16"/>
      <c r="F13" s="16"/>
      <c r="G13" s="16"/>
      <c r="H13" s="16">
        <v>1100</v>
      </c>
      <c r="I13" s="16">
        <v>1100</v>
      </c>
      <c r="J13" s="16">
        <v>1100</v>
      </c>
      <c r="K13" s="16">
        <v>1100</v>
      </c>
      <c r="L13" s="16">
        <v>1100</v>
      </c>
      <c r="M13" s="16">
        <v>1100</v>
      </c>
      <c r="N13" s="16">
        <v>1100</v>
      </c>
      <c r="O13" s="16">
        <v>1100</v>
      </c>
      <c r="P13" s="16">
        <v>1100</v>
      </c>
      <c r="Q13" s="16">
        <v>1100</v>
      </c>
      <c r="R13" s="16">
        <v>1100</v>
      </c>
      <c r="S13" s="16">
        <v>1100</v>
      </c>
      <c r="T13" s="17">
        <f t="shared" si="0"/>
        <v>13200</v>
      </c>
      <c r="U13" s="33"/>
    </row>
    <row r="14" spans="1:21" s="5" customFormat="1">
      <c r="A14" s="322"/>
      <c r="B14" s="317"/>
      <c r="C14" s="61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322"/>
      <c r="B15" s="317"/>
      <c r="C15" s="61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322"/>
      <c r="B16" s="317"/>
      <c r="C16" s="61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322"/>
      <c r="B17" s="317"/>
      <c r="C17" s="61" t="s">
        <v>50</v>
      </c>
      <c r="D17" s="16"/>
      <c r="E17" s="16"/>
      <c r="F17" s="16"/>
      <c r="G17" s="16"/>
      <c r="H17" s="16">
        <v>1000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7">
        <f t="shared" si="0"/>
        <v>1000</v>
      </c>
      <c r="U17" s="33"/>
    </row>
    <row r="18" spans="1:21" s="5" customFormat="1">
      <c r="A18" s="322"/>
      <c r="B18" s="317"/>
      <c r="C18" s="61" t="s">
        <v>147</v>
      </c>
      <c r="D18" s="16"/>
      <c r="E18" s="16"/>
      <c r="F18" s="16"/>
      <c r="G18" s="16"/>
      <c r="H18" s="16">
        <v>13700</v>
      </c>
      <c r="I18" s="16">
        <v>1900</v>
      </c>
      <c r="J18" s="16">
        <v>1450</v>
      </c>
      <c r="K18" s="16">
        <v>700</v>
      </c>
      <c r="L18" s="16">
        <v>1900</v>
      </c>
      <c r="M18" s="16">
        <v>8700</v>
      </c>
      <c r="N18" s="16">
        <v>700</v>
      </c>
      <c r="O18" s="16">
        <v>1900</v>
      </c>
      <c r="P18" s="16">
        <v>700</v>
      </c>
      <c r="Q18" s="16">
        <v>10450</v>
      </c>
      <c r="R18" s="16">
        <v>1900</v>
      </c>
      <c r="S18" s="16">
        <v>700</v>
      </c>
      <c r="T18" s="17">
        <f t="shared" si="0"/>
        <v>44700</v>
      </c>
      <c r="U18" s="33"/>
    </row>
    <row r="19" spans="1:21" s="5" customFormat="1" ht="25.5">
      <c r="A19" s="322"/>
      <c r="B19" s="60" t="s">
        <v>52</v>
      </c>
      <c r="C19" s="61" t="s">
        <v>52</v>
      </c>
      <c r="D19" s="16"/>
      <c r="E19" s="16"/>
      <c r="F19" s="16"/>
      <c r="G19" s="16"/>
      <c r="H19" s="16">
        <v>3590.2419000000009</v>
      </c>
      <c r="I19" s="16">
        <v>3590.2419000000009</v>
      </c>
      <c r="J19" s="16">
        <v>3590.2419000000009</v>
      </c>
      <c r="K19" s="16">
        <v>3590.2419000000009</v>
      </c>
      <c r="L19" s="16">
        <v>3590.2419000000009</v>
      </c>
      <c r="M19" s="16">
        <v>3590.2419000000009</v>
      </c>
      <c r="N19" s="16">
        <v>3590.2419000000009</v>
      </c>
      <c r="O19" s="16">
        <v>3590.2419000000009</v>
      </c>
      <c r="P19" s="16">
        <v>3590.2419000000009</v>
      </c>
      <c r="Q19" s="16">
        <v>3590.2419000000009</v>
      </c>
      <c r="R19" s="16">
        <v>3590.2419000000009</v>
      </c>
      <c r="S19" s="16">
        <v>3590.2419000000009</v>
      </c>
      <c r="T19" s="17">
        <f t="shared" si="0"/>
        <v>43082.902800000011</v>
      </c>
      <c r="U19" s="33"/>
    </row>
    <row r="20" spans="1:21" s="5" customFormat="1">
      <c r="A20" s="322"/>
      <c r="B20" s="60" t="s">
        <v>53</v>
      </c>
      <c r="C20" s="61" t="s">
        <v>53</v>
      </c>
      <c r="D20" s="16"/>
      <c r="E20" s="16"/>
      <c r="F20" s="16"/>
      <c r="G20" s="16"/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13394</v>
      </c>
      <c r="T20" s="17">
        <f t="shared" si="0"/>
        <v>13394</v>
      </c>
      <c r="U20" s="33"/>
    </row>
    <row r="21" spans="1:21" s="5" customFormat="1">
      <c r="A21" s="322"/>
      <c r="B21" s="60" t="s">
        <v>54</v>
      </c>
      <c r="C21" s="61" t="s">
        <v>54</v>
      </c>
      <c r="D21" s="16"/>
      <c r="E21" s="16"/>
      <c r="F21" s="16"/>
      <c r="G21" s="16"/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1200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1200</v>
      </c>
      <c r="T21" s="17">
        <f t="shared" si="0"/>
        <v>2400</v>
      </c>
      <c r="U21" s="33"/>
    </row>
    <row r="22" spans="1:21" s="5" customFormat="1" ht="14.25" customHeight="1">
      <c r="A22" s="322"/>
      <c r="B22" s="317" t="s">
        <v>55</v>
      </c>
      <c r="C22" s="61" t="s">
        <v>56</v>
      </c>
      <c r="D22" s="16"/>
      <c r="E22" s="16"/>
      <c r="F22" s="16"/>
      <c r="G22" s="16"/>
      <c r="H22" s="16">
        <v>7471.1056921686222</v>
      </c>
      <c r="I22" s="16">
        <v>7471.1056921686222</v>
      </c>
      <c r="J22" s="16">
        <v>7471.1056921686222</v>
      </c>
      <c r="K22" s="16">
        <v>7471.1056921686222</v>
      </c>
      <c r="L22" s="16">
        <v>7471.1056921686222</v>
      </c>
      <c r="M22" s="16">
        <v>7471.1056921686222</v>
      </c>
      <c r="N22" s="16">
        <v>7471.1056921686222</v>
      </c>
      <c r="O22" s="16">
        <v>7471.1056921686222</v>
      </c>
      <c r="P22" s="16">
        <v>7471.1056921686222</v>
      </c>
      <c r="Q22" s="16">
        <v>7471.1056921686222</v>
      </c>
      <c r="R22" s="16">
        <v>7471.1056921686222</v>
      </c>
      <c r="S22" s="16">
        <v>7471.1056921686222</v>
      </c>
      <c r="T22" s="17">
        <f t="shared" si="0"/>
        <v>89653.268306023485</v>
      </c>
      <c r="U22" s="33"/>
    </row>
    <row r="23" spans="1:21" s="5" customFormat="1">
      <c r="A23" s="322"/>
      <c r="B23" s="317"/>
      <c r="C23" s="61" t="s">
        <v>57</v>
      </c>
      <c r="D23" s="16"/>
      <c r="E23" s="16"/>
      <c r="F23" s="16"/>
      <c r="G23" s="16"/>
      <c r="H23" s="16">
        <v>233.53900787105815</v>
      </c>
      <c r="I23" s="16">
        <v>233.53900787105815</v>
      </c>
      <c r="J23" s="16">
        <v>233.53900787105815</v>
      </c>
      <c r="K23" s="16">
        <v>233.53900787105815</v>
      </c>
      <c r="L23" s="16">
        <v>233.53900787105815</v>
      </c>
      <c r="M23" s="16">
        <v>233.53900787105815</v>
      </c>
      <c r="N23" s="16">
        <v>233.53900787105815</v>
      </c>
      <c r="O23" s="16">
        <v>233.53900787105815</v>
      </c>
      <c r="P23" s="16">
        <v>233.53900787105815</v>
      </c>
      <c r="Q23" s="16">
        <v>233.53900787105815</v>
      </c>
      <c r="R23" s="16">
        <v>233.53900787105815</v>
      </c>
      <c r="S23" s="16">
        <v>233.53900787105815</v>
      </c>
      <c r="T23" s="17">
        <f t="shared" si="0"/>
        <v>2802.4680944526972</v>
      </c>
      <c r="U23" s="33"/>
    </row>
    <row r="24" spans="1:21" s="5" customFormat="1">
      <c r="A24" s="322"/>
      <c r="B24" s="317"/>
      <c r="C24" s="61" t="s">
        <v>58</v>
      </c>
      <c r="D24" s="16"/>
      <c r="E24" s="16"/>
      <c r="F24" s="16"/>
      <c r="G24" s="16"/>
      <c r="H24" s="16">
        <v>417.14286297226522</v>
      </c>
      <c r="I24" s="16">
        <v>417.14286297226522</v>
      </c>
      <c r="J24" s="16">
        <v>417.14286297226522</v>
      </c>
      <c r="K24" s="16">
        <v>417.14286297226522</v>
      </c>
      <c r="L24" s="16">
        <v>417.14286297226522</v>
      </c>
      <c r="M24" s="16">
        <v>417.14286297226522</v>
      </c>
      <c r="N24" s="16">
        <v>417.14286297226522</v>
      </c>
      <c r="O24" s="16">
        <v>417.14286297226522</v>
      </c>
      <c r="P24" s="16">
        <v>417.14286297226522</v>
      </c>
      <c r="Q24" s="16">
        <v>417.14286297226522</v>
      </c>
      <c r="R24" s="16">
        <v>417.14286297226522</v>
      </c>
      <c r="S24" s="16">
        <v>417.14286297226522</v>
      </c>
      <c r="T24" s="17">
        <f t="shared" si="0"/>
        <v>5005.7143556671808</v>
      </c>
      <c r="U24" s="33"/>
    </row>
    <row r="25" spans="1:21" s="5" customFormat="1">
      <c r="A25" s="322"/>
      <c r="B25" s="317"/>
      <c r="C25" s="61" t="s">
        <v>59</v>
      </c>
      <c r="D25" s="16"/>
      <c r="E25" s="16"/>
      <c r="F25" s="16"/>
      <c r="G25" s="16"/>
      <c r="H25" s="16">
        <v>5085.172436988054</v>
      </c>
      <c r="I25" s="16">
        <v>5085.172436988054</v>
      </c>
      <c r="J25" s="16">
        <v>5085.172436988054</v>
      </c>
      <c r="K25" s="16">
        <v>5085.172436988054</v>
      </c>
      <c r="L25" s="16">
        <v>5085.172436988054</v>
      </c>
      <c r="M25" s="16">
        <v>5085.172436988054</v>
      </c>
      <c r="N25" s="16">
        <v>5085.172436988054</v>
      </c>
      <c r="O25" s="16">
        <v>5085.172436988054</v>
      </c>
      <c r="P25" s="16">
        <v>5085.172436988054</v>
      </c>
      <c r="Q25" s="16">
        <v>5085.172436988054</v>
      </c>
      <c r="R25" s="16">
        <v>5085.172436988054</v>
      </c>
      <c r="S25" s="16">
        <v>5085.172436988054</v>
      </c>
      <c r="T25" s="17">
        <f t="shared" si="0"/>
        <v>61022.069243856648</v>
      </c>
      <c r="U25" s="33"/>
    </row>
    <row r="26" spans="1:21" s="5" customFormat="1">
      <c r="A26" s="322"/>
      <c r="B26" s="317"/>
      <c r="C26" s="61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322"/>
      <c r="B27" s="60" t="s">
        <v>61</v>
      </c>
      <c r="C27" s="61" t="s">
        <v>61</v>
      </c>
      <c r="D27" s="16"/>
      <c r="E27" s="16"/>
      <c r="F27" s="16"/>
      <c r="G27" s="16"/>
      <c r="H27" s="16">
        <v>2200</v>
      </c>
      <c r="I27" s="16">
        <v>700</v>
      </c>
      <c r="J27" s="16">
        <v>200</v>
      </c>
      <c r="K27" s="16">
        <v>200</v>
      </c>
      <c r="L27" s="16">
        <v>200</v>
      </c>
      <c r="M27" s="16">
        <v>200</v>
      </c>
      <c r="N27" s="16">
        <v>200</v>
      </c>
      <c r="O27" s="16">
        <v>200</v>
      </c>
      <c r="P27" s="16">
        <v>200</v>
      </c>
      <c r="Q27" s="16">
        <v>200</v>
      </c>
      <c r="R27" s="16">
        <v>1200</v>
      </c>
      <c r="S27" s="16">
        <v>200</v>
      </c>
      <c r="T27" s="17">
        <f t="shared" si="0"/>
        <v>5900</v>
      </c>
      <c r="U27" s="33"/>
    </row>
    <row r="28" spans="1:21" s="5" customFormat="1" ht="14.25" customHeight="1">
      <c r="A28" s="323" t="s">
        <v>62</v>
      </c>
      <c r="B28" s="317" t="s">
        <v>63</v>
      </c>
      <c r="C28" s="61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 ht="25.5">
      <c r="A29" s="323"/>
      <c r="B29" s="317"/>
      <c r="C29" s="61" t="s">
        <v>65</v>
      </c>
      <c r="D29" s="16"/>
      <c r="E29" s="16"/>
      <c r="F29" s="16"/>
      <c r="G29" s="16"/>
      <c r="H29" s="16">
        <v>0</v>
      </c>
      <c r="I29" s="16">
        <v>5100</v>
      </c>
      <c r="J29" s="16">
        <v>0</v>
      </c>
      <c r="K29" s="16">
        <v>0</v>
      </c>
      <c r="L29" s="16">
        <v>5100</v>
      </c>
      <c r="M29" s="16">
        <v>0</v>
      </c>
      <c r="N29" s="16">
        <v>0</v>
      </c>
      <c r="O29" s="16">
        <v>5100</v>
      </c>
      <c r="P29" s="16">
        <v>0</v>
      </c>
      <c r="Q29" s="16">
        <v>0</v>
      </c>
      <c r="R29" s="16">
        <v>5100</v>
      </c>
      <c r="S29" s="16">
        <v>0</v>
      </c>
      <c r="T29" s="17">
        <f t="shared" si="0"/>
        <v>20400</v>
      </c>
      <c r="U29" s="33"/>
    </row>
    <row r="30" spans="1:21" s="5" customFormat="1">
      <c r="A30" s="323"/>
      <c r="B30" s="60" t="s">
        <v>66</v>
      </c>
      <c r="C30" s="61" t="s">
        <v>66</v>
      </c>
      <c r="D30" s="16"/>
      <c r="E30" s="16"/>
      <c r="F30" s="16"/>
      <c r="G30" s="16"/>
      <c r="H30" s="16">
        <v>1000</v>
      </c>
      <c r="I30" s="16">
        <v>1300</v>
      </c>
      <c r="J30" s="16">
        <v>3200</v>
      </c>
      <c r="K30" s="16">
        <v>1000</v>
      </c>
      <c r="L30" s="16">
        <v>1000</v>
      </c>
      <c r="M30" s="16">
        <v>1300</v>
      </c>
      <c r="N30" s="16">
        <v>1000</v>
      </c>
      <c r="O30" s="16">
        <v>1000</v>
      </c>
      <c r="P30" s="16">
        <v>1600</v>
      </c>
      <c r="Q30" s="16">
        <v>1000</v>
      </c>
      <c r="R30" s="16">
        <v>1000</v>
      </c>
      <c r="S30" s="16">
        <v>1300</v>
      </c>
      <c r="T30" s="17">
        <f t="shared" si="0"/>
        <v>15700</v>
      </c>
      <c r="U30" s="33"/>
    </row>
    <row r="31" spans="1:21" s="5" customFormat="1">
      <c r="A31" s="323"/>
      <c r="B31" s="317" t="s">
        <v>67</v>
      </c>
      <c r="C31" s="61" t="s">
        <v>68</v>
      </c>
      <c r="D31" s="16"/>
      <c r="E31" s="16"/>
      <c r="F31" s="16"/>
      <c r="G31" s="16"/>
      <c r="H31" s="16">
        <v>1610</v>
      </c>
      <c r="I31" s="16">
        <v>1610</v>
      </c>
      <c r="J31" s="16">
        <v>1610</v>
      </c>
      <c r="K31" s="16">
        <v>1610</v>
      </c>
      <c r="L31" s="16">
        <v>1610</v>
      </c>
      <c r="M31" s="16">
        <v>1610</v>
      </c>
      <c r="N31" s="16">
        <v>1610</v>
      </c>
      <c r="O31" s="16">
        <v>1610</v>
      </c>
      <c r="P31" s="16">
        <v>1610</v>
      </c>
      <c r="Q31" s="16">
        <v>1610</v>
      </c>
      <c r="R31" s="16">
        <v>1610</v>
      </c>
      <c r="S31" s="16">
        <v>1610</v>
      </c>
      <c r="T31" s="17">
        <f t="shared" si="0"/>
        <v>19320</v>
      </c>
      <c r="U31" s="33"/>
    </row>
    <row r="32" spans="1:21" s="5" customFormat="1">
      <c r="A32" s="323"/>
      <c r="B32" s="317"/>
      <c r="C32" s="61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323"/>
      <c r="B33" s="317"/>
      <c r="C33" s="61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323"/>
      <c r="B34" s="317" t="s">
        <v>71</v>
      </c>
      <c r="C34" s="61" t="s">
        <v>72</v>
      </c>
      <c r="D34" s="16"/>
      <c r="E34" s="16"/>
      <c r="F34" s="16"/>
      <c r="G34" s="16"/>
      <c r="H34" s="16">
        <v>0</v>
      </c>
      <c r="I34" s="16">
        <v>0</v>
      </c>
      <c r="J34" s="16">
        <v>2000</v>
      </c>
      <c r="K34" s="16">
        <v>0</v>
      </c>
      <c r="L34" s="16">
        <v>1200</v>
      </c>
      <c r="M34" s="16">
        <v>2500</v>
      </c>
      <c r="N34" s="16">
        <v>0</v>
      </c>
      <c r="O34" s="16">
        <v>1100</v>
      </c>
      <c r="P34" s="16">
        <v>1500</v>
      </c>
      <c r="Q34" s="16">
        <v>0</v>
      </c>
      <c r="R34" s="16">
        <v>850</v>
      </c>
      <c r="S34" s="16">
        <v>3600</v>
      </c>
      <c r="T34" s="17">
        <f t="shared" si="0"/>
        <v>12750</v>
      </c>
      <c r="U34" s="33"/>
    </row>
    <row r="35" spans="1:21" s="5" customFormat="1">
      <c r="A35" s="323"/>
      <c r="B35" s="317"/>
      <c r="C35" s="61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323"/>
      <c r="B36" s="60" t="s">
        <v>74</v>
      </c>
      <c r="C36" s="61" t="s">
        <v>74</v>
      </c>
      <c r="D36" s="16"/>
      <c r="E36" s="16"/>
      <c r="F36" s="16"/>
      <c r="G36" s="16"/>
      <c r="H36" s="16">
        <v>2950</v>
      </c>
      <c r="I36" s="16">
        <v>2250</v>
      </c>
      <c r="J36" s="16">
        <v>2100</v>
      </c>
      <c r="K36" s="16">
        <v>3200</v>
      </c>
      <c r="L36" s="16">
        <v>3700</v>
      </c>
      <c r="M36" s="16">
        <v>9100</v>
      </c>
      <c r="N36" s="16">
        <v>3100</v>
      </c>
      <c r="O36" s="16">
        <v>4170</v>
      </c>
      <c r="P36" s="16">
        <v>5300</v>
      </c>
      <c r="Q36" s="16">
        <v>3000</v>
      </c>
      <c r="R36" s="16">
        <v>3700</v>
      </c>
      <c r="S36" s="16">
        <v>4000</v>
      </c>
      <c r="T36" s="17">
        <f t="shared" si="0"/>
        <v>46570</v>
      </c>
      <c r="U36" s="33"/>
    </row>
    <row r="37" spans="1:21" s="5" customFormat="1" ht="25.5">
      <c r="A37" s="323"/>
      <c r="B37" s="60" t="s">
        <v>75</v>
      </c>
      <c r="C37" s="61" t="s">
        <v>75</v>
      </c>
      <c r="D37" s="16"/>
      <c r="E37" s="16"/>
      <c r="F37" s="16"/>
      <c r="G37" s="16"/>
      <c r="H37" s="16">
        <v>4500</v>
      </c>
      <c r="I37" s="16">
        <v>14700</v>
      </c>
      <c r="J37" s="16">
        <v>5000</v>
      </c>
      <c r="K37" s="16">
        <v>3000</v>
      </c>
      <c r="L37" s="16">
        <v>19700</v>
      </c>
      <c r="M37" s="16">
        <v>3000</v>
      </c>
      <c r="N37" s="16">
        <v>16700</v>
      </c>
      <c r="O37" s="16">
        <v>6000</v>
      </c>
      <c r="P37" s="16">
        <v>12000</v>
      </c>
      <c r="Q37" s="16">
        <v>6500</v>
      </c>
      <c r="R37" s="16">
        <v>3000</v>
      </c>
      <c r="S37" s="16">
        <v>17200</v>
      </c>
      <c r="T37" s="17">
        <f t="shared" si="0"/>
        <v>111300</v>
      </c>
      <c r="U37" s="33"/>
    </row>
    <row r="38" spans="1:21" s="5" customFormat="1" ht="14.25" customHeight="1">
      <c r="A38" s="323"/>
      <c r="B38" s="317" t="s">
        <v>76</v>
      </c>
      <c r="C38" s="61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323"/>
      <c r="B39" s="317"/>
      <c r="C39" s="61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 ht="25.5">
      <c r="A40" s="323"/>
      <c r="B40" s="60" t="s">
        <v>79</v>
      </c>
      <c r="C40" s="61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324" t="s">
        <v>80</v>
      </c>
      <c r="B41" s="62" t="s">
        <v>81</v>
      </c>
      <c r="C41" s="61" t="s">
        <v>81</v>
      </c>
      <c r="D41" s="16"/>
      <c r="E41" s="16"/>
      <c r="F41" s="16"/>
      <c r="G41" s="16"/>
      <c r="H41" s="16">
        <v>0</v>
      </c>
      <c r="I41" s="16">
        <v>0</v>
      </c>
      <c r="J41" s="16">
        <v>0</v>
      </c>
      <c r="K41" s="16">
        <v>10000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10000</v>
      </c>
      <c r="R41" s="16">
        <v>0</v>
      </c>
      <c r="S41" s="16">
        <v>0</v>
      </c>
      <c r="T41" s="17">
        <v>20000</v>
      </c>
      <c r="U41" s="292" t="s">
        <v>556</v>
      </c>
    </row>
    <row r="42" spans="1:21" s="5" customFormat="1" ht="25.5">
      <c r="A42" s="324"/>
      <c r="B42" s="60" t="s">
        <v>82</v>
      </c>
      <c r="C42" s="63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324"/>
      <c r="B43" s="60" t="s">
        <v>83</v>
      </c>
      <c r="C43" s="63" t="s">
        <v>83</v>
      </c>
      <c r="D43" s="16"/>
      <c r="E43" s="16"/>
      <c r="F43" s="16"/>
      <c r="G43" s="16"/>
      <c r="H43" s="16">
        <v>0</v>
      </c>
      <c r="I43" s="16">
        <v>0</v>
      </c>
      <c r="J43" s="16">
        <v>0</v>
      </c>
      <c r="K43" s="16">
        <v>2000</v>
      </c>
      <c r="L43" s="16">
        <v>500</v>
      </c>
      <c r="M43" s="16">
        <v>0</v>
      </c>
      <c r="N43" s="16">
        <v>2000</v>
      </c>
      <c r="O43" s="16">
        <v>0</v>
      </c>
      <c r="P43" s="16">
        <v>960</v>
      </c>
      <c r="Q43" s="16">
        <v>2000</v>
      </c>
      <c r="R43" s="16">
        <v>0</v>
      </c>
      <c r="S43" s="16">
        <v>0</v>
      </c>
      <c r="T43" s="17">
        <f t="shared" si="0"/>
        <v>7460</v>
      </c>
      <c r="U43" s="33"/>
    </row>
    <row r="44" spans="1:21" s="5" customFormat="1">
      <c r="A44" s="324"/>
      <c r="B44" s="317" t="s">
        <v>84</v>
      </c>
      <c r="C44" s="63" t="s">
        <v>85</v>
      </c>
      <c r="D44" s="16"/>
      <c r="E44" s="16"/>
      <c r="F44" s="16"/>
      <c r="G44" s="16"/>
      <c r="H44" s="16">
        <v>37740.57</v>
      </c>
      <c r="I44" s="16">
        <v>0</v>
      </c>
      <c r="J44" s="16">
        <v>0</v>
      </c>
      <c r="K44" s="16">
        <v>7338.11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7">
        <f t="shared" si="0"/>
        <v>45078.68</v>
      </c>
      <c r="U44" s="33"/>
    </row>
    <row r="45" spans="1:21" s="5" customFormat="1">
      <c r="A45" s="324"/>
      <c r="B45" s="317"/>
      <c r="C45" s="63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 ht="25.5">
      <c r="A46" s="324"/>
      <c r="B46" s="60" t="s">
        <v>87</v>
      </c>
      <c r="C46" s="63" t="s">
        <v>87</v>
      </c>
      <c r="D46" s="16"/>
      <c r="E46" s="16"/>
      <c r="F46" s="16"/>
      <c r="G46" s="16"/>
      <c r="H46" s="16">
        <v>77533.22288826041</v>
      </c>
      <c r="I46" s="16">
        <v>77533.22288826041</v>
      </c>
      <c r="J46" s="16">
        <v>77533.22288826041</v>
      </c>
      <c r="K46" s="16">
        <v>77533.22288826041</v>
      </c>
      <c r="L46" s="16">
        <v>77533.22288826041</v>
      </c>
      <c r="M46" s="16">
        <v>77533.22288826041</v>
      </c>
      <c r="N46" s="16">
        <v>77533.22288826041</v>
      </c>
      <c r="O46" s="16">
        <v>77533.22288826041</v>
      </c>
      <c r="P46" s="16">
        <v>77533.22288826041</v>
      </c>
      <c r="Q46" s="16">
        <v>77533.22288826041</v>
      </c>
      <c r="R46" s="16">
        <v>77533.22288826041</v>
      </c>
      <c r="S46" s="16">
        <v>77533.22288826041</v>
      </c>
      <c r="T46" s="17">
        <f t="shared" si="0"/>
        <v>930398.67465912469</v>
      </c>
      <c r="U46" s="33"/>
    </row>
    <row r="47" spans="1:21" s="5" customFormat="1" ht="25.5">
      <c r="A47" s="324"/>
      <c r="B47" s="60" t="s">
        <v>88</v>
      </c>
      <c r="C47" s="63" t="s">
        <v>88</v>
      </c>
      <c r="D47" s="16"/>
      <c r="E47" s="16"/>
      <c r="F47" s="16"/>
      <c r="G47" s="16"/>
      <c r="H47" s="16">
        <v>4301.34</v>
      </c>
      <c r="I47" s="16">
        <v>4301.34</v>
      </c>
      <c r="J47" s="16">
        <v>4301.34</v>
      </c>
      <c r="K47" s="16">
        <v>4301.34</v>
      </c>
      <c r="L47" s="16">
        <v>4301.34</v>
      </c>
      <c r="M47" s="16">
        <v>4301.34</v>
      </c>
      <c r="N47" s="16">
        <v>4301.34</v>
      </c>
      <c r="O47" s="16">
        <v>4301.34</v>
      </c>
      <c r="P47" s="16">
        <v>4301.34</v>
      </c>
      <c r="Q47" s="16">
        <v>4301.34</v>
      </c>
      <c r="R47" s="16">
        <v>4301.34</v>
      </c>
      <c r="S47" s="16">
        <v>4301.34</v>
      </c>
      <c r="T47" s="17">
        <f t="shared" si="0"/>
        <v>51616.079999999987</v>
      </c>
      <c r="U47" s="33"/>
    </row>
    <row r="48" spans="1:21" s="5" customFormat="1">
      <c r="A48" s="324"/>
      <c r="B48" s="60" t="s">
        <v>89</v>
      </c>
      <c r="C48" s="63" t="s">
        <v>89</v>
      </c>
      <c r="D48" s="16"/>
      <c r="E48" s="16"/>
      <c r="F48" s="16"/>
      <c r="G48" s="16"/>
      <c r="H48" s="16">
        <v>150</v>
      </c>
      <c r="I48" s="16">
        <v>1150</v>
      </c>
      <c r="J48" s="16">
        <v>150</v>
      </c>
      <c r="K48" s="16">
        <v>150</v>
      </c>
      <c r="L48" s="16">
        <v>150</v>
      </c>
      <c r="M48" s="16">
        <v>1150</v>
      </c>
      <c r="N48" s="16">
        <v>150</v>
      </c>
      <c r="O48" s="16">
        <v>150</v>
      </c>
      <c r="P48" s="16">
        <v>150</v>
      </c>
      <c r="Q48" s="16">
        <v>150</v>
      </c>
      <c r="R48" s="16">
        <v>1650</v>
      </c>
      <c r="S48" s="16">
        <v>150</v>
      </c>
      <c r="T48" s="17">
        <f t="shared" si="0"/>
        <v>5300</v>
      </c>
      <c r="U48" s="33"/>
    </row>
    <row r="49" spans="1:21" s="5" customFormat="1" ht="14.25" customHeight="1">
      <c r="A49" s="325" t="s">
        <v>90</v>
      </c>
      <c r="B49" s="316" t="s">
        <v>91</v>
      </c>
      <c r="C49" s="63" t="s">
        <v>92</v>
      </c>
      <c r="D49" s="16"/>
      <c r="E49" s="16"/>
      <c r="F49" s="16"/>
      <c r="G49" s="16"/>
      <c r="H49" s="16">
        <v>3000</v>
      </c>
      <c r="I49" s="16">
        <v>2000</v>
      </c>
      <c r="J49" s="16">
        <v>3000</v>
      </c>
      <c r="K49" s="16">
        <v>3000</v>
      </c>
      <c r="L49" s="16">
        <v>3000</v>
      </c>
      <c r="M49" s="16">
        <v>3000</v>
      </c>
      <c r="N49" s="16">
        <v>3000</v>
      </c>
      <c r="O49" s="16">
        <v>3000</v>
      </c>
      <c r="P49" s="16">
        <v>3000</v>
      </c>
      <c r="Q49" s="16">
        <v>3000</v>
      </c>
      <c r="R49" s="16">
        <v>3000</v>
      </c>
      <c r="S49" s="16">
        <v>3000</v>
      </c>
      <c r="T49" s="17">
        <f t="shared" si="0"/>
        <v>35000</v>
      </c>
      <c r="U49" s="33"/>
    </row>
    <row r="50" spans="1:21" s="5" customFormat="1">
      <c r="A50" s="325"/>
      <c r="B50" s="316"/>
      <c r="C50" s="63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325"/>
      <c r="B51" s="316"/>
      <c r="C51" s="63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 ht="14.25" customHeight="1">
      <c r="A52" s="325"/>
      <c r="B52" s="317" t="s">
        <v>95</v>
      </c>
      <c r="C52" s="63" t="s">
        <v>96</v>
      </c>
      <c r="D52" s="16"/>
      <c r="E52" s="16"/>
      <c r="F52" s="16"/>
      <c r="G52" s="16"/>
      <c r="H52" s="16">
        <v>2000</v>
      </c>
      <c r="I52" s="16">
        <v>1000</v>
      </c>
      <c r="J52" s="16">
        <v>2000</v>
      </c>
      <c r="K52" s="16">
        <v>2000</v>
      </c>
      <c r="L52" s="16">
        <v>2000</v>
      </c>
      <c r="M52" s="16">
        <v>2000</v>
      </c>
      <c r="N52" s="16">
        <v>2000</v>
      </c>
      <c r="O52" s="16">
        <v>2000</v>
      </c>
      <c r="P52" s="16">
        <v>2000</v>
      </c>
      <c r="Q52" s="16">
        <v>2000</v>
      </c>
      <c r="R52" s="16">
        <v>2000</v>
      </c>
      <c r="S52" s="16">
        <v>2000</v>
      </c>
      <c r="T52" s="17">
        <f t="shared" si="0"/>
        <v>23000</v>
      </c>
      <c r="U52" s="33"/>
    </row>
    <row r="53" spans="1:21" s="5" customFormat="1" ht="25.5">
      <c r="A53" s="325"/>
      <c r="B53" s="317"/>
      <c r="C53" s="63" t="s">
        <v>97</v>
      </c>
      <c r="D53" s="16"/>
      <c r="E53" s="16"/>
      <c r="F53" s="16"/>
      <c r="G53" s="16"/>
      <c r="H53" s="16">
        <v>0</v>
      </c>
      <c r="I53" s="16">
        <v>0</v>
      </c>
      <c r="J53" s="16">
        <v>4716.9811320754716</v>
      </c>
      <c r="K53" s="16">
        <v>5188.6792452830186</v>
      </c>
      <c r="L53" s="16">
        <v>0</v>
      </c>
      <c r="M53" s="16">
        <v>4716.9811320754716</v>
      </c>
      <c r="N53" s="16">
        <v>6132.0754716981128</v>
      </c>
      <c r="O53" s="16">
        <v>0</v>
      </c>
      <c r="P53" s="16">
        <v>14622.641509433961</v>
      </c>
      <c r="Q53" s="16">
        <v>10094.33962264151</v>
      </c>
      <c r="R53" s="16">
        <v>8490.566037735849</v>
      </c>
      <c r="S53" s="16">
        <v>15094.339622641508</v>
      </c>
      <c r="T53" s="17">
        <f t="shared" si="0"/>
        <v>69056.60377358491</v>
      </c>
      <c r="U53" s="33"/>
    </row>
    <row r="54" spans="1:21" s="5" customFormat="1">
      <c r="A54" s="325"/>
      <c r="B54" s="317"/>
      <c r="C54" s="63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325"/>
      <c r="B55" s="64" t="s">
        <v>99</v>
      </c>
      <c r="C55" s="63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325"/>
      <c r="B56" s="64" t="s">
        <v>100</v>
      </c>
      <c r="C56" s="63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327" t="s">
        <v>101</v>
      </c>
      <c r="B57" s="60" t="s">
        <v>102</v>
      </c>
      <c r="C57" s="63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 ht="25.5">
      <c r="A58" s="327"/>
      <c r="B58" s="64" t="s">
        <v>103</v>
      </c>
      <c r="C58" s="63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327"/>
      <c r="B59" s="316" t="s">
        <v>104</v>
      </c>
      <c r="C59" s="63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327"/>
      <c r="B60" s="316"/>
      <c r="C60" s="63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 ht="25.5">
      <c r="A61" s="327"/>
      <c r="B61" s="64" t="s">
        <v>107</v>
      </c>
      <c r="C61" s="63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 ht="25.5">
      <c r="A62" s="327"/>
      <c r="B62" s="60" t="s">
        <v>108</v>
      </c>
      <c r="C62" s="63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5" customFormat="1" ht="14.25" customHeight="1">
      <c r="A63" s="328" t="s">
        <v>109</v>
      </c>
      <c r="B63" s="62" t="s">
        <v>110</v>
      </c>
      <c r="C63" s="63" t="s">
        <v>110</v>
      </c>
      <c r="D63" s="16"/>
      <c r="E63" s="16"/>
      <c r="F63" s="16"/>
      <c r="G63" s="16"/>
      <c r="H63" s="16">
        <v>400</v>
      </c>
      <c r="I63" s="16">
        <v>400</v>
      </c>
      <c r="J63" s="16">
        <v>400</v>
      </c>
      <c r="K63" s="16">
        <v>400</v>
      </c>
      <c r="L63" s="16">
        <v>400</v>
      </c>
      <c r="M63" s="16">
        <v>400</v>
      </c>
      <c r="N63" s="16">
        <v>400</v>
      </c>
      <c r="O63" s="16">
        <v>400</v>
      </c>
      <c r="P63" s="16">
        <v>400</v>
      </c>
      <c r="Q63" s="16">
        <v>400</v>
      </c>
      <c r="R63" s="16">
        <v>400</v>
      </c>
      <c r="S63" s="16">
        <v>400</v>
      </c>
      <c r="T63" s="17">
        <f t="shared" si="0"/>
        <v>4800</v>
      </c>
      <c r="U63" s="33"/>
    </row>
    <row r="64" spans="1:21" s="5" customFormat="1">
      <c r="A64" s="328"/>
      <c r="B64" s="62" t="s">
        <v>111</v>
      </c>
      <c r="C64" s="63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>
        <f t="shared" si="0"/>
        <v>0</v>
      </c>
      <c r="U64" s="33"/>
    </row>
    <row r="65" spans="1:21" s="5" customFormat="1">
      <c r="A65" s="328"/>
      <c r="B65" s="62" t="s">
        <v>112</v>
      </c>
      <c r="C65" s="63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>
        <f t="shared" si="0"/>
        <v>0</v>
      </c>
      <c r="U65" s="33"/>
    </row>
    <row r="66" spans="1:21" s="5" customFormat="1" ht="25.5">
      <c r="A66" s="328"/>
      <c r="B66" s="62" t="s">
        <v>113</v>
      </c>
      <c r="C66" s="63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328"/>
      <c r="B67" s="62" t="s">
        <v>114</v>
      </c>
      <c r="C67" s="63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>
        <f t="shared" si="0"/>
        <v>0</v>
      </c>
      <c r="U67" s="33"/>
    </row>
    <row r="68" spans="1:21" s="5" customFormat="1">
      <c r="A68" s="328"/>
      <c r="B68" s="316" t="s">
        <v>115</v>
      </c>
      <c r="C68" s="63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328"/>
      <c r="B69" s="316"/>
      <c r="C69" s="63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>
        <f t="shared" si="0"/>
        <v>0</v>
      </c>
      <c r="U69" s="33"/>
    </row>
    <row r="70" spans="1:21" s="5" customFormat="1">
      <c r="A70" s="328"/>
      <c r="B70" s="64" t="s">
        <v>118</v>
      </c>
      <c r="C70" s="63" t="s">
        <v>118</v>
      </c>
      <c r="D70" s="16"/>
      <c r="E70" s="16"/>
      <c r="F70" s="16"/>
      <c r="G70" s="16"/>
      <c r="H70" s="16">
        <v>200</v>
      </c>
      <c r="I70" s="16">
        <v>200</v>
      </c>
      <c r="J70" s="16">
        <v>800</v>
      </c>
      <c r="K70" s="16">
        <v>300</v>
      </c>
      <c r="L70" s="16">
        <v>300</v>
      </c>
      <c r="M70" s="16">
        <v>700</v>
      </c>
      <c r="N70" s="16">
        <v>500</v>
      </c>
      <c r="O70" s="16">
        <v>200</v>
      </c>
      <c r="P70" s="16">
        <v>600</v>
      </c>
      <c r="Q70" s="16">
        <v>400</v>
      </c>
      <c r="R70" s="16">
        <v>600</v>
      </c>
      <c r="S70" s="16">
        <v>600</v>
      </c>
      <c r="T70" s="17">
        <f t="shared" si="0"/>
        <v>5400</v>
      </c>
      <c r="U70" s="33"/>
    </row>
    <row r="71" spans="1:21" s="5" customFormat="1" ht="25.5">
      <c r="A71" s="328"/>
      <c r="B71" s="64" t="s">
        <v>119</v>
      </c>
      <c r="C71" s="63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8" si="1">SUM(H71:S71)</f>
        <v>0</v>
      </c>
      <c r="U71" s="33"/>
    </row>
    <row r="72" spans="1:21" s="5" customFormat="1" ht="25.5">
      <c r="A72" s="328"/>
      <c r="B72" s="64" t="s">
        <v>120</v>
      </c>
      <c r="C72" s="63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328"/>
      <c r="B73" s="316" t="s">
        <v>121</v>
      </c>
      <c r="C73" s="63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328"/>
      <c r="B74" s="316"/>
      <c r="C74" s="65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 ht="25.5">
      <c r="A75" s="328"/>
      <c r="B75" s="64" t="s">
        <v>124</v>
      </c>
      <c r="C75" s="63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329" t="s">
        <v>125</v>
      </c>
      <c r="B76" s="60" t="s">
        <v>126</v>
      </c>
      <c r="C76" s="63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329"/>
      <c r="B77" s="317" t="s">
        <v>127</v>
      </c>
      <c r="C77" s="63" t="s">
        <v>128</v>
      </c>
      <c r="D77" s="16"/>
      <c r="E77" s="16"/>
      <c r="F77" s="16"/>
      <c r="G77" s="16"/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10000</v>
      </c>
      <c r="T77" s="17">
        <f t="shared" si="1"/>
        <v>10000</v>
      </c>
      <c r="U77" s="33"/>
    </row>
    <row r="78" spans="1:21" s="5" customFormat="1">
      <c r="A78" s="329"/>
      <c r="B78" s="317"/>
      <c r="C78" s="65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329"/>
      <c r="B79" s="60" t="s">
        <v>130</v>
      </c>
      <c r="C79" s="63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330" t="s">
        <v>131</v>
      </c>
      <c r="B80" s="60" t="s">
        <v>132</v>
      </c>
      <c r="C80" s="63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330"/>
      <c r="B81" s="60" t="s">
        <v>133</v>
      </c>
      <c r="C81" s="61" t="s">
        <v>133</v>
      </c>
      <c r="D81" s="16"/>
      <c r="E81" s="16"/>
      <c r="F81" s="16"/>
      <c r="G81" s="16"/>
      <c r="H81" s="16">
        <v>3332</v>
      </c>
      <c r="I81" s="16">
        <v>1832</v>
      </c>
      <c r="J81" s="16">
        <v>6432</v>
      </c>
      <c r="K81" s="16">
        <v>3632</v>
      </c>
      <c r="L81" s="16">
        <v>3972</v>
      </c>
      <c r="M81" s="16">
        <v>3332</v>
      </c>
      <c r="N81" s="16">
        <v>1832</v>
      </c>
      <c r="O81" s="16">
        <v>4530</v>
      </c>
      <c r="P81" s="16">
        <v>1832</v>
      </c>
      <c r="Q81" s="16">
        <v>4312</v>
      </c>
      <c r="R81" s="16">
        <v>3832</v>
      </c>
      <c r="S81" s="16">
        <v>6832</v>
      </c>
      <c r="T81" s="17">
        <f t="shared" si="1"/>
        <v>45702</v>
      </c>
      <c r="U81" s="33"/>
    </row>
    <row r="82" spans="1:29" s="5" customFormat="1" ht="17.25" customHeight="1">
      <c r="A82" s="330"/>
      <c r="B82" s="317" t="s">
        <v>134</v>
      </c>
      <c r="C82" s="61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330"/>
      <c r="B83" s="317"/>
      <c r="C83" s="61" t="s">
        <v>136</v>
      </c>
      <c r="D83" s="16"/>
      <c r="E83" s="16"/>
      <c r="F83" s="16"/>
      <c r="G83" s="16"/>
      <c r="H83" s="16">
        <v>45400</v>
      </c>
      <c r="I83" s="16">
        <v>65400</v>
      </c>
      <c r="J83" s="16">
        <v>93900</v>
      </c>
      <c r="K83" s="16">
        <v>93700</v>
      </c>
      <c r="L83" s="16">
        <v>73890.570000000007</v>
      </c>
      <c r="M83" s="16">
        <v>68400</v>
      </c>
      <c r="N83" s="16">
        <v>85400</v>
      </c>
      <c r="O83" s="16">
        <v>65400</v>
      </c>
      <c r="P83" s="16">
        <v>68400</v>
      </c>
      <c r="Q83" s="16">
        <v>65400</v>
      </c>
      <c r="R83" s="16">
        <v>73700</v>
      </c>
      <c r="S83" s="16">
        <v>68400</v>
      </c>
      <c r="T83" s="17">
        <f t="shared" si="1"/>
        <v>867390.57000000007</v>
      </c>
      <c r="U83" s="293"/>
    </row>
    <row r="84" spans="1:29" s="5" customFormat="1" ht="17.25" customHeight="1">
      <c r="A84" s="330"/>
      <c r="B84" s="317"/>
      <c r="C84" s="61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330"/>
      <c r="B85" s="60" t="s">
        <v>138</v>
      </c>
      <c r="C85" s="63" t="s">
        <v>138</v>
      </c>
      <c r="D85" s="16"/>
      <c r="E85" s="16"/>
      <c r="F85" s="16"/>
      <c r="G85" s="16"/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11800</v>
      </c>
      <c r="R85" s="16">
        <v>40000</v>
      </c>
      <c r="S85" s="16">
        <v>0</v>
      </c>
      <c r="T85" s="17">
        <f t="shared" si="1"/>
        <v>51800</v>
      </c>
      <c r="U85" s="33"/>
    </row>
    <row r="86" spans="1:29" s="5" customFormat="1" ht="17.25" customHeight="1">
      <c r="A86" s="331" t="s">
        <v>139</v>
      </c>
      <c r="B86" s="60" t="s">
        <v>140</v>
      </c>
      <c r="C86" s="63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331"/>
      <c r="B87" s="60" t="s">
        <v>141</v>
      </c>
      <c r="C87" s="63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331"/>
      <c r="B88" s="60" t="s">
        <v>142</v>
      </c>
      <c r="C88" s="63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331"/>
      <c r="B89" s="60" t="s">
        <v>143</v>
      </c>
      <c r="C89" s="63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332" t="s">
        <v>144</v>
      </c>
      <c r="B90" s="60" t="s">
        <v>145</v>
      </c>
      <c r="C90" s="63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332"/>
      <c r="B91" s="60" t="s">
        <v>146</v>
      </c>
      <c r="C91" s="63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332"/>
      <c r="B92" s="60" t="s">
        <v>147</v>
      </c>
      <c r="C92" s="63" t="s">
        <v>147</v>
      </c>
      <c r="D92" s="16"/>
      <c r="E92" s="16"/>
      <c r="F92" s="16"/>
      <c r="G92" s="16"/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2000</v>
      </c>
      <c r="T92" s="17">
        <f t="shared" si="1"/>
        <v>2000</v>
      </c>
      <c r="U92" s="33"/>
    </row>
    <row r="93" spans="1:29" s="58" customFormat="1" ht="15" customHeight="1">
      <c r="A93" s="485" t="s">
        <v>148</v>
      </c>
      <c r="B93" s="486"/>
      <c r="C93" s="487"/>
      <c r="D93" s="17">
        <f t="shared" ref="D93:H93" si="2">SUM(D6:D92)</f>
        <v>0</v>
      </c>
      <c r="E93" s="17">
        <f t="shared" si="2"/>
        <v>0</v>
      </c>
      <c r="F93" s="17">
        <f t="shared" si="2"/>
        <v>0</v>
      </c>
      <c r="G93" s="17">
        <f t="shared" si="2"/>
        <v>0</v>
      </c>
      <c r="H93" s="17">
        <f t="shared" si="2"/>
        <v>340764.33478826046</v>
      </c>
      <c r="I93" s="17">
        <f t="shared" ref="I93:S93" si="3">SUM(I6:I92)</f>
        <v>308623.76478826039</v>
      </c>
      <c r="J93" s="17">
        <f t="shared" si="3"/>
        <v>335340.74592033587</v>
      </c>
      <c r="K93" s="17">
        <f t="shared" si="3"/>
        <v>345500.55403354339</v>
      </c>
      <c r="L93" s="17">
        <f t="shared" si="3"/>
        <v>327704.3347882604</v>
      </c>
      <c r="M93" s="17">
        <f t="shared" si="3"/>
        <v>333090.74592033587</v>
      </c>
      <c r="N93" s="17">
        <f t="shared" si="3"/>
        <v>336105.84025995852</v>
      </c>
      <c r="O93" s="17">
        <f t="shared" si="3"/>
        <v>309141.76478826039</v>
      </c>
      <c r="P93" s="17">
        <f t="shared" si="3"/>
        <v>335756.40629769437</v>
      </c>
      <c r="Q93" s="17">
        <f t="shared" si="3"/>
        <v>341398.1044109019</v>
      </c>
      <c r="R93" s="17">
        <f t="shared" si="3"/>
        <v>360114.33082599624</v>
      </c>
      <c r="S93" s="17">
        <f t="shared" si="3"/>
        <v>360762.1044109019</v>
      </c>
      <c r="T93" s="17">
        <f t="shared" si="1"/>
        <v>4034303.03123271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9" customFormat="1" ht="15" customHeight="1">
      <c r="A94" s="482" t="s">
        <v>250</v>
      </c>
      <c r="B94" s="483"/>
      <c r="C94" s="48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>
        <f t="shared" si="1"/>
        <v>0</v>
      </c>
      <c r="U94" s="33"/>
      <c r="V94" s="5"/>
      <c r="W94" s="5"/>
      <c r="X94" s="5"/>
      <c r="Y94" s="5"/>
      <c r="Z94" s="5"/>
      <c r="AA94" s="5"/>
      <c r="AB94" s="5"/>
      <c r="AC94" s="5"/>
    </row>
    <row r="95" spans="1:29" s="59" customFormat="1" ht="15" customHeight="1">
      <c r="A95" s="482" t="s">
        <v>251</v>
      </c>
      <c r="B95" s="483"/>
      <c r="C95" s="48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>
        <f t="shared" si="1"/>
        <v>0</v>
      </c>
      <c r="U95" s="33"/>
      <c r="V95" s="5"/>
      <c r="W95" s="5"/>
      <c r="X95" s="5"/>
      <c r="Y95" s="5"/>
      <c r="Z95" s="5"/>
      <c r="AA95" s="5"/>
      <c r="AB95" s="5"/>
      <c r="AC95" s="5"/>
    </row>
    <row r="96" spans="1:29" s="59" customFormat="1" ht="15" customHeight="1">
      <c r="A96" s="482" t="s">
        <v>159</v>
      </c>
      <c r="B96" s="483"/>
      <c r="C96" s="48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>
        <f t="shared" si="1"/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1" s="59" customFormat="1" ht="15.75">
      <c r="A97" s="482" t="s">
        <v>160</v>
      </c>
      <c r="B97" s="483"/>
      <c r="C97" s="484"/>
      <c r="D97" s="16"/>
      <c r="E97" s="17"/>
      <c r="F97" s="16"/>
      <c r="G97" s="17"/>
      <c r="H97" s="17"/>
      <c r="I97" s="17"/>
      <c r="J97" s="17"/>
      <c r="K97" s="17"/>
      <c r="L97" s="17"/>
      <c r="M97" s="17"/>
      <c r="N97" s="56"/>
      <c r="O97" s="143"/>
      <c r="P97" s="143"/>
      <c r="Q97" s="143"/>
      <c r="R97" s="143"/>
      <c r="S97" s="143"/>
      <c r="T97" s="17">
        <f t="shared" si="1"/>
        <v>0</v>
      </c>
      <c r="U97" s="68"/>
    </row>
    <row r="98" spans="1:21" s="59" customFormat="1" ht="15.75">
      <c r="A98" s="399" t="s">
        <v>248</v>
      </c>
      <c r="B98" s="399"/>
      <c r="C98" s="399"/>
      <c r="D98" s="16"/>
      <c r="E98" s="17"/>
      <c r="F98" s="16"/>
      <c r="G98" s="17"/>
      <c r="H98" s="17"/>
      <c r="I98" s="17"/>
      <c r="J98" s="17"/>
      <c r="K98" s="17"/>
      <c r="L98" s="17"/>
      <c r="M98" s="17"/>
      <c r="N98" s="56"/>
      <c r="O98" s="143"/>
      <c r="P98" s="143"/>
      <c r="Q98" s="143"/>
      <c r="R98" s="143"/>
      <c r="S98" s="143"/>
      <c r="T98" s="17">
        <f t="shared" si="1"/>
        <v>0</v>
      </c>
      <c r="U98" s="68"/>
    </row>
    <row r="99" spans="1:21">
      <c r="A99" s="19"/>
      <c r="B99" s="19"/>
      <c r="C99" s="70"/>
      <c r="D99" s="70"/>
      <c r="E99" s="70"/>
      <c r="F99" s="70"/>
      <c r="G99" s="70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 spans="1:21">
      <c r="G100" s="21"/>
    </row>
    <row r="101" spans="1:21">
      <c r="A101" s="19"/>
      <c r="G101" s="21"/>
    </row>
    <row r="102" spans="1:21">
      <c r="A102" s="19"/>
      <c r="G102" s="21"/>
    </row>
    <row r="103" spans="1:21">
      <c r="A103" s="19"/>
      <c r="G103" s="21"/>
    </row>
    <row r="104" spans="1:21">
      <c r="A104" s="19"/>
      <c r="G104" s="21"/>
    </row>
    <row r="105" spans="1:21">
      <c r="A105" s="19"/>
    </row>
  </sheetData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27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V105"/>
  <sheetViews>
    <sheetView workbookViewId="0">
      <pane xSplit="7" ySplit="5" topLeftCell="Q6" activePane="bottomRight" state="frozen"/>
      <selection pane="topRight"/>
      <selection pane="bottomLeft"/>
      <selection pane="bottomRight" activeCell="U13" sqref="U13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146" customWidth="1"/>
    <col min="10" max="10" width="16.125" style="147" customWidth="1"/>
    <col min="11" max="11" width="15.75" style="7" customWidth="1"/>
    <col min="12" max="12" width="15.375" style="7" customWidth="1"/>
    <col min="13" max="14" width="16.125" style="7" customWidth="1"/>
    <col min="15" max="15" width="16.125" style="245" customWidth="1"/>
    <col min="16" max="16" width="15.375" style="7" customWidth="1"/>
    <col min="17" max="18" width="16.125" style="6" customWidth="1"/>
    <col min="19" max="19" width="17.25" style="6" customWidth="1"/>
    <col min="20" max="20" width="16.875" style="6" customWidth="1"/>
    <col min="21" max="21" width="9.625" style="6" customWidth="1"/>
    <col min="22" max="22" width="9.75" style="6" customWidth="1"/>
    <col min="23" max="16384" width="9" style="6"/>
  </cols>
  <sheetData>
    <row r="1" spans="1:22" s="1" customFormat="1" ht="28.5" customHeight="1">
      <c r="A1" s="222"/>
      <c r="B1" s="222"/>
      <c r="C1" s="222"/>
      <c r="D1" s="222"/>
      <c r="E1" s="222"/>
      <c r="F1" s="222"/>
      <c r="G1" s="222"/>
      <c r="H1" s="222"/>
      <c r="I1" s="278"/>
      <c r="J1" s="278"/>
      <c r="K1" s="222"/>
      <c r="L1" s="222"/>
      <c r="M1" s="222"/>
      <c r="N1" s="222"/>
      <c r="O1" s="22"/>
      <c r="P1" s="22"/>
    </row>
    <row r="2" spans="1:22" s="144" customFormat="1" ht="18" customHeight="1">
      <c r="A2" s="148" t="s">
        <v>555</v>
      </c>
      <c r="B2" s="145"/>
      <c r="C2" s="145"/>
      <c r="D2" s="145"/>
      <c r="E2" s="145"/>
      <c r="F2" s="145"/>
      <c r="G2" s="145"/>
      <c r="H2" s="149"/>
      <c r="I2" s="153"/>
      <c r="J2" s="153"/>
      <c r="K2" s="154"/>
      <c r="L2" s="154"/>
      <c r="M2" s="155"/>
      <c r="N2" s="155"/>
      <c r="O2" s="155"/>
      <c r="P2" s="156"/>
    </row>
    <row r="3" spans="1:22" s="145" customFormat="1" ht="15" customHeight="1">
      <c r="A3" s="148" t="s">
        <v>564</v>
      </c>
      <c r="G3" s="150"/>
      <c r="I3" s="157"/>
      <c r="J3" s="158"/>
      <c r="L3" s="159" t="s">
        <v>565</v>
      </c>
      <c r="M3" s="160"/>
      <c r="N3" s="161"/>
      <c r="O3" s="161"/>
      <c r="P3" s="148"/>
    </row>
    <row r="4" spans="1:22" s="104" customFormat="1" ht="14.25" customHeight="1">
      <c r="A4" s="492" t="s">
        <v>16</v>
      </c>
      <c r="B4" s="492" t="s">
        <v>17</v>
      </c>
      <c r="C4" s="488" t="s">
        <v>18</v>
      </c>
      <c r="D4" s="318" t="s">
        <v>19</v>
      </c>
      <c r="E4" s="319"/>
      <c r="F4" s="497" t="s">
        <v>20</v>
      </c>
      <c r="G4" s="497"/>
      <c r="H4" s="498" t="s">
        <v>561</v>
      </c>
      <c r="I4" s="499"/>
      <c r="J4" s="499"/>
      <c r="K4" s="489"/>
      <c r="L4" s="489"/>
      <c r="M4" s="489"/>
      <c r="N4" s="489"/>
      <c r="O4" s="489"/>
      <c r="P4" s="489"/>
      <c r="Q4" s="489"/>
      <c r="R4" s="489"/>
      <c r="S4" s="489"/>
      <c r="T4" s="489" t="s">
        <v>21</v>
      </c>
      <c r="U4" s="476" t="s">
        <v>22</v>
      </c>
    </row>
    <row r="5" spans="1:22" s="102" customFormat="1" ht="13.5">
      <c r="A5" s="492"/>
      <c r="B5" s="492"/>
      <c r="C5" s="488"/>
      <c r="D5" s="260" t="s">
        <v>23</v>
      </c>
      <c r="E5" s="260" t="s">
        <v>24</v>
      </c>
      <c r="F5" s="260" t="s">
        <v>23</v>
      </c>
      <c r="G5" s="260" t="s">
        <v>24</v>
      </c>
      <c r="H5" s="261" t="s">
        <v>25</v>
      </c>
      <c r="I5" s="261" t="s">
        <v>26</v>
      </c>
      <c r="J5" s="250" t="s">
        <v>27</v>
      </c>
      <c r="K5" s="262" t="s">
        <v>28</v>
      </c>
      <c r="L5" s="262" t="s">
        <v>29</v>
      </c>
      <c r="M5" s="262" t="s">
        <v>30</v>
      </c>
      <c r="N5" s="262" t="s">
        <v>31</v>
      </c>
      <c r="O5" s="261" t="s">
        <v>32</v>
      </c>
      <c r="P5" s="262" t="s">
        <v>33</v>
      </c>
      <c r="Q5" s="262" t="s">
        <v>34</v>
      </c>
      <c r="R5" s="262" t="s">
        <v>35</v>
      </c>
      <c r="S5" s="262" t="s">
        <v>36</v>
      </c>
      <c r="T5" s="489"/>
      <c r="U5" s="477"/>
    </row>
    <row r="6" spans="1:22" s="73" customFormat="1" ht="17.25" customHeight="1">
      <c r="A6" s="500" t="s">
        <v>37</v>
      </c>
      <c r="B6" s="490" t="s">
        <v>38</v>
      </c>
      <c r="C6" s="263" t="s">
        <v>38</v>
      </c>
      <c r="D6" s="264">
        <v>485464.14999999997</v>
      </c>
      <c r="E6" s="264">
        <v>11958.61</v>
      </c>
      <c r="F6" s="264">
        <v>-608287.18999999994</v>
      </c>
      <c r="G6" s="264">
        <v>190650.37000000011</v>
      </c>
      <c r="H6" s="253">
        <v>106385.66</v>
      </c>
      <c r="I6" s="253">
        <v>118642.01</v>
      </c>
      <c r="J6" s="253">
        <v>100810.08</v>
      </c>
      <c r="K6" s="253">
        <v>141112.53</v>
      </c>
      <c r="L6" s="253">
        <v>56180.28</v>
      </c>
      <c r="M6" s="253">
        <v>85501.99</v>
      </c>
      <c r="N6" s="253">
        <v>99427.07</v>
      </c>
      <c r="O6" s="253">
        <v>88992.05</v>
      </c>
      <c r="P6" s="253">
        <v>88351.58</v>
      </c>
      <c r="Q6" s="253">
        <v>87570.12</v>
      </c>
      <c r="R6" s="253">
        <v>104878.96</v>
      </c>
      <c r="S6" s="253">
        <v>93700.479999999996</v>
      </c>
      <c r="T6" s="265">
        <v>1171552.81</v>
      </c>
      <c r="U6" s="266"/>
      <c r="V6" s="163" t="s">
        <v>258</v>
      </c>
    </row>
    <row r="7" spans="1:22" s="73" customFormat="1" ht="17.25" customHeight="1">
      <c r="A7" s="500"/>
      <c r="B7" s="490"/>
      <c r="C7" s="263" t="s">
        <v>39</v>
      </c>
      <c r="D7" s="264">
        <v>-29367</v>
      </c>
      <c r="E7" s="264">
        <v>14883</v>
      </c>
      <c r="F7" s="264">
        <v>-23560</v>
      </c>
      <c r="G7" s="264">
        <v>20690</v>
      </c>
      <c r="H7" s="253"/>
      <c r="I7" s="253">
        <v>-17710</v>
      </c>
      <c r="J7" s="253">
        <v>2613</v>
      </c>
      <c r="K7" s="253">
        <v>2613</v>
      </c>
      <c r="L7" s="253">
        <v>2613</v>
      </c>
      <c r="M7" s="253">
        <v>2613</v>
      </c>
      <c r="N7" s="253">
        <v>2613</v>
      </c>
      <c r="O7" s="253">
        <v>2613</v>
      </c>
      <c r="P7" s="253">
        <v>2613</v>
      </c>
      <c r="Q7" s="253">
        <v>2613</v>
      </c>
      <c r="R7" s="253">
        <v>2613</v>
      </c>
      <c r="S7" s="253">
        <v>14883</v>
      </c>
      <c r="T7" s="265">
        <v>20690</v>
      </c>
      <c r="U7" s="266"/>
      <c r="V7" s="163" t="s">
        <v>259</v>
      </c>
    </row>
    <row r="8" spans="1:22" s="73" customFormat="1" ht="17.25" customHeight="1">
      <c r="A8" s="500"/>
      <c r="B8" s="267" t="s">
        <v>40</v>
      </c>
      <c r="C8" s="263" t="s">
        <v>40</v>
      </c>
      <c r="D8" s="264">
        <v>9127.5499999999993</v>
      </c>
      <c r="E8" s="264">
        <v>9127.5499999999993</v>
      </c>
      <c r="F8" s="264">
        <v>-13590.550000000001</v>
      </c>
      <c r="G8" s="264">
        <v>13889.449999999999</v>
      </c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>
        <v>4761.8999999999996</v>
      </c>
      <c r="S8" s="253">
        <v>9127.5499999999993</v>
      </c>
      <c r="T8" s="265">
        <v>13889.449999999999</v>
      </c>
      <c r="U8" s="266"/>
      <c r="V8" s="163" t="s">
        <v>260</v>
      </c>
    </row>
    <row r="9" spans="1:22" s="73" customFormat="1" ht="17.25" customHeight="1">
      <c r="A9" s="500"/>
      <c r="B9" s="267" t="s">
        <v>41</v>
      </c>
      <c r="C9" s="263" t="s">
        <v>41</v>
      </c>
      <c r="D9" s="264">
        <v>39293.33</v>
      </c>
      <c r="E9" s="264">
        <v>38784.996666666666</v>
      </c>
      <c r="F9" s="264">
        <v>39293.33</v>
      </c>
      <c r="G9" s="264">
        <v>33193.330000000009</v>
      </c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>
        <v>39293.33</v>
      </c>
      <c r="T9" s="265">
        <v>39293.33</v>
      </c>
      <c r="U9" s="266"/>
      <c r="V9" s="163" t="s">
        <v>261</v>
      </c>
    </row>
    <row r="10" spans="1:22" s="73" customFormat="1" ht="17.25" customHeight="1">
      <c r="A10" s="500"/>
      <c r="B10" s="490" t="s">
        <v>42</v>
      </c>
      <c r="C10" s="263" t="s">
        <v>43</v>
      </c>
      <c r="D10" s="264">
        <v>1220</v>
      </c>
      <c r="E10" s="264">
        <v>-12580</v>
      </c>
      <c r="F10" s="264">
        <v>16780.270000000004</v>
      </c>
      <c r="G10" s="264">
        <v>-159935</v>
      </c>
      <c r="H10" s="253">
        <v>7650</v>
      </c>
      <c r="I10" s="253">
        <v>4355</v>
      </c>
      <c r="J10" s="253">
        <v>7200</v>
      </c>
      <c r="K10" s="253">
        <v>8400</v>
      </c>
      <c r="L10" s="253">
        <v>8400</v>
      </c>
      <c r="M10" s="253">
        <v>8600</v>
      </c>
      <c r="N10" s="253">
        <v>8400</v>
      </c>
      <c r="O10" s="253">
        <v>8580</v>
      </c>
      <c r="P10" s="253">
        <v>8570</v>
      </c>
      <c r="Q10" s="253">
        <v>8670</v>
      </c>
      <c r="R10" s="253">
        <v>8670</v>
      </c>
      <c r="S10" s="253">
        <v>8770</v>
      </c>
      <c r="T10" s="265">
        <v>96265</v>
      </c>
      <c r="U10" s="266"/>
      <c r="V10" s="163" t="s">
        <v>262</v>
      </c>
    </row>
    <row r="11" spans="1:22" s="73" customFormat="1" ht="17.25" customHeight="1">
      <c r="A11" s="500"/>
      <c r="B11" s="490"/>
      <c r="C11" s="263" t="s">
        <v>44</v>
      </c>
      <c r="D11" s="264">
        <v>344</v>
      </c>
      <c r="E11" s="264">
        <v>3544</v>
      </c>
      <c r="F11" s="264">
        <v>504</v>
      </c>
      <c r="G11" s="264">
        <v>3704</v>
      </c>
      <c r="H11" s="253"/>
      <c r="I11" s="253">
        <v>750</v>
      </c>
      <c r="J11" s="253">
        <v>-1590</v>
      </c>
      <c r="K11" s="253"/>
      <c r="L11" s="253"/>
      <c r="M11" s="253"/>
      <c r="N11" s="253"/>
      <c r="O11" s="253"/>
      <c r="P11" s="253">
        <v>1000</v>
      </c>
      <c r="Q11" s="253"/>
      <c r="R11" s="253"/>
      <c r="S11" s="253">
        <v>3544</v>
      </c>
      <c r="T11" s="265">
        <v>3704</v>
      </c>
      <c r="U11" s="266"/>
      <c r="V11" s="163" t="s">
        <v>263</v>
      </c>
    </row>
    <row r="12" spans="1:22" s="73" customFormat="1" ht="17.25" customHeight="1">
      <c r="A12" s="500"/>
      <c r="B12" s="490"/>
      <c r="C12" s="263" t="s">
        <v>45</v>
      </c>
      <c r="D12" s="264">
        <v>0</v>
      </c>
      <c r="E12" s="264">
        <v>0</v>
      </c>
      <c r="F12" s="264">
        <v>0</v>
      </c>
      <c r="G12" s="264">
        <v>-45440</v>
      </c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65">
        <v>0</v>
      </c>
      <c r="U12" s="266"/>
      <c r="V12" s="163" t="s">
        <v>264</v>
      </c>
    </row>
    <row r="13" spans="1:22" s="73" customFormat="1" ht="17.25" customHeight="1">
      <c r="A13" s="500"/>
      <c r="B13" s="490"/>
      <c r="C13" s="263" t="s">
        <v>46</v>
      </c>
      <c r="D13" s="264">
        <v>-11619.14</v>
      </c>
      <c r="E13" s="264">
        <v>-1415</v>
      </c>
      <c r="F13" s="264">
        <v>-3739.84</v>
      </c>
      <c r="G13" s="264">
        <v>1025.0699999999997</v>
      </c>
      <c r="H13" s="253"/>
      <c r="I13" s="253"/>
      <c r="J13" s="253">
        <v>80</v>
      </c>
      <c r="K13" s="253">
        <v>-160</v>
      </c>
      <c r="L13" s="253"/>
      <c r="M13" s="253">
        <v>403</v>
      </c>
      <c r="N13" s="253"/>
      <c r="O13" s="253">
        <v>682.07</v>
      </c>
      <c r="P13" s="253"/>
      <c r="Q13" s="253"/>
      <c r="R13" s="253">
        <v>12000</v>
      </c>
      <c r="S13" s="253">
        <v>-400</v>
      </c>
      <c r="T13" s="265">
        <v>12605.07</v>
      </c>
      <c r="U13" s="266"/>
      <c r="V13" s="163" t="s">
        <v>265</v>
      </c>
    </row>
    <row r="14" spans="1:22" s="73" customFormat="1" ht="17.25" customHeight="1">
      <c r="A14" s="500"/>
      <c r="B14" s="490"/>
      <c r="C14" s="263" t="s">
        <v>47</v>
      </c>
      <c r="D14" s="264">
        <v>0</v>
      </c>
      <c r="E14" s="264">
        <v>-500</v>
      </c>
      <c r="F14" s="264">
        <v>-8124</v>
      </c>
      <c r="G14" s="264">
        <v>-4900</v>
      </c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65">
        <v>0</v>
      </c>
      <c r="U14" s="266"/>
      <c r="V14" s="163" t="s">
        <v>266</v>
      </c>
    </row>
    <row r="15" spans="1:22" s="73" customFormat="1" ht="17.25" customHeight="1">
      <c r="A15" s="500"/>
      <c r="B15" s="490"/>
      <c r="C15" s="263" t="s">
        <v>48</v>
      </c>
      <c r="D15" s="264">
        <v>0</v>
      </c>
      <c r="E15" s="264">
        <v>0</v>
      </c>
      <c r="F15" s="264">
        <v>0</v>
      </c>
      <c r="G15" s="264">
        <v>0</v>
      </c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65">
        <v>0</v>
      </c>
      <c r="U15" s="266"/>
      <c r="V15" s="163" t="s">
        <v>267</v>
      </c>
    </row>
    <row r="16" spans="1:22" s="73" customFormat="1" ht="17.25" customHeight="1">
      <c r="A16" s="500"/>
      <c r="B16" s="490"/>
      <c r="C16" s="263" t="s">
        <v>49</v>
      </c>
      <c r="D16" s="264">
        <v>0</v>
      </c>
      <c r="E16" s="264">
        <v>-1000</v>
      </c>
      <c r="F16" s="264">
        <v>-2200</v>
      </c>
      <c r="G16" s="264">
        <v>-12000</v>
      </c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65">
        <v>0</v>
      </c>
      <c r="U16" s="266"/>
      <c r="V16" s="163" t="s">
        <v>268</v>
      </c>
    </row>
    <row r="17" spans="1:22" s="73" customFormat="1" ht="17.25" customHeight="1">
      <c r="A17" s="500"/>
      <c r="B17" s="490"/>
      <c r="C17" s="263" t="s">
        <v>50</v>
      </c>
      <c r="D17" s="264">
        <v>0</v>
      </c>
      <c r="E17" s="264">
        <v>0</v>
      </c>
      <c r="F17" s="264">
        <v>0</v>
      </c>
      <c r="G17" s="264">
        <v>-37740.566037735844</v>
      </c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65">
        <v>0</v>
      </c>
      <c r="U17" s="266"/>
      <c r="V17" s="163" t="s">
        <v>269</v>
      </c>
    </row>
    <row r="18" spans="1:22" s="73" customFormat="1" ht="17.25" customHeight="1">
      <c r="A18" s="500"/>
      <c r="B18" s="490"/>
      <c r="C18" s="263" t="s">
        <v>51</v>
      </c>
      <c r="D18" s="264">
        <v>1247.6099999999999</v>
      </c>
      <c r="E18" s="264">
        <v>-23302.39</v>
      </c>
      <c r="F18" s="264">
        <v>-35201.930000000008</v>
      </c>
      <c r="G18" s="264">
        <v>-22634.12000000001</v>
      </c>
      <c r="H18" s="253">
        <v>5780</v>
      </c>
      <c r="I18" s="253">
        <v>100</v>
      </c>
      <c r="J18" s="253">
        <v>10020</v>
      </c>
      <c r="K18" s="253">
        <v>1490</v>
      </c>
      <c r="L18" s="253">
        <v>934.85</v>
      </c>
      <c r="M18" s="253">
        <v>9764.91</v>
      </c>
      <c r="N18" s="253">
        <v>-1414.97</v>
      </c>
      <c r="O18" s="253">
        <v>598.52</v>
      </c>
      <c r="P18" s="253">
        <v>9800.81</v>
      </c>
      <c r="Q18" s="253">
        <v>108.06</v>
      </c>
      <c r="R18" s="253">
        <v>3536.09</v>
      </c>
      <c r="S18" s="253">
        <v>1247.6099999999999</v>
      </c>
      <c r="T18" s="265">
        <v>41965.87999999999</v>
      </c>
      <c r="U18" s="266"/>
      <c r="V18" s="163" t="s">
        <v>270</v>
      </c>
    </row>
    <row r="19" spans="1:22" s="73" customFormat="1" ht="17.25" customHeight="1">
      <c r="A19" s="500"/>
      <c r="B19" s="267" t="s">
        <v>52</v>
      </c>
      <c r="C19" s="263" t="s">
        <v>52</v>
      </c>
      <c r="D19" s="264">
        <v>-72</v>
      </c>
      <c r="E19" s="264">
        <v>-3536.9399999999996</v>
      </c>
      <c r="F19" s="264">
        <v>7344</v>
      </c>
      <c r="G19" s="264">
        <v>-42227.280000000006</v>
      </c>
      <c r="H19" s="253">
        <v>1131</v>
      </c>
      <c r="I19" s="253">
        <v>1131</v>
      </c>
      <c r="J19" s="253">
        <v>1131</v>
      </c>
      <c r="K19" s="253">
        <v>1131</v>
      </c>
      <c r="L19" s="253">
        <v>1131</v>
      </c>
      <c r="M19" s="253">
        <v>555</v>
      </c>
      <c r="N19" s="253">
        <v>999</v>
      </c>
      <c r="O19" s="253">
        <v>722</v>
      </c>
      <c r="P19" s="253">
        <v>722</v>
      </c>
      <c r="Q19" s="253">
        <v>1553</v>
      </c>
      <c r="R19" s="253">
        <v>999</v>
      </c>
      <c r="S19" s="253">
        <v>999</v>
      </c>
      <c r="T19" s="265">
        <v>12204</v>
      </c>
      <c r="U19" s="266"/>
      <c r="V19" s="163" t="s">
        <v>271</v>
      </c>
    </row>
    <row r="20" spans="1:22" s="73" customFormat="1" ht="17.25" customHeight="1">
      <c r="A20" s="500"/>
      <c r="B20" s="267" t="s">
        <v>53</v>
      </c>
      <c r="C20" s="263" t="s">
        <v>53</v>
      </c>
      <c r="D20" s="264">
        <v>-795.57</v>
      </c>
      <c r="E20" s="264">
        <v>-795.57</v>
      </c>
      <c r="F20" s="264">
        <v>14124.93</v>
      </c>
      <c r="G20" s="264">
        <v>-30016.07</v>
      </c>
      <c r="H20" s="253">
        <v>13393.5</v>
      </c>
      <c r="I20" s="253"/>
      <c r="J20" s="253"/>
      <c r="K20" s="253"/>
      <c r="L20" s="253"/>
      <c r="M20" s="253"/>
      <c r="N20" s="253"/>
      <c r="O20" s="253"/>
      <c r="P20" s="253"/>
      <c r="Q20" s="253"/>
      <c r="R20" s="253">
        <v>10456</v>
      </c>
      <c r="S20" s="253">
        <v>-795.57</v>
      </c>
      <c r="T20" s="265">
        <v>23053.93</v>
      </c>
      <c r="U20" s="266"/>
      <c r="V20" s="163" t="s">
        <v>272</v>
      </c>
    </row>
    <row r="21" spans="1:22" s="73" customFormat="1" ht="17.25" customHeight="1">
      <c r="A21" s="500"/>
      <c r="B21" s="267" t="s">
        <v>54</v>
      </c>
      <c r="C21" s="263" t="s">
        <v>54</v>
      </c>
      <c r="D21" s="264">
        <v>-880</v>
      </c>
      <c r="E21" s="264">
        <v>-5370</v>
      </c>
      <c r="F21" s="264">
        <v>-16784.16</v>
      </c>
      <c r="G21" s="264">
        <v>-30813.32</v>
      </c>
      <c r="H21" s="253">
        <v>1000</v>
      </c>
      <c r="I21" s="253">
        <v>-1000</v>
      </c>
      <c r="J21" s="253">
        <v>1000</v>
      </c>
      <c r="K21" s="253">
        <v>618</v>
      </c>
      <c r="L21" s="253"/>
      <c r="M21" s="253"/>
      <c r="N21" s="253">
        <v>2520</v>
      </c>
      <c r="O21" s="253">
        <v>2600</v>
      </c>
      <c r="P21" s="253">
        <v>-1000</v>
      </c>
      <c r="Q21" s="253">
        <v>3188.68</v>
      </c>
      <c r="R21" s="253"/>
      <c r="S21" s="253">
        <v>1080</v>
      </c>
      <c r="T21" s="265">
        <v>10006.68</v>
      </c>
      <c r="U21" s="266"/>
      <c r="V21" s="163" t="s">
        <v>273</v>
      </c>
    </row>
    <row r="22" spans="1:22" s="73" customFormat="1" ht="17.25" customHeight="1">
      <c r="A22" s="500"/>
      <c r="B22" s="490" t="s">
        <v>55</v>
      </c>
      <c r="C22" s="263" t="s">
        <v>56</v>
      </c>
      <c r="D22" s="264">
        <v>-4412.1399999999994</v>
      </c>
      <c r="E22" s="264">
        <v>-1955.4293571049384</v>
      </c>
      <c r="F22" s="264">
        <v>-35627.160000000018</v>
      </c>
      <c r="G22" s="264">
        <v>6176.5377147407562</v>
      </c>
      <c r="H22" s="253">
        <v>14897.71</v>
      </c>
      <c r="I22" s="253">
        <v>14897.71</v>
      </c>
      <c r="J22" s="253">
        <v>14897.71</v>
      </c>
      <c r="K22" s="253">
        <v>14252.28</v>
      </c>
      <c r="L22" s="253">
        <v>8197.2800000000007</v>
      </c>
      <c r="M22" s="253">
        <v>6470.24</v>
      </c>
      <c r="N22" s="253">
        <v>6197.44</v>
      </c>
      <c r="O22" s="253">
        <v>7741.2</v>
      </c>
      <c r="P22" s="253">
        <v>7741.2</v>
      </c>
      <c r="Q22" s="253">
        <v>6450.34</v>
      </c>
      <c r="R22" s="253">
        <v>7741.2</v>
      </c>
      <c r="S22" s="253">
        <v>7258.42</v>
      </c>
      <c r="T22" s="265">
        <v>116742.73</v>
      </c>
      <c r="U22" s="266"/>
      <c r="V22" s="163" t="s">
        <v>274</v>
      </c>
    </row>
    <row r="23" spans="1:22" s="73" customFormat="1" ht="17.25" customHeight="1">
      <c r="A23" s="500"/>
      <c r="B23" s="490"/>
      <c r="C23" s="263" t="s">
        <v>57</v>
      </c>
      <c r="D23" s="264">
        <v>-80.230000000000018</v>
      </c>
      <c r="E23" s="264">
        <v>-15.582812294842086</v>
      </c>
      <c r="F23" s="264">
        <v>-562.18000000000029</v>
      </c>
      <c r="G23" s="264">
        <v>453.46625246189478</v>
      </c>
      <c r="H23" s="253">
        <v>392.05</v>
      </c>
      <c r="I23" s="253">
        <v>392.05</v>
      </c>
      <c r="J23" s="253">
        <v>392.06</v>
      </c>
      <c r="K23" s="253">
        <v>375.07</v>
      </c>
      <c r="L23" s="253">
        <v>256.18</v>
      </c>
      <c r="M23" s="253">
        <v>202.21</v>
      </c>
      <c r="N23" s="253">
        <v>193.65</v>
      </c>
      <c r="O23" s="253">
        <v>241.77</v>
      </c>
      <c r="P23" s="253">
        <v>241.73</v>
      </c>
      <c r="Q23" s="253">
        <v>207.75</v>
      </c>
      <c r="R23" s="253">
        <v>241.73</v>
      </c>
      <c r="S23" s="253">
        <v>226.89</v>
      </c>
      <c r="T23" s="265">
        <v>3363.14</v>
      </c>
      <c r="U23" s="266"/>
      <c r="V23" s="163" t="s">
        <v>275</v>
      </c>
    </row>
    <row r="24" spans="1:22" s="73" customFormat="1" ht="17.25" customHeight="1">
      <c r="A24" s="500"/>
      <c r="B24" s="490"/>
      <c r="C24" s="263" t="s">
        <v>58</v>
      </c>
      <c r="D24" s="264">
        <v>-1174.45</v>
      </c>
      <c r="E24" s="264">
        <v>111.52257018430191</v>
      </c>
      <c r="F24" s="264">
        <v>-22763.159999999996</v>
      </c>
      <c r="G24" s="264">
        <v>2279.7808422116223</v>
      </c>
      <c r="H24" s="253">
        <v>518.53</v>
      </c>
      <c r="I24" s="253">
        <v>496.45</v>
      </c>
      <c r="J24" s="253">
        <v>496.45</v>
      </c>
      <c r="K24" s="253">
        <v>496.45</v>
      </c>
      <c r="L24" s="253">
        <v>341.89</v>
      </c>
      <c r="M24" s="253">
        <v>301.81</v>
      </c>
      <c r="N24" s="253">
        <v>289.66000000000003</v>
      </c>
      <c r="O24" s="253">
        <v>1504.46</v>
      </c>
      <c r="P24" s="253">
        <v>429.95</v>
      </c>
      <c r="Q24" s="253">
        <v>388.06</v>
      </c>
      <c r="R24" s="253">
        <v>432.22</v>
      </c>
      <c r="S24" s="253">
        <v>432.22</v>
      </c>
      <c r="T24" s="265">
        <v>6128.1500000000005</v>
      </c>
      <c r="U24" s="266"/>
      <c r="V24" s="163" t="s">
        <v>276</v>
      </c>
    </row>
    <row r="25" spans="1:22" s="73" customFormat="1" ht="17.25" customHeight="1">
      <c r="A25" s="500"/>
      <c r="B25" s="490"/>
      <c r="C25" s="263" t="s">
        <v>59</v>
      </c>
      <c r="D25" s="264">
        <v>-2222.81</v>
      </c>
      <c r="E25" s="264">
        <v>-1521.338675845976</v>
      </c>
      <c r="F25" s="264">
        <v>-37044.050000000003</v>
      </c>
      <c r="G25" s="264">
        <v>-8766.2141101516972</v>
      </c>
      <c r="H25" s="253">
        <v>7906.52</v>
      </c>
      <c r="I25" s="253">
        <v>5216.67</v>
      </c>
      <c r="J25" s="253">
        <v>5216.68</v>
      </c>
      <c r="K25" s="253">
        <v>5285.7</v>
      </c>
      <c r="L25" s="253">
        <v>3620.09</v>
      </c>
      <c r="M25" s="253">
        <v>3141.32</v>
      </c>
      <c r="N25" s="253">
        <v>2676.75</v>
      </c>
      <c r="O25" s="253">
        <v>4170.26</v>
      </c>
      <c r="P25" s="253">
        <v>3250.84</v>
      </c>
      <c r="Q25" s="253">
        <v>2809.22</v>
      </c>
      <c r="R25" s="253">
        <v>3250.84</v>
      </c>
      <c r="S25" s="253">
        <v>3368.64</v>
      </c>
      <c r="T25" s="265">
        <v>49913.53</v>
      </c>
      <c r="U25" s="266"/>
      <c r="V25" s="163" t="s">
        <v>277</v>
      </c>
    </row>
    <row r="26" spans="1:22" s="73" customFormat="1" ht="17.25" customHeight="1">
      <c r="A26" s="500"/>
      <c r="B26" s="490"/>
      <c r="C26" s="263" t="s">
        <v>60</v>
      </c>
      <c r="D26" s="264">
        <v>-444.09</v>
      </c>
      <c r="E26" s="264">
        <v>-335.26172493854762</v>
      </c>
      <c r="F26" s="264">
        <v>-1026.2399999999989</v>
      </c>
      <c r="G26" s="264">
        <v>464.40930073742948</v>
      </c>
      <c r="H26" s="253">
        <v>641.41999999999996</v>
      </c>
      <c r="I26" s="253">
        <v>641.42999999999995</v>
      </c>
      <c r="J26" s="253">
        <v>641.41999999999996</v>
      </c>
      <c r="K26" s="253">
        <v>614.24</v>
      </c>
      <c r="L26" s="253">
        <v>424.01</v>
      </c>
      <c r="M26" s="253">
        <v>329.67</v>
      </c>
      <c r="N26" s="253">
        <v>328.58</v>
      </c>
      <c r="O26" s="253">
        <v>399.23</v>
      </c>
      <c r="P26" s="253">
        <v>399.2</v>
      </c>
      <c r="Q26" s="253">
        <v>344.84</v>
      </c>
      <c r="R26" s="253">
        <v>399.35</v>
      </c>
      <c r="S26" s="253">
        <v>61.44</v>
      </c>
      <c r="T26" s="265">
        <v>5224.8300000000008</v>
      </c>
      <c r="U26" s="266"/>
      <c r="V26" s="163" t="s">
        <v>278</v>
      </c>
    </row>
    <row r="27" spans="1:22" s="73" customFormat="1" ht="17.25" customHeight="1">
      <c r="A27" s="500"/>
      <c r="B27" s="267" t="s">
        <v>61</v>
      </c>
      <c r="C27" s="263" t="s">
        <v>61</v>
      </c>
      <c r="D27" s="264">
        <v>0</v>
      </c>
      <c r="E27" s="264">
        <v>-1000</v>
      </c>
      <c r="F27" s="264">
        <v>0</v>
      </c>
      <c r="G27" s="264">
        <v>-12000</v>
      </c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65">
        <v>0</v>
      </c>
      <c r="U27" s="266"/>
      <c r="V27" s="163" t="s">
        <v>279</v>
      </c>
    </row>
    <row r="28" spans="1:22" s="73" customFormat="1" ht="17.25" customHeight="1">
      <c r="A28" s="501" t="s">
        <v>62</v>
      </c>
      <c r="B28" s="490" t="s">
        <v>63</v>
      </c>
      <c r="C28" s="263" t="s">
        <v>64</v>
      </c>
      <c r="D28" s="264">
        <v>-180</v>
      </c>
      <c r="E28" s="264">
        <v>822</v>
      </c>
      <c r="F28" s="264">
        <v>2506</v>
      </c>
      <c r="G28" s="264">
        <v>3508</v>
      </c>
      <c r="H28" s="253"/>
      <c r="I28" s="253">
        <v>488</v>
      </c>
      <c r="J28" s="253"/>
      <c r="K28" s="253"/>
      <c r="L28" s="253"/>
      <c r="M28" s="253"/>
      <c r="N28" s="253"/>
      <c r="O28" s="253">
        <v>1780</v>
      </c>
      <c r="P28" s="253">
        <v>418</v>
      </c>
      <c r="Q28" s="253"/>
      <c r="R28" s="253"/>
      <c r="S28" s="253">
        <v>822</v>
      </c>
      <c r="T28" s="265">
        <v>3508</v>
      </c>
      <c r="U28" s="266"/>
      <c r="V28" s="163" t="s">
        <v>280</v>
      </c>
    </row>
    <row r="29" spans="1:22" s="73" customFormat="1" ht="17.25" customHeight="1">
      <c r="A29" s="501"/>
      <c r="B29" s="490"/>
      <c r="C29" s="263" t="s">
        <v>65</v>
      </c>
      <c r="D29" s="264">
        <v>-9082.76</v>
      </c>
      <c r="E29" s="264">
        <v>-737.76</v>
      </c>
      <c r="F29" s="264">
        <v>-12826.429999999998</v>
      </c>
      <c r="G29" s="264">
        <v>5715.2800000000007</v>
      </c>
      <c r="H29" s="253">
        <v>611</v>
      </c>
      <c r="I29" s="253"/>
      <c r="J29" s="253">
        <v>758</v>
      </c>
      <c r="K29" s="253">
        <v>2793.11</v>
      </c>
      <c r="L29" s="253"/>
      <c r="M29" s="253">
        <v>-3635</v>
      </c>
      <c r="N29" s="253">
        <v>248</v>
      </c>
      <c r="O29" s="253">
        <v>643</v>
      </c>
      <c r="P29" s="253">
        <v>1415.93</v>
      </c>
      <c r="Q29" s="253">
        <v>5700</v>
      </c>
      <c r="R29" s="253">
        <v>6169</v>
      </c>
      <c r="S29" s="253">
        <v>12.24</v>
      </c>
      <c r="T29" s="265">
        <v>14715.28</v>
      </c>
      <c r="U29" s="266"/>
      <c r="V29" s="163" t="s">
        <v>281</v>
      </c>
    </row>
    <row r="30" spans="1:22" s="73" customFormat="1" ht="17.25" customHeight="1">
      <c r="A30" s="501"/>
      <c r="B30" s="267" t="s">
        <v>66</v>
      </c>
      <c r="C30" s="263" t="s">
        <v>66</v>
      </c>
      <c r="D30" s="264">
        <v>-2686.5</v>
      </c>
      <c r="E30" s="264">
        <v>-700</v>
      </c>
      <c r="F30" s="264">
        <v>-6758</v>
      </c>
      <c r="G30" s="264">
        <v>-14466.5</v>
      </c>
      <c r="H30" s="253">
        <v>-2986.5</v>
      </c>
      <c r="I30" s="253"/>
      <c r="J30" s="253"/>
      <c r="K30" s="253">
        <v>220</v>
      </c>
      <c r="L30" s="253"/>
      <c r="M30" s="253"/>
      <c r="N30" s="253"/>
      <c r="O30" s="253"/>
      <c r="P30" s="253"/>
      <c r="Q30" s="253"/>
      <c r="R30" s="253"/>
      <c r="S30" s="253">
        <v>300</v>
      </c>
      <c r="T30" s="265">
        <v>-2466.5</v>
      </c>
      <c r="U30" s="266"/>
      <c r="V30" s="163" t="s">
        <v>282</v>
      </c>
    </row>
    <row r="31" spans="1:22" s="73" customFormat="1" ht="17.25" customHeight="1">
      <c r="A31" s="501"/>
      <c r="B31" s="490" t="s">
        <v>67</v>
      </c>
      <c r="C31" s="263" t="s">
        <v>68</v>
      </c>
      <c r="D31" s="264">
        <v>-3772</v>
      </c>
      <c r="E31" s="264">
        <v>-2915</v>
      </c>
      <c r="F31" s="264">
        <v>-42993.840000000004</v>
      </c>
      <c r="G31" s="264">
        <v>2707</v>
      </c>
      <c r="H31" s="253">
        <v>590</v>
      </c>
      <c r="I31" s="253"/>
      <c r="J31" s="253">
        <v>1772</v>
      </c>
      <c r="K31" s="253">
        <v>4506</v>
      </c>
      <c r="L31" s="253"/>
      <c r="M31" s="253">
        <v>5104</v>
      </c>
      <c r="N31" s="253">
        <v>1772</v>
      </c>
      <c r="O31" s="253">
        <v>886</v>
      </c>
      <c r="P31" s="253">
        <v>886</v>
      </c>
      <c r="Q31" s="253">
        <v>886</v>
      </c>
      <c r="R31" s="253">
        <v>7230</v>
      </c>
      <c r="S31" s="253">
        <v>-1114</v>
      </c>
      <c r="T31" s="265">
        <v>22518</v>
      </c>
      <c r="U31" s="266"/>
      <c r="V31" s="163" t="s">
        <v>283</v>
      </c>
    </row>
    <row r="32" spans="1:22" s="73" customFormat="1" ht="17.25" customHeight="1">
      <c r="A32" s="501"/>
      <c r="B32" s="490"/>
      <c r="C32" s="263" t="s">
        <v>69</v>
      </c>
      <c r="D32" s="264">
        <v>0</v>
      </c>
      <c r="E32" s="264">
        <v>0</v>
      </c>
      <c r="F32" s="264">
        <v>-316</v>
      </c>
      <c r="G32" s="264">
        <v>0</v>
      </c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65">
        <v>0</v>
      </c>
      <c r="U32" s="266"/>
      <c r="V32" s="163" t="s">
        <v>284</v>
      </c>
    </row>
    <row r="33" spans="1:22" s="73" customFormat="1" ht="17.25" customHeight="1">
      <c r="A33" s="501"/>
      <c r="B33" s="490"/>
      <c r="C33" s="263" t="s">
        <v>70</v>
      </c>
      <c r="D33" s="264">
        <v>0</v>
      </c>
      <c r="E33" s="264">
        <v>0</v>
      </c>
      <c r="F33" s="264">
        <v>600</v>
      </c>
      <c r="G33" s="264">
        <v>1800</v>
      </c>
      <c r="H33" s="253"/>
      <c r="I33" s="253"/>
      <c r="J33" s="253"/>
      <c r="K33" s="253">
        <v>1800</v>
      </c>
      <c r="L33" s="253"/>
      <c r="M33" s="253"/>
      <c r="N33" s="253"/>
      <c r="O33" s="253"/>
      <c r="P33" s="253"/>
      <c r="Q33" s="253"/>
      <c r="R33" s="253"/>
      <c r="S33" s="253"/>
      <c r="T33" s="265">
        <v>1800</v>
      </c>
      <c r="U33" s="266"/>
      <c r="V33" s="163" t="s">
        <v>285</v>
      </c>
    </row>
    <row r="34" spans="1:22" s="73" customFormat="1" ht="17.25" customHeight="1">
      <c r="A34" s="501"/>
      <c r="B34" s="490" t="s">
        <v>71</v>
      </c>
      <c r="C34" s="263" t="s">
        <v>72</v>
      </c>
      <c r="D34" s="264">
        <v>888.00999999999976</v>
      </c>
      <c r="E34" s="264">
        <v>1387.6599999999999</v>
      </c>
      <c r="F34" s="264">
        <v>-3548.7200000000012</v>
      </c>
      <c r="G34" s="264">
        <v>7931.02</v>
      </c>
      <c r="H34" s="253">
        <v>-279.22000000000003</v>
      </c>
      <c r="I34" s="253">
        <v>-1000</v>
      </c>
      <c r="J34" s="253">
        <v>3279.75</v>
      </c>
      <c r="K34" s="253">
        <v>1245.8</v>
      </c>
      <c r="L34" s="253"/>
      <c r="M34" s="253">
        <v>345</v>
      </c>
      <c r="N34" s="253">
        <v>189.32</v>
      </c>
      <c r="O34" s="253">
        <v>4426.0600000000004</v>
      </c>
      <c r="P34" s="253">
        <v>8682.35</v>
      </c>
      <c r="Q34" s="253">
        <v>-2509.1999999999998</v>
      </c>
      <c r="R34" s="253">
        <v>2413.5</v>
      </c>
      <c r="S34" s="253">
        <v>3137.66</v>
      </c>
      <c r="T34" s="265">
        <v>19931.02</v>
      </c>
      <c r="U34" s="266"/>
      <c r="V34" s="163" t="s">
        <v>286</v>
      </c>
    </row>
    <row r="35" spans="1:22" s="73" customFormat="1" ht="17.25" customHeight="1">
      <c r="A35" s="501"/>
      <c r="B35" s="490"/>
      <c r="C35" s="263" t="s">
        <v>73</v>
      </c>
      <c r="D35" s="264">
        <v>0</v>
      </c>
      <c r="E35" s="264">
        <v>0</v>
      </c>
      <c r="F35" s="264">
        <v>0</v>
      </c>
      <c r="G35" s="264">
        <v>0</v>
      </c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65">
        <v>0</v>
      </c>
      <c r="U35" s="266"/>
      <c r="V35" s="163" t="s">
        <v>287</v>
      </c>
    </row>
    <row r="36" spans="1:22" s="73" customFormat="1" ht="17.25" customHeight="1">
      <c r="A36" s="501"/>
      <c r="B36" s="267" t="s">
        <v>74</v>
      </c>
      <c r="C36" s="263" t="s">
        <v>74</v>
      </c>
      <c r="D36" s="264">
        <v>-11596.52</v>
      </c>
      <c r="E36" s="264">
        <v>-5438.77</v>
      </c>
      <c r="F36" s="264">
        <v>-54343.239999999991</v>
      </c>
      <c r="G36" s="264">
        <v>-15851.869999999995</v>
      </c>
      <c r="H36" s="253">
        <v>3161.51</v>
      </c>
      <c r="I36" s="253">
        <v>588.75</v>
      </c>
      <c r="J36" s="253">
        <v>3423.38</v>
      </c>
      <c r="K36" s="253">
        <v>2327.73</v>
      </c>
      <c r="L36" s="253">
        <v>5489.71</v>
      </c>
      <c r="M36" s="253">
        <v>-1932.19</v>
      </c>
      <c r="N36" s="253">
        <v>3659.65</v>
      </c>
      <c r="O36" s="253">
        <v>9574.07</v>
      </c>
      <c r="P36" s="253">
        <v>6235.94</v>
      </c>
      <c r="Q36" s="253"/>
      <c r="R36" s="253">
        <v>7208.35</v>
      </c>
      <c r="S36" s="253">
        <v>-988.77</v>
      </c>
      <c r="T36" s="265">
        <v>38748.130000000005</v>
      </c>
      <c r="U36" s="266"/>
      <c r="V36" s="163" t="s">
        <v>288</v>
      </c>
    </row>
    <row r="37" spans="1:22" s="73" customFormat="1" ht="12">
      <c r="A37" s="501"/>
      <c r="B37" s="267" t="s">
        <v>75</v>
      </c>
      <c r="C37" s="263" t="s">
        <v>75</v>
      </c>
      <c r="D37" s="264">
        <v>-16554</v>
      </c>
      <c r="E37" s="264">
        <v>11167</v>
      </c>
      <c r="F37" s="264">
        <v>-1503.6999999999971</v>
      </c>
      <c r="G37" s="264">
        <v>16605.300000000003</v>
      </c>
      <c r="H37" s="253">
        <v>4365</v>
      </c>
      <c r="I37" s="253">
        <v>-2714</v>
      </c>
      <c r="J37" s="253">
        <v>2667.3</v>
      </c>
      <c r="K37" s="253">
        <v>2878</v>
      </c>
      <c r="L37" s="253">
        <v>23015</v>
      </c>
      <c r="M37" s="253">
        <v>9583</v>
      </c>
      <c r="N37" s="253">
        <v>1397</v>
      </c>
      <c r="O37" s="253">
        <v>9274</v>
      </c>
      <c r="P37" s="253">
        <v>14841</v>
      </c>
      <c r="Q37" s="253">
        <v>5442</v>
      </c>
      <c r="R37" s="253">
        <v>6690</v>
      </c>
      <c r="S37" s="253">
        <v>17167</v>
      </c>
      <c r="T37" s="265">
        <v>94605.3</v>
      </c>
      <c r="U37" s="266"/>
      <c r="V37" s="163" t="s">
        <v>289</v>
      </c>
    </row>
    <row r="38" spans="1:22" s="73" customFormat="1" ht="17.25" customHeight="1">
      <c r="A38" s="501"/>
      <c r="B38" s="490" t="s">
        <v>76</v>
      </c>
      <c r="C38" s="263" t="s">
        <v>77</v>
      </c>
      <c r="D38" s="264">
        <v>0</v>
      </c>
      <c r="E38" s="264">
        <v>0</v>
      </c>
      <c r="F38" s="264">
        <v>0</v>
      </c>
      <c r="G38" s="264">
        <v>0</v>
      </c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65">
        <v>0</v>
      </c>
      <c r="U38" s="266"/>
      <c r="V38" s="163" t="s">
        <v>290</v>
      </c>
    </row>
    <row r="39" spans="1:22" s="73" customFormat="1" ht="17.25" customHeight="1">
      <c r="A39" s="501"/>
      <c r="B39" s="490"/>
      <c r="C39" s="263" t="s">
        <v>78</v>
      </c>
      <c r="D39" s="264">
        <v>0</v>
      </c>
      <c r="E39" s="264">
        <v>0</v>
      </c>
      <c r="F39" s="264">
        <v>0</v>
      </c>
      <c r="G39" s="264">
        <v>0</v>
      </c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65">
        <v>0</v>
      </c>
      <c r="U39" s="266"/>
      <c r="V39" s="163" t="s">
        <v>291</v>
      </c>
    </row>
    <row r="40" spans="1:22" s="73" customFormat="1" ht="17.25" customHeight="1">
      <c r="A40" s="501"/>
      <c r="B40" s="267" t="s">
        <v>79</v>
      </c>
      <c r="C40" s="263" t="s">
        <v>79</v>
      </c>
      <c r="D40" s="264">
        <v>-961</v>
      </c>
      <c r="E40" s="264">
        <v>0</v>
      </c>
      <c r="F40" s="264">
        <v>-961</v>
      </c>
      <c r="G40" s="264">
        <v>0</v>
      </c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65">
        <v>0</v>
      </c>
      <c r="U40" s="266"/>
      <c r="V40" s="163" t="s">
        <v>292</v>
      </c>
    </row>
    <row r="41" spans="1:22" s="73" customFormat="1" ht="15" customHeight="1">
      <c r="A41" s="502" t="s">
        <v>80</v>
      </c>
      <c r="B41" s="268" t="s">
        <v>81</v>
      </c>
      <c r="C41" s="263" t="s">
        <v>81</v>
      </c>
      <c r="D41" s="264">
        <v>-27138.16</v>
      </c>
      <c r="E41" s="264">
        <v>77.209999999999994</v>
      </c>
      <c r="F41" s="264">
        <v>-519903.32</v>
      </c>
      <c r="G41" s="264">
        <v>-5461.5700000000033</v>
      </c>
      <c r="H41" s="253">
        <v>-1029.92</v>
      </c>
      <c r="I41" s="253">
        <v>-3846.37</v>
      </c>
      <c r="J41" s="253">
        <v>31.15</v>
      </c>
      <c r="K41" s="253">
        <v>283.87</v>
      </c>
      <c r="L41" s="253">
        <v>362.25</v>
      </c>
      <c r="M41" s="253">
        <v>1144.5999999999999</v>
      </c>
      <c r="N41" s="253">
        <v>892.79</v>
      </c>
      <c r="O41" s="253">
        <v>791.17</v>
      </c>
      <c r="P41" s="253">
        <v>76.06</v>
      </c>
      <c r="Q41" s="253">
        <v>21918.87</v>
      </c>
      <c r="R41" s="253">
        <v>6836.75</v>
      </c>
      <c r="S41" s="253">
        <v>77.209999999999994</v>
      </c>
      <c r="T41" s="265">
        <v>27538.429999999997</v>
      </c>
      <c r="U41" s="266"/>
      <c r="V41" s="163" t="s">
        <v>293</v>
      </c>
    </row>
    <row r="42" spans="1:22" s="73" customFormat="1" ht="17.25" customHeight="1">
      <c r="A42" s="502"/>
      <c r="B42" s="267" t="s">
        <v>82</v>
      </c>
      <c r="C42" s="269" t="s">
        <v>82</v>
      </c>
      <c r="D42" s="264">
        <v>-390</v>
      </c>
      <c r="E42" s="264">
        <v>0</v>
      </c>
      <c r="F42" s="264">
        <v>-21821.619999999995</v>
      </c>
      <c r="G42" s="264">
        <v>3815.52</v>
      </c>
      <c r="H42" s="253">
        <v>3815.52</v>
      </c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65">
        <v>3815.52</v>
      </c>
      <c r="U42" s="266"/>
      <c r="V42" s="163" t="s">
        <v>294</v>
      </c>
    </row>
    <row r="43" spans="1:22" s="73" customFormat="1" ht="12">
      <c r="A43" s="502"/>
      <c r="B43" s="267" t="s">
        <v>83</v>
      </c>
      <c r="C43" s="269" t="s">
        <v>83</v>
      </c>
      <c r="D43" s="264">
        <v>-1886.79</v>
      </c>
      <c r="E43" s="264">
        <v>0</v>
      </c>
      <c r="F43" s="264">
        <v>-3970.45</v>
      </c>
      <c r="G43" s="264">
        <v>905.66</v>
      </c>
      <c r="H43" s="253"/>
      <c r="I43" s="253"/>
      <c r="J43" s="253"/>
      <c r="K43" s="253"/>
      <c r="L43" s="253"/>
      <c r="M43" s="253"/>
      <c r="N43" s="253"/>
      <c r="O43" s="253"/>
      <c r="P43" s="253">
        <v>905.66</v>
      </c>
      <c r="Q43" s="253"/>
      <c r="R43" s="253"/>
      <c r="S43" s="253"/>
      <c r="T43" s="265">
        <v>905.66</v>
      </c>
      <c r="U43" s="266"/>
      <c r="V43" s="163" t="s">
        <v>295</v>
      </c>
    </row>
    <row r="44" spans="1:22" s="73" customFormat="1" ht="17.25" customHeight="1">
      <c r="A44" s="502"/>
      <c r="B44" s="490" t="s">
        <v>84</v>
      </c>
      <c r="C44" s="269" t="s">
        <v>85</v>
      </c>
      <c r="D44" s="264">
        <v>20434.64</v>
      </c>
      <c r="E44" s="264">
        <v>20434.64</v>
      </c>
      <c r="F44" s="264">
        <v>-6938.010000000002</v>
      </c>
      <c r="G44" s="264">
        <v>30802.559999999998</v>
      </c>
      <c r="H44" s="253"/>
      <c r="I44" s="253"/>
      <c r="J44" s="253">
        <v>10367.92</v>
      </c>
      <c r="K44" s="253"/>
      <c r="L44" s="253"/>
      <c r="M44" s="253"/>
      <c r="N44" s="253"/>
      <c r="O44" s="253"/>
      <c r="P44" s="253"/>
      <c r="Q44" s="253"/>
      <c r="R44" s="253"/>
      <c r="S44" s="253">
        <v>20434.64</v>
      </c>
      <c r="T44" s="265">
        <v>30802.559999999998</v>
      </c>
      <c r="U44" s="266"/>
      <c r="V44" s="163" t="s">
        <v>296</v>
      </c>
    </row>
    <row r="45" spans="1:22" s="73" customFormat="1" ht="17.25" customHeight="1">
      <c r="A45" s="502"/>
      <c r="B45" s="490"/>
      <c r="C45" s="269" t="s">
        <v>86</v>
      </c>
      <c r="D45" s="264">
        <v>0</v>
      </c>
      <c r="E45" s="264">
        <v>0</v>
      </c>
      <c r="F45" s="264">
        <v>0</v>
      </c>
      <c r="G45" s="264">
        <v>0</v>
      </c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65">
        <v>0</v>
      </c>
      <c r="U45" s="266"/>
      <c r="V45" s="163" t="s">
        <v>297</v>
      </c>
    </row>
    <row r="46" spans="1:22" s="73" customFormat="1" ht="17.25" customHeight="1">
      <c r="A46" s="502"/>
      <c r="B46" s="267" t="s">
        <v>87</v>
      </c>
      <c r="C46" s="269" t="s">
        <v>87</v>
      </c>
      <c r="D46" s="264">
        <v>-51480.22</v>
      </c>
      <c r="E46" s="264">
        <v>70915.27</v>
      </c>
      <c r="F46" s="264">
        <v>-1079177.98</v>
      </c>
      <c r="G46" s="264">
        <v>287062.96000000008</v>
      </c>
      <c r="H46" s="253">
        <v>190109.06</v>
      </c>
      <c r="I46" s="253">
        <v>92723.14</v>
      </c>
      <c r="J46" s="253">
        <v>73016</v>
      </c>
      <c r="K46" s="253">
        <v>70956.87</v>
      </c>
      <c r="L46" s="253">
        <v>70956.929999999993</v>
      </c>
      <c r="M46" s="253">
        <v>72828.08</v>
      </c>
      <c r="N46" s="253">
        <v>72828.17</v>
      </c>
      <c r="O46" s="253">
        <v>76418.58</v>
      </c>
      <c r="P46" s="253">
        <v>73545.06</v>
      </c>
      <c r="Q46" s="253">
        <v>73544.97</v>
      </c>
      <c r="R46" s="253">
        <v>75566.78</v>
      </c>
      <c r="S46" s="253">
        <v>136946.72</v>
      </c>
      <c r="T46" s="265">
        <v>1079440.3599999999</v>
      </c>
      <c r="U46" s="266"/>
      <c r="V46" s="163" t="s">
        <v>298</v>
      </c>
    </row>
    <row r="47" spans="1:22" s="73" customFormat="1" ht="17.25" customHeight="1">
      <c r="A47" s="502"/>
      <c r="B47" s="267" t="s">
        <v>88</v>
      </c>
      <c r="C47" s="269" t="s">
        <v>88</v>
      </c>
      <c r="D47" s="264">
        <v>0</v>
      </c>
      <c r="E47" s="264">
        <v>0</v>
      </c>
      <c r="F47" s="264">
        <v>4.999999998108251E-2</v>
      </c>
      <c r="G47" s="264">
        <v>4.999999998108251E-2</v>
      </c>
      <c r="H47" s="253">
        <v>4301.33</v>
      </c>
      <c r="I47" s="253">
        <v>4301.33</v>
      </c>
      <c r="J47" s="253">
        <v>4301.34</v>
      </c>
      <c r="K47" s="253">
        <v>4301.33</v>
      </c>
      <c r="L47" s="253">
        <v>4301.34</v>
      </c>
      <c r="M47" s="253">
        <v>4301.33</v>
      </c>
      <c r="N47" s="253">
        <v>4301.34</v>
      </c>
      <c r="O47" s="253">
        <v>4301.33</v>
      </c>
      <c r="P47" s="253">
        <v>4301.34</v>
      </c>
      <c r="Q47" s="253">
        <v>4301.33</v>
      </c>
      <c r="R47" s="253">
        <v>4301.34</v>
      </c>
      <c r="S47" s="253">
        <v>4301.33</v>
      </c>
      <c r="T47" s="265">
        <v>51616.009999999995</v>
      </c>
      <c r="U47" s="266"/>
      <c r="V47" s="163" t="s">
        <v>299</v>
      </c>
    </row>
    <row r="48" spans="1:22" s="73" customFormat="1" ht="17.25" customHeight="1">
      <c r="A48" s="502"/>
      <c r="B48" s="267" t="s">
        <v>89</v>
      </c>
      <c r="C48" s="269" t="s">
        <v>89</v>
      </c>
      <c r="D48" s="264">
        <v>0</v>
      </c>
      <c r="E48" s="264">
        <v>0</v>
      </c>
      <c r="F48" s="264">
        <v>-9341.75</v>
      </c>
      <c r="G48" s="264">
        <v>0</v>
      </c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65">
        <v>0</v>
      </c>
      <c r="U48" s="266"/>
      <c r="V48" s="163" t="s">
        <v>300</v>
      </c>
    </row>
    <row r="49" spans="1:22" s="73" customFormat="1" ht="17.25" customHeight="1">
      <c r="A49" s="503" t="s">
        <v>90</v>
      </c>
      <c r="B49" s="491" t="s">
        <v>91</v>
      </c>
      <c r="C49" s="269" t="s">
        <v>92</v>
      </c>
      <c r="D49" s="264">
        <v>0</v>
      </c>
      <c r="E49" s="264">
        <v>-1000</v>
      </c>
      <c r="F49" s="264">
        <v>-1313.25</v>
      </c>
      <c r="G49" s="264">
        <v>-10000</v>
      </c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65">
        <v>0</v>
      </c>
      <c r="U49" s="266"/>
      <c r="V49" s="163" t="s">
        <v>301</v>
      </c>
    </row>
    <row r="50" spans="1:22" s="73" customFormat="1" ht="17.25" customHeight="1">
      <c r="A50" s="503"/>
      <c r="B50" s="491"/>
      <c r="C50" s="269" t="s">
        <v>93</v>
      </c>
      <c r="D50" s="264">
        <v>0</v>
      </c>
      <c r="E50" s="264">
        <v>0</v>
      </c>
      <c r="F50" s="264">
        <v>0</v>
      </c>
      <c r="G50" s="264">
        <v>0</v>
      </c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65">
        <v>0</v>
      </c>
      <c r="U50" s="266"/>
      <c r="V50" s="163" t="s">
        <v>302</v>
      </c>
    </row>
    <row r="51" spans="1:22" s="73" customFormat="1" ht="17.25" customHeight="1">
      <c r="A51" s="503"/>
      <c r="B51" s="491"/>
      <c r="C51" s="269" t="s">
        <v>94</v>
      </c>
      <c r="D51" s="264">
        <v>0</v>
      </c>
      <c r="E51" s="264">
        <v>0</v>
      </c>
      <c r="F51" s="264">
        <v>0</v>
      </c>
      <c r="G51" s="264">
        <v>0</v>
      </c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65">
        <v>0</v>
      </c>
      <c r="U51" s="266"/>
      <c r="V51" s="163" t="s">
        <v>303</v>
      </c>
    </row>
    <row r="52" spans="1:22" s="73" customFormat="1" ht="17.25" customHeight="1">
      <c r="A52" s="503"/>
      <c r="B52" s="490" t="s">
        <v>95</v>
      </c>
      <c r="C52" s="269" t="s">
        <v>96</v>
      </c>
      <c r="D52" s="264">
        <v>6521.91</v>
      </c>
      <c r="E52" s="264">
        <v>-996.19000000000051</v>
      </c>
      <c r="F52" s="264">
        <v>-23313.659999999989</v>
      </c>
      <c r="G52" s="264">
        <v>-76649.819999999992</v>
      </c>
      <c r="H52" s="253">
        <v>1564.66</v>
      </c>
      <c r="I52" s="253"/>
      <c r="J52" s="253">
        <v>6840.1</v>
      </c>
      <c r="K52" s="253"/>
      <c r="L52" s="253">
        <v>4141.46</v>
      </c>
      <c r="M52" s="253">
        <v>5818.58</v>
      </c>
      <c r="N52" s="253">
        <v>4203.54</v>
      </c>
      <c r="O52" s="253">
        <v>102.15</v>
      </c>
      <c r="P52" s="253">
        <v>900.88</v>
      </c>
      <c r="Q52" s="253"/>
      <c r="R52" s="253"/>
      <c r="S52" s="253">
        <v>8453.81</v>
      </c>
      <c r="T52" s="265">
        <v>32025.180000000008</v>
      </c>
      <c r="U52" s="266"/>
      <c r="V52" s="163" t="s">
        <v>304</v>
      </c>
    </row>
    <row r="53" spans="1:22" s="73" customFormat="1" ht="17.25" customHeight="1">
      <c r="A53" s="503"/>
      <c r="B53" s="490"/>
      <c r="C53" s="269" t="s">
        <v>97</v>
      </c>
      <c r="D53" s="264">
        <v>12848.150000000001</v>
      </c>
      <c r="E53" s="264">
        <v>28368.15</v>
      </c>
      <c r="F53" s="264">
        <v>-58431.199999999997</v>
      </c>
      <c r="G53" s="264">
        <v>69472.11</v>
      </c>
      <c r="H53" s="253">
        <v>-764.16</v>
      </c>
      <c r="I53" s="253">
        <v>5242.72</v>
      </c>
      <c r="J53" s="253">
        <v>960.38</v>
      </c>
      <c r="K53" s="253">
        <v>1271</v>
      </c>
      <c r="L53" s="253"/>
      <c r="M53" s="253">
        <v>17161.13</v>
      </c>
      <c r="N53" s="253"/>
      <c r="O53" s="253">
        <v>5237.74</v>
      </c>
      <c r="P53" s="253"/>
      <c r="Q53" s="253">
        <v>3495.15</v>
      </c>
      <c r="R53" s="253">
        <v>8500</v>
      </c>
      <c r="S53" s="253">
        <v>28368.15</v>
      </c>
      <c r="T53" s="265">
        <v>69472.11</v>
      </c>
      <c r="U53" s="266"/>
      <c r="V53" s="163" t="s">
        <v>305</v>
      </c>
    </row>
    <row r="54" spans="1:22" s="73" customFormat="1" ht="17.25" customHeight="1">
      <c r="A54" s="503"/>
      <c r="B54" s="490"/>
      <c r="C54" s="269" t="s">
        <v>98</v>
      </c>
      <c r="D54" s="264">
        <v>0</v>
      </c>
      <c r="E54" s="264">
        <v>0</v>
      </c>
      <c r="F54" s="264">
        <v>2064.0800000000017</v>
      </c>
      <c r="G54" s="264">
        <v>12464.080000000002</v>
      </c>
      <c r="H54" s="253"/>
      <c r="I54" s="253">
        <v>-5400</v>
      </c>
      <c r="J54" s="253"/>
      <c r="K54" s="253"/>
      <c r="L54" s="253"/>
      <c r="M54" s="253"/>
      <c r="N54" s="253"/>
      <c r="O54" s="253"/>
      <c r="P54" s="253"/>
      <c r="Q54" s="253"/>
      <c r="R54" s="253">
        <v>17864.080000000002</v>
      </c>
      <c r="S54" s="253"/>
      <c r="T54" s="265">
        <v>12464.080000000002</v>
      </c>
      <c r="U54" s="266"/>
      <c r="V54" s="163" t="s">
        <v>306</v>
      </c>
    </row>
    <row r="55" spans="1:22" s="73" customFormat="1" ht="17.25" customHeight="1">
      <c r="A55" s="503"/>
      <c r="B55" s="270" t="s">
        <v>99</v>
      </c>
      <c r="C55" s="269" t="s">
        <v>99</v>
      </c>
      <c r="D55" s="264">
        <v>0</v>
      </c>
      <c r="E55" s="264">
        <v>0</v>
      </c>
      <c r="F55" s="264">
        <v>0</v>
      </c>
      <c r="G55" s="264">
        <v>0</v>
      </c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65">
        <v>0</v>
      </c>
      <c r="U55" s="266"/>
      <c r="V55" s="163" t="s">
        <v>307</v>
      </c>
    </row>
    <row r="56" spans="1:22" s="73" customFormat="1" ht="17.25" customHeight="1">
      <c r="A56" s="503"/>
      <c r="B56" s="270" t="s">
        <v>100</v>
      </c>
      <c r="C56" s="269" t="s">
        <v>100</v>
      </c>
      <c r="D56" s="264">
        <v>0</v>
      </c>
      <c r="E56" s="264">
        <v>0</v>
      </c>
      <c r="F56" s="264">
        <v>0</v>
      </c>
      <c r="G56" s="264">
        <v>0</v>
      </c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65">
        <v>0</v>
      </c>
      <c r="U56" s="266"/>
      <c r="V56" s="163" t="s">
        <v>308</v>
      </c>
    </row>
    <row r="57" spans="1:22" s="73" customFormat="1" ht="17.25" customHeight="1">
      <c r="A57" s="504" t="s">
        <v>101</v>
      </c>
      <c r="B57" s="267" t="s">
        <v>102</v>
      </c>
      <c r="C57" s="269" t="s">
        <v>102</v>
      </c>
      <c r="D57" s="264">
        <v>0</v>
      </c>
      <c r="E57" s="264">
        <v>0</v>
      </c>
      <c r="F57" s="264">
        <v>0</v>
      </c>
      <c r="G57" s="264">
        <v>0</v>
      </c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65">
        <v>0</v>
      </c>
      <c r="U57" s="266"/>
      <c r="V57" s="163" t="s">
        <v>309</v>
      </c>
    </row>
    <row r="58" spans="1:22" s="73" customFormat="1" ht="17.25" customHeight="1">
      <c r="A58" s="504"/>
      <c r="B58" s="270" t="s">
        <v>103</v>
      </c>
      <c r="C58" s="269" t="s">
        <v>103</v>
      </c>
      <c r="D58" s="264">
        <v>0</v>
      </c>
      <c r="E58" s="264">
        <v>0</v>
      </c>
      <c r="F58" s="264">
        <v>0</v>
      </c>
      <c r="G58" s="264">
        <v>0</v>
      </c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65">
        <v>0</v>
      </c>
      <c r="U58" s="266"/>
      <c r="V58" s="163" t="s">
        <v>310</v>
      </c>
    </row>
    <row r="59" spans="1:22" s="73" customFormat="1" ht="17.25" customHeight="1">
      <c r="A59" s="504"/>
      <c r="B59" s="491" t="s">
        <v>104</v>
      </c>
      <c r="C59" s="269" t="s">
        <v>105</v>
      </c>
      <c r="D59" s="264">
        <v>0</v>
      </c>
      <c r="E59" s="264">
        <v>0</v>
      </c>
      <c r="F59" s="264">
        <v>0</v>
      </c>
      <c r="G59" s="264">
        <v>0</v>
      </c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65">
        <v>0</v>
      </c>
      <c r="U59" s="266"/>
      <c r="V59" s="163" t="s">
        <v>311</v>
      </c>
    </row>
    <row r="60" spans="1:22" s="73" customFormat="1" ht="17.25" customHeight="1">
      <c r="A60" s="504"/>
      <c r="B60" s="491"/>
      <c r="C60" s="269" t="s">
        <v>106</v>
      </c>
      <c r="D60" s="264">
        <v>0</v>
      </c>
      <c r="E60" s="264">
        <v>0</v>
      </c>
      <c r="F60" s="264">
        <v>0</v>
      </c>
      <c r="G60" s="264">
        <v>0</v>
      </c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65">
        <v>0</v>
      </c>
      <c r="U60" s="266"/>
      <c r="V60" s="163" t="s">
        <v>312</v>
      </c>
    </row>
    <row r="61" spans="1:22" s="73" customFormat="1" ht="17.25" customHeight="1">
      <c r="A61" s="504"/>
      <c r="B61" s="270" t="s">
        <v>107</v>
      </c>
      <c r="C61" s="269" t="s">
        <v>107</v>
      </c>
      <c r="D61" s="264">
        <v>0</v>
      </c>
      <c r="E61" s="264">
        <v>0</v>
      </c>
      <c r="F61" s="264">
        <v>0</v>
      </c>
      <c r="G61" s="264">
        <v>0</v>
      </c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65">
        <v>0</v>
      </c>
      <c r="U61" s="266"/>
      <c r="V61" s="163" t="s">
        <v>313</v>
      </c>
    </row>
    <row r="62" spans="1:22" s="73" customFormat="1" ht="17.25" customHeight="1">
      <c r="A62" s="504"/>
      <c r="B62" s="267" t="s">
        <v>108</v>
      </c>
      <c r="C62" s="269" t="s">
        <v>108</v>
      </c>
      <c r="D62" s="264">
        <v>0</v>
      </c>
      <c r="E62" s="264">
        <v>0</v>
      </c>
      <c r="F62" s="264">
        <v>0</v>
      </c>
      <c r="G62" s="264">
        <v>0</v>
      </c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65">
        <v>0</v>
      </c>
      <c r="U62" s="266"/>
      <c r="V62" s="163" t="s">
        <v>314</v>
      </c>
    </row>
    <row r="63" spans="1:22" s="73" customFormat="1" ht="17.25" customHeight="1">
      <c r="A63" s="505" t="s">
        <v>109</v>
      </c>
      <c r="B63" s="268" t="s">
        <v>110</v>
      </c>
      <c r="C63" s="269" t="s">
        <v>110</v>
      </c>
      <c r="D63" s="264">
        <v>0</v>
      </c>
      <c r="E63" s="264">
        <v>0</v>
      </c>
      <c r="F63" s="264">
        <v>-105747.06999999999</v>
      </c>
      <c r="G63" s="264">
        <v>0</v>
      </c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65">
        <v>0</v>
      </c>
      <c r="U63" s="266"/>
      <c r="V63" s="163" t="s">
        <v>315</v>
      </c>
    </row>
    <row r="64" spans="1:22" s="73" customFormat="1" ht="17.25" customHeight="1">
      <c r="A64" s="505"/>
      <c r="B64" s="268" t="s">
        <v>111</v>
      </c>
      <c r="C64" s="269" t="s">
        <v>111</v>
      </c>
      <c r="D64" s="264">
        <v>0</v>
      </c>
      <c r="E64" s="264">
        <v>-120</v>
      </c>
      <c r="F64" s="264">
        <v>-4326.21</v>
      </c>
      <c r="G64" s="264">
        <v>-1560</v>
      </c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65">
        <v>0</v>
      </c>
      <c r="U64" s="266"/>
      <c r="V64" s="163" t="s">
        <v>316</v>
      </c>
    </row>
    <row r="65" spans="1:22" s="73" customFormat="1" ht="17.25" customHeight="1">
      <c r="A65" s="505"/>
      <c r="B65" s="268" t="s">
        <v>112</v>
      </c>
      <c r="C65" s="269" t="s">
        <v>112</v>
      </c>
      <c r="D65" s="264">
        <v>-4744.8</v>
      </c>
      <c r="E65" s="264">
        <v>-160</v>
      </c>
      <c r="F65" s="264">
        <v>-385325.51</v>
      </c>
      <c r="G65" s="264">
        <v>-2880</v>
      </c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65">
        <v>0</v>
      </c>
      <c r="U65" s="266"/>
      <c r="V65" s="163" t="s">
        <v>317</v>
      </c>
    </row>
    <row r="66" spans="1:22" s="73" customFormat="1" ht="17.25" customHeight="1">
      <c r="A66" s="505"/>
      <c r="B66" s="268" t="s">
        <v>113</v>
      </c>
      <c r="C66" s="269" t="s">
        <v>113</v>
      </c>
      <c r="D66" s="264">
        <v>0</v>
      </c>
      <c r="E66" s="264">
        <v>0</v>
      </c>
      <c r="F66" s="264">
        <v>0</v>
      </c>
      <c r="G66" s="264">
        <v>0</v>
      </c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65">
        <v>0</v>
      </c>
      <c r="U66" s="266"/>
      <c r="V66" s="163" t="s">
        <v>318</v>
      </c>
    </row>
    <row r="67" spans="1:22" s="73" customFormat="1" ht="17.25" customHeight="1">
      <c r="A67" s="505"/>
      <c r="B67" s="268" t="s">
        <v>114</v>
      </c>
      <c r="C67" s="269" t="s">
        <v>114</v>
      </c>
      <c r="D67" s="264">
        <v>0</v>
      </c>
      <c r="E67" s="264">
        <v>0</v>
      </c>
      <c r="F67" s="264">
        <v>-83029.09</v>
      </c>
      <c r="G67" s="264">
        <v>0</v>
      </c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65">
        <v>0</v>
      </c>
      <c r="U67" s="266"/>
      <c r="V67" s="163" t="s">
        <v>319</v>
      </c>
    </row>
    <row r="68" spans="1:22" s="73" customFormat="1" ht="17.25" customHeight="1">
      <c r="A68" s="505"/>
      <c r="B68" s="491" t="s">
        <v>115</v>
      </c>
      <c r="C68" s="269" t="s">
        <v>116</v>
      </c>
      <c r="D68" s="264">
        <v>0</v>
      </c>
      <c r="E68" s="264">
        <v>0</v>
      </c>
      <c r="F68" s="264">
        <v>0</v>
      </c>
      <c r="G68" s="264">
        <v>0</v>
      </c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65">
        <v>0</v>
      </c>
      <c r="U68" s="266"/>
      <c r="V68" s="163" t="s">
        <v>320</v>
      </c>
    </row>
    <row r="69" spans="1:22" s="73" customFormat="1" ht="17.25" customHeight="1">
      <c r="A69" s="505"/>
      <c r="B69" s="491"/>
      <c r="C69" s="269" t="s">
        <v>117</v>
      </c>
      <c r="D69" s="264">
        <v>0</v>
      </c>
      <c r="E69" s="264">
        <v>0</v>
      </c>
      <c r="F69" s="264">
        <v>0</v>
      </c>
      <c r="G69" s="264">
        <v>0</v>
      </c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65">
        <v>0</v>
      </c>
      <c r="U69" s="266"/>
      <c r="V69" s="163" t="s">
        <v>321</v>
      </c>
    </row>
    <row r="70" spans="1:22" s="73" customFormat="1" ht="17.25" customHeight="1">
      <c r="A70" s="505"/>
      <c r="B70" s="270" t="s">
        <v>118</v>
      </c>
      <c r="C70" s="269" t="s">
        <v>118</v>
      </c>
      <c r="D70" s="264">
        <v>-390</v>
      </c>
      <c r="E70" s="264">
        <v>-1300</v>
      </c>
      <c r="F70" s="264">
        <v>2186.63</v>
      </c>
      <c r="G70" s="264">
        <v>-12673.369999999999</v>
      </c>
      <c r="H70" s="253">
        <v>585.83000000000004</v>
      </c>
      <c r="I70" s="253"/>
      <c r="J70" s="253"/>
      <c r="K70" s="253">
        <v>487.55</v>
      </c>
      <c r="L70" s="253">
        <v>24</v>
      </c>
      <c r="M70" s="253">
        <v>313.20999999999998</v>
      </c>
      <c r="N70" s="253">
        <v>1439.62</v>
      </c>
      <c r="O70" s="253"/>
      <c r="P70" s="253"/>
      <c r="Q70" s="253"/>
      <c r="R70" s="253">
        <v>76.42</v>
      </c>
      <c r="S70" s="253"/>
      <c r="T70" s="265">
        <v>2926.63</v>
      </c>
      <c r="U70" s="266"/>
      <c r="V70" s="163" t="s">
        <v>322</v>
      </c>
    </row>
    <row r="71" spans="1:22" s="73" customFormat="1" ht="17.25" customHeight="1">
      <c r="A71" s="505"/>
      <c r="B71" s="270" t="s">
        <v>119</v>
      </c>
      <c r="C71" s="269" t="s">
        <v>119</v>
      </c>
      <c r="D71" s="264">
        <v>0</v>
      </c>
      <c r="E71" s="264">
        <v>0</v>
      </c>
      <c r="F71" s="264">
        <v>0</v>
      </c>
      <c r="G71" s="264">
        <v>0</v>
      </c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65">
        <v>0</v>
      </c>
      <c r="U71" s="266"/>
      <c r="V71" s="163" t="s">
        <v>323</v>
      </c>
    </row>
    <row r="72" spans="1:22" s="73" customFormat="1" ht="17.25" customHeight="1">
      <c r="A72" s="505"/>
      <c r="B72" s="270" t="s">
        <v>120</v>
      </c>
      <c r="C72" s="269" t="s">
        <v>120</v>
      </c>
      <c r="D72" s="264">
        <v>0</v>
      </c>
      <c r="E72" s="264">
        <v>0</v>
      </c>
      <c r="F72" s="264">
        <v>0</v>
      </c>
      <c r="G72" s="264">
        <v>0</v>
      </c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65">
        <v>0</v>
      </c>
      <c r="U72" s="266"/>
      <c r="V72" s="163" t="s">
        <v>324</v>
      </c>
    </row>
    <row r="73" spans="1:22" s="73" customFormat="1" ht="17.25" customHeight="1">
      <c r="A73" s="505"/>
      <c r="B73" s="491" t="s">
        <v>121</v>
      </c>
      <c r="C73" s="269" t="s">
        <v>122</v>
      </c>
      <c r="D73" s="264">
        <v>0</v>
      </c>
      <c r="E73" s="264">
        <v>0</v>
      </c>
      <c r="F73" s="264">
        <v>0</v>
      </c>
      <c r="G73" s="264">
        <v>0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65">
        <v>0</v>
      </c>
      <c r="U73" s="266"/>
      <c r="V73" s="163" t="s">
        <v>325</v>
      </c>
    </row>
    <row r="74" spans="1:22" s="73" customFormat="1" ht="17.25" customHeight="1">
      <c r="A74" s="505"/>
      <c r="B74" s="491"/>
      <c r="C74" s="271" t="s">
        <v>123</v>
      </c>
      <c r="D74" s="264">
        <v>0</v>
      </c>
      <c r="E74" s="264">
        <v>0</v>
      </c>
      <c r="F74" s="264">
        <v>0</v>
      </c>
      <c r="G74" s="264">
        <v>0</v>
      </c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65">
        <v>0</v>
      </c>
      <c r="U74" s="266"/>
      <c r="V74" s="163" t="s">
        <v>326</v>
      </c>
    </row>
    <row r="75" spans="1:22" s="73" customFormat="1" ht="17.25" customHeight="1">
      <c r="A75" s="505"/>
      <c r="B75" s="270" t="s">
        <v>124</v>
      </c>
      <c r="C75" s="269" t="s">
        <v>124</v>
      </c>
      <c r="D75" s="264">
        <v>0</v>
      </c>
      <c r="E75" s="264">
        <v>0</v>
      </c>
      <c r="F75" s="264">
        <v>-5000</v>
      </c>
      <c r="G75" s="264">
        <v>600</v>
      </c>
      <c r="H75" s="253"/>
      <c r="I75" s="253"/>
      <c r="J75" s="253"/>
      <c r="K75" s="253"/>
      <c r="L75" s="253"/>
      <c r="M75" s="253"/>
      <c r="N75" s="253"/>
      <c r="O75" s="253">
        <v>300</v>
      </c>
      <c r="P75" s="253">
        <v>300</v>
      </c>
      <c r="Q75" s="253"/>
      <c r="R75" s="253"/>
      <c r="S75" s="253"/>
      <c r="T75" s="265">
        <v>600</v>
      </c>
      <c r="U75" s="266"/>
      <c r="V75" s="163" t="s">
        <v>327</v>
      </c>
    </row>
    <row r="76" spans="1:22" s="73" customFormat="1" ht="17.25" customHeight="1">
      <c r="A76" s="506" t="s">
        <v>125</v>
      </c>
      <c r="B76" s="267" t="s">
        <v>126</v>
      </c>
      <c r="C76" s="269" t="s">
        <v>126</v>
      </c>
      <c r="D76" s="264">
        <v>0</v>
      </c>
      <c r="E76" s="264">
        <v>0</v>
      </c>
      <c r="F76" s="264">
        <v>0</v>
      </c>
      <c r="G76" s="264">
        <v>0</v>
      </c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65">
        <v>0</v>
      </c>
      <c r="U76" s="266"/>
      <c r="V76" s="163" t="s">
        <v>328</v>
      </c>
    </row>
    <row r="77" spans="1:22" s="73" customFormat="1" ht="17.25" customHeight="1">
      <c r="A77" s="506"/>
      <c r="B77" s="490" t="s">
        <v>127</v>
      </c>
      <c r="C77" s="269" t="s">
        <v>128</v>
      </c>
      <c r="D77" s="264">
        <v>-2132.08</v>
      </c>
      <c r="E77" s="264">
        <v>2867.92</v>
      </c>
      <c r="F77" s="264">
        <v>55414.38</v>
      </c>
      <c r="G77" s="264">
        <v>72064.87</v>
      </c>
      <c r="H77" s="253">
        <v>51000</v>
      </c>
      <c r="I77" s="253">
        <v>-936</v>
      </c>
      <c r="J77" s="253">
        <v>298</v>
      </c>
      <c r="K77" s="253">
        <v>-1165.05</v>
      </c>
      <c r="L77" s="253"/>
      <c r="M77" s="253"/>
      <c r="N77" s="253"/>
      <c r="O77" s="253"/>
      <c r="P77" s="253"/>
      <c r="Q77" s="253"/>
      <c r="R77" s="253">
        <v>20000</v>
      </c>
      <c r="S77" s="253">
        <v>2867.92</v>
      </c>
      <c r="T77" s="265">
        <v>72064.87</v>
      </c>
      <c r="U77" s="266"/>
      <c r="V77" s="163" t="s">
        <v>329</v>
      </c>
    </row>
    <row r="78" spans="1:22" s="73" customFormat="1" ht="17.25" customHeight="1">
      <c r="A78" s="506"/>
      <c r="B78" s="490"/>
      <c r="C78" s="271" t="s">
        <v>129</v>
      </c>
      <c r="D78" s="264">
        <v>-6000</v>
      </c>
      <c r="E78" s="264">
        <v>0</v>
      </c>
      <c r="F78" s="264">
        <v>-26500</v>
      </c>
      <c r="G78" s="264">
        <v>-6000</v>
      </c>
      <c r="H78" s="253"/>
      <c r="I78" s="253">
        <v>-6000</v>
      </c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65">
        <v>-6000</v>
      </c>
      <c r="U78" s="266"/>
      <c r="V78" s="172" t="s">
        <v>330</v>
      </c>
    </row>
    <row r="79" spans="1:22" s="73" customFormat="1" ht="17.25" customHeight="1">
      <c r="A79" s="506"/>
      <c r="B79" s="267" t="s">
        <v>130</v>
      </c>
      <c r="C79" s="269" t="s">
        <v>130</v>
      </c>
      <c r="D79" s="264">
        <v>0</v>
      </c>
      <c r="E79" s="264">
        <v>0</v>
      </c>
      <c r="F79" s="264">
        <v>0</v>
      </c>
      <c r="G79" s="264">
        <v>0</v>
      </c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65">
        <v>0</v>
      </c>
      <c r="U79" s="266"/>
      <c r="V79" s="172" t="s">
        <v>331</v>
      </c>
    </row>
    <row r="80" spans="1:22" s="73" customFormat="1" ht="17.25" customHeight="1">
      <c r="A80" s="493" t="s">
        <v>131</v>
      </c>
      <c r="B80" s="267" t="s">
        <v>132</v>
      </c>
      <c r="C80" s="269" t="s">
        <v>132</v>
      </c>
      <c r="D80" s="264">
        <v>-616.16000000000008</v>
      </c>
      <c r="E80" s="264">
        <v>1287.07</v>
      </c>
      <c r="F80" s="264">
        <v>-15683.740000000005</v>
      </c>
      <c r="G80" s="264">
        <v>15883.619999999999</v>
      </c>
      <c r="H80" s="253">
        <v>1440.5</v>
      </c>
      <c r="I80" s="253">
        <v>-123.81</v>
      </c>
      <c r="J80" s="253">
        <v>399.51</v>
      </c>
      <c r="K80" s="253">
        <v>152.54</v>
      </c>
      <c r="L80" s="253">
        <v>831.86</v>
      </c>
      <c r="M80" s="253">
        <v>2104.0300000000002</v>
      </c>
      <c r="N80" s="253">
        <v>1799.67</v>
      </c>
      <c r="O80" s="253">
        <v>273.38</v>
      </c>
      <c r="P80" s="253">
        <v>591.35</v>
      </c>
      <c r="Q80" s="253">
        <v>516.91</v>
      </c>
      <c r="R80" s="253">
        <v>6610.61</v>
      </c>
      <c r="S80" s="253">
        <v>1287.07</v>
      </c>
      <c r="T80" s="265">
        <v>15883.619999999999</v>
      </c>
      <c r="U80" s="266"/>
      <c r="V80" s="172" t="s">
        <v>332</v>
      </c>
    </row>
    <row r="81" spans="1:22" s="73" customFormat="1" ht="17.25" customHeight="1">
      <c r="A81" s="493"/>
      <c r="B81" s="267" t="s">
        <v>133</v>
      </c>
      <c r="C81" s="263" t="s">
        <v>133</v>
      </c>
      <c r="D81" s="264">
        <v>8654.98</v>
      </c>
      <c r="E81" s="264">
        <v>25724.27</v>
      </c>
      <c r="F81" s="264">
        <v>-146043.80999999997</v>
      </c>
      <c r="G81" s="264">
        <v>-60432.160000000003</v>
      </c>
      <c r="H81" s="253">
        <v>16420.78</v>
      </c>
      <c r="I81" s="253">
        <v>-758.09</v>
      </c>
      <c r="J81" s="253">
        <v>62292.45</v>
      </c>
      <c r="K81" s="253">
        <v>6214.37</v>
      </c>
      <c r="L81" s="253">
        <v>5011.6499999999996</v>
      </c>
      <c r="M81" s="253">
        <v>1800</v>
      </c>
      <c r="N81" s="253">
        <v>-4715</v>
      </c>
      <c r="O81" s="253">
        <v>6330.68</v>
      </c>
      <c r="P81" s="253"/>
      <c r="Q81" s="253">
        <v>13332.45</v>
      </c>
      <c r="R81" s="253">
        <v>58724.28</v>
      </c>
      <c r="S81" s="253">
        <v>28894.27</v>
      </c>
      <c r="T81" s="265">
        <v>193547.84</v>
      </c>
      <c r="U81" s="266"/>
      <c r="V81" s="172" t="s">
        <v>333</v>
      </c>
    </row>
    <row r="82" spans="1:22" s="73" customFormat="1" ht="17.25" customHeight="1">
      <c r="A82" s="493"/>
      <c r="B82" s="490" t="s">
        <v>134</v>
      </c>
      <c r="C82" s="263" t="s">
        <v>135</v>
      </c>
      <c r="D82" s="264">
        <v>7162</v>
      </c>
      <c r="E82" s="264">
        <v>7162</v>
      </c>
      <c r="F82" s="264">
        <v>54451.81</v>
      </c>
      <c r="G82" s="264">
        <v>59112</v>
      </c>
      <c r="H82" s="253"/>
      <c r="I82" s="253"/>
      <c r="J82" s="253"/>
      <c r="K82" s="253">
        <v>51745</v>
      </c>
      <c r="L82" s="253"/>
      <c r="M82" s="253"/>
      <c r="N82" s="253"/>
      <c r="O82" s="253">
        <v>105</v>
      </c>
      <c r="P82" s="253">
        <v>100</v>
      </c>
      <c r="Q82" s="253"/>
      <c r="R82" s="253"/>
      <c r="S82" s="253">
        <v>7162</v>
      </c>
      <c r="T82" s="265">
        <v>59112</v>
      </c>
      <c r="U82" s="266"/>
      <c r="V82" s="172" t="s">
        <v>334</v>
      </c>
    </row>
    <row r="83" spans="1:22" s="73" customFormat="1" ht="17.25" customHeight="1">
      <c r="A83" s="493"/>
      <c r="B83" s="490"/>
      <c r="C83" s="263" t="s">
        <v>136</v>
      </c>
      <c r="D83" s="264">
        <v>75356.180000000008</v>
      </c>
      <c r="E83" s="264">
        <v>75539.8</v>
      </c>
      <c r="F83" s="264">
        <v>123501.88000000012</v>
      </c>
      <c r="G83" s="264">
        <v>-40399.279999999912</v>
      </c>
      <c r="H83" s="253">
        <v>-28715.51</v>
      </c>
      <c r="I83" s="253">
        <v>15198.28</v>
      </c>
      <c r="J83" s="253">
        <v>228365.51</v>
      </c>
      <c r="K83" s="253">
        <v>21657.759999999998</v>
      </c>
      <c r="L83" s="253">
        <v>20189.38</v>
      </c>
      <c r="M83" s="253">
        <v>24377.88</v>
      </c>
      <c r="N83" s="253">
        <v>92286.73</v>
      </c>
      <c r="O83" s="253">
        <v>84407.97</v>
      </c>
      <c r="P83" s="253">
        <v>26645.14</v>
      </c>
      <c r="Q83" s="253">
        <v>19425.66</v>
      </c>
      <c r="R83" s="253">
        <v>43522.12</v>
      </c>
      <c r="S83" s="253">
        <v>88039.8</v>
      </c>
      <c r="T83" s="265">
        <v>635400.72000000009</v>
      </c>
      <c r="U83" s="266"/>
      <c r="V83" s="172" t="s">
        <v>335</v>
      </c>
    </row>
    <row r="84" spans="1:22" s="73" customFormat="1" ht="17.25" customHeight="1">
      <c r="A84" s="493"/>
      <c r="B84" s="490"/>
      <c r="C84" s="263" t="s">
        <v>137</v>
      </c>
      <c r="D84" s="264">
        <v>0</v>
      </c>
      <c r="E84" s="264">
        <v>0</v>
      </c>
      <c r="F84" s="264">
        <v>0</v>
      </c>
      <c r="G84" s="264">
        <v>0</v>
      </c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65">
        <v>0</v>
      </c>
      <c r="U84" s="266"/>
      <c r="V84" s="172" t="s">
        <v>336</v>
      </c>
    </row>
    <row r="85" spans="1:22" s="73" customFormat="1" ht="17.25" customHeight="1">
      <c r="A85" s="493"/>
      <c r="B85" s="267" t="s">
        <v>138</v>
      </c>
      <c r="C85" s="269" t="s">
        <v>138</v>
      </c>
      <c r="D85" s="264">
        <v>-7400</v>
      </c>
      <c r="E85" s="264">
        <v>0</v>
      </c>
      <c r="F85" s="264">
        <v>-2636.6300000000047</v>
      </c>
      <c r="G85" s="264">
        <v>26965.949999999997</v>
      </c>
      <c r="H85" s="253"/>
      <c r="I85" s="253"/>
      <c r="J85" s="253">
        <v>171</v>
      </c>
      <c r="K85" s="253">
        <v>38994.949999999997</v>
      </c>
      <c r="L85" s="253"/>
      <c r="M85" s="253"/>
      <c r="N85" s="253"/>
      <c r="O85" s="253"/>
      <c r="P85" s="253"/>
      <c r="Q85" s="253"/>
      <c r="R85" s="253"/>
      <c r="S85" s="253"/>
      <c r="T85" s="265">
        <v>39165.949999999997</v>
      </c>
      <c r="U85" s="266"/>
      <c r="V85" s="163" t="s">
        <v>337</v>
      </c>
    </row>
    <row r="86" spans="1:22" s="73" customFormat="1" ht="17.25" customHeight="1">
      <c r="A86" s="494" t="s">
        <v>139</v>
      </c>
      <c r="B86" s="267" t="s">
        <v>140</v>
      </c>
      <c r="C86" s="269" t="s">
        <v>140</v>
      </c>
      <c r="D86" s="264">
        <v>0</v>
      </c>
      <c r="E86" s="264">
        <v>0</v>
      </c>
      <c r="F86" s="264">
        <v>0</v>
      </c>
      <c r="G86" s="264">
        <v>0</v>
      </c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65">
        <v>0</v>
      </c>
      <c r="U86" s="266"/>
      <c r="V86" s="163">
        <v>660281</v>
      </c>
    </row>
    <row r="87" spans="1:22" s="73" customFormat="1" ht="17.25" customHeight="1">
      <c r="A87" s="494"/>
      <c r="B87" s="267" t="s">
        <v>141</v>
      </c>
      <c r="C87" s="269" t="s">
        <v>141</v>
      </c>
      <c r="D87" s="264">
        <v>0</v>
      </c>
      <c r="E87" s="264">
        <v>0</v>
      </c>
      <c r="F87" s="264">
        <v>0</v>
      </c>
      <c r="G87" s="264">
        <v>0</v>
      </c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65">
        <v>0</v>
      </c>
      <c r="U87" s="266"/>
      <c r="V87" s="163" t="s">
        <v>338</v>
      </c>
    </row>
    <row r="88" spans="1:22" s="73" customFormat="1" ht="17.25" customHeight="1">
      <c r="A88" s="494"/>
      <c r="B88" s="267" t="s">
        <v>142</v>
      </c>
      <c r="C88" s="269" t="s">
        <v>142</v>
      </c>
      <c r="D88" s="264">
        <v>0</v>
      </c>
      <c r="E88" s="264">
        <v>0</v>
      </c>
      <c r="F88" s="264">
        <v>0</v>
      </c>
      <c r="G88" s="264">
        <v>0</v>
      </c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65">
        <v>0</v>
      </c>
      <c r="U88" s="266"/>
      <c r="V88" s="172" t="s">
        <v>339</v>
      </c>
    </row>
    <row r="89" spans="1:22" s="73" customFormat="1" ht="17.25" customHeight="1">
      <c r="A89" s="494"/>
      <c r="B89" s="267" t="s">
        <v>143</v>
      </c>
      <c r="C89" s="269" t="s">
        <v>143</v>
      </c>
      <c r="D89" s="264">
        <v>0</v>
      </c>
      <c r="E89" s="264">
        <v>0</v>
      </c>
      <c r="F89" s="264">
        <v>0</v>
      </c>
      <c r="G89" s="264">
        <v>0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65">
        <v>0</v>
      </c>
      <c r="U89" s="266"/>
      <c r="V89" s="172" t="s">
        <v>340</v>
      </c>
    </row>
    <row r="90" spans="1:22" s="73" customFormat="1" ht="17.25" customHeight="1">
      <c r="A90" s="495" t="s">
        <v>144</v>
      </c>
      <c r="B90" s="267" t="s">
        <v>145</v>
      </c>
      <c r="C90" s="269" t="s">
        <v>145</v>
      </c>
      <c r="D90" s="264">
        <v>0</v>
      </c>
      <c r="E90" s="264">
        <v>0</v>
      </c>
      <c r="F90" s="264">
        <v>0</v>
      </c>
      <c r="G90" s="264">
        <v>0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65">
        <v>0</v>
      </c>
      <c r="U90" s="266"/>
      <c r="V90" s="172" t="s">
        <v>341</v>
      </c>
    </row>
    <row r="91" spans="1:22" s="73" customFormat="1" ht="17.25" customHeight="1">
      <c r="A91" s="495"/>
      <c r="B91" s="267" t="s">
        <v>146</v>
      </c>
      <c r="C91" s="269" t="s">
        <v>146</v>
      </c>
      <c r="D91" s="264">
        <v>0</v>
      </c>
      <c r="E91" s="264">
        <v>0</v>
      </c>
      <c r="F91" s="264">
        <v>0</v>
      </c>
      <c r="G91" s="264">
        <v>0</v>
      </c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65">
        <v>0</v>
      </c>
      <c r="U91" s="266"/>
      <c r="V91" s="172" t="s">
        <v>342</v>
      </c>
    </row>
    <row r="92" spans="1:22" s="73" customFormat="1" ht="17.25" customHeight="1">
      <c r="A92" s="495"/>
      <c r="B92" s="267" t="s">
        <v>147</v>
      </c>
      <c r="C92" s="269" t="s">
        <v>147</v>
      </c>
      <c r="D92" s="264">
        <v>-156037.74</v>
      </c>
      <c r="E92" s="264">
        <v>0</v>
      </c>
      <c r="F92" s="264">
        <v>-335960.20999999996</v>
      </c>
      <c r="G92" s="264">
        <v>-18376.04</v>
      </c>
      <c r="H92" s="253">
        <v>180</v>
      </c>
      <c r="I92" s="253">
        <v>240</v>
      </c>
      <c r="J92" s="253"/>
      <c r="K92" s="253">
        <v>-43566.04</v>
      </c>
      <c r="L92" s="253">
        <v>200</v>
      </c>
      <c r="M92" s="253"/>
      <c r="N92" s="253">
        <v>70</v>
      </c>
      <c r="O92" s="253"/>
      <c r="P92" s="253"/>
      <c r="Q92" s="253"/>
      <c r="R92" s="253">
        <v>26500</v>
      </c>
      <c r="S92" s="253"/>
      <c r="T92" s="265">
        <v>-16376.04</v>
      </c>
      <c r="U92" s="266"/>
      <c r="V92" s="172" t="s">
        <v>343</v>
      </c>
    </row>
    <row r="93" spans="1:22" s="74" customFormat="1" ht="15" customHeight="1">
      <c r="A93" s="457" t="s">
        <v>148</v>
      </c>
      <c r="B93" s="458"/>
      <c r="C93" s="459"/>
      <c r="D93" s="265">
        <v>314446.34999999992</v>
      </c>
      <c r="E93" s="265">
        <v>257467.4366666667</v>
      </c>
      <c r="F93" s="265">
        <v>-3447453.540000001</v>
      </c>
      <c r="G93" s="265">
        <v>218719.21396226445</v>
      </c>
      <c r="H93" s="265">
        <v>404066.27</v>
      </c>
      <c r="I93" s="265">
        <v>225916.27</v>
      </c>
      <c r="J93" s="254">
        <v>541852.19000000006</v>
      </c>
      <c r="K93" s="265">
        <v>343333.06000000006</v>
      </c>
      <c r="L93" s="265">
        <v>216622.15999999995</v>
      </c>
      <c r="M93" s="265">
        <v>257196.79999999999</v>
      </c>
      <c r="N93" s="265">
        <v>302603.01</v>
      </c>
      <c r="O93" s="265">
        <v>323695.68999999994</v>
      </c>
      <c r="P93" s="265">
        <v>261965.01999999996</v>
      </c>
      <c r="Q93" s="265">
        <v>259957.21</v>
      </c>
      <c r="R93" s="265">
        <v>458193.52</v>
      </c>
      <c r="S93" s="265">
        <v>528966.06000000006</v>
      </c>
      <c r="T93" s="265">
        <v>4124367.26</v>
      </c>
      <c r="U93" s="266"/>
      <c r="V93" s="73"/>
    </row>
    <row r="94" spans="1:22" s="75" customFormat="1" ht="15" customHeight="1">
      <c r="A94" s="457" t="s">
        <v>250</v>
      </c>
      <c r="B94" s="458"/>
      <c r="C94" s="459"/>
      <c r="D94" s="264">
        <v>0</v>
      </c>
      <c r="E94" s="264">
        <v>0</v>
      </c>
      <c r="F94" s="264">
        <v>0</v>
      </c>
      <c r="G94" s="264">
        <v>0</v>
      </c>
      <c r="H94" s="272"/>
      <c r="I94" s="272"/>
      <c r="J94" s="273"/>
      <c r="K94" s="264"/>
      <c r="L94" s="253"/>
      <c r="M94" s="253"/>
      <c r="N94" s="253"/>
      <c r="O94" s="253"/>
      <c r="P94" s="253"/>
      <c r="Q94" s="253"/>
      <c r="R94" s="253"/>
      <c r="S94" s="253"/>
      <c r="T94" s="265">
        <v>0</v>
      </c>
      <c r="U94" s="266"/>
      <c r="V94" s="73"/>
    </row>
    <row r="95" spans="1:22" s="75" customFormat="1" ht="15" customHeight="1">
      <c r="A95" s="457" t="s">
        <v>251</v>
      </c>
      <c r="B95" s="458"/>
      <c r="C95" s="459"/>
      <c r="D95" s="264">
        <v>0</v>
      </c>
      <c r="E95" s="264">
        <v>0</v>
      </c>
      <c r="F95" s="264">
        <v>0</v>
      </c>
      <c r="G95" s="264">
        <v>0</v>
      </c>
      <c r="H95" s="272"/>
      <c r="I95" s="272"/>
      <c r="J95" s="273"/>
      <c r="K95" s="264"/>
      <c r="L95" s="253"/>
      <c r="M95" s="253"/>
      <c r="N95" s="253"/>
      <c r="O95" s="253"/>
      <c r="P95" s="253"/>
      <c r="Q95" s="253"/>
      <c r="R95" s="253"/>
      <c r="S95" s="253"/>
      <c r="T95" s="265">
        <v>0</v>
      </c>
      <c r="U95" s="266"/>
      <c r="V95" s="73"/>
    </row>
    <row r="96" spans="1:22" s="75" customFormat="1" ht="15" customHeight="1">
      <c r="A96" s="457" t="s">
        <v>159</v>
      </c>
      <c r="B96" s="458"/>
      <c r="C96" s="459"/>
      <c r="D96" s="264">
        <v>314446.34999999998</v>
      </c>
      <c r="E96" s="264">
        <v>528966.06000000006</v>
      </c>
      <c r="F96" s="264">
        <v>-3447453.5399999991</v>
      </c>
      <c r="G96" s="264">
        <v>4124367.26</v>
      </c>
      <c r="H96" s="264">
        <v>404066.27</v>
      </c>
      <c r="I96" s="264">
        <v>225916.27</v>
      </c>
      <c r="J96" s="264">
        <v>541852.19000000006</v>
      </c>
      <c r="K96" s="264">
        <v>343333.06000000006</v>
      </c>
      <c r="L96" s="253">
        <v>216622.15999999995</v>
      </c>
      <c r="M96" s="253">
        <v>257196.79999999999</v>
      </c>
      <c r="N96" s="253">
        <v>302603.01</v>
      </c>
      <c r="O96" s="253">
        <v>323695.68999999994</v>
      </c>
      <c r="P96" s="253">
        <v>261965.01999999996</v>
      </c>
      <c r="Q96" s="253">
        <v>259957.21</v>
      </c>
      <c r="R96" s="253">
        <v>458193.52</v>
      </c>
      <c r="S96" s="253">
        <v>528966.06000000006</v>
      </c>
      <c r="T96" s="265">
        <v>4124367.26</v>
      </c>
      <c r="U96" s="266"/>
      <c r="V96" s="73"/>
    </row>
    <row r="97" spans="1:22" s="75" customFormat="1" ht="15" customHeight="1">
      <c r="A97" s="457" t="s">
        <v>160</v>
      </c>
      <c r="B97" s="458"/>
      <c r="C97" s="459"/>
      <c r="D97" s="264">
        <v>0</v>
      </c>
      <c r="E97" s="264">
        <v>0</v>
      </c>
      <c r="F97" s="264">
        <v>0</v>
      </c>
      <c r="G97" s="264">
        <v>0</v>
      </c>
      <c r="H97" s="274"/>
      <c r="I97" s="274"/>
      <c r="J97" s="275"/>
      <c r="K97" s="265"/>
      <c r="L97" s="254"/>
      <c r="M97" s="254"/>
      <c r="N97" s="276"/>
      <c r="O97" s="254"/>
      <c r="P97" s="254"/>
      <c r="Q97" s="254"/>
      <c r="R97" s="254"/>
      <c r="S97" s="254"/>
      <c r="T97" s="265">
        <v>0</v>
      </c>
      <c r="U97" s="277"/>
    </row>
    <row r="98" spans="1:22" s="75" customFormat="1" ht="15" customHeight="1">
      <c r="A98" s="496" t="s">
        <v>248</v>
      </c>
      <c r="B98" s="496"/>
      <c r="C98" s="496"/>
      <c r="D98" s="264">
        <v>0</v>
      </c>
      <c r="E98" s="264">
        <v>0</v>
      </c>
      <c r="F98" s="264">
        <v>0</v>
      </c>
      <c r="G98" s="264">
        <v>0</v>
      </c>
      <c r="H98" s="272"/>
      <c r="I98" s="272"/>
      <c r="J98" s="275"/>
      <c r="K98" s="265">
        <v>0</v>
      </c>
      <c r="L98" s="265">
        <v>0</v>
      </c>
      <c r="M98" s="265">
        <v>0</v>
      </c>
      <c r="N98" s="265">
        <v>0</v>
      </c>
      <c r="O98" s="265">
        <v>0</v>
      </c>
      <c r="P98" s="265">
        <v>0</v>
      </c>
      <c r="Q98" s="265">
        <v>0</v>
      </c>
      <c r="R98" s="265">
        <v>0</v>
      </c>
      <c r="S98" s="265">
        <v>0</v>
      </c>
      <c r="T98" s="265">
        <v>0</v>
      </c>
      <c r="U98" s="277"/>
      <c r="V98" s="173"/>
    </row>
    <row r="99" spans="1:22">
      <c r="A99" s="19"/>
      <c r="B99" s="19"/>
      <c r="C99" s="70" t="s">
        <v>162</v>
      </c>
      <c r="D99" s="32">
        <v>0</v>
      </c>
      <c r="E99" s="32"/>
      <c r="F99" s="32">
        <v>0</v>
      </c>
      <c r="G99" s="32"/>
      <c r="H99" s="32">
        <v>0</v>
      </c>
      <c r="I99" s="32">
        <v>0</v>
      </c>
      <c r="J99" s="71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</row>
    <row r="100" spans="1:22" s="19" customFormat="1" ht="12">
      <c r="C100" s="70"/>
      <c r="D100" s="32">
        <v>0</v>
      </c>
      <c r="E100" s="32"/>
      <c r="F100" s="32">
        <v>0</v>
      </c>
      <c r="G100" s="32"/>
      <c r="H100" s="32">
        <v>0</v>
      </c>
      <c r="I100" s="169">
        <v>0</v>
      </c>
      <c r="J100" s="170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</row>
    <row r="101" spans="1:22">
      <c r="A101" s="19" t="s">
        <v>252</v>
      </c>
      <c r="G101" s="21"/>
    </row>
    <row r="102" spans="1:22">
      <c r="A102" s="19" t="s">
        <v>253</v>
      </c>
      <c r="G102" s="21"/>
      <c r="J102" s="171"/>
    </row>
    <row r="103" spans="1:22">
      <c r="A103" s="19" t="s">
        <v>254</v>
      </c>
      <c r="G103" s="21"/>
      <c r="J103" s="171"/>
    </row>
    <row r="104" spans="1:22">
      <c r="A104" s="19" t="s">
        <v>255</v>
      </c>
      <c r="G104" s="21"/>
      <c r="J104" s="171"/>
    </row>
    <row r="105" spans="1:22">
      <c r="A105" s="19" t="s">
        <v>256</v>
      </c>
      <c r="J105" s="171"/>
    </row>
  </sheetData>
  <mergeCells count="39">
    <mergeCell ref="A98:C98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27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R110"/>
  <sheetViews>
    <sheetView workbookViewId="0">
      <pane xSplit="3" ySplit="5" topLeftCell="J6" activePane="bottomRight" state="frozen"/>
      <selection pane="topRight"/>
      <selection pane="bottomLeft"/>
      <selection pane="bottomRight" activeCell="I6" sqref="I6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25" style="34" customWidth="1"/>
    <col min="5" max="5" width="16.125" style="34" customWidth="1"/>
    <col min="6" max="6" width="16.75" style="34" customWidth="1"/>
    <col min="7" max="7" width="17" style="34" customWidth="1"/>
    <col min="8" max="8" width="16.75" style="34" customWidth="1"/>
    <col min="9" max="9" width="16" style="34" customWidth="1"/>
    <col min="10" max="10" width="16.125" style="34" customWidth="1"/>
    <col min="11" max="12" width="18" style="34" customWidth="1"/>
    <col min="13" max="13" width="16.625" style="34" customWidth="1"/>
    <col min="14" max="14" width="16.75" style="34" customWidth="1"/>
    <col min="15" max="15" width="22.125" style="7" customWidth="1"/>
    <col min="16" max="18" width="5.875" style="6" customWidth="1"/>
    <col min="19" max="16384" width="9" style="6"/>
  </cols>
  <sheetData>
    <row r="1" spans="1:18" s="1" customFormat="1" ht="28.5" customHeight="1">
      <c r="A1" s="358" t="s">
        <v>344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38"/>
      <c r="N1" s="38"/>
      <c r="O1" s="22"/>
      <c r="P1" s="22"/>
    </row>
    <row r="2" spans="1:18" s="24" customFormat="1" ht="18" customHeight="1">
      <c r="A2" s="8" t="str">
        <f>"编制单位："&amp;封面!A8</f>
        <v>编制单位：池州天赐高新材料有限公司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编制日期：2020年4月3日</v>
      </c>
      <c r="M3" s="35"/>
      <c r="N3" s="41"/>
      <c r="O3" s="27" t="s">
        <v>150</v>
      </c>
    </row>
    <row r="4" spans="1:18" s="4" customFormat="1" ht="14.25" customHeight="1">
      <c r="A4" s="321" t="s">
        <v>16</v>
      </c>
      <c r="B4" s="321" t="s">
        <v>17</v>
      </c>
      <c r="C4" s="312" t="s">
        <v>18</v>
      </c>
      <c r="D4" s="340" t="s">
        <v>151</v>
      </c>
      <c r="E4" s="359" t="s">
        <v>152</v>
      </c>
      <c r="F4" s="360"/>
      <c r="G4" s="360"/>
      <c r="H4" s="360"/>
      <c r="I4" s="361"/>
      <c r="J4" s="508" t="s">
        <v>153</v>
      </c>
      <c r="K4" s="509"/>
      <c r="L4" s="509"/>
      <c r="M4" s="509"/>
      <c r="N4" s="510"/>
      <c r="O4" s="333" t="s">
        <v>22</v>
      </c>
      <c r="P4" s="6"/>
      <c r="Q4" s="6"/>
      <c r="R4" s="6"/>
    </row>
    <row r="5" spans="1:18" s="5" customFormat="1">
      <c r="A5" s="321"/>
      <c r="B5" s="321"/>
      <c r="C5" s="312"/>
      <c r="D5" s="341"/>
      <c r="E5" s="105" t="s">
        <v>154</v>
      </c>
      <c r="F5" s="106" t="s">
        <v>151</v>
      </c>
      <c r="G5" s="106" t="s">
        <v>155</v>
      </c>
      <c r="H5" s="105" t="s">
        <v>156</v>
      </c>
      <c r="I5" s="105" t="s">
        <v>157</v>
      </c>
      <c r="J5" s="116" t="s">
        <v>154</v>
      </c>
      <c r="K5" s="117" t="s">
        <v>151</v>
      </c>
      <c r="L5" s="117" t="s">
        <v>155</v>
      </c>
      <c r="M5" s="105" t="s">
        <v>156</v>
      </c>
      <c r="N5" s="105" t="s">
        <v>157</v>
      </c>
      <c r="O5" s="334"/>
      <c r="P5" s="55"/>
      <c r="Q5" s="55"/>
      <c r="R5" s="55"/>
    </row>
    <row r="6" spans="1:18" s="73" customFormat="1" ht="17.25" customHeight="1">
      <c r="A6" s="464" t="s">
        <v>37</v>
      </c>
      <c r="B6" s="463" t="s">
        <v>38</v>
      </c>
      <c r="C6" s="79" t="s">
        <v>38</v>
      </c>
      <c r="D6" s="132">
        <f>'2020预算营业费用'!T6</f>
        <v>134000</v>
      </c>
      <c r="E6" s="132">
        <f ca="1">OFFSET('2019营业费用'!$H6,0,MONTH(封面!$G$13)-1,)</f>
        <v>5579.98</v>
      </c>
      <c r="F6" s="80">
        <f ca="1">OFFSET('2020预算营业费用'!$H6,0,MONTH(封面!$G$13)-1,)</f>
        <v>10000</v>
      </c>
      <c r="G6" s="80">
        <f ca="1">OFFSET('2020实际营业费用池州天赐'!$H6,0,MONTH(封面!$G$13)-1,)</f>
        <v>21015.65</v>
      </c>
      <c r="H6" s="132">
        <f t="shared" ref="H6" ca="1" si="0">G6-E6</f>
        <v>15435.670000000002</v>
      </c>
      <c r="I6" s="132">
        <f t="shared" ref="I6" ca="1" si="1">G6-F6</f>
        <v>11015.650000000001</v>
      </c>
      <c r="J6" s="132">
        <f ca="1">SUM(OFFSET('2019营业费用'!$H6,0,0,1,MONTH(封面!$G$13)))</f>
        <v>20254.18</v>
      </c>
      <c r="K6" s="132">
        <f ca="1">SUM(OFFSET('2020预算营业费用'!$H6,0,0,1,MONTH(封面!$G$13)))</f>
        <v>30000</v>
      </c>
      <c r="L6" s="132">
        <f ca="1">SUM(OFFSET('2020实际营业费用池州天赐'!$H6,0,0,1,MONTH(封面!$G$13)))</f>
        <v>28814.74</v>
      </c>
      <c r="M6" s="132">
        <f ca="1">L6-J6</f>
        <v>8560.5600000000013</v>
      </c>
      <c r="N6" s="132">
        <f ca="1">L6-K6</f>
        <v>-1185.2599999999984</v>
      </c>
      <c r="O6" s="141" t="str">
        <f>IF('2020实际营业费用池州天赐'!U6="","",'2020实际营业费用池州天赐'!U6)</f>
        <v/>
      </c>
      <c r="P6" s="100"/>
      <c r="Q6" s="100"/>
      <c r="R6" s="100"/>
    </row>
    <row r="7" spans="1:18" s="73" customFormat="1" ht="17.25" customHeight="1">
      <c r="A7" s="464"/>
      <c r="B7" s="463"/>
      <c r="C7" s="79" t="s">
        <v>39</v>
      </c>
      <c r="D7" s="132">
        <f>'2020预算营业费用'!T7</f>
        <v>20004</v>
      </c>
      <c r="E7" s="132">
        <f ca="1">OFFSET('2019营业费用'!$H7,0,MONTH(封面!$G$13)-1,)</f>
        <v>0</v>
      </c>
      <c r="F7" s="80">
        <f ca="1">OFFSET('2020预算营业费用'!$H7,0,MONTH(封面!$G$13)-1,)</f>
        <v>1667</v>
      </c>
      <c r="G7" s="80">
        <f ca="1">OFFSET('2020实际营业费用池州天赐'!$H7,0,MONTH(封面!$G$13)-1,)</f>
        <v>3283</v>
      </c>
      <c r="H7" s="132">
        <f t="shared" ref="H7:H70" ca="1" si="2">G7-E7</f>
        <v>3283</v>
      </c>
      <c r="I7" s="132">
        <f t="shared" ref="I7:I70" ca="1" si="3">G7-F7</f>
        <v>1616</v>
      </c>
      <c r="J7" s="132">
        <f ca="1">SUM(OFFSET('2019营业费用'!$H7,0,0,1,MONTH(封面!$G$13)))</f>
        <v>0</v>
      </c>
      <c r="K7" s="132">
        <f ca="1">SUM(OFFSET('2020预算营业费用'!$H7,0,0,1,MONTH(封面!$G$13)))</f>
        <v>5001</v>
      </c>
      <c r="L7" s="132">
        <f ca="1">SUM(OFFSET('2020实际营业费用池州天赐'!$H7,0,0,1,MONTH(封面!$G$13)))</f>
        <v>5552.54</v>
      </c>
      <c r="M7" s="132">
        <f t="shared" ref="M7:M70" ca="1" si="4">L7-J7</f>
        <v>5552.54</v>
      </c>
      <c r="N7" s="132">
        <f t="shared" ref="N7:N70" ca="1" si="5">L7-K7</f>
        <v>551.54</v>
      </c>
      <c r="O7" s="141" t="str">
        <f>IF('2020实际营业费用池州天赐'!U7="","",'2020实际营业费用池州天赐'!U7)</f>
        <v/>
      </c>
      <c r="P7" s="100"/>
      <c r="Q7" s="100"/>
      <c r="R7" s="100"/>
    </row>
    <row r="8" spans="1:18" s="73" customFormat="1" ht="17.25" customHeight="1">
      <c r="A8" s="464"/>
      <c r="B8" s="78" t="s">
        <v>40</v>
      </c>
      <c r="C8" s="79" t="s">
        <v>40</v>
      </c>
      <c r="D8" s="132">
        <f>'2020预算营业费用'!T8</f>
        <v>0</v>
      </c>
      <c r="E8" s="132">
        <f ca="1">OFFSET('2019营业费用'!$H8,0,MONTH(封面!$G$13)-1,)</f>
        <v>0</v>
      </c>
      <c r="F8" s="80">
        <f ca="1">OFFSET('2020预算营业费用'!$H8,0,MONTH(封面!$G$13)-1,)</f>
        <v>0</v>
      </c>
      <c r="G8" s="80">
        <f ca="1">OFFSET('2020实际营业费用池州天赐'!$H8,0,MONTH(封面!$G$13)-1,)</f>
        <v>0</v>
      </c>
      <c r="H8" s="132">
        <f t="shared" ca="1" si="2"/>
        <v>0</v>
      </c>
      <c r="I8" s="132">
        <f t="shared" ca="1" si="3"/>
        <v>0</v>
      </c>
      <c r="J8" s="132">
        <f ca="1">SUM(OFFSET('2019营业费用'!$H8,0,0,1,MONTH(封面!$G$13)))</f>
        <v>0</v>
      </c>
      <c r="K8" s="132">
        <f ca="1">SUM(OFFSET('2020预算营业费用'!$H8,0,0,1,MONTH(封面!$G$13)))</f>
        <v>0</v>
      </c>
      <c r="L8" s="132">
        <f ca="1">SUM(OFFSET('2020实际营业费用池州天赐'!$H8,0,0,1,MONTH(封面!$G$13)))</f>
        <v>0</v>
      </c>
      <c r="M8" s="132">
        <f t="shared" ca="1" si="4"/>
        <v>0</v>
      </c>
      <c r="N8" s="132">
        <f t="shared" ca="1" si="5"/>
        <v>0</v>
      </c>
      <c r="O8" s="141" t="str">
        <f>IF('2020实际营业费用池州天赐'!U8="","",'2020实际营业费用池州天赐'!U8)</f>
        <v/>
      </c>
      <c r="P8" s="100"/>
      <c r="Q8" s="100"/>
      <c r="R8" s="100"/>
    </row>
    <row r="9" spans="1:18" s="73" customFormat="1" ht="17.25" customHeight="1">
      <c r="A9" s="464"/>
      <c r="B9" s="78" t="s">
        <v>41</v>
      </c>
      <c r="C9" s="79" t="s">
        <v>41</v>
      </c>
      <c r="D9" s="132">
        <f>'2020预算营业费用'!T9</f>
        <v>0</v>
      </c>
      <c r="E9" s="132">
        <f ca="1">OFFSET('2019营业费用'!$H9,0,MONTH(封面!$G$13)-1,)</f>
        <v>0</v>
      </c>
      <c r="F9" s="80">
        <f ca="1">OFFSET('2020预算营业费用'!$H9,0,MONTH(封面!$G$13)-1,)</f>
        <v>0</v>
      </c>
      <c r="G9" s="80">
        <f ca="1">OFFSET('2020实际营业费用池州天赐'!$H9,0,MONTH(封面!$G$13)-1,)</f>
        <v>0</v>
      </c>
      <c r="H9" s="132">
        <f t="shared" ca="1" si="2"/>
        <v>0</v>
      </c>
      <c r="I9" s="132">
        <f t="shared" ca="1" si="3"/>
        <v>0</v>
      </c>
      <c r="J9" s="132">
        <f ca="1">SUM(OFFSET('2019营业费用'!$H9,0,0,1,MONTH(封面!$G$13)))</f>
        <v>0</v>
      </c>
      <c r="K9" s="132">
        <f ca="1">SUM(OFFSET('2020预算营业费用'!$H9,0,0,1,MONTH(封面!$G$13)))</f>
        <v>0</v>
      </c>
      <c r="L9" s="132">
        <f ca="1">SUM(OFFSET('2020实际营业费用池州天赐'!$H9,0,0,1,MONTH(封面!$G$13)))</f>
        <v>0</v>
      </c>
      <c r="M9" s="132">
        <f t="shared" ca="1" si="4"/>
        <v>0</v>
      </c>
      <c r="N9" s="132">
        <f t="shared" ca="1" si="5"/>
        <v>0</v>
      </c>
      <c r="O9" s="141" t="str">
        <f>IF('2020实际营业费用池州天赐'!U9="","",'2020实际营业费用池州天赐'!U9)</f>
        <v/>
      </c>
      <c r="P9" s="100"/>
      <c r="Q9" s="100"/>
      <c r="R9" s="100"/>
    </row>
    <row r="10" spans="1:18" s="73" customFormat="1" ht="17.25" customHeight="1">
      <c r="A10" s="464"/>
      <c r="B10" s="463" t="s">
        <v>42</v>
      </c>
      <c r="C10" s="79" t="s">
        <v>43</v>
      </c>
      <c r="D10" s="132">
        <f>'2020预算营业费用'!T10</f>
        <v>0</v>
      </c>
      <c r="E10" s="132">
        <f ca="1">OFFSET('2019营业费用'!$H10,0,MONTH(封面!$G$13)-1,)</f>
        <v>0</v>
      </c>
      <c r="F10" s="80">
        <f ca="1">OFFSET('2020预算营业费用'!$H10,0,MONTH(封面!$G$13)-1,)</f>
        <v>0</v>
      </c>
      <c r="G10" s="80">
        <f ca="1">OFFSET('2020实际营业费用池州天赐'!$H10,0,MONTH(封面!$G$13)-1,)</f>
        <v>0</v>
      </c>
      <c r="H10" s="132">
        <f t="shared" ca="1" si="2"/>
        <v>0</v>
      </c>
      <c r="I10" s="132">
        <f t="shared" ca="1" si="3"/>
        <v>0</v>
      </c>
      <c r="J10" s="132">
        <f ca="1">SUM(OFFSET('2019营业费用'!$H10,0,0,1,MONTH(封面!$G$13)))</f>
        <v>0</v>
      </c>
      <c r="K10" s="132">
        <f ca="1">SUM(OFFSET('2020预算营业费用'!$H10,0,0,1,MONTH(封面!$G$13)))</f>
        <v>0</v>
      </c>
      <c r="L10" s="132">
        <f ca="1">SUM(OFFSET('2020实际营业费用池州天赐'!$H10,0,0,1,MONTH(封面!$G$13)))</f>
        <v>0</v>
      </c>
      <c r="M10" s="132">
        <f t="shared" ca="1" si="4"/>
        <v>0</v>
      </c>
      <c r="N10" s="132">
        <f t="shared" ca="1" si="5"/>
        <v>0</v>
      </c>
      <c r="O10" s="141" t="str">
        <f>IF('2020实际营业费用池州天赐'!U10="","",'2020实际营业费用池州天赐'!U10)</f>
        <v/>
      </c>
      <c r="P10" s="100"/>
      <c r="Q10" s="100"/>
      <c r="R10" s="100"/>
    </row>
    <row r="11" spans="1:18" s="73" customFormat="1" ht="17.25" customHeight="1">
      <c r="A11" s="464"/>
      <c r="B11" s="463"/>
      <c r="C11" s="79" t="s">
        <v>44</v>
      </c>
      <c r="D11" s="132">
        <f>'2020预算营业费用'!T11</f>
        <v>0</v>
      </c>
      <c r="E11" s="132">
        <f ca="1">OFFSET('2019营业费用'!$H11,0,MONTH(封面!$G$13)-1,)</f>
        <v>0</v>
      </c>
      <c r="F11" s="80">
        <f ca="1">OFFSET('2020预算营业费用'!$H11,0,MONTH(封面!$G$13)-1,)</f>
        <v>0</v>
      </c>
      <c r="G11" s="80">
        <f ca="1">OFFSET('2020实际营业费用池州天赐'!$H11,0,MONTH(封面!$G$13)-1,)</f>
        <v>0</v>
      </c>
      <c r="H11" s="132">
        <f t="shared" ca="1" si="2"/>
        <v>0</v>
      </c>
      <c r="I11" s="132">
        <f t="shared" ca="1" si="3"/>
        <v>0</v>
      </c>
      <c r="J11" s="132">
        <f ca="1">SUM(OFFSET('2019营业费用'!$H11,0,0,1,MONTH(封面!$G$13)))</f>
        <v>0</v>
      </c>
      <c r="K11" s="132">
        <f ca="1">SUM(OFFSET('2020预算营业费用'!$H11,0,0,1,MONTH(封面!$G$13)))</f>
        <v>0</v>
      </c>
      <c r="L11" s="132">
        <f ca="1">SUM(OFFSET('2020实际营业费用池州天赐'!$H11,0,0,1,MONTH(封面!$G$13)))</f>
        <v>0</v>
      </c>
      <c r="M11" s="132">
        <f t="shared" ca="1" si="4"/>
        <v>0</v>
      </c>
      <c r="N11" s="132">
        <f t="shared" ca="1" si="5"/>
        <v>0</v>
      </c>
      <c r="O11" s="141" t="str">
        <f>IF('2020实际营业费用池州天赐'!U11="","",'2020实际营业费用池州天赐'!U11)</f>
        <v/>
      </c>
      <c r="P11" s="100"/>
      <c r="Q11" s="100"/>
      <c r="R11" s="100"/>
    </row>
    <row r="12" spans="1:18" s="73" customFormat="1" ht="17.25" customHeight="1">
      <c r="A12" s="464"/>
      <c r="B12" s="463"/>
      <c r="C12" s="79" t="s">
        <v>45</v>
      </c>
      <c r="D12" s="132">
        <f>'2020预算营业费用'!T12</f>
        <v>0</v>
      </c>
      <c r="E12" s="132">
        <f ca="1">OFFSET('2019营业费用'!$H12,0,MONTH(封面!$G$13)-1,)</f>
        <v>0</v>
      </c>
      <c r="F12" s="80">
        <f ca="1">OFFSET('2020预算营业费用'!$H12,0,MONTH(封面!$G$13)-1,)</f>
        <v>0</v>
      </c>
      <c r="G12" s="80">
        <f ca="1">OFFSET('2020实际营业费用池州天赐'!$H12,0,MONTH(封面!$G$13)-1,)</f>
        <v>0</v>
      </c>
      <c r="H12" s="132">
        <f t="shared" ca="1" si="2"/>
        <v>0</v>
      </c>
      <c r="I12" s="132">
        <f t="shared" ca="1" si="3"/>
        <v>0</v>
      </c>
      <c r="J12" s="132">
        <f ca="1">SUM(OFFSET('2019营业费用'!$H12,0,0,1,MONTH(封面!$G$13)))</f>
        <v>0</v>
      </c>
      <c r="K12" s="132">
        <f ca="1">SUM(OFFSET('2020预算营业费用'!$H12,0,0,1,MONTH(封面!$G$13)))</f>
        <v>0</v>
      </c>
      <c r="L12" s="132">
        <f ca="1">SUM(OFFSET('2020实际营业费用池州天赐'!$H12,0,0,1,MONTH(封面!$G$13)))</f>
        <v>0</v>
      </c>
      <c r="M12" s="132">
        <f t="shared" ca="1" si="4"/>
        <v>0</v>
      </c>
      <c r="N12" s="132">
        <f t="shared" ca="1" si="5"/>
        <v>0</v>
      </c>
      <c r="O12" s="141" t="str">
        <f>IF('2020实际营业费用池州天赐'!U12="","",'2020实际营业费用池州天赐'!U12)</f>
        <v/>
      </c>
      <c r="P12" s="100"/>
      <c r="Q12" s="100"/>
      <c r="R12" s="100"/>
    </row>
    <row r="13" spans="1:18" s="73" customFormat="1" ht="17.25" customHeight="1">
      <c r="A13" s="464"/>
      <c r="B13" s="463"/>
      <c r="C13" s="79" t="s">
        <v>46</v>
      </c>
      <c r="D13" s="132">
        <f>'2020预算营业费用'!T13</f>
        <v>0</v>
      </c>
      <c r="E13" s="132">
        <f ca="1">OFFSET('2019营业费用'!$H13,0,MONTH(封面!$G$13)-1,)</f>
        <v>0</v>
      </c>
      <c r="F13" s="80">
        <f ca="1">OFFSET('2020预算营业费用'!$H13,0,MONTH(封面!$G$13)-1,)</f>
        <v>0</v>
      </c>
      <c r="G13" s="80">
        <f ca="1">OFFSET('2020实际营业费用池州天赐'!$H13,0,MONTH(封面!$G$13)-1,)</f>
        <v>0</v>
      </c>
      <c r="H13" s="132">
        <f t="shared" ca="1" si="2"/>
        <v>0</v>
      </c>
      <c r="I13" s="132">
        <f t="shared" ca="1" si="3"/>
        <v>0</v>
      </c>
      <c r="J13" s="132">
        <f ca="1">SUM(OFFSET('2019营业费用'!$H13,0,0,1,MONTH(封面!$G$13)))</f>
        <v>0</v>
      </c>
      <c r="K13" s="132">
        <f ca="1">SUM(OFFSET('2020预算营业费用'!$H13,0,0,1,MONTH(封面!$G$13)))</f>
        <v>0</v>
      </c>
      <c r="L13" s="132">
        <f ca="1">SUM(OFFSET('2020实际营业费用池州天赐'!$H13,0,0,1,MONTH(封面!$G$13)))</f>
        <v>0</v>
      </c>
      <c r="M13" s="132">
        <f t="shared" ca="1" si="4"/>
        <v>0</v>
      </c>
      <c r="N13" s="132">
        <f t="shared" ca="1" si="5"/>
        <v>0</v>
      </c>
      <c r="O13" s="141" t="str">
        <f>IF('2020实际营业费用池州天赐'!U13="","",'2020实际营业费用池州天赐'!U13)</f>
        <v/>
      </c>
      <c r="P13" s="100"/>
      <c r="Q13" s="100"/>
      <c r="R13" s="100"/>
    </row>
    <row r="14" spans="1:18" s="73" customFormat="1" ht="17.25" customHeight="1">
      <c r="A14" s="464"/>
      <c r="B14" s="463"/>
      <c r="C14" s="79" t="s">
        <v>47</v>
      </c>
      <c r="D14" s="132">
        <f>'2020预算营业费用'!T14</f>
        <v>0</v>
      </c>
      <c r="E14" s="132">
        <f ca="1">OFFSET('2019营业费用'!$H14,0,MONTH(封面!$G$13)-1,)</f>
        <v>0</v>
      </c>
      <c r="F14" s="80">
        <f ca="1">OFFSET('2020预算营业费用'!$H14,0,MONTH(封面!$G$13)-1,)</f>
        <v>0</v>
      </c>
      <c r="G14" s="80">
        <f ca="1">OFFSET('2020实际营业费用池州天赐'!$H14,0,MONTH(封面!$G$13)-1,)</f>
        <v>0</v>
      </c>
      <c r="H14" s="132">
        <f t="shared" ca="1" si="2"/>
        <v>0</v>
      </c>
      <c r="I14" s="132">
        <f t="shared" ca="1" si="3"/>
        <v>0</v>
      </c>
      <c r="J14" s="132">
        <f ca="1">SUM(OFFSET('2019营业费用'!$H14,0,0,1,MONTH(封面!$G$13)))</f>
        <v>0</v>
      </c>
      <c r="K14" s="132">
        <f ca="1">SUM(OFFSET('2020预算营业费用'!$H14,0,0,1,MONTH(封面!$G$13)))</f>
        <v>0</v>
      </c>
      <c r="L14" s="132">
        <f ca="1">SUM(OFFSET('2020实际营业费用池州天赐'!$H14,0,0,1,MONTH(封面!$G$13)))</f>
        <v>0</v>
      </c>
      <c r="M14" s="132">
        <f t="shared" ca="1" si="4"/>
        <v>0</v>
      </c>
      <c r="N14" s="132">
        <f t="shared" ca="1" si="5"/>
        <v>0</v>
      </c>
      <c r="O14" s="141" t="str">
        <f>IF('2020实际营业费用池州天赐'!U14="","",'2020实际营业费用池州天赐'!U14)</f>
        <v/>
      </c>
      <c r="P14" s="100"/>
      <c r="Q14" s="100"/>
      <c r="R14" s="100"/>
    </row>
    <row r="15" spans="1:18" s="73" customFormat="1" ht="17.25" customHeight="1">
      <c r="A15" s="464"/>
      <c r="B15" s="463"/>
      <c r="C15" s="79" t="s">
        <v>48</v>
      </c>
      <c r="D15" s="132">
        <f>'2020预算营业费用'!T15</f>
        <v>0</v>
      </c>
      <c r="E15" s="132">
        <f ca="1">OFFSET('2019营业费用'!$H15,0,MONTH(封面!$G$13)-1,)</f>
        <v>0</v>
      </c>
      <c r="F15" s="80">
        <f ca="1">OFFSET('2020预算营业费用'!$H15,0,MONTH(封面!$G$13)-1,)</f>
        <v>0</v>
      </c>
      <c r="G15" s="80">
        <f ca="1">OFFSET('2020实际营业费用池州天赐'!$H15,0,MONTH(封面!$G$13)-1,)</f>
        <v>0</v>
      </c>
      <c r="H15" s="132">
        <f t="shared" ca="1" si="2"/>
        <v>0</v>
      </c>
      <c r="I15" s="132">
        <f t="shared" ca="1" si="3"/>
        <v>0</v>
      </c>
      <c r="J15" s="132">
        <f ca="1">SUM(OFFSET('2019营业费用'!$H15,0,0,1,MONTH(封面!$G$13)))</f>
        <v>0</v>
      </c>
      <c r="K15" s="132">
        <f ca="1">SUM(OFFSET('2020预算营业费用'!$H15,0,0,1,MONTH(封面!$G$13)))</f>
        <v>0</v>
      </c>
      <c r="L15" s="132">
        <f ca="1">SUM(OFFSET('2020实际营业费用池州天赐'!$H15,0,0,1,MONTH(封面!$G$13)))</f>
        <v>0</v>
      </c>
      <c r="M15" s="132">
        <f t="shared" ca="1" si="4"/>
        <v>0</v>
      </c>
      <c r="N15" s="132">
        <f t="shared" ca="1" si="5"/>
        <v>0</v>
      </c>
      <c r="O15" s="141" t="str">
        <f>IF('2020实际营业费用池州天赐'!U15="","",'2020实际营业费用池州天赐'!U15)</f>
        <v/>
      </c>
      <c r="P15" s="100"/>
      <c r="Q15" s="100"/>
      <c r="R15" s="100"/>
    </row>
    <row r="16" spans="1:18" s="73" customFormat="1" ht="17.25" customHeight="1">
      <c r="A16" s="464"/>
      <c r="B16" s="463"/>
      <c r="C16" s="79" t="s">
        <v>49</v>
      </c>
      <c r="D16" s="132">
        <f>'2020预算营业费用'!T16</f>
        <v>0</v>
      </c>
      <c r="E16" s="132">
        <f ca="1">OFFSET('2019营业费用'!$H16,0,MONTH(封面!$G$13)-1,)</f>
        <v>0</v>
      </c>
      <c r="F16" s="80">
        <f ca="1">OFFSET('2020预算营业费用'!$H16,0,MONTH(封面!$G$13)-1,)</f>
        <v>0</v>
      </c>
      <c r="G16" s="80">
        <f ca="1">OFFSET('2020实际营业费用池州天赐'!$H16,0,MONTH(封面!$G$13)-1,)</f>
        <v>0</v>
      </c>
      <c r="H16" s="132">
        <f t="shared" ca="1" si="2"/>
        <v>0</v>
      </c>
      <c r="I16" s="132">
        <f t="shared" ca="1" si="3"/>
        <v>0</v>
      </c>
      <c r="J16" s="132">
        <f ca="1">SUM(OFFSET('2019营业费用'!$H16,0,0,1,MONTH(封面!$G$13)))</f>
        <v>0</v>
      </c>
      <c r="K16" s="132">
        <f ca="1">SUM(OFFSET('2020预算营业费用'!$H16,0,0,1,MONTH(封面!$G$13)))</f>
        <v>0</v>
      </c>
      <c r="L16" s="132">
        <f ca="1">SUM(OFFSET('2020实际营业费用池州天赐'!$H16,0,0,1,MONTH(封面!$G$13)))</f>
        <v>0</v>
      </c>
      <c r="M16" s="132">
        <f t="shared" ca="1" si="4"/>
        <v>0</v>
      </c>
      <c r="N16" s="132">
        <f t="shared" ca="1" si="5"/>
        <v>0</v>
      </c>
      <c r="O16" s="141" t="str">
        <f>IF('2020实际营业费用池州天赐'!U16="","",'2020实际营业费用池州天赐'!U16)</f>
        <v/>
      </c>
      <c r="P16" s="100"/>
      <c r="Q16" s="100"/>
      <c r="R16" s="100"/>
    </row>
    <row r="17" spans="1:18" s="73" customFormat="1" ht="17.25" customHeight="1">
      <c r="A17" s="464"/>
      <c r="B17" s="463"/>
      <c r="C17" s="79" t="s">
        <v>50</v>
      </c>
      <c r="D17" s="132">
        <f>'2020预算营业费用'!T17</f>
        <v>0</v>
      </c>
      <c r="E17" s="132">
        <f ca="1">OFFSET('2019营业费用'!$H17,0,MONTH(封面!$G$13)-1,)</f>
        <v>0</v>
      </c>
      <c r="F17" s="80">
        <f ca="1">OFFSET('2020预算营业费用'!$H17,0,MONTH(封面!$G$13)-1,)</f>
        <v>0</v>
      </c>
      <c r="G17" s="80">
        <f ca="1">OFFSET('2020实际营业费用池州天赐'!$H17,0,MONTH(封面!$G$13)-1,)</f>
        <v>0</v>
      </c>
      <c r="H17" s="132">
        <f t="shared" ca="1" si="2"/>
        <v>0</v>
      </c>
      <c r="I17" s="132">
        <f t="shared" ca="1" si="3"/>
        <v>0</v>
      </c>
      <c r="J17" s="132">
        <f ca="1">SUM(OFFSET('2019营业费用'!$H17,0,0,1,MONTH(封面!$G$13)))</f>
        <v>0</v>
      </c>
      <c r="K17" s="132">
        <f ca="1">SUM(OFFSET('2020预算营业费用'!$H17,0,0,1,MONTH(封面!$G$13)))</f>
        <v>0</v>
      </c>
      <c r="L17" s="132">
        <f ca="1">SUM(OFFSET('2020实际营业费用池州天赐'!$H17,0,0,1,MONTH(封面!$G$13)))</f>
        <v>0</v>
      </c>
      <c r="M17" s="132">
        <f t="shared" ca="1" si="4"/>
        <v>0</v>
      </c>
      <c r="N17" s="132">
        <f t="shared" ca="1" si="5"/>
        <v>0</v>
      </c>
      <c r="O17" s="141" t="str">
        <f>IF('2020实际营业费用池州天赐'!U17="","",'2020实际营业费用池州天赐'!U17)</f>
        <v/>
      </c>
      <c r="P17" s="100"/>
      <c r="Q17" s="100"/>
      <c r="R17" s="100"/>
    </row>
    <row r="18" spans="1:18" s="73" customFormat="1" ht="17.25" customHeight="1">
      <c r="A18" s="464"/>
      <c r="B18" s="463"/>
      <c r="C18" s="79" t="s">
        <v>51</v>
      </c>
      <c r="D18" s="132">
        <f>'2020预算营业费用'!T18</f>
        <v>0</v>
      </c>
      <c r="E18" s="132">
        <f ca="1">OFFSET('2019营业费用'!$H18,0,MONTH(封面!$G$13)-1,)</f>
        <v>0</v>
      </c>
      <c r="F18" s="80">
        <f ca="1">OFFSET('2020预算营业费用'!$H18,0,MONTH(封面!$G$13)-1,)</f>
        <v>0</v>
      </c>
      <c r="G18" s="80">
        <f ca="1">OFFSET('2020实际营业费用池州天赐'!$H18,0,MONTH(封面!$G$13)-1,)</f>
        <v>0</v>
      </c>
      <c r="H18" s="132">
        <f t="shared" ca="1" si="2"/>
        <v>0</v>
      </c>
      <c r="I18" s="132">
        <f t="shared" ca="1" si="3"/>
        <v>0</v>
      </c>
      <c r="J18" s="132">
        <f ca="1">SUM(OFFSET('2019营业费用'!$H18,0,0,1,MONTH(封面!$G$13)))</f>
        <v>0</v>
      </c>
      <c r="K18" s="132">
        <f ca="1">SUM(OFFSET('2020预算营业费用'!$H18,0,0,1,MONTH(封面!$G$13)))</f>
        <v>0</v>
      </c>
      <c r="L18" s="132">
        <f ca="1">SUM(OFFSET('2020实际营业费用池州天赐'!$H18,0,0,1,MONTH(封面!$G$13)))</f>
        <v>0</v>
      </c>
      <c r="M18" s="132">
        <f t="shared" ca="1" si="4"/>
        <v>0</v>
      </c>
      <c r="N18" s="132">
        <f t="shared" ca="1" si="5"/>
        <v>0</v>
      </c>
      <c r="O18" s="141" t="str">
        <f>IF('2020实际营业费用池州天赐'!U18="","",'2020实际营业费用池州天赐'!U18)</f>
        <v/>
      </c>
      <c r="P18" s="100"/>
      <c r="Q18" s="100"/>
      <c r="R18" s="100"/>
    </row>
    <row r="19" spans="1:18" s="73" customFormat="1" ht="17.25" customHeight="1">
      <c r="A19" s="464"/>
      <c r="B19" s="78" t="s">
        <v>52</v>
      </c>
      <c r="C19" s="79" t="s">
        <v>52</v>
      </c>
      <c r="D19" s="132">
        <f>'2020预算营业费用'!T19</f>
        <v>5068.5768000000016</v>
      </c>
      <c r="E19" s="132">
        <f ca="1">OFFSET('2019营业费用'!$H19,0,MONTH(封面!$G$13)-1,)</f>
        <v>0</v>
      </c>
      <c r="F19" s="80">
        <f ca="1">OFFSET('2020预算营业费用'!$H19,0,MONTH(封面!$G$13)-1,)</f>
        <v>422.3814000000001</v>
      </c>
      <c r="G19" s="80">
        <f ca="1">OFFSET('2020实际营业费用池州天赐'!$H19,0,MONTH(封面!$G$13)-1,)</f>
        <v>300</v>
      </c>
      <c r="H19" s="132">
        <f t="shared" ca="1" si="2"/>
        <v>300</v>
      </c>
      <c r="I19" s="132">
        <f t="shared" ca="1" si="3"/>
        <v>-122.3814000000001</v>
      </c>
      <c r="J19" s="132">
        <f ca="1">SUM(OFFSET('2019营业费用'!$H19,0,0,1,MONTH(封面!$G$13)))</f>
        <v>0</v>
      </c>
      <c r="K19" s="132">
        <f ca="1">SUM(OFFSET('2020预算营业费用'!$H19,0,0,1,MONTH(封面!$G$13)))</f>
        <v>1267.1442000000002</v>
      </c>
      <c r="L19" s="132">
        <f ca="1">SUM(OFFSET('2020实际营业费用池州天赐'!$H19,0,0,1,MONTH(封面!$G$13)))</f>
        <v>300</v>
      </c>
      <c r="M19" s="132">
        <f t="shared" ca="1" si="4"/>
        <v>300</v>
      </c>
      <c r="N19" s="132">
        <f t="shared" ca="1" si="5"/>
        <v>-967.14420000000018</v>
      </c>
      <c r="O19" s="141" t="str">
        <f>IF('2020实际营业费用池州天赐'!U19="","",'2020实际营业费用池州天赐'!U19)</f>
        <v/>
      </c>
      <c r="P19" s="100"/>
      <c r="Q19" s="100"/>
      <c r="R19" s="100"/>
    </row>
    <row r="20" spans="1:18" s="73" customFormat="1" ht="17.25" customHeight="1">
      <c r="A20" s="464"/>
      <c r="B20" s="78" t="s">
        <v>53</v>
      </c>
      <c r="C20" s="79" t="s">
        <v>53</v>
      </c>
      <c r="D20" s="132">
        <f>'2020预算营业费用'!T20</f>
        <v>0</v>
      </c>
      <c r="E20" s="132">
        <f ca="1">OFFSET('2019营业费用'!$H20,0,MONTH(封面!$G$13)-1,)</f>
        <v>0</v>
      </c>
      <c r="F20" s="80">
        <f ca="1">OFFSET('2020预算营业费用'!$H20,0,MONTH(封面!$G$13)-1,)</f>
        <v>0</v>
      </c>
      <c r="G20" s="80">
        <f ca="1">OFFSET('2020实际营业费用池州天赐'!$H20,0,MONTH(封面!$G$13)-1,)</f>
        <v>0</v>
      </c>
      <c r="H20" s="132">
        <f t="shared" ca="1" si="2"/>
        <v>0</v>
      </c>
      <c r="I20" s="132">
        <f t="shared" ca="1" si="3"/>
        <v>0</v>
      </c>
      <c r="J20" s="132">
        <f ca="1">SUM(OFFSET('2019营业费用'!$H20,0,0,1,MONTH(封面!$G$13)))</f>
        <v>0</v>
      </c>
      <c r="K20" s="132">
        <f ca="1">SUM(OFFSET('2020预算营业费用'!$H20,0,0,1,MONTH(封面!$G$13)))</f>
        <v>0</v>
      </c>
      <c r="L20" s="132">
        <f ca="1">SUM(OFFSET('2020实际营业费用池州天赐'!$H20,0,0,1,MONTH(封面!$G$13)))</f>
        <v>0</v>
      </c>
      <c r="M20" s="132">
        <f t="shared" ca="1" si="4"/>
        <v>0</v>
      </c>
      <c r="N20" s="132">
        <f t="shared" ca="1" si="5"/>
        <v>0</v>
      </c>
      <c r="O20" s="141" t="str">
        <f>IF('2020实际营业费用池州天赐'!U20="","",'2020实际营业费用池州天赐'!U20)</f>
        <v/>
      </c>
      <c r="P20" s="100"/>
      <c r="Q20" s="100"/>
      <c r="R20" s="100"/>
    </row>
    <row r="21" spans="1:18" s="73" customFormat="1" ht="17.25" customHeight="1">
      <c r="A21" s="464"/>
      <c r="B21" s="78" t="s">
        <v>54</v>
      </c>
      <c r="C21" s="79" t="s">
        <v>54</v>
      </c>
      <c r="D21" s="132">
        <f>'2020预算营业费用'!T21</f>
        <v>0</v>
      </c>
      <c r="E21" s="132">
        <f ca="1">OFFSET('2019营业费用'!$H21,0,MONTH(封面!$G$13)-1,)</f>
        <v>0</v>
      </c>
      <c r="F21" s="80">
        <f ca="1">OFFSET('2020预算营业费用'!$H21,0,MONTH(封面!$G$13)-1,)</f>
        <v>0</v>
      </c>
      <c r="G21" s="80">
        <f ca="1">OFFSET('2020实际营业费用池州天赐'!$H21,0,MONTH(封面!$G$13)-1,)</f>
        <v>0</v>
      </c>
      <c r="H21" s="132">
        <f t="shared" ca="1" si="2"/>
        <v>0</v>
      </c>
      <c r="I21" s="132">
        <f t="shared" ca="1" si="3"/>
        <v>0</v>
      </c>
      <c r="J21" s="132">
        <f ca="1">SUM(OFFSET('2019营业费用'!$H21,0,0,1,MONTH(封面!$G$13)))</f>
        <v>0</v>
      </c>
      <c r="K21" s="132">
        <f ca="1">SUM(OFFSET('2020预算营业费用'!$H21,0,0,1,MONTH(封面!$G$13)))</f>
        <v>0</v>
      </c>
      <c r="L21" s="132">
        <f ca="1">SUM(OFFSET('2020实际营业费用池州天赐'!$H21,0,0,1,MONTH(封面!$G$13)))</f>
        <v>0</v>
      </c>
      <c r="M21" s="132">
        <f t="shared" ca="1" si="4"/>
        <v>0</v>
      </c>
      <c r="N21" s="132">
        <f t="shared" ca="1" si="5"/>
        <v>0</v>
      </c>
      <c r="O21" s="141" t="str">
        <f>IF('2020实际营业费用池州天赐'!U21="","",'2020实际营业费用池州天赐'!U21)</f>
        <v/>
      </c>
      <c r="P21" s="100"/>
      <c r="Q21" s="100"/>
      <c r="R21" s="100"/>
    </row>
    <row r="22" spans="1:18" s="73" customFormat="1" ht="17.25" customHeight="1">
      <c r="A22" s="464"/>
      <c r="B22" s="463" t="s">
        <v>55</v>
      </c>
      <c r="C22" s="79" t="s">
        <v>56</v>
      </c>
      <c r="D22" s="132">
        <f>'2020预算营业费用'!T22</f>
        <v>10373.693777078544</v>
      </c>
      <c r="E22" s="132">
        <f ca="1">OFFSET('2019营业费用'!$H22,0,MONTH(封面!$G$13)-1,)</f>
        <v>1290.8599999999999</v>
      </c>
      <c r="F22" s="80">
        <f ca="1">OFFSET('2020预算营业费用'!$H22,0,MONTH(封面!$G$13)-1,)</f>
        <v>864.47448142321207</v>
      </c>
      <c r="G22" s="80">
        <f ca="1">OFFSET('2020实际营业费用池州天赐'!$H22,0,MONTH(封面!$G$13)-1,)</f>
        <v>-965.44</v>
      </c>
      <c r="H22" s="132">
        <f t="shared" ca="1" si="2"/>
        <v>-2256.3000000000002</v>
      </c>
      <c r="I22" s="132">
        <f t="shared" ca="1" si="3"/>
        <v>-1829.9144814232122</v>
      </c>
      <c r="J22" s="132">
        <f ca="1">SUM(OFFSET('2019营业费用'!$H22,0,0,1,MONTH(封面!$G$13)))</f>
        <v>3872.58</v>
      </c>
      <c r="K22" s="132">
        <f ca="1">SUM(OFFSET('2020预算营业费用'!$H22,0,0,1,MONTH(封面!$G$13)))</f>
        <v>2593.4234442696361</v>
      </c>
      <c r="L22" s="132">
        <f ca="1">SUM(OFFSET('2020实际营业费用池州天赐'!$H22,0,0,1,MONTH(封面!$G$13)))</f>
        <v>965.44</v>
      </c>
      <c r="M22" s="132">
        <f t="shared" ca="1" si="4"/>
        <v>-2907.14</v>
      </c>
      <c r="N22" s="132">
        <f t="shared" ca="1" si="5"/>
        <v>-1627.983444269636</v>
      </c>
      <c r="O22" s="141" t="str">
        <f>IF('2020实际营业费用池州天赐'!U22="","",'2020实际营业费用池州天赐'!U22)</f>
        <v/>
      </c>
      <c r="P22" s="100"/>
      <c r="Q22" s="100"/>
      <c r="R22" s="100"/>
    </row>
    <row r="23" spans="1:18" s="73" customFormat="1" ht="17.25" customHeight="1">
      <c r="A23" s="464"/>
      <c r="B23" s="463"/>
      <c r="C23" s="79" t="s">
        <v>57</v>
      </c>
      <c r="D23" s="132">
        <f>'2020预算营业费用'!T23</f>
        <v>324.28538095814383</v>
      </c>
      <c r="E23" s="132">
        <f ca="1">OFFSET('2019营业费用'!$H23,0,MONTH(封面!$G$13)-1,)</f>
        <v>33.97</v>
      </c>
      <c r="F23" s="80">
        <f ca="1">OFFSET('2020预算营业费用'!$H23,0,MONTH(封面!$G$13)-1,)</f>
        <v>27.023781746511986</v>
      </c>
      <c r="G23" s="80">
        <f ca="1">OFFSET('2020实际营业费用池州天赐'!$H23,0,MONTH(封面!$G$13)-1,)</f>
        <v>-30.18</v>
      </c>
      <c r="H23" s="132">
        <f t="shared" ca="1" si="2"/>
        <v>-64.150000000000006</v>
      </c>
      <c r="I23" s="132">
        <f t="shared" ca="1" si="3"/>
        <v>-57.203781746511986</v>
      </c>
      <c r="J23" s="132">
        <f ca="1">SUM(OFFSET('2019营业费用'!$H23,0,0,1,MONTH(封面!$G$13)))</f>
        <v>101.91</v>
      </c>
      <c r="K23" s="132">
        <f ca="1">SUM(OFFSET('2020预算营业费用'!$H23,0,0,1,MONTH(封面!$G$13)))</f>
        <v>81.071345239535958</v>
      </c>
      <c r="L23" s="132">
        <f ca="1">SUM(OFFSET('2020实际营业费用池州天赐'!$H23,0,0,1,MONTH(封面!$G$13)))</f>
        <v>30.18</v>
      </c>
      <c r="M23" s="132">
        <f t="shared" ca="1" si="4"/>
        <v>-71.72999999999999</v>
      </c>
      <c r="N23" s="132">
        <f t="shared" ca="1" si="5"/>
        <v>-50.891345239535958</v>
      </c>
      <c r="O23" s="141" t="str">
        <f>IF('2020实际营业费用池州天赐'!U23="","",'2020实际营业费用池州天赐'!U23)</f>
        <v/>
      </c>
      <c r="P23" s="100"/>
      <c r="Q23" s="100"/>
      <c r="R23" s="100"/>
    </row>
    <row r="24" spans="1:18" s="73" customFormat="1" ht="17.25" customHeight="1">
      <c r="A24" s="464"/>
      <c r="B24" s="463"/>
      <c r="C24" s="79" t="s">
        <v>58</v>
      </c>
      <c r="D24" s="132">
        <f>'2020预算营业费用'!T24</f>
        <v>635.35435971024015</v>
      </c>
      <c r="E24" s="132">
        <f ca="1">OFFSET('2019营业费用'!$H24,0,MONTH(封面!$G$13)-1,)</f>
        <v>44.16</v>
      </c>
      <c r="F24" s="80">
        <f ca="1">OFFSET('2020预算营业费用'!$H24,0,MONTH(封面!$G$13)-1,)</f>
        <v>52.946196642520007</v>
      </c>
      <c r="G24" s="80">
        <f ca="1">OFFSET('2020实际营业费用池州天赐'!$H24,0,MONTH(封面!$G$13)-1,)</f>
        <v>-59.13</v>
      </c>
      <c r="H24" s="132">
        <f t="shared" ca="1" si="2"/>
        <v>-103.28999999999999</v>
      </c>
      <c r="I24" s="132">
        <f t="shared" ca="1" si="3"/>
        <v>-112.07619664252002</v>
      </c>
      <c r="J24" s="132">
        <f ca="1">SUM(OFFSET('2019营业费用'!$H24,0,0,1,MONTH(封面!$G$13)))</f>
        <v>132.47999999999999</v>
      </c>
      <c r="K24" s="132">
        <f ca="1">SUM(OFFSET('2020预算营业费用'!$H24,0,0,1,MONTH(封面!$G$13)))</f>
        <v>158.83858992756001</v>
      </c>
      <c r="L24" s="132">
        <f ca="1">SUM(OFFSET('2020实际营业费用池州天赐'!$H24,0,0,1,MONTH(封面!$G$13)))</f>
        <v>59.13</v>
      </c>
      <c r="M24" s="132">
        <f t="shared" ca="1" si="4"/>
        <v>-73.349999999999994</v>
      </c>
      <c r="N24" s="132">
        <f t="shared" ca="1" si="5"/>
        <v>-99.708589927560013</v>
      </c>
      <c r="O24" s="141" t="str">
        <f>IF('2020实际营业费用池州天赐'!U24="","",'2020实际营业费用池州天赐'!U24)</f>
        <v/>
      </c>
      <c r="P24" s="100"/>
      <c r="Q24" s="100"/>
      <c r="R24" s="100"/>
    </row>
    <row r="25" spans="1:18" s="73" customFormat="1" ht="17.25" customHeight="1">
      <c r="A25" s="464"/>
      <c r="B25" s="463"/>
      <c r="C25" s="79" t="s">
        <v>59</v>
      </c>
      <c r="D25" s="132">
        <f>'2020预算营业费用'!T25</f>
        <v>7311.7864822530719</v>
      </c>
      <c r="E25" s="132">
        <f ca="1">OFFSET('2019营业费用'!$H25,0,MONTH(封面!$G$13)-1,)</f>
        <v>441.61</v>
      </c>
      <c r="F25" s="80">
        <f ca="1">OFFSET('2020预算营业费用'!$H25,0,MONTH(封面!$G$13)-1,)</f>
        <v>609.31554018775614</v>
      </c>
      <c r="G25" s="80">
        <f ca="1">OFFSET('2020实际营业费用池州天赐'!$H25,0,MONTH(封面!$G$13)-1,)</f>
        <v>0</v>
      </c>
      <c r="H25" s="132">
        <f t="shared" ca="1" si="2"/>
        <v>-441.61</v>
      </c>
      <c r="I25" s="132">
        <f t="shared" ca="1" si="3"/>
        <v>-609.31554018775614</v>
      </c>
      <c r="J25" s="132">
        <f ca="1">SUM(OFFSET('2019营业费用'!$H25,0,0,1,MONTH(封面!$G$13)))</f>
        <v>1564.83</v>
      </c>
      <c r="K25" s="132">
        <f ca="1">SUM(OFFSET('2020预算营业费用'!$H25,0,0,1,MONTH(封面!$G$13)))</f>
        <v>1827.9466205632684</v>
      </c>
      <c r="L25" s="132">
        <f ca="1">SUM(OFFSET('2020实际营业费用池州天赐'!$H25,0,0,1,MONTH(封面!$G$13)))</f>
        <v>1120.96</v>
      </c>
      <c r="M25" s="132">
        <f t="shared" ca="1" si="4"/>
        <v>-443.86999999999989</v>
      </c>
      <c r="N25" s="132">
        <f t="shared" ca="1" si="5"/>
        <v>-706.98662056326839</v>
      </c>
      <c r="O25" s="141" t="str">
        <f>IF('2020实际营业费用池州天赐'!U25="","",'2020实际营业费用池州天赐'!U25)</f>
        <v/>
      </c>
      <c r="P25" s="100"/>
      <c r="Q25" s="100"/>
      <c r="R25" s="100"/>
    </row>
    <row r="26" spans="1:18" s="73" customFormat="1" ht="17.25" customHeight="1">
      <c r="A26" s="464"/>
      <c r="B26" s="463"/>
      <c r="C26" s="79" t="s">
        <v>60</v>
      </c>
      <c r="D26" s="132">
        <f>'2020预算营业费用'!T26</f>
        <v>0</v>
      </c>
      <c r="E26" s="132">
        <f ca="1">OFFSET('2019营业费用'!$H26,0,MONTH(封面!$G$13)-1,)</f>
        <v>54.35</v>
      </c>
      <c r="F26" s="80">
        <f ca="1">OFFSET('2020预算营业费用'!$H26,0,MONTH(封面!$G$13)-1,)</f>
        <v>0</v>
      </c>
      <c r="G26" s="80">
        <f ca="1">OFFSET('2020实际营业费用池州天赐'!$H26,0,MONTH(封面!$G$13)-1,)</f>
        <v>0</v>
      </c>
      <c r="H26" s="132">
        <f t="shared" ca="1" si="2"/>
        <v>-54.35</v>
      </c>
      <c r="I26" s="132">
        <f t="shared" ca="1" si="3"/>
        <v>0</v>
      </c>
      <c r="J26" s="132">
        <f ca="1">SUM(OFFSET('2019营业费用'!$H26,0,0,1,MONTH(封面!$G$13)))</f>
        <v>163.05000000000001</v>
      </c>
      <c r="K26" s="132">
        <f ca="1">SUM(OFFSET('2020预算营业费用'!$H26,0,0,1,MONTH(封面!$G$13)))</f>
        <v>0</v>
      </c>
      <c r="L26" s="132">
        <f ca="1">SUM(OFFSET('2020实际营业费用池州天赐'!$H26,0,0,1,MONTH(封面!$G$13)))</f>
        <v>0</v>
      </c>
      <c r="M26" s="132">
        <f t="shared" ca="1" si="4"/>
        <v>-163.05000000000001</v>
      </c>
      <c r="N26" s="132">
        <f t="shared" ca="1" si="5"/>
        <v>0</v>
      </c>
      <c r="O26" s="141" t="str">
        <f>IF('2020实际营业费用池州天赐'!U26="","",'2020实际营业费用池州天赐'!U26)</f>
        <v>生育保险并入医疗保险</v>
      </c>
      <c r="P26" s="100"/>
      <c r="Q26" s="100"/>
      <c r="R26" s="100"/>
    </row>
    <row r="27" spans="1:18" s="73" customFormat="1" ht="17.25" customHeight="1">
      <c r="A27" s="464"/>
      <c r="B27" s="78" t="s">
        <v>61</v>
      </c>
      <c r="C27" s="79" t="s">
        <v>61</v>
      </c>
      <c r="D27" s="132">
        <f>'2020预算营业费用'!T27</f>
        <v>0</v>
      </c>
      <c r="E27" s="132">
        <f ca="1">OFFSET('2019营业费用'!$H27,0,MONTH(封面!$G$13)-1,)</f>
        <v>0</v>
      </c>
      <c r="F27" s="80">
        <f ca="1">OFFSET('2020预算营业费用'!$H27,0,MONTH(封面!$G$13)-1,)</f>
        <v>0</v>
      </c>
      <c r="G27" s="80">
        <f ca="1">OFFSET('2020实际营业费用池州天赐'!$H27,0,MONTH(封面!$G$13)-1,)</f>
        <v>0</v>
      </c>
      <c r="H27" s="132">
        <f t="shared" ca="1" si="2"/>
        <v>0</v>
      </c>
      <c r="I27" s="132">
        <f t="shared" ca="1" si="3"/>
        <v>0</v>
      </c>
      <c r="J27" s="132">
        <f ca="1">SUM(OFFSET('2019营业费用'!$H27,0,0,1,MONTH(封面!$G$13)))</f>
        <v>0</v>
      </c>
      <c r="K27" s="132">
        <f ca="1">SUM(OFFSET('2020预算营业费用'!$H27,0,0,1,MONTH(封面!$G$13)))</f>
        <v>0</v>
      </c>
      <c r="L27" s="132">
        <f ca="1">SUM(OFFSET('2020实际营业费用池州天赐'!$H27,0,0,1,MONTH(封面!$G$13)))</f>
        <v>0</v>
      </c>
      <c r="M27" s="132">
        <f t="shared" ca="1" si="4"/>
        <v>0</v>
      </c>
      <c r="N27" s="132">
        <f t="shared" ca="1" si="5"/>
        <v>0</v>
      </c>
      <c r="O27" s="141" t="str">
        <f>IF('2020实际营业费用池州天赐'!U27="","",'2020实际营业费用池州天赐'!U27)</f>
        <v/>
      </c>
      <c r="P27" s="100"/>
      <c r="Q27" s="100"/>
      <c r="R27" s="100"/>
    </row>
    <row r="28" spans="1:18" s="73" customFormat="1" ht="17.25" customHeight="1">
      <c r="A28" s="465" t="s">
        <v>62</v>
      </c>
      <c r="B28" s="463" t="s">
        <v>63</v>
      </c>
      <c r="C28" s="79" t="s">
        <v>64</v>
      </c>
      <c r="D28" s="132">
        <f>'2020预算营业费用'!T28</f>
        <v>0</v>
      </c>
      <c r="E28" s="132">
        <f ca="1">OFFSET('2019营业费用'!$H28,0,MONTH(封面!$G$13)-1,)</f>
        <v>0</v>
      </c>
      <c r="F28" s="80">
        <f ca="1">OFFSET('2020预算营业费用'!$H28,0,MONTH(封面!$G$13)-1,)</f>
        <v>0</v>
      </c>
      <c r="G28" s="80">
        <f ca="1">OFFSET('2020实际营业费用池州天赐'!$H28,0,MONTH(封面!$G$13)-1,)</f>
        <v>100</v>
      </c>
      <c r="H28" s="132">
        <f t="shared" ca="1" si="2"/>
        <v>100</v>
      </c>
      <c r="I28" s="132">
        <f t="shared" ca="1" si="3"/>
        <v>100</v>
      </c>
      <c r="J28" s="132">
        <f ca="1">SUM(OFFSET('2019营业费用'!$H28,0,0,1,MONTH(封面!$G$13)))</f>
        <v>0</v>
      </c>
      <c r="K28" s="132">
        <f ca="1">SUM(OFFSET('2020预算营业费用'!$H28,0,0,1,MONTH(封面!$G$13)))</f>
        <v>0</v>
      </c>
      <c r="L28" s="132">
        <f ca="1">SUM(OFFSET('2020实际营业费用池州天赐'!$H28,0,0,1,MONTH(封面!$G$13)))</f>
        <v>100</v>
      </c>
      <c r="M28" s="132">
        <f t="shared" ca="1" si="4"/>
        <v>100</v>
      </c>
      <c r="N28" s="132">
        <f t="shared" ca="1" si="5"/>
        <v>100</v>
      </c>
      <c r="O28" s="141" t="str">
        <f>IF('2020实际营业费用池州天赐'!U28="","",'2020实际营业费用池州天赐'!U28)</f>
        <v/>
      </c>
      <c r="P28" s="100"/>
      <c r="Q28" s="100"/>
      <c r="R28" s="100"/>
    </row>
    <row r="29" spans="1:18" s="73" customFormat="1" ht="17.25" customHeight="1">
      <c r="A29" s="465"/>
      <c r="B29" s="463"/>
      <c r="C29" s="79" t="s">
        <v>65</v>
      </c>
      <c r="D29" s="132">
        <f>'2020预算营业费用'!T29</f>
        <v>0</v>
      </c>
      <c r="E29" s="132">
        <f ca="1">OFFSET('2019营业费用'!$H29,0,MONTH(封面!$G$13)-1,)</f>
        <v>0</v>
      </c>
      <c r="F29" s="80">
        <f ca="1">OFFSET('2020预算营业费用'!$H29,0,MONTH(封面!$G$13)-1,)</f>
        <v>0</v>
      </c>
      <c r="G29" s="80">
        <f ca="1">OFFSET('2020实际营业费用池州天赐'!$H29,0,MONTH(封面!$G$13)-1,)</f>
        <v>0</v>
      </c>
      <c r="H29" s="132">
        <f t="shared" ca="1" si="2"/>
        <v>0</v>
      </c>
      <c r="I29" s="132">
        <f t="shared" ca="1" si="3"/>
        <v>0</v>
      </c>
      <c r="J29" s="132">
        <f ca="1">SUM(OFFSET('2019营业费用'!$H29,0,0,1,MONTH(封面!$G$13)))</f>
        <v>0</v>
      </c>
      <c r="K29" s="132">
        <f ca="1">SUM(OFFSET('2020预算营业费用'!$H29,0,0,1,MONTH(封面!$G$13)))</f>
        <v>0</v>
      </c>
      <c r="L29" s="132">
        <f ca="1">SUM(OFFSET('2020实际营业费用池州天赐'!$H29,0,0,1,MONTH(封面!$G$13)))</f>
        <v>0</v>
      </c>
      <c r="M29" s="132">
        <f t="shared" ca="1" si="4"/>
        <v>0</v>
      </c>
      <c r="N29" s="132">
        <f t="shared" ca="1" si="5"/>
        <v>0</v>
      </c>
      <c r="O29" s="141" t="str">
        <f>IF('2020实际营业费用池州天赐'!U29="","",'2020实际营业费用池州天赐'!U29)</f>
        <v/>
      </c>
      <c r="P29" s="100"/>
      <c r="Q29" s="100"/>
      <c r="R29" s="100"/>
    </row>
    <row r="30" spans="1:18" s="73" customFormat="1" ht="17.25" customHeight="1">
      <c r="A30" s="465"/>
      <c r="B30" s="78" t="s">
        <v>66</v>
      </c>
      <c r="C30" s="79" t="s">
        <v>66</v>
      </c>
      <c r="D30" s="132">
        <f>'2020预算营业费用'!T30</f>
        <v>4600</v>
      </c>
      <c r="E30" s="132">
        <f ca="1">OFFSET('2019营业费用'!$H30,0,MONTH(封面!$G$13)-1,)</f>
        <v>0</v>
      </c>
      <c r="F30" s="80">
        <f ca="1">OFFSET('2020预算营业费用'!$H30,0,MONTH(封面!$G$13)-1,)</f>
        <v>400</v>
      </c>
      <c r="G30" s="80">
        <f ca="1">OFFSET('2020实际营业费用池州天赐'!$H30,0,MONTH(封面!$G$13)-1,)</f>
        <v>0</v>
      </c>
      <c r="H30" s="132">
        <f t="shared" ca="1" si="2"/>
        <v>0</v>
      </c>
      <c r="I30" s="132">
        <f t="shared" ca="1" si="3"/>
        <v>-400</v>
      </c>
      <c r="J30" s="132">
        <f ca="1">SUM(OFFSET('2019营业费用'!$H30,0,0,1,MONTH(封面!$G$13)))</f>
        <v>447</v>
      </c>
      <c r="K30" s="132">
        <f ca="1">SUM(OFFSET('2020预算营业费用'!$H30,0,0,1,MONTH(封面!$G$13)))</f>
        <v>800</v>
      </c>
      <c r="L30" s="132">
        <f ca="1">SUM(OFFSET('2020实际营业费用池州天赐'!$H30,0,0,1,MONTH(封面!$G$13)))</f>
        <v>0</v>
      </c>
      <c r="M30" s="132">
        <f t="shared" ca="1" si="4"/>
        <v>-447</v>
      </c>
      <c r="N30" s="132">
        <f t="shared" ca="1" si="5"/>
        <v>-800</v>
      </c>
      <c r="O30" s="141" t="str">
        <f>IF('2020实际营业费用池州天赐'!U30="","",'2020实际营业费用池州天赐'!U30)</f>
        <v/>
      </c>
      <c r="P30" s="100"/>
      <c r="Q30" s="100"/>
      <c r="R30" s="100"/>
    </row>
    <row r="31" spans="1:18" s="73" customFormat="1" ht="17.25" customHeight="1">
      <c r="A31" s="465"/>
      <c r="B31" s="463" t="s">
        <v>67</v>
      </c>
      <c r="C31" s="79" t="s">
        <v>68</v>
      </c>
      <c r="D31" s="132">
        <f>'2020预算营业费用'!T31</f>
        <v>0</v>
      </c>
      <c r="E31" s="132">
        <f ca="1">OFFSET('2019营业费用'!$H31,0,MONTH(封面!$G$13)-1,)</f>
        <v>0</v>
      </c>
      <c r="F31" s="80">
        <f ca="1">OFFSET('2020预算营业费用'!$H31,0,MONTH(封面!$G$13)-1,)</f>
        <v>0</v>
      </c>
      <c r="G31" s="80">
        <f ca="1">OFFSET('2020实际营业费用池州天赐'!$H31,0,MONTH(封面!$G$13)-1,)</f>
        <v>0</v>
      </c>
      <c r="H31" s="132">
        <f t="shared" ca="1" si="2"/>
        <v>0</v>
      </c>
      <c r="I31" s="132">
        <f t="shared" ca="1" si="3"/>
        <v>0</v>
      </c>
      <c r="J31" s="132">
        <f ca="1">SUM(OFFSET('2019营业费用'!$H31,0,0,1,MONTH(封面!$G$13)))</f>
        <v>0</v>
      </c>
      <c r="K31" s="132">
        <f ca="1">SUM(OFFSET('2020预算营业费用'!$H31,0,0,1,MONTH(封面!$G$13)))</f>
        <v>0</v>
      </c>
      <c r="L31" s="132">
        <f ca="1">SUM(OFFSET('2020实际营业费用池州天赐'!$H31,0,0,1,MONTH(封面!$G$13)))</f>
        <v>0</v>
      </c>
      <c r="M31" s="132">
        <f t="shared" ca="1" si="4"/>
        <v>0</v>
      </c>
      <c r="N31" s="132">
        <f t="shared" ca="1" si="5"/>
        <v>0</v>
      </c>
      <c r="O31" s="141" t="str">
        <f>IF('2020实际营业费用池州天赐'!U31="","",'2020实际营业费用池州天赐'!U31)</f>
        <v/>
      </c>
      <c r="P31" s="100"/>
      <c r="Q31" s="100"/>
      <c r="R31" s="100"/>
    </row>
    <row r="32" spans="1:18" s="73" customFormat="1" ht="17.25" customHeight="1">
      <c r="A32" s="465"/>
      <c r="B32" s="463"/>
      <c r="C32" s="79" t="s">
        <v>69</v>
      </c>
      <c r="D32" s="132">
        <f>'2020预算营业费用'!T32</f>
        <v>0</v>
      </c>
      <c r="E32" s="132">
        <f ca="1">OFFSET('2019营业费用'!$H32,0,MONTH(封面!$G$13)-1,)</f>
        <v>0</v>
      </c>
      <c r="F32" s="80">
        <f ca="1">OFFSET('2020预算营业费用'!$H32,0,MONTH(封面!$G$13)-1,)</f>
        <v>0</v>
      </c>
      <c r="G32" s="80">
        <f ca="1">OFFSET('2020实际营业费用池州天赐'!$H32,0,MONTH(封面!$G$13)-1,)</f>
        <v>0</v>
      </c>
      <c r="H32" s="132">
        <f t="shared" ca="1" si="2"/>
        <v>0</v>
      </c>
      <c r="I32" s="132">
        <f t="shared" ca="1" si="3"/>
        <v>0</v>
      </c>
      <c r="J32" s="132">
        <f ca="1">SUM(OFFSET('2019营业费用'!$H32,0,0,1,MONTH(封面!$G$13)))</f>
        <v>0</v>
      </c>
      <c r="K32" s="132">
        <f ca="1">SUM(OFFSET('2020预算营业费用'!$H32,0,0,1,MONTH(封面!$G$13)))</f>
        <v>0</v>
      </c>
      <c r="L32" s="132">
        <f ca="1">SUM(OFFSET('2020实际营业费用池州天赐'!$H32,0,0,1,MONTH(封面!$G$13)))</f>
        <v>0</v>
      </c>
      <c r="M32" s="132">
        <f t="shared" ca="1" si="4"/>
        <v>0</v>
      </c>
      <c r="N32" s="132">
        <f t="shared" ca="1" si="5"/>
        <v>0</v>
      </c>
      <c r="O32" s="141" t="str">
        <f>IF('2020实际营业费用池州天赐'!U32="","",'2020实际营业费用池州天赐'!U32)</f>
        <v/>
      </c>
      <c r="P32" s="100"/>
      <c r="Q32" s="100"/>
      <c r="R32" s="100"/>
    </row>
    <row r="33" spans="1:18" s="73" customFormat="1" ht="17.25" customHeight="1">
      <c r="A33" s="465"/>
      <c r="B33" s="463"/>
      <c r="C33" s="79" t="s">
        <v>70</v>
      </c>
      <c r="D33" s="132">
        <f>'2020预算营业费用'!T33</f>
        <v>0</v>
      </c>
      <c r="E33" s="132">
        <f ca="1">OFFSET('2019营业费用'!$H33,0,MONTH(封面!$G$13)-1,)</f>
        <v>0</v>
      </c>
      <c r="F33" s="80">
        <f ca="1">OFFSET('2020预算营业费用'!$H33,0,MONTH(封面!$G$13)-1,)</f>
        <v>0</v>
      </c>
      <c r="G33" s="80">
        <f ca="1">OFFSET('2020实际营业费用池州天赐'!$H33,0,MONTH(封面!$G$13)-1,)</f>
        <v>0</v>
      </c>
      <c r="H33" s="132">
        <f t="shared" ca="1" si="2"/>
        <v>0</v>
      </c>
      <c r="I33" s="132">
        <f t="shared" ca="1" si="3"/>
        <v>0</v>
      </c>
      <c r="J33" s="132">
        <f ca="1">SUM(OFFSET('2019营业费用'!$H33,0,0,1,MONTH(封面!$G$13)))</f>
        <v>0</v>
      </c>
      <c r="K33" s="132">
        <f ca="1">SUM(OFFSET('2020预算营业费用'!$H33,0,0,1,MONTH(封面!$G$13)))</f>
        <v>0</v>
      </c>
      <c r="L33" s="132">
        <f ca="1">SUM(OFFSET('2020实际营业费用池州天赐'!$H33,0,0,1,MONTH(封面!$G$13)))</f>
        <v>0</v>
      </c>
      <c r="M33" s="132">
        <f t="shared" ca="1" si="4"/>
        <v>0</v>
      </c>
      <c r="N33" s="132">
        <f t="shared" ca="1" si="5"/>
        <v>0</v>
      </c>
      <c r="O33" s="141" t="str">
        <f>IF('2020实际营业费用池州天赐'!U33="","",'2020实际营业费用池州天赐'!U33)</f>
        <v/>
      </c>
      <c r="P33" s="100"/>
      <c r="Q33" s="100"/>
      <c r="R33" s="100"/>
    </row>
    <row r="34" spans="1:18" s="73" customFormat="1" ht="17.25" customHeight="1">
      <c r="A34" s="465"/>
      <c r="B34" s="463" t="s">
        <v>71</v>
      </c>
      <c r="C34" s="79" t="s">
        <v>72</v>
      </c>
      <c r="D34" s="132">
        <f>'2020预算营业费用'!T34</f>
        <v>70000</v>
      </c>
      <c r="E34" s="132">
        <f ca="1">OFFSET('2019营业费用'!$H34,0,MONTH(封面!$G$13)-1,)</f>
        <v>0</v>
      </c>
      <c r="F34" s="80">
        <f ca="1">OFFSET('2020预算营业费用'!$H34,0,MONTH(封面!$G$13)-1,)</f>
        <v>4000</v>
      </c>
      <c r="G34" s="80">
        <f ca="1">OFFSET('2020实际营业费用池州天赐'!$H34,0,MONTH(封面!$G$13)-1,)</f>
        <v>370.49</v>
      </c>
      <c r="H34" s="132">
        <f t="shared" ca="1" si="2"/>
        <v>370.49</v>
      </c>
      <c r="I34" s="132">
        <f t="shared" ca="1" si="3"/>
        <v>-3629.51</v>
      </c>
      <c r="J34" s="132">
        <f ca="1">SUM(OFFSET('2019营业费用'!$H34,0,0,1,MONTH(封面!$G$13)))</f>
        <v>55</v>
      </c>
      <c r="K34" s="132">
        <f ca="1">SUM(OFFSET('2020预算营业费用'!$H34,0,0,1,MONTH(封面!$G$13)))</f>
        <v>12500</v>
      </c>
      <c r="L34" s="132">
        <f ca="1">SUM(OFFSET('2020实际营业费用池州天赐'!$H34,0,0,1,MONTH(封面!$G$13)))</f>
        <v>-3850.51</v>
      </c>
      <c r="M34" s="132">
        <f t="shared" ca="1" si="4"/>
        <v>-3905.51</v>
      </c>
      <c r="N34" s="132">
        <f t="shared" ca="1" si="5"/>
        <v>-16350.51</v>
      </c>
      <c r="O34" s="141" t="str">
        <f>IF('2020实际营业费用池州天赐'!U34="","",'2020实际营业费用池州天赐'!U34)</f>
        <v/>
      </c>
      <c r="P34" s="100"/>
      <c r="Q34" s="100"/>
      <c r="R34" s="100"/>
    </row>
    <row r="35" spans="1:18" s="73" customFormat="1" ht="17.25" customHeight="1">
      <c r="A35" s="465"/>
      <c r="B35" s="463"/>
      <c r="C35" s="79" t="s">
        <v>73</v>
      </c>
      <c r="D35" s="132">
        <f>'2020预算营业费用'!T35</f>
        <v>20000</v>
      </c>
      <c r="E35" s="132">
        <f ca="1">OFFSET('2019营业费用'!$H35,0,MONTH(封面!$G$13)-1,)</f>
        <v>0</v>
      </c>
      <c r="F35" s="80">
        <f ca="1">OFFSET('2020预算营业费用'!$H35,0,MONTH(封面!$G$13)-1,)</f>
        <v>0</v>
      </c>
      <c r="G35" s="80">
        <f ca="1">OFFSET('2020实际营业费用池州天赐'!$H35,0,MONTH(封面!$G$13)-1,)</f>
        <v>0</v>
      </c>
      <c r="H35" s="132">
        <f t="shared" ca="1" si="2"/>
        <v>0</v>
      </c>
      <c r="I35" s="132">
        <f t="shared" ca="1" si="3"/>
        <v>0</v>
      </c>
      <c r="J35" s="132">
        <f ca="1">SUM(OFFSET('2019营业费用'!$H35,0,0,1,MONTH(封面!$G$13)))</f>
        <v>0</v>
      </c>
      <c r="K35" s="132">
        <f ca="1">SUM(OFFSET('2020预算营业费用'!$H35,0,0,1,MONTH(封面!$G$13)))</f>
        <v>0</v>
      </c>
      <c r="L35" s="132">
        <f ca="1">SUM(OFFSET('2020实际营业费用池州天赐'!$H35,0,0,1,MONTH(封面!$G$13)))</f>
        <v>0</v>
      </c>
      <c r="M35" s="132">
        <f t="shared" ca="1" si="4"/>
        <v>0</v>
      </c>
      <c r="N35" s="132">
        <f t="shared" ca="1" si="5"/>
        <v>0</v>
      </c>
      <c r="O35" s="141" t="str">
        <f>IF('2020实际营业费用池州天赐'!U35="","",'2020实际营业费用池州天赐'!U35)</f>
        <v/>
      </c>
      <c r="P35" s="100"/>
      <c r="Q35" s="100"/>
      <c r="R35" s="100"/>
    </row>
    <row r="36" spans="1:18" s="73" customFormat="1" ht="17.25" customHeight="1">
      <c r="A36" s="465"/>
      <c r="B36" s="78" t="s">
        <v>74</v>
      </c>
      <c r="C36" s="79" t="s">
        <v>74</v>
      </c>
      <c r="D36" s="132">
        <f>'2020预算营业费用'!T36</f>
        <v>0</v>
      </c>
      <c r="E36" s="132">
        <f ca="1">OFFSET('2019营业费用'!$H36,0,MONTH(封面!$G$13)-1,)</f>
        <v>0</v>
      </c>
      <c r="F36" s="80">
        <f ca="1">OFFSET('2020预算营业费用'!$H36,0,MONTH(封面!$G$13)-1,)</f>
        <v>0</v>
      </c>
      <c r="G36" s="80">
        <f ca="1">OFFSET('2020实际营业费用池州天赐'!$H36,0,MONTH(封面!$G$13)-1,)</f>
        <v>796.46</v>
      </c>
      <c r="H36" s="132">
        <f t="shared" ca="1" si="2"/>
        <v>796.46</v>
      </c>
      <c r="I36" s="132">
        <f t="shared" ca="1" si="3"/>
        <v>796.46</v>
      </c>
      <c r="J36" s="132">
        <f ca="1">SUM(OFFSET('2019营业费用'!$H36,0,0,1,MONTH(封面!$G$13)))</f>
        <v>0</v>
      </c>
      <c r="K36" s="132">
        <f ca="1">SUM(OFFSET('2020预算营业费用'!$H36,0,0,1,MONTH(封面!$G$13)))</f>
        <v>0</v>
      </c>
      <c r="L36" s="132">
        <f ca="1">SUM(OFFSET('2020实际营业费用池州天赐'!$H36,0,0,1,MONTH(封面!$G$13)))</f>
        <v>796.46</v>
      </c>
      <c r="M36" s="132">
        <f t="shared" ca="1" si="4"/>
        <v>796.46</v>
      </c>
      <c r="N36" s="132">
        <f t="shared" ca="1" si="5"/>
        <v>796.46</v>
      </c>
      <c r="O36" s="141" t="str">
        <f>IF('2020实际营业费用池州天赐'!U36="","",'2020实际营业费用池州天赐'!U36)</f>
        <v/>
      </c>
      <c r="P36" s="100"/>
      <c r="Q36" s="100"/>
      <c r="R36" s="100"/>
    </row>
    <row r="37" spans="1:18" s="73" customFormat="1" ht="17.25" customHeight="1">
      <c r="A37" s="465"/>
      <c r="B37" s="78" t="s">
        <v>75</v>
      </c>
      <c r="C37" s="79" t="s">
        <v>75</v>
      </c>
      <c r="D37" s="132">
        <f>'2020预算营业费用'!T37</f>
        <v>30000</v>
      </c>
      <c r="E37" s="132">
        <f ca="1">OFFSET('2019营业费用'!$H37,0,MONTH(封面!$G$13)-1,)</f>
        <v>0</v>
      </c>
      <c r="F37" s="80">
        <f ca="1">OFFSET('2020预算营业费用'!$H37,0,MONTH(封面!$G$13)-1,)</f>
        <v>2000</v>
      </c>
      <c r="G37" s="80">
        <f ca="1">OFFSET('2020实际营业费用池州天赐'!$H37,0,MONTH(封面!$G$13)-1,)</f>
        <v>330</v>
      </c>
      <c r="H37" s="132">
        <f t="shared" ca="1" si="2"/>
        <v>330</v>
      </c>
      <c r="I37" s="132">
        <f t="shared" ca="1" si="3"/>
        <v>-1670</v>
      </c>
      <c r="J37" s="132">
        <f ca="1">SUM(OFFSET('2019营业费用'!$H37,0,0,1,MONTH(封面!$G$13)))</f>
        <v>0</v>
      </c>
      <c r="K37" s="132">
        <f ca="1">SUM(OFFSET('2020预算营业费用'!$H37,0,0,1,MONTH(封面!$G$13)))</f>
        <v>5000</v>
      </c>
      <c r="L37" s="132">
        <f ca="1">SUM(OFFSET('2020实际营业费用池州天赐'!$H37,0,0,1,MONTH(封面!$G$13)))</f>
        <v>6650</v>
      </c>
      <c r="M37" s="132">
        <f t="shared" ca="1" si="4"/>
        <v>6650</v>
      </c>
      <c r="N37" s="132">
        <f t="shared" ca="1" si="5"/>
        <v>1650</v>
      </c>
      <c r="O37" s="141" t="str">
        <f>IF('2020实际营业费用池州天赐'!U37="","",'2020实际营业费用池州天赐'!U37)</f>
        <v/>
      </c>
      <c r="P37" s="100"/>
      <c r="Q37" s="100"/>
      <c r="R37" s="100"/>
    </row>
    <row r="38" spans="1:18" s="73" customFormat="1" ht="17.25" customHeight="1">
      <c r="A38" s="465"/>
      <c r="B38" s="463" t="s">
        <v>76</v>
      </c>
      <c r="C38" s="79" t="s">
        <v>77</v>
      </c>
      <c r="D38" s="132">
        <f>'2020预算营业费用'!T38</f>
        <v>10000</v>
      </c>
      <c r="E38" s="132">
        <f ca="1">OFFSET('2019营业费用'!$H38,0,MONTH(封面!$G$13)-1,)</f>
        <v>0</v>
      </c>
      <c r="F38" s="80">
        <f ca="1">OFFSET('2020预算营业费用'!$H38,0,MONTH(封面!$G$13)-1,)</f>
        <v>0</v>
      </c>
      <c r="G38" s="80">
        <f ca="1">OFFSET('2020实际营业费用池州天赐'!$H38,0,MONTH(封面!$G$13)-1,)</f>
        <v>0</v>
      </c>
      <c r="H38" s="132">
        <f t="shared" ca="1" si="2"/>
        <v>0</v>
      </c>
      <c r="I38" s="132">
        <f t="shared" ca="1" si="3"/>
        <v>0</v>
      </c>
      <c r="J38" s="132">
        <f ca="1">SUM(OFFSET('2019营业费用'!$H38,0,0,1,MONTH(封面!$G$13)))</f>
        <v>0</v>
      </c>
      <c r="K38" s="132">
        <f ca="1">SUM(OFFSET('2020预算营业费用'!$H38,0,0,1,MONTH(封面!$G$13)))</f>
        <v>0</v>
      </c>
      <c r="L38" s="132">
        <f ca="1">SUM(OFFSET('2020实际营业费用池州天赐'!$H38,0,0,1,MONTH(封面!$G$13)))</f>
        <v>0</v>
      </c>
      <c r="M38" s="132">
        <f t="shared" ca="1" si="4"/>
        <v>0</v>
      </c>
      <c r="N38" s="132">
        <f t="shared" ca="1" si="5"/>
        <v>0</v>
      </c>
      <c r="O38" s="141" t="str">
        <f>IF('2020实际营业费用池州天赐'!U38="","",'2020实际营业费用池州天赐'!U38)</f>
        <v/>
      </c>
      <c r="P38" s="100"/>
      <c r="Q38" s="100"/>
      <c r="R38" s="100"/>
    </row>
    <row r="39" spans="1:18" s="73" customFormat="1" ht="17.25" customHeight="1">
      <c r="A39" s="465"/>
      <c r="B39" s="463"/>
      <c r="C39" s="79" t="s">
        <v>78</v>
      </c>
      <c r="D39" s="132">
        <f>'2020预算营业费用'!T39</f>
        <v>0</v>
      </c>
      <c r="E39" s="132">
        <f ca="1">OFFSET('2019营业费用'!$H39,0,MONTH(封面!$G$13)-1,)</f>
        <v>0</v>
      </c>
      <c r="F39" s="80">
        <f ca="1">OFFSET('2020预算营业费用'!$H39,0,MONTH(封面!$G$13)-1,)</f>
        <v>0</v>
      </c>
      <c r="G39" s="80">
        <f ca="1">OFFSET('2020实际营业费用池州天赐'!$H39,0,MONTH(封面!$G$13)-1,)</f>
        <v>0</v>
      </c>
      <c r="H39" s="132">
        <f t="shared" ca="1" si="2"/>
        <v>0</v>
      </c>
      <c r="I39" s="132">
        <f t="shared" ca="1" si="3"/>
        <v>0</v>
      </c>
      <c r="J39" s="132">
        <f ca="1">SUM(OFFSET('2019营业费用'!$H39,0,0,1,MONTH(封面!$G$13)))</f>
        <v>0</v>
      </c>
      <c r="K39" s="132">
        <f ca="1">SUM(OFFSET('2020预算营业费用'!$H39,0,0,1,MONTH(封面!$G$13)))</f>
        <v>0</v>
      </c>
      <c r="L39" s="132">
        <f ca="1">SUM(OFFSET('2020实际营业费用池州天赐'!$H39,0,0,1,MONTH(封面!$G$13)))</f>
        <v>609.87</v>
      </c>
      <c r="M39" s="132">
        <f t="shared" ca="1" si="4"/>
        <v>609.87</v>
      </c>
      <c r="N39" s="132">
        <f t="shared" ca="1" si="5"/>
        <v>609.87</v>
      </c>
      <c r="O39" s="141" t="str">
        <f>IF('2020实际营业费用池州天赐'!U39="","",'2020实际营业费用池州天赐'!U39)</f>
        <v/>
      </c>
      <c r="P39" s="100"/>
      <c r="Q39" s="100"/>
      <c r="R39" s="100"/>
    </row>
    <row r="40" spans="1:18" s="73" customFormat="1" ht="17.25" customHeight="1">
      <c r="A40" s="465"/>
      <c r="B40" s="78" t="s">
        <v>79</v>
      </c>
      <c r="C40" s="79" t="s">
        <v>79</v>
      </c>
      <c r="D40" s="132">
        <f>'2020预算营业费用'!T40</f>
        <v>0</v>
      </c>
      <c r="E40" s="132">
        <f ca="1">OFFSET('2019营业费用'!$H40,0,MONTH(封面!$G$13)-1,)</f>
        <v>0</v>
      </c>
      <c r="F40" s="80">
        <f ca="1">OFFSET('2020预算营业费用'!$H40,0,MONTH(封面!$G$13)-1,)</f>
        <v>0</v>
      </c>
      <c r="G40" s="80">
        <f ca="1">OFFSET('2020实际营业费用池州天赐'!$H40,0,MONTH(封面!$G$13)-1,)</f>
        <v>0</v>
      </c>
      <c r="H40" s="132">
        <f t="shared" ca="1" si="2"/>
        <v>0</v>
      </c>
      <c r="I40" s="132">
        <f t="shared" ca="1" si="3"/>
        <v>0</v>
      </c>
      <c r="J40" s="132">
        <f ca="1">SUM(OFFSET('2019营业费用'!$H40,0,0,1,MONTH(封面!$G$13)))</f>
        <v>0</v>
      </c>
      <c r="K40" s="132">
        <f ca="1">SUM(OFFSET('2020预算营业费用'!$H40,0,0,1,MONTH(封面!$G$13)))</f>
        <v>0</v>
      </c>
      <c r="L40" s="132">
        <f ca="1">SUM(OFFSET('2020实际营业费用池州天赐'!$H40,0,0,1,MONTH(封面!$G$13)))</f>
        <v>0</v>
      </c>
      <c r="M40" s="132">
        <f t="shared" ca="1" si="4"/>
        <v>0</v>
      </c>
      <c r="N40" s="132">
        <f t="shared" ca="1" si="5"/>
        <v>0</v>
      </c>
      <c r="O40" s="141" t="str">
        <f>IF('2020实际营业费用池州天赐'!U40="","",'2020实际营业费用池州天赐'!U40)</f>
        <v/>
      </c>
      <c r="P40" s="100"/>
      <c r="Q40" s="100"/>
      <c r="R40" s="100"/>
    </row>
    <row r="41" spans="1:18" s="73" customFormat="1" ht="17.25" customHeight="1">
      <c r="A41" s="466" t="s">
        <v>80</v>
      </c>
      <c r="B41" s="81" t="s">
        <v>81</v>
      </c>
      <c r="C41" s="79" t="s">
        <v>81</v>
      </c>
      <c r="D41" s="132">
        <f>'2020预算营业费用'!T41</f>
        <v>0</v>
      </c>
      <c r="E41" s="132">
        <f ca="1">OFFSET('2019营业费用'!$H41,0,MONTH(封面!$G$13)-1,)</f>
        <v>0</v>
      </c>
      <c r="F41" s="80">
        <f ca="1">OFFSET('2020预算营业费用'!$H41,0,MONTH(封面!$G$13)-1,)</f>
        <v>0</v>
      </c>
      <c r="G41" s="80">
        <f ca="1">OFFSET('2020实际营业费用池州天赐'!$H41,0,MONTH(封面!$G$13)-1,)</f>
        <v>0</v>
      </c>
      <c r="H41" s="132">
        <f t="shared" ca="1" si="2"/>
        <v>0</v>
      </c>
      <c r="I41" s="132">
        <f t="shared" ca="1" si="3"/>
        <v>0</v>
      </c>
      <c r="J41" s="132">
        <f ca="1">SUM(OFFSET('2019营业费用'!$H41,0,0,1,MONTH(封面!$G$13)))</f>
        <v>0</v>
      </c>
      <c r="K41" s="132">
        <f ca="1">SUM(OFFSET('2020预算营业费用'!$H41,0,0,1,MONTH(封面!$G$13)))</f>
        <v>0</v>
      </c>
      <c r="L41" s="132">
        <f ca="1">SUM(OFFSET('2020实际营业费用池州天赐'!$H41,0,0,1,MONTH(封面!$G$13)))</f>
        <v>0</v>
      </c>
      <c r="M41" s="132">
        <f t="shared" ca="1" si="4"/>
        <v>0</v>
      </c>
      <c r="N41" s="132">
        <f t="shared" ca="1" si="5"/>
        <v>0</v>
      </c>
      <c r="O41" s="141" t="str">
        <f>IF('2020实际营业费用池州天赐'!U41="","",'2020实际营业费用池州天赐'!U41)</f>
        <v/>
      </c>
      <c r="P41" s="100"/>
      <c r="Q41" s="100"/>
      <c r="R41" s="100"/>
    </row>
    <row r="42" spans="1:18" s="73" customFormat="1" ht="17.25" customHeight="1">
      <c r="A42" s="466"/>
      <c r="B42" s="78" t="s">
        <v>82</v>
      </c>
      <c r="C42" s="82" t="s">
        <v>82</v>
      </c>
      <c r="D42" s="132">
        <f>'2020预算营业费用'!T42</f>
        <v>0</v>
      </c>
      <c r="E42" s="132">
        <f ca="1">OFFSET('2019营业费用'!$H42,0,MONTH(封面!$G$13)-1,)</f>
        <v>0</v>
      </c>
      <c r="F42" s="80">
        <f ca="1">OFFSET('2020预算营业费用'!$H42,0,MONTH(封面!$G$13)-1,)</f>
        <v>0</v>
      </c>
      <c r="G42" s="80">
        <f ca="1">OFFSET('2020实际营业费用池州天赐'!$H42,0,MONTH(封面!$G$13)-1,)</f>
        <v>0</v>
      </c>
      <c r="H42" s="132">
        <f t="shared" ca="1" si="2"/>
        <v>0</v>
      </c>
      <c r="I42" s="132">
        <f t="shared" ca="1" si="3"/>
        <v>0</v>
      </c>
      <c r="J42" s="132">
        <f ca="1">SUM(OFFSET('2019营业费用'!$H42,0,0,1,MONTH(封面!$G$13)))</f>
        <v>0</v>
      </c>
      <c r="K42" s="132">
        <f ca="1">SUM(OFFSET('2020预算营业费用'!$H42,0,0,1,MONTH(封面!$G$13)))</f>
        <v>0</v>
      </c>
      <c r="L42" s="132">
        <f ca="1">SUM(OFFSET('2020实际营业费用池州天赐'!$H42,0,0,1,MONTH(封面!$G$13)))</f>
        <v>0</v>
      </c>
      <c r="M42" s="132">
        <f t="shared" ca="1" si="4"/>
        <v>0</v>
      </c>
      <c r="N42" s="132">
        <f t="shared" ca="1" si="5"/>
        <v>0</v>
      </c>
      <c r="O42" s="141" t="str">
        <f>IF('2020实际营业费用池州天赐'!U42="","",'2020实际营业费用池州天赐'!U42)</f>
        <v/>
      </c>
      <c r="P42" s="100"/>
      <c r="Q42" s="100"/>
      <c r="R42" s="100"/>
    </row>
    <row r="43" spans="1:18" s="73" customFormat="1" ht="17.25" customHeight="1">
      <c r="A43" s="466"/>
      <c r="B43" s="78" t="s">
        <v>83</v>
      </c>
      <c r="C43" s="82" t="s">
        <v>83</v>
      </c>
      <c r="D43" s="132">
        <f>'2020预算营业费用'!T43</f>
        <v>0</v>
      </c>
      <c r="E43" s="132">
        <f ca="1">OFFSET('2019营业费用'!$H43,0,MONTH(封面!$G$13)-1,)</f>
        <v>0</v>
      </c>
      <c r="F43" s="80">
        <f ca="1">OFFSET('2020预算营业费用'!$H43,0,MONTH(封面!$G$13)-1,)</f>
        <v>0</v>
      </c>
      <c r="G43" s="80">
        <f ca="1">OFFSET('2020实际营业费用池州天赐'!$H43,0,MONTH(封面!$G$13)-1,)</f>
        <v>0</v>
      </c>
      <c r="H43" s="132">
        <f t="shared" ca="1" si="2"/>
        <v>0</v>
      </c>
      <c r="I43" s="132">
        <f t="shared" ca="1" si="3"/>
        <v>0</v>
      </c>
      <c r="J43" s="132">
        <f ca="1">SUM(OFFSET('2019营业费用'!$H43,0,0,1,MONTH(封面!$G$13)))</f>
        <v>0</v>
      </c>
      <c r="K43" s="132">
        <f ca="1">SUM(OFFSET('2020预算营业费用'!$H43,0,0,1,MONTH(封面!$G$13)))</f>
        <v>0</v>
      </c>
      <c r="L43" s="132">
        <f ca="1">SUM(OFFSET('2020实际营业费用池州天赐'!$H43,0,0,1,MONTH(封面!$G$13)))</f>
        <v>0</v>
      </c>
      <c r="M43" s="132">
        <f t="shared" ca="1" si="4"/>
        <v>0</v>
      </c>
      <c r="N43" s="132">
        <f t="shared" ca="1" si="5"/>
        <v>0</v>
      </c>
      <c r="O43" s="141" t="str">
        <f>IF('2020实际营业费用池州天赐'!U43="","",'2020实际营业费用池州天赐'!U43)</f>
        <v/>
      </c>
      <c r="P43" s="100"/>
      <c r="Q43" s="100"/>
      <c r="R43" s="100"/>
    </row>
    <row r="44" spans="1:18" s="73" customFormat="1" ht="17.25" customHeight="1">
      <c r="A44" s="466"/>
      <c r="B44" s="463" t="s">
        <v>84</v>
      </c>
      <c r="C44" s="82" t="s">
        <v>85</v>
      </c>
      <c r="D44" s="132">
        <f>'2020预算营业费用'!T44</f>
        <v>0</v>
      </c>
      <c r="E44" s="132">
        <f ca="1">OFFSET('2019营业费用'!$H44,0,MONTH(封面!$G$13)-1,)</f>
        <v>0</v>
      </c>
      <c r="F44" s="80">
        <f ca="1">OFFSET('2020预算营业费用'!$H44,0,MONTH(封面!$G$13)-1,)</f>
        <v>0</v>
      </c>
      <c r="G44" s="80">
        <f ca="1">OFFSET('2020实际营业费用池州天赐'!$H44,0,MONTH(封面!$G$13)-1,)</f>
        <v>0</v>
      </c>
      <c r="H44" s="132">
        <f t="shared" ca="1" si="2"/>
        <v>0</v>
      </c>
      <c r="I44" s="132">
        <f t="shared" ca="1" si="3"/>
        <v>0</v>
      </c>
      <c r="J44" s="132">
        <f ca="1">SUM(OFFSET('2019营业费用'!$H44,0,0,1,MONTH(封面!$G$13)))</f>
        <v>0</v>
      </c>
      <c r="K44" s="132">
        <f ca="1">SUM(OFFSET('2020预算营业费用'!$H44,0,0,1,MONTH(封面!$G$13)))</f>
        <v>0</v>
      </c>
      <c r="L44" s="132">
        <f ca="1">SUM(OFFSET('2020实际营业费用池州天赐'!$H44,0,0,1,MONTH(封面!$G$13)))</f>
        <v>0</v>
      </c>
      <c r="M44" s="132">
        <f t="shared" ca="1" si="4"/>
        <v>0</v>
      </c>
      <c r="N44" s="132">
        <f t="shared" ca="1" si="5"/>
        <v>0</v>
      </c>
      <c r="O44" s="141" t="str">
        <f>IF('2020实际营业费用池州天赐'!U44="","",'2020实际营业费用池州天赐'!U44)</f>
        <v/>
      </c>
      <c r="P44" s="100"/>
      <c r="Q44" s="100"/>
      <c r="R44" s="100"/>
    </row>
    <row r="45" spans="1:18" s="73" customFormat="1" ht="17.25" customHeight="1">
      <c r="A45" s="466"/>
      <c r="B45" s="463"/>
      <c r="C45" s="82" t="s">
        <v>86</v>
      </c>
      <c r="D45" s="132">
        <f>'2020预算营业费用'!T45</f>
        <v>0</v>
      </c>
      <c r="E45" s="132">
        <f ca="1">OFFSET('2019营业费用'!$H45,0,MONTH(封面!$G$13)-1,)</f>
        <v>0</v>
      </c>
      <c r="F45" s="80">
        <f ca="1">OFFSET('2020预算营业费用'!$H45,0,MONTH(封面!$G$13)-1,)</f>
        <v>0</v>
      </c>
      <c r="G45" s="80">
        <f ca="1">OFFSET('2020实际营业费用池州天赐'!$H45,0,MONTH(封面!$G$13)-1,)</f>
        <v>0</v>
      </c>
      <c r="H45" s="132">
        <f t="shared" ca="1" si="2"/>
        <v>0</v>
      </c>
      <c r="I45" s="132">
        <f t="shared" ca="1" si="3"/>
        <v>0</v>
      </c>
      <c r="J45" s="132">
        <f ca="1">SUM(OFFSET('2019营业费用'!$H45,0,0,1,MONTH(封面!$G$13)))</f>
        <v>0</v>
      </c>
      <c r="K45" s="132">
        <f ca="1">SUM(OFFSET('2020预算营业费用'!$H45,0,0,1,MONTH(封面!$G$13)))</f>
        <v>0</v>
      </c>
      <c r="L45" s="132">
        <f ca="1">SUM(OFFSET('2020实际营业费用池州天赐'!$H45,0,0,1,MONTH(封面!$G$13)))</f>
        <v>0</v>
      </c>
      <c r="M45" s="132">
        <f t="shared" ca="1" si="4"/>
        <v>0</v>
      </c>
      <c r="N45" s="132">
        <f t="shared" ca="1" si="5"/>
        <v>0</v>
      </c>
      <c r="O45" s="141" t="str">
        <f>IF('2020实际营业费用池州天赐'!U45="","",'2020实际营业费用池州天赐'!U45)</f>
        <v/>
      </c>
      <c r="P45" s="100"/>
      <c r="Q45" s="100"/>
      <c r="R45" s="100"/>
    </row>
    <row r="46" spans="1:18" s="73" customFormat="1" ht="17.25" customHeight="1">
      <c r="A46" s="466"/>
      <c r="B46" s="78" t="s">
        <v>87</v>
      </c>
      <c r="C46" s="82" t="s">
        <v>87</v>
      </c>
      <c r="D46" s="132">
        <f>'2020预算营业费用'!T46</f>
        <v>468.18040909090928</v>
      </c>
      <c r="E46" s="132">
        <f ca="1">OFFSET('2019营业费用'!$H46,0,MONTH(封面!$G$13)-1,)</f>
        <v>39.92</v>
      </c>
      <c r="F46" s="80">
        <f ca="1">OFFSET('2020预算营业费用'!$H46,0,MONTH(封面!$G$13)-1,)</f>
        <v>39.015034090909097</v>
      </c>
      <c r="G46" s="80">
        <f ca="1">OFFSET('2020实际营业费用池州天赐'!$H46,0,MONTH(封面!$G$13)-1,)</f>
        <v>227.66</v>
      </c>
      <c r="H46" s="132">
        <f t="shared" ca="1" si="2"/>
        <v>187.74</v>
      </c>
      <c r="I46" s="132">
        <f t="shared" ca="1" si="3"/>
        <v>188.6449659090909</v>
      </c>
      <c r="J46" s="132">
        <f ca="1">SUM(OFFSET('2019营业费用'!$H46,0,0,1,MONTH(封面!$G$13)))</f>
        <v>119.76</v>
      </c>
      <c r="K46" s="132">
        <f ca="1">SUM(OFFSET('2020预算营业费用'!$H46,0,0,1,MONTH(封面!$G$13)))</f>
        <v>117.04510227272728</v>
      </c>
      <c r="L46" s="132">
        <f ca="1">SUM(OFFSET('2020实际营业费用池州天赐'!$H46,0,0,1,MONTH(封面!$G$13)))</f>
        <v>682.98</v>
      </c>
      <c r="M46" s="132">
        <f t="shared" ca="1" si="4"/>
        <v>563.22</v>
      </c>
      <c r="N46" s="132">
        <f t="shared" ca="1" si="5"/>
        <v>565.93489772727276</v>
      </c>
      <c r="O46" s="141" t="str">
        <f>IF('2020实际营业费用池州天赐'!U46="","",'2020实际营业费用池州天赐'!U46)</f>
        <v/>
      </c>
      <c r="P46" s="100"/>
      <c r="Q46" s="100"/>
      <c r="R46" s="100"/>
    </row>
    <row r="47" spans="1:18" s="73" customFormat="1" ht="17.25" customHeight="1">
      <c r="A47" s="466"/>
      <c r="B47" s="78" t="s">
        <v>88</v>
      </c>
      <c r="C47" s="82" t="s">
        <v>88</v>
      </c>
      <c r="D47" s="132">
        <f>'2020预算营业费用'!T47</f>
        <v>0</v>
      </c>
      <c r="E47" s="132">
        <f ca="1">OFFSET('2019营业费用'!$H47,0,MONTH(封面!$G$13)-1,)</f>
        <v>0</v>
      </c>
      <c r="F47" s="80">
        <f ca="1">OFFSET('2020预算营业费用'!$H47,0,MONTH(封面!$G$13)-1,)</f>
        <v>0</v>
      </c>
      <c r="G47" s="80">
        <f ca="1">OFFSET('2020实际营业费用池州天赐'!$H47,0,MONTH(封面!$G$13)-1,)</f>
        <v>0</v>
      </c>
      <c r="H47" s="132">
        <f t="shared" ca="1" si="2"/>
        <v>0</v>
      </c>
      <c r="I47" s="132">
        <f t="shared" ca="1" si="3"/>
        <v>0</v>
      </c>
      <c r="J47" s="132">
        <f ca="1">SUM(OFFSET('2019营业费用'!$H47,0,0,1,MONTH(封面!$G$13)))</f>
        <v>0</v>
      </c>
      <c r="K47" s="132">
        <f ca="1">SUM(OFFSET('2020预算营业费用'!$H47,0,0,1,MONTH(封面!$G$13)))</f>
        <v>0</v>
      </c>
      <c r="L47" s="132">
        <f ca="1">SUM(OFFSET('2020实际营业费用池州天赐'!$H47,0,0,1,MONTH(封面!$G$13)))</f>
        <v>0</v>
      </c>
      <c r="M47" s="132">
        <f t="shared" ca="1" si="4"/>
        <v>0</v>
      </c>
      <c r="N47" s="132">
        <f t="shared" ca="1" si="5"/>
        <v>0</v>
      </c>
      <c r="O47" s="141" t="str">
        <f>IF('2020实际营业费用池州天赐'!U47="","",'2020实际营业费用池州天赐'!U47)</f>
        <v/>
      </c>
      <c r="P47" s="100"/>
      <c r="Q47" s="100"/>
      <c r="R47" s="100"/>
    </row>
    <row r="48" spans="1:18" s="73" customFormat="1" ht="17.25" customHeight="1">
      <c r="A48" s="466"/>
      <c r="B48" s="78" t="s">
        <v>89</v>
      </c>
      <c r="C48" s="82" t="s">
        <v>89</v>
      </c>
      <c r="D48" s="132">
        <f>'2020预算营业费用'!T48</f>
        <v>0</v>
      </c>
      <c r="E48" s="132">
        <f ca="1">OFFSET('2019营业费用'!$H48,0,MONTH(封面!$G$13)-1,)</f>
        <v>0</v>
      </c>
      <c r="F48" s="80">
        <f ca="1">OFFSET('2020预算营业费用'!$H48,0,MONTH(封面!$G$13)-1,)</f>
        <v>0</v>
      </c>
      <c r="G48" s="80">
        <f ca="1">OFFSET('2020实际营业费用池州天赐'!$H48,0,MONTH(封面!$G$13)-1,)</f>
        <v>0</v>
      </c>
      <c r="H48" s="132">
        <f t="shared" ca="1" si="2"/>
        <v>0</v>
      </c>
      <c r="I48" s="132">
        <f t="shared" ca="1" si="3"/>
        <v>0</v>
      </c>
      <c r="J48" s="132">
        <f ca="1">SUM(OFFSET('2019营业费用'!$H48,0,0,1,MONTH(封面!$G$13)))</f>
        <v>0</v>
      </c>
      <c r="K48" s="132">
        <f ca="1">SUM(OFFSET('2020预算营业费用'!$H48,0,0,1,MONTH(封面!$G$13)))</f>
        <v>0</v>
      </c>
      <c r="L48" s="132">
        <f ca="1">SUM(OFFSET('2020实际营业费用池州天赐'!$H48,0,0,1,MONTH(封面!$G$13)))</f>
        <v>0</v>
      </c>
      <c r="M48" s="132">
        <f t="shared" ca="1" si="4"/>
        <v>0</v>
      </c>
      <c r="N48" s="132">
        <f t="shared" ca="1" si="5"/>
        <v>0</v>
      </c>
      <c r="O48" s="141" t="str">
        <f>IF('2020实际营业费用池州天赐'!U48="","",'2020实际营业费用池州天赐'!U48)</f>
        <v/>
      </c>
      <c r="P48" s="100"/>
      <c r="Q48" s="100"/>
      <c r="R48" s="100"/>
    </row>
    <row r="49" spans="1:18" s="73" customFormat="1" ht="17.25" customHeight="1">
      <c r="A49" s="467" t="s">
        <v>90</v>
      </c>
      <c r="B49" s="462" t="s">
        <v>91</v>
      </c>
      <c r="C49" s="82" t="s">
        <v>92</v>
      </c>
      <c r="D49" s="132">
        <f>'2020预算营业费用'!T49</f>
        <v>0</v>
      </c>
      <c r="E49" s="132">
        <f ca="1">OFFSET('2019营业费用'!$H49,0,MONTH(封面!$G$13)-1,)</f>
        <v>0</v>
      </c>
      <c r="F49" s="80">
        <f ca="1">OFFSET('2020预算营业费用'!$H49,0,MONTH(封面!$G$13)-1,)</f>
        <v>0</v>
      </c>
      <c r="G49" s="80">
        <f ca="1">OFFSET('2020实际营业费用池州天赐'!$H49,0,MONTH(封面!$G$13)-1,)</f>
        <v>0</v>
      </c>
      <c r="H49" s="132">
        <f t="shared" ca="1" si="2"/>
        <v>0</v>
      </c>
      <c r="I49" s="132">
        <f t="shared" ca="1" si="3"/>
        <v>0</v>
      </c>
      <c r="J49" s="132">
        <f ca="1">SUM(OFFSET('2019营业费用'!$H49,0,0,1,MONTH(封面!$G$13)))</f>
        <v>0</v>
      </c>
      <c r="K49" s="132">
        <f ca="1">SUM(OFFSET('2020预算营业费用'!$H49,0,0,1,MONTH(封面!$G$13)))</f>
        <v>0</v>
      </c>
      <c r="L49" s="132">
        <f ca="1">SUM(OFFSET('2020实际营业费用池州天赐'!$H49,0,0,1,MONTH(封面!$G$13)))</f>
        <v>0</v>
      </c>
      <c r="M49" s="132">
        <f t="shared" ca="1" si="4"/>
        <v>0</v>
      </c>
      <c r="N49" s="132">
        <f t="shared" ca="1" si="5"/>
        <v>0</v>
      </c>
      <c r="O49" s="141" t="str">
        <f>IF('2020实际营业费用池州天赐'!U49="","",'2020实际营业费用池州天赐'!U49)</f>
        <v/>
      </c>
      <c r="P49" s="100"/>
      <c r="Q49" s="100"/>
      <c r="R49" s="100"/>
    </row>
    <row r="50" spans="1:18" s="73" customFormat="1" ht="17.25" customHeight="1">
      <c r="A50" s="467"/>
      <c r="B50" s="462"/>
      <c r="C50" s="82" t="s">
        <v>93</v>
      </c>
      <c r="D50" s="132">
        <f>'2020预算营业费用'!T50</f>
        <v>0</v>
      </c>
      <c r="E50" s="132">
        <f ca="1">OFFSET('2019营业费用'!$H50,0,MONTH(封面!$G$13)-1,)</f>
        <v>0</v>
      </c>
      <c r="F50" s="80">
        <f ca="1">OFFSET('2020预算营业费用'!$H50,0,MONTH(封面!$G$13)-1,)</f>
        <v>0</v>
      </c>
      <c r="G50" s="80">
        <f ca="1">OFFSET('2020实际营业费用池州天赐'!$H50,0,MONTH(封面!$G$13)-1,)</f>
        <v>0</v>
      </c>
      <c r="H50" s="132">
        <f t="shared" ca="1" si="2"/>
        <v>0</v>
      </c>
      <c r="I50" s="132">
        <f t="shared" ca="1" si="3"/>
        <v>0</v>
      </c>
      <c r="J50" s="132">
        <f ca="1">SUM(OFFSET('2019营业费用'!$H50,0,0,1,MONTH(封面!$G$13)))</f>
        <v>0</v>
      </c>
      <c r="K50" s="132">
        <f ca="1">SUM(OFFSET('2020预算营业费用'!$H50,0,0,1,MONTH(封面!$G$13)))</f>
        <v>0</v>
      </c>
      <c r="L50" s="132">
        <f ca="1">SUM(OFFSET('2020实际营业费用池州天赐'!$H50,0,0,1,MONTH(封面!$G$13)))</f>
        <v>0</v>
      </c>
      <c r="M50" s="132">
        <f t="shared" ca="1" si="4"/>
        <v>0</v>
      </c>
      <c r="N50" s="132">
        <f t="shared" ca="1" si="5"/>
        <v>0</v>
      </c>
      <c r="O50" s="141" t="str">
        <f>IF('2020实际营业费用池州天赐'!U50="","",'2020实际营业费用池州天赐'!U50)</f>
        <v/>
      </c>
      <c r="P50" s="100"/>
      <c r="Q50" s="100"/>
      <c r="R50" s="100"/>
    </row>
    <row r="51" spans="1:18" s="73" customFormat="1" ht="17.25" customHeight="1">
      <c r="A51" s="467"/>
      <c r="B51" s="462"/>
      <c r="C51" s="82" t="s">
        <v>94</v>
      </c>
      <c r="D51" s="132">
        <f>'2020预算营业费用'!T51</f>
        <v>0</v>
      </c>
      <c r="E51" s="132">
        <f ca="1">OFFSET('2019营业费用'!$H51,0,MONTH(封面!$G$13)-1,)</f>
        <v>0</v>
      </c>
      <c r="F51" s="80">
        <f ca="1">OFFSET('2020预算营业费用'!$H51,0,MONTH(封面!$G$13)-1,)</f>
        <v>0</v>
      </c>
      <c r="G51" s="80">
        <f ca="1">OFFSET('2020实际营业费用池州天赐'!$H51,0,MONTH(封面!$G$13)-1,)</f>
        <v>0</v>
      </c>
      <c r="H51" s="132">
        <f t="shared" ca="1" si="2"/>
        <v>0</v>
      </c>
      <c r="I51" s="132">
        <f t="shared" ca="1" si="3"/>
        <v>0</v>
      </c>
      <c r="J51" s="132">
        <f ca="1">SUM(OFFSET('2019营业费用'!$H51,0,0,1,MONTH(封面!$G$13)))</f>
        <v>0</v>
      </c>
      <c r="K51" s="132">
        <f ca="1">SUM(OFFSET('2020预算营业费用'!$H51,0,0,1,MONTH(封面!$G$13)))</f>
        <v>0</v>
      </c>
      <c r="L51" s="132">
        <f ca="1">SUM(OFFSET('2020实际营业费用池州天赐'!$H51,0,0,1,MONTH(封面!$G$13)))</f>
        <v>0</v>
      </c>
      <c r="M51" s="132">
        <f t="shared" ca="1" si="4"/>
        <v>0</v>
      </c>
      <c r="N51" s="132">
        <f t="shared" ca="1" si="5"/>
        <v>0</v>
      </c>
      <c r="O51" s="141" t="str">
        <f>IF('2020实际营业费用池州天赐'!U51="","",'2020实际营业费用池州天赐'!U51)</f>
        <v/>
      </c>
      <c r="P51" s="100"/>
      <c r="Q51" s="100"/>
      <c r="R51" s="100"/>
    </row>
    <row r="52" spans="1:18" s="73" customFormat="1" ht="17.25" customHeight="1">
      <c r="A52" s="467"/>
      <c r="B52" s="463" t="s">
        <v>95</v>
      </c>
      <c r="C52" s="82" t="s">
        <v>96</v>
      </c>
      <c r="D52" s="132">
        <f>'2020预算营业费用'!T52</f>
        <v>0</v>
      </c>
      <c r="E52" s="132">
        <f ca="1">OFFSET('2019营业费用'!$H52,0,MONTH(封面!$G$13)-1,)</f>
        <v>0</v>
      </c>
      <c r="F52" s="80">
        <f ca="1">OFFSET('2020预算营业费用'!$H52,0,MONTH(封面!$G$13)-1,)</f>
        <v>0</v>
      </c>
      <c r="G52" s="80">
        <f ca="1">OFFSET('2020实际营业费用池州天赐'!$H52,0,MONTH(封面!$G$13)-1,)</f>
        <v>0</v>
      </c>
      <c r="H52" s="132">
        <f t="shared" ca="1" si="2"/>
        <v>0</v>
      </c>
      <c r="I52" s="132">
        <f t="shared" ca="1" si="3"/>
        <v>0</v>
      </c>
      <c r="J52" s="132">
        <f ca="1">SUM(OFFSET('2019营业费用'!$H52,0,0,1,MONTH(封面!$G$13)))</f>
        <v>0</v>
      </c>
      <c r="K52" s="132">
        <f ca="1">SUM(OFFSET('2020预算营业费用'!$H52,0,0,1,MONTH(封面!$G$13)))</f>
        <v>0</v>
      </c>
      <c r="L52" s="132">
        <f ca="1">SUM(OFFSET('2020实际营业费用池州天赐'!$H52,0,0,1,MONTH(封面!$G$13)))</f>
        <v>0</v>
      </c>
      <c r="M52" s="132">
        <f t="shared" ca="1" si="4"/>
        <v>0</v>
      </c>
      <c r="N52" s="132">
        <f t="shared" ca="1" si="5"/>
        <v>0</v>
      </c>
      <c r="O52" s="141" t="str">
        <f>IF('2020实际营业费用池州天赐'!U52="","",'2020实际营业费用池州天赐'!U52)</f>
        <v/>
      </c>
      <c r="P52" s="100"/>
      <c r="Q52" s="100"/>
      <c r="R52" s="100"/>
    </row>
    <row r="53" spans="1:18" s="73" customFormat="1" ht="17.25" customHeight="1">
      <c r="A53" s="467"/>
      <c r="B53" s="463"/>
      <c r="C53" s="82" t="s">
        <v>97</v>
      </c>
      <c r="D53" s="132">
        <f>'2020预算营业费用'!T53</f>
        <v>6000</v>
      </c>
      <c r="E53" s="132">
        <f ca="1">OFFSET('2019营业费用'!$H53,0,MONTH(封面!$G$13)-1,)</f>
        <v>0</v>
      </c>
      <c r="F53" s="80">
        <f ca="1">OFFSET('2020预算营业费用'!$H53,0,MONTH(封面!$G$13)-1,)</f>
        <v>0</v>
      </c>
      <c r="G53" s="80">
        <f ca="1">OFFSET('2020实际营业费用池州天赐'!$H53,0,MONTH(封面!$G$13)-1,)</f>
        <v>0</v>
      </c>
      <c r="H53" s="132">
        <f t="shared" ca="1" si="2"/>
        <v>0</v>
      </c>
      <c r="I53" s="132">
        <f t="shared" ca="1" si="3"/>
        <v>0</v>
      </c>
      <c r="J53" s="132">
        <f ca="1">SUM(OFFSET('2019营业费用'!$H53,0,0,1,MONTH(封面!$G$13)))</f>
        <v>0</v>
      </c>
      <c r="K53" s="132">
        <f ca="1">SUM(OFFSET('2020预算营业费用'!$H53,0,0,1,MONTH(封面!$G$13)))</f>
        <v>0</v>
      </c>
      <c r="L53" s="132">
        <f ca="1">SUM(OFFSET('2020实际营业费用池州天赐'!$H53,0,0,1,MONTH(封面!$G$13)))</f>
        <v>0</v>
      </c>
      <c r="M53" s="132">
        <f t="shared" ca="1" si="4"/>
        <v>0</v>
      </c>
      <c r="N53" s="132">
        <f t="shared" ca="1" si="5"/>
        <v>0</v>
      </c>
      <c r="O53" s="141" t="str">
        <f>IF('2020实际营业费用池州天赐'!U53="","",'2020实际营业费用池州天赐'!U53)</f>
        <v/>
      </c>
      <c r="P53" s="100"/>
      <c r="Q53" s="100"/>
      <c r="R53" s="100"/>
    </row>
    <row r="54" spans="1:18" s="73" customFormat="1" ht="17.25" customHeight="1">
      <c r="A54" s="467"/>
      <c r="B54" s="463"/>
      <c r="C54" s="82" t="s">
        <v>98</v>
      </c>
      <c r="D54" s="132">
        <f>'2020预算营业费用'!T54</f>
        <v>0</v>
      </c>
      <c r="E54" s="132">
        <f ca="1">OFFSET('2019营业费用'!$H54,0,MONTH(封面!$G$13)-1,)</f>
        <v>0</v>
      </c>
      <c r="F54" s="80">
        <f ca="1">OFFSET('2020预算营业费用'!$H54,0,MONTH(封面!$G$13)-1,)</f>
        <v>0</v>
      </c>
      <c r="G54" s="80">
        <f ca="1">OFFSET('2020实际营业费用池州天赐'!$H54,0,MONTH(封面!$G$13)-1,)</f>
        <v>0</v>
      </c>
      <c r="H54" s="132">
        <f t="shared" ca="1" si="2"/>
        <v>0</v>
      </c>
      <c r="I54" s="132">
        <f t="shared" ca="1" si="3"/>
        <v>0</v>
      </c>
      <c r="J54" s="132">
        <f ca="1">SUM(OFFSET('2019营业费用'!$H54,0,0,1,MONTH(封面!$G$13)))</f>
        <v>0</v>
      </c>
      <c r="K54" s="132">
        <f ca="1">SUM(OFFSET('2020预算营业费用'!$H54,0,0,1,MONTH(封面!$G$13)))</f>
        <v>0</v>
      </c>
      <c r="L54" s="132">
        <f ca="1">SUM(OFFSET('2020实际营业费用池州天赐'!$H54,0,0,1,MONTH(封面!$G$13)))</f>
        <v>0</v>
      </c>
      <c r="M54" s="132">
        <f t="shared" ca="1" si="4"/>
        <v>0</v>
      </c>
      <c r="N54" s="132">
        <f t="shared" ca="1" si="5"/>
        <v>0</v>
      </c>
      <c r="O54" s="141" t="str">
        <f>IF('2020实际营业费用池州天赐'!U54="","",'2020实际营业费用池州天赐'!U54)</f>
        <v/>
      </c>
      <c r="P54" s="100"/>
      <c r="Q54" s="100"/>
      <c r="R54" s="100"/>
    </row>
    <row r="55" spans="1:18" s="73" customFormat="1" ht="17.25" customHeight="1">
      <c r="A55" s="467"/>
      <c r="B55" s="83" t="s">
        <v>99</v>
      </c>
      <c r="C55" s="82" t="s">
        <v>99</v>
      </c>
      <c r="D55" s="132">
        <f>'2020预算营业费用'!T55</f>
        <v>0</v>
      </c>
      <c r="E55" s="132">
        <f ca="1">OFFSET('2019营业费用'!$H55,0,MONTH(封面!$G$13)-1,)</f>
        <v>0</v>
      </c>
      <c r="F55" s="80">
        <f ca="1">OFFSET('2020预算营业费用'!$H55,0,MONTH(封面!$G$13)-1,)</f>
        <v>0</v>
      </c>
      <c r="G55" s="80">
        <f ca="1">OFFSET('2020实际营业费用池州天赐'!$H55,0,MONTH(封面!$G$13)-1,)</f>
        <v>0</v>
      </c>
      <c r="H55" s="132">
        <f t="shared" ca="1" si="2"/>
        <v>0</v>
      </c>
      <c r="I55" s="132">
        <f t="shared" ca="1" si="3"/>
        <v>0</v>
      </c>
      <c r="J55" s="132">
        <f ca="1">SUM(OFFSET('2019营业费用'!$H55,0,0,1,MONTH(封面!$G$13)))</f>
        <v>0</v>
      </c>
      <c r="K55" s="132">
        <f ca="1">SUM(OFFSET('2020预算营业费用'!$H55,0,0,1,MONTH(封面!$G$13)))</f>
        <v>0</v>
      </c>
      <c r="L55" s="132">
        <f ca="1">SUM(OFFSET('2020实际营业费用池州天赐'!$H55,0,0,1,MONTH(封面!$G$13)))</f>
        <v>0</v>
      </c>
      <c r="M55" s="132">
        <f t="shared" ca="1" si="4"/>
        <v>0</v>
      </c>
      <c r="N55" s="132">
        <f t="shared" ca="1" si="5"/>
        <v>0</v>
      </c>
      <c r="O55" s="141" t="str">
        <f>IF('2020实际营业费用池州天赐'!U55="","",'2020实际营业费用池州天赐'!U55)</f>
        <v/>
      </c>
      <c r="P55" s="100"/>
      <c r="Q55" s="100"/>
      <c r="R55" s="100"/>
    </row>
    <row r="56" spans="1:18" s="73" customFormat="1" ht="17.25" customHeight="1">
      <c r="A56" s="467"/>
      <c r="B56" s="83" t="s">
        <v>100</v>
      </c>
      <c r="C56" s="82" t="s">
        <v>100</v>
      </c>
      <c r="D56" s="132">
        <f>'2020预算营业费用'!T56</f>
        <v>0</v>
      </c>
      <c r="E56" s="132">
        <f ca="1">OFFSET('2019营业费用'!$H56,0,MONTH(封面!$G$13)-1,)</f>
        <v>0</v>
      </c>
      <c r="F56" s="80">
        <f ca="1">OFFSET('2020预算营业费用'!$H56,0,MONTH(封面!$G$13)-1,)</f>
        <v>0</v>
      </c>
      <c r="G56" s="80">
        <f ca="1">OFFSET('2020实际营业费用池州天赐'!$H56,0,MONTH(封面!$G$13)-1,)</f>
        <v>0</v>
      </c>
      <c r="H56" s="132">
        <f t="shared" ca="1" si="2"/>
        <v>0</v>
      </c>
      <c r="I56" s="132">
        <f t="shared" ca="1" si="3"/>
        <v>0</v>
      </c>
      <c r="J56" s="132">
        <f ca="1">SUM(OFFSET('2019营业费用'!$H56,0,0,1,MONTH(封面!$G$13)))</f>
        <v>0</v>
      </c>
      <c r="K56" s="132">
        <f ca="1">SUM(OFFSET('2020预算营业费用'!$H56,0,0,1,MONTH(封面!$G$13)))</f>
        <v>0</v>
      </c>
      <c r="L56" s="132">
        <f ca="1">SUM(OFFSET('2020实际营业费用池州天赐'!$H56,0,0,1,MONTH(封面!$G$13)))</f>
        <v>0</v>
      </c>
      <c r="M56" s="132">
        <f t="shared" ca="1" si="4"/>
        <v>0</v>
      </c>
      <c r="N56" s="132">
        <f t="shared" ca="1" si="5"/>
        <v>0</v>
      </c>
      <c r="O56" s="141" t="str">
        <f>IF('2020实际营业费用池州天赐'!U56="","",'2020实际营业费用池州天赐'!U56)</f>
        <v/>
      </c>
      <c r="P56" s="100"/>
      <c r="Q56" s="100"/>
      <c r="R56" s="100"/>
    </row>
    <row r="57" spans="1:18" s="73" customFormat="1" ht="17.25" customHeight="1">
      <c r="A57" s="468" t="s">
        <v>101</v>
      </c>
      <c r="B57" s="78" t="s">
        <v>102</v>
      </c>
      <c r="C57" s="82" t="s">
        <v>102</v>
      </c>
      <c r="D57" s="132">
        <f>'2020预算营业费用'!T57</f>
        <v>0</v>
      </c>
      <c r="E57" s="132">
        <f ca="1">OFFSET('2019营业费用'!$H57,0,MONTH(封面!$G$13)-1,)</f>
        <v>0</v>
      </c>
      <c r="F57" s="80">
        <f ca="1">OFFSET('2020预算营业费用'!$H57,0,MONTH(封面!$G$13)-1,)</f>
        <v>0</v>
      </c>
      <c r="G57" s="80">
        <f ca="1">OFFSET('2020实际营业费用池州天赐'!$H57,0,MONTH(封面!$G$13)-1,)</f>
        <v>0</v>
      </c>
      <c r="H57" s="132">
        <f t="shared" ca="1" si="2"/>
        <v>0</v>
      </c>
      <c r="I57" s="132">
        <f t="shared" ca="1" si="3"/>
        <v>0</v>
      </c>
      <c r="J57" s="132">
        <f ca="1">SUM(OFFSET('2019营业费用'!$H57,0,0,1,MONTH(封面!$G$13)))</f>
        <v>0</v>
      </c>
      <c r="K57" s="132">
        <f ca="1">SUM(OFFSET('2020预算营业费用'!$H57,0,0,1,MONTH(封面!$G$13)))</f>
        <v>0</v>
      </c>
      <c r="L57" s="132">
        <f ca="1">SUM(OFFSET('2020实际营业费用池州天赐'!$H57,0,0,1,MONTH(封面!$G$13)))</f>
        <v>0</v>
      </c>
      <c r="M57" s="132">
        <f t="shared" ca="1" si="4"/>
        <v>0</v>
      </c>
      <c r="N57" s="132">
        <f t="shared" ca="1" si="5"/>
        <v>0</v>
      </c>
      <c r="O57" s="141" t="str">
        <f>IF('2020实际营业费用池州天赐'!U57="","",'2020实际营业费用池州天赐'!U57)</f>
        <v/>
      </c>
      <c r="P57" s="100"/>
      <c r="Q57" s="100"/>
      <c r="R57" s="100"/>
    </row>
    <row r="58" spans="1:18" s="73" customFormat="1" ht="17.25" customHeight="1">
      <c r="A58" s="468"/>
      <c r="B58" s="83" t="s">
        <v>103</v>
      </c>
      <c r="C58" s="82" t="s">
        <v>103</v>
      </c>
      <c r="D58" s="132">
        <f>'2020预算营业费用'!T58</f>
        <v>0</v>
      </c>
      <c r="E58" s="132">
        <f ca="1">OFFSET('2019营业费用'!$H58,0,MONTH(封面!$G$13)-1,)</f>
        <v>0</v>
      </c>
      <c r="F58" s="80">
        <f ca="1">OFFSET('2020预算营业费用'!$H58,0,MONTH(封面!$G$13)-1,)</f>
        <v>0</v>
      </c>
      <c r="G58" s="80">
        <f ca="1">OFFSET('2020实际营业费用池州天赐'!$H58,0,MONTH(封面!$G$13)-1,)</f>
        <v>0</v>
      </c>
      <c r="H58" s="132">
        <f t="shared" ca="1" si="2"/>
        <v>0</v>
      </c>
      <c r="I58" s="132">
        <f t="shared" ca="1" si="3"/>
        <v>0</v>
      </c>
      <c r="J58" s="132">
        <f ca="1">SUM(OFFSET('2019营业费用'!$H58,0,0,1,MONTH(封面!$G$13)))</f>
        <v>0</v>
      </c>
      <c r="K58" s="132">
        <f ca="1">SUM(OFFSET('2020预算营业费用'!$H58,0,0,1,MONTH(封面!$G$13)))</f>
        <v>0</v>
      </c>
      <c r="L58" s="132">
        <f ca="1">SUM(OFFSET('2020实际营业费用池州天赐'!$H58,0,0,1,MONTH(封面!$G$13)))</f>
        <v>0</v>
      </c>
      <c r="M58" s="132">
        <f t="shared" ca="1" si="4"/>
        <v>0</v>
      </c>
      <c r="N58" s="132">
        <f t="shared" ca="1" si="5"/>
        <v>0</v>
      </c>
      <c r="O58" s="141" t="str">
        <f>IF('2020实际营业费用池州天赐'!U58="","",'2020实际营业费用池州天赐'!U58)</f>
        <v/>
      </c>
      <c r="P58" s="100"/>
      <c r="Q58" s="100"/>
      <c r="R58" s="100"/>
    </row>
    <row r="59" spans="1:18" s="73" customFormat="1" ht="17.25" customHeight="1">
      <c r="A59" s="468"/>
      <c r="B59" s="462" t="s">
        <v>104</v>
      </c>
      <c r="C59" s="82" t="s">
        <v>105</v>
      </c>
      <c r="D59" s="132">
        <f>'2020预算营业费用'!T59</f>
        <v>56603.773584905655</v>
      </c>
      <c r="E59" s="132">
        <f ca="1">OFFSET('2019营业费用'!$H59,0,MONTH(封面!$G$13)-1,)</f>
        <v>0</v>
      </c>
      <c r="F59" s="80">
        <f ca="1">OFFSET('2020预算营业费用'!$H59,0,MONTH(封面!$G$13)-1,)</f>
        <v>0</v>
      </c>
      <c r="G59" s="80">
        <f ca="1">OFFSET('2020实际营业费用池州天赐'!$H59,0,MONTH(封面!$G$13)-1,)</f>
        <v>0</v>
      </c>
      <c r="H59" s="132">
        <f t="shared" ca="1" si="2"/>
        <v>0</v>
      </c>
      <c r="I59" s="132">
        <f t="shared" ca="1" si="3"/>
        <v>0</v>
      </c>
      <c r="J59" s="132">
        <f ca="1">SUM(OFFSET('2019营业费用'!$H59,0,0,1,MONTH(封面!$G$13)))</f>
        <v>0</v>
      </c>
      <c r="K59" s="132">
        <f ca="1">SUM(OFFSET('2020预算营业费用'!$H59,0,0,1,MONTH(封面!$G$13)))</f>
        <v>0</v>
      </c>
      <c r="L59" s="132">
        <f ca="1">SUM(OFFSET('2020实际营业费用池州天赐'!$H59,0,0,1,MONTH(封面!$G$13)))</f>
        <v>0</v>
      </c>
      <c r="M59" s="132">
        <f t="shared" ca="1" si="4"/>
        <v>0</v>
      </c>
      <c r="N59" s="132">
        <f t="shared" ca="1" si="5"/>
        <v>0</v>
      </c>
      <c r="O59" s="141" t="str">
        <f>IF('2020实际营业费用池州天赐'!U59="","",'2020实际营业费用池州天赐'!U59)</f>
        <v/>
      </c>
      <c r="P59" s="100"/>
      <c r="Q59" s="100"/>
      <c r="R59" s="100"/>
    </row>
    <row r="60" spans="1:18" s="73" customFormat="1" ht="17.25" customHeight="1">
      <c r="A60" s="468"/>
      <c r="B60" s="462"/>
      <c r="C60" s="82" t="s">
        <v>106</v>
      </c>
      <c r="D60" s="132">
        <f>'2020预算营业费用'!T60</f>
        <v>0</v>
      </c>
      <c r="E60" s="132">
        <f ca="1">OFFSET('2019营业费用'!$H60,0,MONTH(封面!$G$13)-1,)</f>
        <v>0</v>
      </c>
      <c r="F60" s="80">
        <f ca="1">OFFSET('2020预算营业费用'!$H60,0,MONTH(封面!$G$13)-1,)</f>
        <v>0</v>
      </c>
      <c r="G60" s="80">
        <f ca="1">OFFSET('2020实际营业费用池州天赐'!$H60,0,MONTH(封面!$G$13)-1,)</f>
        <v>0</v>
      </c>
      <c r="H60" s="132">
        <f t="shared" ca="1" si="2"/>
        <v>0</v>
      </c>
      <c r="I60" s="132">
        <f t="shared" ca="1" si="3"/>
        <v>0</v>
      </c>
      <c r="J60" s="132">
        <f ca="1">SUM(OFFSET('2019营业费用'!$H60,0,0,1,MONTH(封面!$G$13)))</f>
        <v>0</v>
      </c>
      <c r="K60" s="132">
        <f ca="1">SUM(OFFSET('2020预算营业费用'!$H60,0,0,1,MONTH(封面!$G$13)))</f>
        <v>0</v>
      </c>
      <c r="L60" s="132">
        <f ca="1">SUM(OFFSET('2020实际营业费用池州天赐'!$H60,0,0,1,MONTH(封面!$G$13)))</f>
        <v>0</v>
      </c>
      <c r="M60" s="132">
        <f t="shared" ca="1" si="4"/>
        <v>0</v>
      </c>
      <c r="N60" s="132">
        <f t="shared" ca="1" si="5"/>
        <v>0</v>
      </c>
      <c r="O60" s="141" t="str">
        <f>IF('2020实际营业费用池州天赐'!U60="","",'2020实际营业费用池州天赐'!U60)</f>
        <v/>
      </c>
      <c r="P60" s="100"/>
      <c r="Q60" s="100"/>
      <c r="R60" s="100"/>
    </row>
    <row r="61" spans="1:18" s="73" customFormat="1" ht="17.25" customHeight="1">
      <c r="A61" s="468"/>
      <c r="B61" s="83" t="s">
        <v>107</v>
      </c>
      <c r="C61" s="82" t="s">
        <v>107</v>
      </c>
      <c r="D61" s="132">
        <f>'2020预算营业费用'!T61</f>
        <v>11200</v>
      </c>
      <c r="E61" s="132">
        <f ca="1">OFFSET('2019营业费用'!$H61,0,MONTH(封面!$G$13)-1,)</f>
        <v>0</v>
      </c>
      <c r="F61" s="80">
        <f ca="1">OFFSET('2020预算营业费用'!$H61,0,MONTH(封面!$G$13)-1,)</f>
        <v>900</v>
      </c>
      <c r="G61" s="80">
        <f ca="1">OFFSET('2020实际营业费用池州天赐'!$H61,0,MONTH(封面!$G$13)-1,)</f>
        <v>0</v>
      </c>
      <c r="H61" s="132">
        <f t="shared" ca="1" si="2"/>
        <v>0</v>
      </c>
      <c r="I61" s="132">
        <f t="shared" ca="1" si="3"/>
        <v>-900</v>
      </c>
      <c r="J61" s="132">
        <f ca="1">SUM(OFFSET('2019营业费用'!$H61,0,0,1,MONTH(封面!$G$13)))</f>
        <v>0</v>
      </c>
      <c r="K61" s="132">
        <f ca="1">SUM(OFFSET('2020预算营业费用'!$H61,0,0,1,MONTH(封面!$G$13)))</f>
        <v>2500</v>
      </c>
      <c r="L61" s="132">
        <f ca="1">SUM(OFFSET('2020实际营业费用池州天赐'!$H61,0,0,1,MONTH(封面!$G$13)))</f>
        <v>1004.75</v>
      </c>
      <c r="M61" s="132">
        <f t="shared" ca="1" si="4"/>
        <v>1004.75</v>
      </c>
      <c r="N61" s="132">
        <f t="shared" ca="1" si="5"/>
        <v>-1495.25</v>
      </c>
      <c r="O61" s="141" t="str">
        <f>IF('2020实际营业费用池州天赐'!U61="","",'2020实际营业费用池州天赐'!U61)</f>
        <v/>
      </c>
      <c r="P61" s="100"/>
      <c r="Q61" s="100"/>
      <c r="R61" s="100"/>
    </row>
    <row r="62" spans="1:18" s="73" customFormat="1" ht="17.25" customHeight="1">
      <c r="A62" s="468"/>
      <c r="B62" s="78" t="s">
        <v>108</v>
      </c>
      <c r="C62" s="82" t="s">
        <v>108</v>
      </c>
      <c r="D62" s="132">
        <f>'2020预算营业费用'!T62</f>
        <v>2550</v>
      </c>
      <c r="E62" s="132">
        <f ca="1">OFFSET('2019营业费用'!$H62,0,MONTH(封面!$G$13)-1,)</f>
        <v>0</v>
      </c>
      <c r="F62" s="80">
        <f ca="1">OFFSET('2020预算营业费用'!$H62,0,MONTH(封面!$G$13)-1,)</f>
        <v>0</v>
      </c>
      <c r="G62" s="80">
        <f ca="1">OFFSET('2020实际营业费用池州天赐'!$H62,0,MONTH(封面!$G$13)-1,)</f>
        <v>0</v>
      </c>
      <c r="H62" s="132">
        <f t="shared" ca="1" si="2"/>
        <v>0</v>
      </c>
      <c r="I62" s="132">
        <f t="shared" ca="1" si="3"/>
        <v>0</v>
      </c>
      <c r="J62" s="132">
        <f ca="1">SUM(OFFSET('2019营业费用'!$H62,0,0,1,MONTH(封面!$G$13)))</f>
        <v>0</v>
      </c>
      <c r="K62" s="132">
        <f ca="1">SUM(OFFSET('2020预算营业费用'!$H62,0,0,1,MONTH(封面!$G$13)))</f>
        <v>500</v>
      </c>
      <c r="L62" s="132">
        <f ca="1">SUM(OFFSET('2020实际营业费用池州天赐'!$H62,0,0,1,MONTH(封面!$G$13)))</f>
        <v>0</v>
      </c>
      <c r="M62" s="132">
        <f t="shared" ca="1" si="4"/>
        <v>0</v>
      </c>
      <c r="N62" s="132">
        <f t="shared" ca="1" si="5"/>
        <v>-500</v>
      </c>
      <c r="O62" s="141" t="str">
        <f>IF('2020实际营业费用池州天赐'!U62="","",'2020实际营业费用池州天赐'!U62)</f>
        <v/>
      </c>
      <c r="P62" s="100"/>
      <c r="Q62" s="100"/>
      <c r="R62" s="100"/>
    </row>
    <row r="63" spans="1:18" s="73" customFormat="1" ht="17.25" customHeight="1">
      <c r="A63" s="469" t="s">
        <v>109</v>
      </c>
      <c r="B63" s="81" t="s">
        <v>110</v>
      </c>
      <c r="C63" s="82" t="s">
        <v>110</v>
      </c>
      <c r="D63" s="132">
        <f>'2020预算营业费用'!T63</f>
        <v>0</v>
      </c>
      <c r="E63" s="132">
        <f ca="1">OFFSET('2019营业费用'!$H63,0,MONTH(封面!$G$13)-1,)</f>
        <v>0</v>
      </c>
      <c r="F63" s="80">
        <f ca="1">OFFSET('2020预算营业费用'!$H63,0,MONTH(封面!$G$13)-1,)</f>
        <v>0</v>
      </c>
      <c r="G63" s="80">
        <f ca="1">OFFSET('2020实际营业费用池州天赐'!$H63,0,MONTH(封面!$G$13)-1,)</f>
        <v>0</v>
      </c>
      <c r="H63" s="132">
        <f t="shared" ca="1" si="2"/>
        <v>0</v>
      </c>
      <c r="I63" s="132">
        <f t="shared" ca="1" si="3"/>
        <v>0</v>
      </c>
      <c r="J63" s="132">
        <f ca="1">SUM(OFFSET('2019营业费用'!$H63,0,0,1,MONTH(封面!$G$13)))</f>
        <v>0</v>
      </c>
      <c r="K63" s="132">
        <f ca="1">SUM(OFFSET('2020预算营业费用'!$H63,0,0,1,MONTH(封面!$G$13)))</f>
        <v>0</v>
      </c>
      <c r="L63" s="132">
        <f ca="1">SUM(OFFSET('2020实际营业费用池州天赐'!$H63,0,0,1,MONTH(封面!$G$13)))</f>
        <v>0</v>
      </c>
      <c r="M63" s="132">
        <f t="shared" ca="1" si="4"/>
        <v>0</v>
      </c>
      <c r="N63" s="132">
        <f t="shared" ca="1" si="5"/>
        <v>0</v>
      </c>
      <c r="O63" s="141" t="str">
        <f>IF('2020实际营业费用池州天赐'!U63="","",'2020实际营业费用池州天赐'!U63)</f>
        <v/>
      </c>
      <c r="P63" s="100"/>
      <c r="Q63" s="100"/>
      <c r="R63" s="100"/>
    </row>
    <row r="64" spans="1:18" s="73" customFormat="1" ht="17.25" customHeight="1">
      <c r="A64" s="469"/>
      <c r="B64" s="81" t="s">
        <v>111</v>
      </c>
      <c r="C64" s="82" t="s">
        <v>111</v>
      </c>
      <c r="D64" s="132">
        <f>'2020预算营业费用'!T64</f>
        <v>0</v>
      </c>
      <c r="E64" s="132">
        <f ca="1">OFFSET('2019营业费用'!$H64,0,MONTH(封面!$G$13)-1,)</f>
        <v>0</v>
      </c>
      <c r="F64" s="80">
        <f ca="1">OFFSET('2020预算营业费用'!$H64,0,MONTH(封面!$G$13)-1,)</f>
        <v>0</v>
      </c>
      <c r="G64" s="80">
        <f ca="1">OFFSET('2020实际营业费用池州天赐'!$H64,0,MONTH(封面!$G$13)-1,)</f>
        <v>0</v>
      </c>
      <c r="H64" s="132">
        <f t="shared" ca="1" si="2"/>
        <v>0</v>
      </c>
      <c r="I64" s="132">
        <f t="shared" ca="1" si="3"/>
        <v>0</v>
      </c>
      <c r="J64" s="132">
        <f ca="1">SUM(OFFSET('2019营业费用'!$H64,0,0,1,MONTH(封面!$G$13)))</f>
        <v>0</v>
      </c>
      <c r="K64" s="132">
        <f ca="1">SUM(OFFSET('2020预算营业费用'!$H64,0,0,1,MONTH(封面!$G$13)))</f>
        <v>0</v>
      </c>
      <c r="L64" s="132">
        <f ca="1">SUM(OFFSET('2020实际营业费用池州天赐'!$H64,0,0,1,MONTH(封面!$G$13)))</f>
        <v>0</v>
      </c>
      <c r="M64" s="132">
        <f t="shared" ca="1" si="4"/>
        <v>0</v>
      </c>
      <c r="N64" s="132">
        <f t="shared" ca="1" si="5"/>
        <v>0</v>
      </c>
      <c r="O64" s="141" t="str">
        <f>IF('2020实际营业费用池州天赐'!U64="","",'2020实际营业费用池州天赐'!U64)</f>
        <v/>
      </c>
      <c r="P64" s="100"/>
      <c r="Q64" s="100"/>
      <c r="R64" s="100"/>
    </row>
    <row r="65" spans="1:18" s="73" customFormat="1" ht="17.25" customHeight="1">
      <c r="A65" s="469"/>
      <c r="B65" s="81" t="s">
        <v>112</v>
      </c>
      <c r="C65" s="82" t="s">
        <v>112</v>
      </c>
      <c r="D65" s="132">
        <f>'2020预算营业费用'!T65</f>
        <v>0</v>
      </c>
      <c r="E65" s="132">
        <f ca="1">OFFSET('2019营业费用'!$H65,0,MONTH(封面!$G$13)-1,)</f>
        <v>0</v>
      </c>
      <c r="F65" s="80">
        <f ca="1">OFFSET('2020预算营业费用'!$H65,0,MONTH(封面!$G$13)-1,)</f>
        <v>0</v>
      </c>
      <c r="G65" s="80">
        <f ca="1">OFFSET('2020实际营业费用池州天赐'!$H65,0,MONTH(封面!$G$13)-1,)</f>
        <v>0</v>
      </c>
      <c r="H65" s="132">
        <f t="shared" ca="1" si="2"/>
        <v>0</v>
      </c>
      <c r="I65" s="132">
        <f t="shared" ca="1" si="3"/>
        <v>0</v>
      </c>
      <c r="J65" s="132">
        <f ca="1">SUM(OFFSET('2019营业费用'!$H65,0,0,1,MONTH(封面!$G$13)))</f>
        <v>0</v>
      </c>
      <c r="K65" s="132">
        <f ca="1">SUM(OFFSET('2020预算营业费用'!$H65,0,0,1,MONTH(封面!$G$13)))</f>
        <v>0</v>
      </c>
      <c r="L65" s="132">
        <f ca="1">SUM(OFFSET('2020实际营业费用池州天赐'!$H65,0,0,1,MONTH(封面!$G$13)))</f>
        <v>0</v>
      </c>
      <c r="M65" s="132">
        <f t="shared" ca="1" si="4"/>
        <v>0</v>
      </c>
      <c r="N65" s="132">
        <f t="shared" ca="1" si="5"/>
        <v>0</v>
      </c>
      <c r="O65" s="141" t="str">
        <f>IF('2020实际营业费用池州天赐'!U65="","",'2020实际营业费用池州天赐'!U65)</f>
        <v/>
      </c>
      <c r="P65" s="100"/>
      <c r="Q65" s="100"/>
      <c r="R65" s="100"/>
    </row>
    <row r="66" spans="1:18" s="73" customFormat="1" ht="17.25" customHeight="1">
      <c r="A66" s="469"/>
      <c r="B66" s="81" t="s">
        <v>113</v>
      </c>
      <c r="C66" s="82" t="s">
        <v>113</v>
      </c>
      <c r="D66" s="132">
        <f>'2020预算营业费用'!T66</f>
        <v>0</v>
      </c>
      <c r="E66" s="132">
        <f ca="1">OFFSET('2019营业费用'!$H66,0,MONTH(封面!$G$13)-1,)</f>
        <v>0</v>
      </c>
      <c r="F66" s="80">
        <f ca="1">OFFSET('2020预算营业费用'!$H66,0,MONTH(封面!$G$13)-1,)</f>
        <v>0</v>
      </c>
      <c r="G66" s="80">
        <f ca="1">OFFSET('2020实际营业费用池州天赐'!$H66,0,MONTH(封面!$G$13)-1,)</f>
        <v>0</v>
      </c>
      <c r="H66" s="132">
        <f t="shared" ca="1" si="2"/>
        <v>0</v>
      </c>
      <c r="I66" s="132">
        <f t="shared" ca="1" si="3"/>
        <v>0</v>
      </c>
      <c r="J66" s="132">
        <f ca="1">SUM(OFFSET('2019营业费用'!$H66,0,0,1,MONTH(封面!$G$13)))</f>
        <v>0</v>
      </c>
      <c r="K66" s="132">
        <f ca="1">SUM(OFFSET('2020预算营业费用'!$H66,0,0,1,MONTH(封面!$G$13)))</f>
        <v>0</v>
      </c>
      <c r="L66" s="132">
        <f ca="1">SUM(OFFSET('2020实际营业费用池州天赐'!$H66,0,0,1,MONTH(封面!$G$13)))</f>
        <v>0</v>
      </c>
      <c r="M66" s="132">
        <f t="shared" ca="1" si="4"/>
        <v>0</v>
      </c>
      <c r="N66" s="132">
        <f t="shared" ca="1" si="5"/>
        <v>0</v>
      </c>
      <c r="O66" s="141" t="str">
        <f>IF('2020实际营业费用池州天赐'!U66="","",'2020实际营业费用池州天赐'!U66)</f>
        <v/>
      </c>
      <c r="P66" s="100"/>
      <c r="Q66" s="100"/>
      <c r="R66" s="100"/>
    </row>
    <row r="67" spans="1:18" s="73" customFormat="1" ht="17.25" customHeight="1">
      <c r="A67" s="469"/>
      <c r="B67" s="81" t="s">
        <v>114</v>
      </c>
      <c r="C67" s="82" t="s">
        <v>114</v>
      </c>
      <c r="D67" s="132">
        <f>'2020预算营业费用'!T67</f>
        <v>0</v>
      </c>
      <c r="E67" s="132">
        <f ca="1">OFFSET('2019营业费用'!$H67,0,MONTH(封面!$G$13)-1,)</f>
        <v>0</v>
      </c>
      <c r="F67" s="80">
        <f ca="1">OFFSET('2020预算营业费用'!$H67,0,MONTH(封面!$G$13)-1,)</f>
        <v>0</v>
      </c>
      <c r="G67" s="80">
        <f ca="1">OFFSET('2020实际营业费用池州天赐'!$H67,0,MONTH(封面!$G$13)-1,)</f>
        <v>0</v>
      </c>
      <c r="H67" s="132">
        <f t="shared" ca="1" si="2"/>
        <v>0</v>
      </c>
      <c r="I67" s="132">
        <f t="shared" ca="1" si="3"/>
        <v>0</v>
      </c>
      <c r="J67" s="132">
        <f ca="1">SUM(OFFSET('2019营业费用'!$H67,0,0,1,MONTH(封面!$G$13)))</f>
        <v>0</v>
      </c>
      <c r="K67" s="132">
        <f ca="1">SUM(OFFSET('2020预算营业费用'!$H67,0,0,1,MONTH(封面!$G$13)))</f>
        <v>0</v>
      </c>
      <c r="L67" s="132">
        <f ca="1">SUM(OFFSET('2020实际营业费用池州天赐'!$H67,0,0,1,MONTH(封面!$G$13)))</f>
        <v>0</v>
      </c>
      <c r="M67" s="132">
        <f t="shared" ca="1" si="4"/>
        <v>0</v>
      </c>
      <c r="N67" s="132">
        <f t="shared" ca="1" si="5"/>
        <v>0</v>
      </c>
      <c r="O67" s="141" t="str">
        <f>IF('2020实际营业费用池州天赐'!U67="","",'2020实际营业费用池州天赐'!U67)</f>
        <v/>
      </c>
      <c r="P67" s="100"/>
      <c r="Q67" s="100"/>
      <c r="R67" s="100"/>
    </row>
    <row r="68" spans="1:18" s="73" customFormat="1" ht="17.25" customHeight="1">
      <c r="A68" s="469"/>
      <c r="B68" s="462" t="s">
        <v>115</v>
      </c>
      <c r="C68" s="82" t="s">
        <v>116</v>
      </c>
      <c r="D68" s="132">
        <f>'2020预算营业费用'!T68</f>
        <v>0</v>
      </c>
      <c r="E68" s="132">
        <f ca="1">OFFSET('2019营业费用'!$H68,0,MONTH(封面!$G$13)-1,)</f>
        <v>0</v>
      </c>
      <c r="F68" s="80">
        <f ca="1">OFFSET('2020预算营业费用'!$H68,0,MONTH(封面!$G$13)-1,)</f>
        <v>0</v>
      </c>
      <c r="G68" s="80">
        <f ca="1">OFFSET('2020实际营业费用池州天赐'!$H68,0,MONTH(封面!$G$13)-1,)</f>
        <v>0</v>
      </c>
      <c r="H68" s="132">
        <f t="shared" ca="1" si="2"/>
        <v>0</v>
      </c>
      <c r="I68" s="132">
        <f t="shared" ca="1" si="3"/>
        <v>0</v>
      </c>
      <c r="J68" s="132">
        <f ca="1">SUM(OFFSET('2019营业费用'!$H68,0,0,1,MONTH(封面!$G$13)))</f>
        <v>0</v>
      </c>
      <c r="K68" s="132">
        <f ca="1">SUM(OFFSET('2020预算营业费用'!$H68,0,0,1,MONTH(封面!$G$13)))</f>
        <v>0</v>
      </c>
      <c r="L68" s="132">
        <f ca="1">SUM(OFFSET('2020实际营业费用池州天赐'!$H68,0,0,1,MONTH(封面!$G$13)))</f>
        <v>0</v>
      </c>
      <c r="M68" s="132">
        <f t="shared" ca="1" si="4"/>
        <v>0</v>
      </c>
      <c r="N68" s="132">
        <f t="shared" ca="1" si="5"/>
        <v>0</v>
      </c>
      <c r="O68" s="141" t="str">
        <f>IF('2020实际营业费用池州天赐'!U68="","",'2020实际营业费用池州天赐'!U68)</f>
        <v/>
      </c>
      <c r="P68" s="100"/>
      <c r="Q68" s="100"/>
      <c r="R68" s="100"/>
    </row>
    <row r="69" spans="1:18" s="73" customFormat="1" ht="17.25" customHeight="1">
      <c r="A69" s="469"/>
      <c r="B69" s="462"/>
      <c r="C69" s="82" t="s">
        <v>117</v>
      </c>
      <c r="D69" s="132">
        <f>'2020预算营业费用'!T69</f>
        <v>1500403.6697247704</v>
      </c>
      <c r="E69" s="132">
        <f ca="1">OFFSET('2019营业费用'!$H69,0,MONTH(封面!$G$13)-1,)</f>
        <v>59884.33</v>
      </c>
      <c r="F69" s="80">
        <f ca="1">OFFSET('2020预算营业费用'!$H69,0,MONTH(封面!$G$13)-1,)</f>
        <v>117256.88073394496</v>
      </c>
      <c r="G69" s="80">
        <f ca="1">OFFSET('2020实际营业费用池州天赐'!$H69,0,MONTH(封面!$G$13)-1,)</f>
        <v>235089.29</v>
      </c>
      <c r="H69" s="132">
        <f t="shared" ca="1" si="2"/>
        <v>175204.96000000002</v>
      </c>
      <c r="I69" s="132">
        <f t="shared" ca="1" si="3"/>
        <v>117832.40926605505</v>
      </c>
      <c r="J69" s="132">
        <f ca="1">SUM(OFFSET('2019营业费用'!$H69,0,0,1,MONTH(封面!$G$13)))</f>
        <v>80050.399999999994</v>
      </c>
      <c r="K69" s="132">
        <f ca="1">SUM(OFFSET('2020预算营业费用'!$H69,0,0,1,MONTH(封面!$G$13)))</f>
        <v>297504.58715596329</v>
      </c>
      <c r="L69" s="132">
        <f ca="1">SUM(OFFSET('2020实际营业费用池州天赐'!$H69,0,0,1,MONTH(封面!$G$13)))</f>
        <v>442706.88</v>
      </c>
      <c r="M69" s="132">
        <f t="shared" ca="1" si="4"/>
        <v>362656.48</v>
      </c>
      <c r="N69" s="132">
        <f t="shared" ca="1" si="5"/>
        <v>145202.29284403671</v>
      </c>
      <c r="O69" s="141" t="str">
        <f>IF('2020实际营业费用池州天赐'!U69="","",'2020实际营业费用池州天赐'!U69)</f>
        <v/>
      </c>
      <c r="P69" s="100"/>
      <c r="Q69" s="100"/>
      <c r="R69" s="100"/>
    </row>
    <row r="70" spans="1:18" s="73" customFormat="1" ht="17.25" customHeight="1">
      <c r="A70" s="469"/>
      <c r="B70" s="83" t="s">
        <v>118</v>
      </c>
      <c r="C70" s="82" t="s">
        <v>118</v>
      </c>
      <c r="D70" s="132">
        <f>'2020预算营业费用'!T70</f>
        <v>13500</v>
      </c>
      <c r="E70" s="132">
        <f ca="1">OFFSET('2019营业费用'!$H70,0,MONTH(封面!$G$13)-1,)</f>
        <v>48</v>
      </c>
      <c r="F70" s="80">
        <f ca="1">OFFSET('2020预算营业费用'!$H70,0,MONTH(封面!$G$13)-1,)</f>
        <v>1000</v>
      </c>
      <c r="G70" s="80">
        <f ca="1">OFFSET('2020实际营业费用池州天赐'!$H70,0,MONTH(封面!$G$13)-1,)</f>
        <v>1216.04</v>
      </c>
      <c r="H70" s="132">
        <f t="shared" ca="1" si="2"/>
        <v>1168.04</v>
      </c>
      <c r="I70" s="132">
        <f t="shared" ca="1" si="3"/>
        <v>216.03999999999996</v>
      </c>
      <c r="J70" s="132">
        <f ca="1">SUM(OFFSET('2019营业费用'!$H70,0,0,1,MONTH(封面!$G$13)))</f>
        <v>478</v>
      </c>
      <c r="K70" s="132">
        <f ca="1">SUM(OFFSET('2020预算营业费用'!$H70,0,0,1,MONTH(封面!$G$13)))</f>
        <v>2600</v>
      </c>
      <c r="L70" s="132">
        <f ca="1">SUM(OFFSET('2020实际营业费用池州天赐'!$H70,0,0,1,MONTH(封面!$G$13)))</f>
        <v>3184.76</v>
      </c>
      <c r="M70" s="132">
        <f t="shared" ca="1" si="4"/>
        <v>2706.76</v>
      </c>
      <c r="N70" s="132">
        <f t="shared" ca="1" si="5"/>
        <v>584.76000000000022</v>
      </c>
      <c r="O70" s="141" t="str">
        <f>IF('2020实际营业费用池州天赐'!U70="","",'2020实际营业费用池州天赐'!U70)</f>
        <v/>
      </c>
      <c r="P70" s="100"/>
      <c r="Q70" s="100"/>
      <c r="R70" s="100"/>
    </row>
    <row r="71" spans="1:18" s="73" customFormat="1" ht="17.25" customHeight="1">
      <c r="A71" s="469"/>
      <c r="B71" s="83" t="s">
        <v>119</v>
      </c>
      <c r="C71" s="82" t="s">
        <v>119</v>
      </c>
      <c r="D71" s="132">
        <f>'2020预算营业费用'!T71</f>
        <v>0</v>
      </c>
      <c r="E71" s="132">
        <f ca="1">OFFSET('2019营业费用'!$H71,0,MONTH(封面!$G$13)-1,)</f>
        <v>0</v>
      </c>
      <c r="F71" s="80">
        <f ca="1">OFFSET('2020预算营业费用'!$H71,0,MONTH(封面!$G$13)-1,)</f>
        <v>0</v>
      </c>
      <c r="G71" s="80">
        <f ca="1">OFFSET('2020实际营业费用池州天赐'!$H71,0,MONTH(封面!$G$13)-1,)</f>
        <v>0</v>
      </c>
      <c r="H71" s="132">
        <f t="shared" ref="H71:H92" ca="1" si="6">G71-E71</f>
        <v>0</v>
      </c>
      <c r="I71" s="132">
        <f t="shared" ref="I71:I92" ca="1" si="7">G71-F71</f>
        <v>0</v>
      </c>
      <c r="J71" s="132">
        <f ca="1">SUM(OFFSET('2019营业费用'!$H71,0,0,1,MONTH(封面!$G$13)))</f>
        <v>0</v>
      </c>
      <c r="K71" s="132">
        <f ca="1">SUM(OFFSET('2020预算营业费用'!$H71,0,0,1,MONTH(封面!$G$13)))</f>
        <v>0</v>
      </c>
      <c r="L71" s="132">
        <f ca="1">SUM(OFFSET('2020实际营业费用池州天赐'!$H71,0,0,1,MONTH(封面!$G$13)))</f>
        <v>0</v>
      </c>
      <c r="M71" s="132">
        <f t="shared" ref="M71:M92" ca="1" si="8">L71-J71</f>
        <v>0</v>
      </c>
      <c r="N71" s="132">
        <f t="shared" ref="N71:N92" ca="1" si="9">L71-K71</f>
        <v>0</v>
      </c>
      <c r="O71" s="141" t="str">
        <f>IF('2020实际营业费用池州天赐'!U71="","",'2020实际营业费用池州天赐'!U71)</f>
        <v/>
      </c>
      <c r="P71" s="100"/>
      <c r="Q71" s="100"/>
      <c r="R71" s="100"/>
    </row>
    <row r="72" spans="1:18" s="73" customFormat="1" ht="17.25" customHeight="1">
      <c r="A72" s="469"/>
      <c r="B72" s="83" t="s">
        <v>120</v>
      </c>
      <c r="C72" s="82" t="s">
        <v>120</v>
      </c>
      <c r="D72" s="132">
        <f>'2020预算营业费用'!T72</f>
        <v>0</v>
      </c>
      <c r="E72" s="132">
        <f ca="1">OFFSET('2019营业费用'!$H72,0,MONTH(封面!$G$13)-1,)</f>
        <v>0</v>
      </c>
      <c r="F72" s="80">
        <f ca="1">OFFSET('2020预算营业费用'!$H72,0,MONTH(封面!$G$13)-1,)</f>
        <v>0</v>
      </c>
      <c r="G72" s="80">
        <f ca="1">OFFSET('2020实际营业费用池州天赐'!$H72,0,MONTH(封面!$G$13)-1,)</f>
        <v>0</v>
      </c>
      <c r="H72" s="132">
        <f t="shared" ca="1" si="6"/>
        <v>0</v>
      </c>
      <c r="I72" s="132">
        <f t="shared" ca="1" si="7"/>
        <v>0</v>
      </c>
      <c r="J72" s="132">
        <f ca="1">SUM(OFFSET('2019营业费用'!$H72,0,0,1,MONTH(封面!$G$13)))</f>
        <v>0</v>
      </c>
      <c r="K72" s="132">
        <f ca="1">SUM(OFFSET('2020预算营业费用'!$H72,0,0,1,MONTH(封面!$G$13)))</f>
        <v>0</v>
      </c>
      <c r="L72" s="132">
        <f ca="1">SUM(OFFSET('2020实际营业费用池州天赐'!$H72,0,0,1,MONTH(封面!$G$13)))</f>
        <v>0</v>
      </c>
      <c r="M72" s="132">
        <f t="shared" ca="1" si="8"/>
        <v>0</v>
      </c>
      <c r="N72" s="132">
        <f t="shared" ca="1" si="9"/>
        <v>0</v>
      </c>
      <c r="O72" s="141" t="str">
        <f>IF('2020实际营业费用池州天赐'!U72="","",'2020实际营业费用池州天赐'!U72)</f>
        <v/>
      </c>
      <c r="P72" s="100"/>
      <c r="Q72" s="100"/>
      <c r="R72" s="100"/>
    </row>
    <row r="73" spans="1:18" s="73" customFormat="1" ht="17.25" customHeight="1">
      <c r="A73" s="469"/>
      <c r="B73" s="462" t="s">
        <v>121</v>
      </c>
      <c r="C73" s="82" t="s">
        <v>122</v>
      </c>
      <c r="D73" s="132">
        <f>'2020预算营业费用'!T73</f>
        <v>0</v>
      </c>
      <c r="E73" s="132">
        <f ca="1">OFFSET('2019营业费用'!$H73,0,MONTH(封面!$G$13)-1,)</f>
        <v>0</v>
      </c>
      <c r="F73" s="80">
        <f ca="1">OFFSET('2020预算营业费用'!$H73,0,MONTH(封面!$G$13)-1,)</f>
        <v>0</v>
      </c>
      <c r="G73" s="80">
        <f ca="1">OFFSET('2020实际营业费用池州天赐'!$H73,0,MONTH(封面!$G$13)-1,)</f>
        <v>0</v>
      </c>
      <c r="H73" s="132">
        <f t="shared" ca="1" si="6"/>
        <v>0</v>
      </c>
      <c r="I73" s="132">
        <f t="shared" ca="1" si="7"/>
        <v>0</v>
      </c>
      <c r="J73" s="132">
        <f ca="1">SUM(OFFSET('2019营业费用'!$H73,0,0,1,MONTH(封面!$G$13)))</f>
        <v>0</v>
      </c>
      <c r="K73" s="132">
        <f ca="1">SUM(OFFSET('2020预算营业费用'!$H73,0,0,1,MONTH(封面!$G$13)))</f>
        <v>0</v>
      </c>
      <c r="L73" s="132">
        <f ca="1">SUM(OFFSET('2020实际营业费用池州天赐'!$H73,0,0,1,MONTH(封面!$G$13)))</f>
        <v>0</v>
      </c>
      <c r="M73" s="132">
        <f t="shared" ca="1" si="8"/>
        <v>0</v>
      </c>
      <c r="N73" s="132">
        <f t="shared" ca="1" si="9"/>
        <v>0</v>
      </c>
      <c r="O73" s="141" t="str">
        <f>IF('2020实际营业费用池州天赐'!U73="","",'2020实际营业费用池州天赐'!U73)</f>
        <v/>
      </c>
      <c r="P73" s="100"/>
      <c r="Q73" s="100"/>
      <c r="R73" s="100"/>
    </row>
    <row r="74" spans="1:18" s="73" customFormat="1" ht="17.25" customHeight="1">
      <c r="A74" s="469"/>
      <c r="B74" s="462"/>
      <c r="C74" s="90" t="s">
        <v>123</v>
      </c>
      <c r="D74" s="132">
        <f>'2020预算营业费用'!T74</f>
        <v>0</v>
      </c>
      <c r="E74" s="132">
        <f ca="1">OFFSET('2019营业费用'!$H74,0,MONTH(封面!$G$13)-1,)</f>
        <v>0</v>
      </c>
      <c r="F74" s="80">
        <f ca="1">OFFSET('2020预算营业费用'!$H74,0,MONTH(封面!$G$13)-1,)</f>
        <v>0</v>
      </c>
      <c r="G74" s="80">
        <f ca="1">OFFSET('2020实际营业费用池州天赐'!$H74,0,MONTH(封面!$G$13)-1,)</f>
        <v>1145.28</v>
      </c>
      <c r="H74" s="132">
        <f t="shared" ca="1" si="6"/>
        <v>1145.28</v>
      </c>
      <c r="I74" s="132">
        <f t="shared" ca="1" si="7"/>
        <v>1145.28</v>
      </c>
      <c r="J74" s="132">
        <f ca="1">SUM(OFFSET('2019营业费用'!$H74,0,0,1,MONTH(封面!$G$13)))</f>
        <v>1012.0799999999999</v>
      </c>
      <c r="K74" s="132">
        <f ca="1">SUM(OFFSET('2020预算营业费用'!$H74,0,0,1,MONTH(封面!$G$13)))</f>
        <v>0</v>
      </c>
      <c r="L74" s="132">
        <f ca="1">SUM(OFFSET('2020实际营业费用池州天赐'!$H74,0,0,1,MONTH(封面!$G$13)))</f>
        <v>1145.28</v>
      </c>
      <c r="M74" s="132">
        <f t="shared" ca="1" si="8"/>
        <v>133.20000000000005</v>
      </c>
      <c r="N74" s="132">
        <f t="shared" ca="1" si="9"/>
        <v>1145.28</v>
      </c>
      <c r="O74" s="141" t="str">
        <f>IF('2020实际营业费用池州天赐'!U74="","",'2020实际营业费用池州天赐'!U74)</f>
        <v/>
      </c>
      <c r="P74" s="100"/>
      <c r="Q74" s="100"/>
      <c r="R74" s="100"/>
    </row>
    <row r="75" spans="1:18" s="73" customFormat="1" ht="17.25" customHeight="1">
      <c r="A75" s="469"/>
      <c r="B75" s="83" t="s">
        <v>124</v>
      </c>
      <c r="C75" s="82" t="s">
        <v>124</v>
      </c>
      <c r="D75" s="132">
        <f>'2020预算营业费用'!T75</f>
        <v>0</v>
      </c>
      <c r="E75" s="132">
        <f ca="1">OFFSET('2019营业费用'!$H75,0,MONTH(封面!$G$13)-1,)</f>
        <v>0</v>
      </c>
      <c r="F75" s="80">
        <f ca="1">OFFSET('2020预算营业费用'!$H75,0,MONTH(封面!$G$13)-1,)</f>
        <v>0</v>
      </c>
      <c r="G75" s="80">
        <f ca="1">OFFSET('2020实际营业费用池州天赐'!$H75,0,MONTH(封面!$G$13)-1,)</f>
        <v>3300</v>
      </c>
      <c r="H75" s="132">
        <f t="shared" ca="1" si="6"/>
        <v>3300</v>
      </c>
      <c r="I75" s="132">
        <f t="shared" ca="1" si="7"/>
        <v>3300</v>
      </c>
      <c r="J75" s="132">
        <f ca="1">SUM(OFFSET('2019营业费用'!$H75,0,0,1,MONTH(封面!$G$13)))</f>
        <v>0</v>
      </c>
      <c r="K75" s="132">
        <f ca="1">SUM(OFFSET('2020预算营业费用'!$H75,0,0,1,MONTH(封面!$G$13)))</f>
        <v>0</v>
      </c>
      <c r="L75" s="132">
        <f ca="1">SUM(OFFSET('2020实际营业费用池州天赐'!$H75,0,0,1,MONTH(封面!$G$13)))</f>
        <v>3300</v>
      </c>
      <c r="M75" s="132">
        <f t="shared" ca="1" si="8"/>
        <v>3300</v>
      </c>
      <c r="N75" s="132">
        <f t="shared" ca="1" si="9"/>
        <v>3300</v>
      </c>
      <c r="O75" s="141" t="str">
        <f>IF('2020实际营业费用池州天赐'!U75="","",'2020实际营业费用池州天赐'!U75)</f>
        <v/>
      </c>
      <c r="P75" s="100"/>
      <c r="Q75" s="100"/>
      <c r="R75" s="100"/>
    </row>
    <row r="76" spans="1:18" s="73" customFormat="1" ht="17.25" customHeight="1">
      <c r="A76" s="470" t="s">
        <v>125</v>
      </c>
      <c r="B76" s="78" t="s">
        <v>126</v>
      </c>
      <c r="C76" s="82" t="s">
        <v>126</v>
      </c>
      <c r="D76" s="132">
        <f>'2020预算营业费用'!T76</f>
        <v>0</v>
      </c>
      <c r="E76" s="132">
        <f ca="1">OFFSET('2019营业费用'!$H76,0,MONTH(封面!$G$13)-1,)</f>
        <v>0</v>
      </c>
      <c r="F76" s="80">
        <f ca="1">OFFSET('2020预算营业费用'!$H76,0,MONTH(封面!$G$13)-1,)</f>
        <v>0</v>
      </c>
      <c r="G76" s="80">
        <f ca="1">OFFSET('2020实际营业费用池州天赐'!$H76,0,MONTH(封面!$G$13)-1,)</f>
        <v>0</v>
      </c>
      <c r="H76" s="132">
        <f t="shared" ca="1" si="6"/>
        <v>0</v>
      </c>
      <c r="I76" s="132">
        <f t="shared" ca="1" si="7"/>
        <v>0</v>
      </c>
      <c r="J76" s="132">
        <f ca="1">SUM(OFFSET('2019营业费用'!$H76,0,0,1,MONTH(封面!$G$13)))</f>
        <v>0</v>
      </c>
      <c r="K76" s="132">
        <f ca="1">SUM(OFFSET('2020预算营业费用'!$H76,0,0,1,MONTH(封面!$G$13)))</f>
        <v>0</v>
      </c>
      <c r="L76" s="132">
        <f ca="1">SUM(OFFSET('2020实际营业费用池州天赐'!$H76,0,0,1,MONTH(封面!$G$13)))</f>
        <v>0</v>
      </c>
      <c r="M76" s="132">
        <f t="shared" ca="1" si="8"/>
        <v>0</v>
      </c>
      <c r="N76" s="132">
        <f t="shared" ca="1" si="9"/>
        <v>0</v>
      </c>
      <c r="O76" s="141" t="str">
        <f>IF('2020实际营业费用池州天赐'!U76="","",'2020实际营业费用池州天赐'!U76)</f>
        <v/>
      </c>
      <c r="P76" s="100"/>
      <c r="Q76" s="100"/>
      <c r="R76" s="100"/>
    </row>
    <row r="77" spans="1:18" s="73" customFormat="1" ht="17.25" customHeight="1">
      <c r="A77" s="470"/>
      <c r="B77" s="463" t="s">
        <v>127</v>
      </c>
      <c r="C77" s="82" t="s">
        <v>128</v>
      </c>
      <c r="D77" s="132">
        <f>'2020预算营业费用'!T77</f>
        <v>0</v>
      </c>
      <c r="E77" s="132">
        <f ca="1">OFFSET('2019营业费用'!$H77,0,MONTH(封面!$G$13)-1,)</f>
        <v>0</v>
      </c>
      <c r="F77" s="80">
        <f ca="1">OFFSET('2020预算营业费用'!$H77,0,MONTH(封面!$G$13)-1,)</f>
        <v>0</v>
      </c>
      <c r="G77" s="80">
        <f ca="1">OFFSET('2020实际营业费用池州天赐'!$H77,0,MONTH(封面!$G$13)-1,)</f>
        <v>0</v>
      </c>
      <c r="H77" s="132">
        <f t="shared" ca="1" si="6"/>
        <v>0</v>
      </c>
      <c r="I77" s="132">
        <f t="shared" ca="1" si="7"/>
        <v>0</v>
      </c>
      <c r="J77" s="132">
        <f ca="1">SUM(OFFSET('2019营业费用'!$H77,0,0,1,MONTH(封面!$G$13)))</f>
        <v>0</v>
      </c>
      <c r="K77" s="132">
        <f ca="1">SUM(OFFSET('2020预算营业费用'!$H77,0,0,1,MONTH(封面!$G$13)))</f>
        <v>0</v>
      </c>
      <c r="L77" s="132">
        <f ca="1">SUM(OFFSET('2020实际营业费用池州天赐'!$H77,0,0,1,MONTH(封面!$G$13)))</f>
        <v>0</v>
      </c>
      <c r="M77" s="132">
        <f t="shared" ca="1" si="8"/>
        <v>0</v>
      </c>
      <c r="N77" s="132">
        <f t="shared" ca="1" si="9"/>
        <v>0</v>
      </c>
      <c r="O77" s="141" t="str">
        <f>IF('2020实际营业费用池州天赐'!U77="","",'2020实际营业费用池州天赐'!U77)</f>
        <v/>
      </c>
      <c r="P77" s="100"/>
      <c r="Q77" s="100"/>
      <c r="R77" s="100"/>
    </row>
    <row r="78" spans="1:18" s="73" customFormat="1" ht="17.25" customHeight="1">
      <c r="A78" s="470"/>
      <c r="B78" s="463"/>
      <c r="C78" s="90" t="s">
        <v>129</v>
      </c>
      <c r="D78" s="132">
        <f>'2020预算营业费用'!T78</f>
        <v>0</v>
      </c>
      <c r="E78" s="132">
        <f ca="1">OFFSET('2019营业费用'!$H78,0,MONTH(封面!$G$13)-1,)</f>
        <v>0</v>
      </c>
      <c r="F78" s="80">
        <f ca="1">OFFSET('2020预算营业费用'!$H78,0,MONTH(封面!$G$13)-1,)</f>
        <v>0</v>
      </c>
      <c r="G78" s="80">
        <f ca="1">OFFSET('2020实际营业费用池州天赐'!$H78,0,MONTH(封面!$G$13)-1,)</f>
        <v>0</v>
      </c>
      <c r="H78" s="132">
        <f t="shared" ca="1" si="6"/>
        <v>0</v>
      </c>
      <c r="I78" s="132">
        <f t="shared" ca="1" si="7"/>
        <v>0</v>
      </c>
      <c r="J78" s="132">
        <f ca="1">SUM(OFFSET('2019营业费用'!$H78,0,0,1,MONTH(封面!$G$13)))</f>
        <v>0</v>
      </c>
      <c r="K78" s="132">
        <f ca="1">SUM(OFFSET('2020预算营业费用'!$H78,0,0,1,MONTH(封面!$G$13)))</f>
        <v>0</v>
      </c>
      <c r="L78" s="132">
        <f ca="1">SUM(OFFSET('2020实际营业费用池州天赐'!$H78,0,0,1,MONTH(封面!$G$13)))</f>
        <v>0</v>
      </c>
      <c r="M78" s="132">
        <f t="shared" ca="1" si="8"/>
        <v>0</v>
      </c>
      <c r="N78" s="132">
        <f t="shared" ca="1" si="9"/>
        <v>0</v>
      </c>
      <c r="O78" s="141" t="str">
        <f>IF('2020实际营业费用池州天赐'!U78="","",'2020实际营业费用池州天赐'!U78)</f>
        <v/>
      </c>
      <c r="P78" s="100"/>
      <c r="Q78" s="100"/>
      <c r="R78" s="100"/>
    </row>
    <row r="79" spans="1:18" s="73" customFormat="1" ht="17.25" customHeight="1">
      <c r="A79" s="470"/>
      <c r="B79" s="78" t="s">
        <v>130</v>
      </c>
      <c r="C79" s="82" t="s">
        <v>130</v>
      </c>
      <c r="D79" s="132">
        <f>'2020预算营业费用'!T79</f>
        <v>13579.181000000004</v>
      </c>
      <c r="E79" s="132">
        <f ca="1">OFFSET('2019营业费用'!$H79,0,MONTH(封面!$G$13)-1,)</f>
        <v>0</v>
      </c>
      <c r="F79" s="80">
        <f ca="1">OFFSET('2020预算营业费用'!$H79,0,MONTH(封面!$G$13)-1,)</f>
        <v>1131.5984166666667</v>
      </c>
      <c r="G79" s="80">
        <f ca="1">OFFSET('2020实际营业费用池州天赐'!$H79,0,MONTH(封面!$G$13)-1,)</f>
        <v>0</v>
      </c>
      <c r="H79" s="132">
        <f t="shared" ca="1" si="6"/>
        <v>0</v>
      </c>
      <c r="I79" s="132">
        <f t="shared" ca="1" si="7"/>
        <v>-1131.5984166666667</v>
      </c>
      <c r="J79" s="132">
        <f ca="1">SUM(OFFSET('2019营业费用'!$H79,0,0,1,MONTH(封面!$G$13)))</f>
        <v>0</v>
      </c>
      <c r="K79" s="132">
        <f ca="1">SUM(OFFSET('2020预算营业费用'!$H79,0,0,1,MONTH(封面!$G$13)))</f>
        <v>3394.7952500000001</v>
      </c>
      <c r="L79" s="132">
        <f ca="1">SUM(OFFSET('2020实际营业费用池州天赐'!$H79,0,0,1,MONTH(封面!$G$13)))</f>
        <v>0</v>
      </c>
      <c r="M79" s="132">
        <f t="shared" ca="1" si="8"/>
        <v>0</v>
      </c>
      <c r="N79" s="132">
        <f t="shared" ca="1" si="9"/>
        <v>-3394.7952500000001</v>
      </c>
      <c r="O79" s="141" t="str">
        <f>IF('2020实际营业费用池州天赐'!U79="","",'2020实际营业费用池州天赐'!U79)</f>
        <v/>
      </c>
      <c r="P79" s="100"/>
      <c r="Q79" s="100"/>
      <c r="R79" s="100"/>
    </row>
    <row r="80" spans="1:18" s="73" customFormat="1" ht="17.25" customHeight="1">
      <c r="A80" s="471" t="s">
        <v>131</v>
      </c>
      <c r="B80" s="78" t="s">
        <v>132</v>
      </c>
      <c r="C80" s="82" t="s">
        <v>132</v>
      </c>
      <c r="D80" s="132">
        <f>'2020预算营业费用'!T80</f>
        <v>0</v>
      </c>
      <c r="E80" s="132">
        <f ca="1">OFFSET('2019营业费用'!$H80,0,MONTH(封面!$G$13)-1,)</f>
        <v>0</v>
      </c>
      <c r="F80" s="80">
        <f ca="1">OFFSET('2020预算营业费用'!$H80,0,MONTH(封面!$G$13)-1,)</f>
        <v>0</v>
      </c>
      <c r="G80" s="80">
        <f ca="1">OFFSET('2020实际营业费用池州天赐'!$H80,0,MONTH(封面!$G$13)-1,)</f>
        <v>0</v>
      </c>
      <c r="H80" s="132">
        <f t="shared" ca="1" si="6"/>
        <v>0</v>
      </c>
      <c r="I80" s="132">
        <f t="shared" ca="1" si="7"/>
        <v>0</v>
      </c>
      <c r="J80" s="132">
        <f ca="1">SUM(OFFSET('2019营业费用'!$H80,0,0,1,MONTH(封面!$G$13)))</f>
        <v>382.91</v>
      </c>
      <c r="K80" s="132">
        <f ca="1">SUM(OFFSET('2020预算营业费用'!$H80,0,0,1,MONTH(封面!$G$13)))</f>
        <v>0</v>
      </c>
      <c r="L80" s="132">
        <f ca="1">SUM(OFFSET('2020实际营业费用池州天赐'!$H80,0,0,1,MONTH(封面!$G$13)))</f>
        <v>0</v>
      </c>
      <c r="M80" s="132">
        <f t="shared" ca="1" si="8"/>
        <v>-382.91</v>
      </c>
      <c r="N80" s="132">
        <f t="shared" ca="1" si="9"/>
        <v>0</v>
      </c>
      <c r="O80" s="141" t="str">
        <f>IF('2020实际营业费用池州天赐'!U80="","",'2020实际营业费用池州天赐'!U80)</f>
        <v/>
      </c>
      <c r="P80" s="100"/>
      <c r="Q80" s="100"/>
      <c r="R80" s="100"/>
    </row>
    <row r="81" spans="1:18" s="73" customFormat="1" ht="17.25" customHeight="1">
      <c r="A81" s="471"/>
      <c r="B81" s="78" t="s">
        <v>133</v>
      </c>
      <c r="C81" s="79" t="s">
        <v>133</v>
      </c>
      <c r="D81" s="132">
        <f>'2020预算营业费用'!T81</f>
        <v>0</v>
      </c>
      <c r="E81" s="132">
        <f ca="1">OFFSET('2019营业费用'!$H81,0,MONTH(封面!$G$13)-1,)</f>
        <v>0</v>
      </c>
      <c r="F81" s="80">
        <f ca="1">OFFSET('2020预算营业费用'!$H81,0,MONTH(封面!$G$13)-1,)</f>
        <v>0</v>
      </c>
      <c r="G81" s="80">
        <f ca="1">OFFSET('2020实际营业费用池州天赐'!$H81,0,MONTH(封面!$G$13)-1,)</f>
        <v>0</v>
      </c>
      <c r="H81" s="132">
        <f t="shared" ca="1" si="6"/>
        <v>0</v>
      </c>
      <c r="I81" s="132">
        <f t="shared" ca="1" si="7"/>
        <v>0</v>
      </c>
      <c r="J81" s="132">
        <f ca="1">SUM(OFFSET('2019营业费用'!$H81,0,0,1,MONTH(封面!$G$13)))</f>
        <v>0</v>
      </c>
      <c r="K81" s="132">
        <f ca="1">SUM(OFFSET('2020预算营业费用'!$H81,0,0,1,MONTH(封面!$G$13)))</f>
        <v>0</v>
      </c>
      <c r="L81" s="132">
        <f ca="1">SUM(OFFSET('2020实际营业费用池州天赐'!$H81,0,0,1,MONTH(封面!$G$13)))</f>
        <v>0</v>
      </c>
      <c r="M81" s="132">
        <f t="shared" ca="1" si="8"/>
        <v>0</v>
      </c>
      <c r="N81" s="132">
        <f t="shared" ca="1" si="9"/>
        <v>0</v>
      </c>
      <c r="O81" s="141" t="str">
        <f>IF('2020实际营业费用池州天赐'!U81="","",'2020实际营业费用池州天赐'!U81)</f>
        <v/>
      </c>
      <c r="P81" s="100"/>
      <c r="Q81" s="100"/>
      <c r="R81" s="100"/>
    </row>
    <row r="82" spans="1:18" s="73" customFormat="1" ht="17.25" customHeight="1">
      <c r="A82" s="471"/>
      <c r="B82" s="463" t="s">
        <v>134</v>
      </c>
      <c r="C82" s="79" t="s">
        <v>135</v>
      </c>
      <c r="D82" s="132">
        <f>'2020预算营业费用'!T82</f>
        <v>0</v>
      </c>
      <c r="E82" s="132">
        <f ca="1">OFFSET('2019营业费用'!$H82,0,MONTH(封面!$G$13)-1,)</f>
        <v>0</v>
      </c>
      <c r="F82" s="80">
        <f ca="1">OFFSET('2020预算营业费用'!$H82,0,MONTH(封面!$G$13)-1,)</f>
        <v>0</v>
      </c>
      <c r="G82" s="80">
        <f ca="1">OFFSET('2020实际营业费用池州天赐'!$H82,0,MONTH(封面!$G$13)-1,)</f>
        <v>0</v>
      </c>
      <c r="H82" s="132">
        <f t="shared" ca="1" si="6"/>
        <v>0</v>
      </c>
      <c r="I82" s="132">
        <f t="shared" ca="1" si="7"/>
        <v>0</v>
      </c>
      <c r="J82" s="132">
        <f ca="1">SUM(OFFSET('2019营业费用'!$H82,0,0,1,MONTH(封面!$G$13)))</f>
        <v>0</v>
      </c>
      <c r="K82" s="132">
        <f ca="1">SUM(OFFSET('2020预算营业费用'!$H82,0,0,1,MONTH(封面!$G$13)))</f>
        <v>0</v>
      </c>
      <c r="L82" s="132">
        <f ca="1">SUM(OFFSET('2020实际营业费用池州天赐'!$H82,0,0,1,MONTH(封面!$G$13)))</f>
        <v>0</v>
      </c>
      <c r="M82" s="132">
        <f t="shared" ca="1" si="8"/>
        <v>0</v>
      </c>
      <c r="N82" s="132">
        <f t="shared" ca="1" si="9"/>
        <v>0</v>
      </c>
      <c r="O82" s="141" t="str">
        <f>IF('2020实际营业费用池州天赐'!U82="","",'2020实际营业费用池州天赐'!U82)</f>
        <v/>
      </c>
      <c r="P82" s="100"/>
      <c r="Q82" s="100"/>
      <c r="R82" s="100"/>
    </row>
    <row r="83" spans="1:18" s="73" customFormat="1" ht="17.25" customHeight="1">
      <c r="A83" s="471"/>
      <c r="B83" s="463"/>
      <c r="C83" s="79" t="s">
        <v>136</v>
      </c>
      <c r="D83" s="132">
        <f>'2020预算营业费用'!T83</f>
        <v>0</v>
      </c>
      <c r="E83" s="132">
        <f ca="1">OFFSET('2019营业费用'!$H83,0,MONTH(封面!$G$13)-1,)</f>
        <v>0</v>
      </c>
      <c r="F83" s="80">
        <f ca="1">OFFSET('2020预算营业费用'!$H83,0,MONTH(封面!$G$13)-1,)</f>
        <v>0</v>
      </c>
      <c r="G83" s="80">
        <f ca="1">OFFSET('2020实际营业费用池州天赐'!$H83,0,MONTH(封面!$G$13)-1,)</f>
        <v>0</v>
      </c>
      <c r="H83" s="132">
        <f t="shared" ca="1" si="6"/>
        <v>0</v>
      </c>
      <c r="I83" s="132">
        <f t="shared" ca="1" si="7"/>
        <v>0</v>
      </c>
      <c r="J83" s="132">
        <f ca="1">SUM(OFFSET('2019营业费用'!$H83,0,0,1,MONTH(封面!$G$13)))</f>
        <v>0</v>
      </c>
      <c r="K83" s="132">
        <f ca="1">SUM(OFFSET('2020预算营业费用'!$H83,0,0,1,MONTH(封面!$G$13)))</f>
        <v>0</v>
      </c>
      <c r="L83" s="132">
        <f ca="1">SUM(OFFSET('2020实际营业费用池州天赐'!$H83,0,0,1,MONTH(封面!$G$13)))</f>
        <v>0</v>
      </c>
      <c r="M83" s="132">
        <f t="shared" ca="1" si="8"/>
        <v>0</v>
      </c>
      <c r="N83" s="132">
        <f t="shared" ca="1" si="9"/>
        <v>0</v>
      </c>
      <c r="O83" s="141" t="str">
        <f>IF('2020实际营业费用池州天赐'!U83="","",'2020实际营业费用池州天赐'!U83)</f>
        <v/>
      </c>
      <c r="P83" s="100"/>
      <c r="Q83" s="100"/>
      <c r="R83" s="100"/>
    </row>
    <row r="84" spans="1:18" s="73" customFormat="1" ht="17.25" customHeight="1">
      <c r="A84" s="471"/>
      <c r="B84" s="463"/>
      <c r="C84" s="79" t="s">
        <v>137</v>
      </c>
      <c r="D84" s="132">
        <f>'2020预算营业费用'!T84</f>
        <v>0</v>
      </c>
      <c r="E84" s="132">
        <f ca="1">OFFSET('2019营业费用'!$H84,0,MONTH(封面!$G$13)-1,)</f>
        <v>0</v>
      </c>
      <c r="F84" s="80">
        <f ca="1">OFFSET('2020预算营业费用'!$H84,0,MONTH(封面!$G$13)-1,)</f>
        <v>0</v>
      </c>
      <c r="G84" s="80">
        <f ca="1">OFFSET('2020实际营业费用池州天赐'!$H84,0,MONTH(封面!$G$13)-1,)</f>
        <v>0</v>
      </c>
      <c r="H84" s="132">
        <f t="shared" ca="1" si="6"/>
        <v>0</v>
      </c>
      <c r="I84" s="132">
        <f t="shared" ca="1" si="7"/>
        <v>0</v>
      </c>
      <c r="J84" s="132">
        <f ca="1">SUM(OFFSET('2019营业费用'!$H84,0,0,1,MONTH(封面!$G$13)))</f>
        <v>0</v>
      </c>
      <c r="K84" s="132">
        <f ca="1">SUM(OFFSET('2020预算营业费用'!$H84,0,0,1,MONTH(封面!$G$13)))</f>
        <v>0</v>
      </c>
      <c r="L84" s="132">
        <f ca="1">SUM(OFFSET('2020实际营业费用池州天赐'!$H84,0,0,1,MONTH(封面!$G$13)))</f>
        <v>0</v>
      </c>
      <c r="M84" s="132">
        <f t="shared" ca="1" si="8"/>
        <v>0</v>
      </c>
      <c r="N84" s="132">
        <f t="shared" ca="1" si="9"/>
        <v>0</v>
      </c>
      <c r="O84" s="141" t="str">
        <f>IF('2020实际营业费用池州天赐'!U84="","",'2020实际营业费用池州天赐'!U84)</f>
        <v/>
      </c>
      <c r="P84" s="100"/>
      <c r="Q84" s="100"/>
      <c r="R84" s="100"/>
    </row>
    <row r="85" spans="1:18" s="73" customFormat="1" ht="17.25" customHeight="1">
      <c r="A85" s="471"/>
      <c r="B85" s="78" t="s">
        <v>138</v>
      </c>
      <c r="C85" s="82" t="s">
        <v>138</v>
      </c>
      <c r="D85" s="132">
        <f>'2020预算营业费用'!T85</f>
        <v>0</v>
      </c>
      <c r="E85" s="132">
        <f ca="1">OFFSET('2019营业费用'!$H85,0,MONTH(封面!$G$13)-1,)</f>
        <v>0</v>
      </c>
      <c r="F85" s="80">
        <f ca="1">OFFSET('2020预算营业费用'!$H85,0,MONTH(封面!$G$13)-1,)</f>
        <v>0</v>
      </c>
      <c r="G85" s="80">
        <f ca="1">OFFSET('2020实际营业费用池州天赐'!$H85,0,MONTH(封面!$G$13)-1,)</f>
        <v>0</v>
      </c>
      <c r="H85" s="132">
        <f t="shared" ca="1" si="6"/>
        <v>0</v>
      </c>
      <c r="I85" s="132">
        <f t="shared" ca="1" si="7"/>
        <v>0</v>
      </c>
      <c r="J85" s="132">
        <f ca="1">SUM(OFFSET('2019营业费用'!$H85,0,0,1,MONTH(封面!$G$13)))</f>
        <v>0</v>
      </c>
      <c r="K85" s="132">
        <f ca="1">SUM(OFFSET('2020预算营业费用'!$H85,0,0,1,MONTH(封面!$G$13)))</f>
        <v>0</v>
      </c>
      <c r="L85" s="132">
        <f ca="1">SUM(OFFSET('2020实际营业费用池州天赐'!$H85,0,0,1,MONTH(封面!$G$13)))</f>
        <v>0</v>
      </c>
      <c r="M85" s="132">
        <f t="shared" ca="1" si="8"/>
        <v>0</v>
      </c>
      <c r="N85" s="132">
        <f t="shared" ca="1" si="9"/>
        <v>0</v>
      </c>
      <c r="O85" s="141" t="str">
        <f>IF('2020实际营业费用池州天赐'!U85="","",'2020实际营业费用池州天赐'!U85)</f>
        <v/>
      </c>
      <c r="P85" s="100"/>
      <c r="Q85" s="100"/>
      <c r="R85" s="100"/>
    </row>
    <row r="86" spans="1:18" s="73" customFormat="1" ht="17.25" customHeight="1">
      <c r="A86" s="472" t="s">
        <v>139</v>
      </c>
      <c r="B86" s="78" t="s">
        <v>140</v>
      </c>
      <c r="C86" s="82" t="s">
        <v>140</v>
      </c>
      <c r="D86" s="132">
        <f>'2020预算营业费用'!T86</f>
        <v>0</v>
      </c>
      <c r="E86" s="132">
        <f ca="1">OFFSET('2019营业费用'!$H86,0,MONTH(封面!$G$13)-1,)</f>
        <v>0</v>
      </c>
      <c r="F86" s="80">
        <f ca="1">OFFSET('2020预算营业费用'!$H86,0,MONTH(封面!$G$13)-1,)</f>
        <v>0</v>
      </c>
      <c r="G86" s="80">
        <f ca="1">OFFSET('2020实际营业费用池州天赐'!$H86,0,MONTH(封面!$G$13)-1,)</f>
        <v>0</v>
      </c>
      <c r="H86" s="132">
        <f t="shared" ca="1" si="6"/>
        <v>0</v>
      </c>
      <c r="I86" s="132">
        <f t="shared" ca="1" si="7"/>
        <v>0</v>
      </c>
      <c r="J86" s="132">
        <f ca="1">SUM(OFFSET('2019营业费用'!$H86,0,0,1,MONTH(封面!$G$13)))</f>
        <v>0</v>
      </c>
      <c r="K86" s="132">
        <f ca="1">SUM(OFFSET('2020预算营业费用'!$H86,0,0,1,MONTH(封面!$G$13)))</f>
        <v>0</v>
      </c>
      <c r="L86" s="132">
        <f ca="1">SUM(OFFSET('2020实际营业费用池州天赐'!$H86,0,0,1,MONTH(封面!$G$13)))</f>
        <v>0</v>
      </c>
      <c r="M86" s="132">
        <f t="shared" ca="1" si="8"/>
        <v>0</v>
      </c>
      <c r="N86" s="132">
        <f t="shared" ca="1" si="9"/>
        <v>0</v>
      </c>
      <c r="O86" s="141" t="str">
        <f>IF('2020实际营业费用池州天赐'!U86="","",'2020实际营业费用池州天赐'!U86)</f>
        <v/>
      </c>
      <c r="P86" s="100"/>
      <c r="Q86" s="100"/>
      <c r="R86" s="100"/>
    </row>
    <row r="87" spans="1:18" s="73" customFormat="1" ht="17.25" customHeight="1">
      <c r="A87" s="472"/>
      <c r="B87" s="78" t="s">
        <v>141</v>
      </c>
      <c r="C87" s="82" t="s">
        <v>141</v>
      </c>
      <c r="D87" s="132">
        <f>'2020预算营业费用'!T87</f>
        <v>0</v>
      </c>
      <c r="E87" s="132">
        <f ca="1">OFFSET('2019营业费用'!$H87,0,MONTH(封面!$G$13)-1,)</f>
        <v>0</v>
      </c>
      <c r="F87" s="80">
        <f ca="1">OFFSET('2020预算营业费用'!$H87,0,MONTH(封面!$G$13)-1,)</f>
        <v>0</v>
      </c>
      <c r="G87" s="80">
        <f ca="1">OFFSET('2020实际营业费用池州天赐'!$H87,0,MONTH(封面!$G$13)-1,)</f>
        <v>0</v>
      </c>
      <c r="H87" s="132">
        <f t="shared" ca="1" si="6"/>
        <v>0</v>
      </c>
      <c r="I87" s="132">
        <f t="shared" ca="1" si="7"/>
        <v>0</v>
      </c>
      <c r="J87" s="132">
        <f ca="1">SUM(OFFSET('2019营业费用'!$H87,0,0,1,MONTH(封面!$G$13)))</f>
        <v>0</v>
      </c>
      <c r="K87" s="132">
        <f ca="1">SUM(OFFSET('2020预算营业费用'!$H87,0,0,1,MONTH(封面!$G$13)))</f>
        <v>0</v>
      </c>
      <c r="L87" s="132">
        <f ca="1">SUM(OFFSET('2020实际营业费用池州天赐'!$H87,0,0,1,MONTH(封面!$G$13)))</f>
        <v>0</v>
      </c>
      <c r="M87" s="132">
        <f t="shared" ca="1" si="8"/>
        <v>0</v>
      </c>
      <c r="N87" s="132">
        <f t="shared" ca="1" si="9"/>
        <v>0</v>
      </c>
      <c r="O87" s="141" t="str">
        <f>IF('2020实际营业费用池州天赐'!U87="","",'2020实际营业费用池州天赐'!U87)</f>
        <v/>
      </c>
      <c r="P87" s="100"/>
      <c r="Q87" s="100"/>
      <c r="R87" s="100"/>
    </row>
    <row r="88" spans="1:18" s="73" customFormat="1" ht="17.25" customHeight="1">
      <c r="A88" s="472"/>
      <c r="B88" s="78" t="s">
        <v>142</v>
      </c>
      <c r="C88" s="82" t="s">
        <v>142</v>
      </c>
      <c r="D88" s="132">
        <f>'2020预算营业费用'!T88</f>
        <v>0</v>
      </c>
      <c r="E88" s="132">
        <f ca="1">OFFSET('2019营业费用'!$H88,0,MONTH(封面!$G$13)-1,)</f>
        <v>0</v>
      </c>
      <c r="F88" s="80">
        <f ca="1">OFFSET('2020预算营业费用'!$H88,0,MONTH(封面!$G$13)-1,)</f>
        <v>0</v>
      </c>
      <c r="G88" s="80">
        <f ca="1">OFFSET('2020实际营业费用池州天赐'!$H88,0,MONTH(封面!$G$13)-1,)</f>
        <v>0</v>
      </c>
      <c r="H88" s="132">
        <f t="shared" ca="1" si="6"/>
        <v>0</v>
      </c>
      <c r="I88" s="132">
        <f t="shared" ca="1" si="7"/>
        <v>0</v>
      </c>
      <c r="J88" s="132">
        <f ca="1">SUM(OFFSET('2019营业费用'!$H88,0,0,1,MONTH(封面!$G$13)))</f>
        <v>0</v>
      </c>
      <c r="K88" s="132">
        <f ca="1">SUM(OFFSET('2020预算营业费用'!$H88,0,0,1,MONTH(封面!$G$13)))</f>
        <v>0</v>
      </c>
      <c r="L88" s="132">
        <f ca="1">SUM(OFFSET('2020实际营业费用池州天赐'!$H88,0,0,1,MONTH(封面!$G$13)))</f>
        <v>0</v>
      </c>
      <c r="M88" s="132">
        <f t="shared" ca="1" si="8"/>
        <v>0</v>
      </c>
      <c r="N88" s="132">
        <f t="shared" ca="1" si="9"/>
        <v>0</v>
      </c>
      <c r="O88" s="141" t="str">
        <f>IF('2020实际营业费用池州天赐'!U88="","",'2020实际营业费用池州天赐'!U88)</f>
        <v/>
      </c>
      <c r="P88" s="100"/>
      <c r="Q88" s="100"/>
      <c r="R88" s="100"/>
    </row>
    <row r="89" spans="1:18" s="73" customFormat="1" ht="17.25" customHeight="1">
      <c r="A89" s="472"/>
      <c r="B89" s="78" t="s">
        <v>143</v>
      </c>
      <c r="C89" s="82" t="s">
        <v>143</v>
      </c>
      <c r="D89" s="132">
        <f>'2020预算营业费用'!T89</f>
        <v>0</v>
      </c>
      <c r="E89" s="132">
        <f ca="1">OFFSET('2019营业费用'!$H89,0,MONTH(封面!$G$13)-1,)</f>
        <v>0</v>
      </c>
      <c r="F89" s="80">
        <f ca="1">OFFSET('2020预算营业费用'!$H89,0,MONTH(封面!$G$13)-1,)</f>
        <v>0</v>
      </c>
      <c r="G89" s="80">
        <f ca="1">OFFSET('2020实际营业费用池州天赐'!$H89,0,MONTH(封面!$G$13)-1,)</f>
        <v>0</v>
      </c>
      <c r="H89" s="132">
        <f t="shared" ca="1" si="6"/>
        <v>0</v>
      </c>
      <c r="I89" s="132">
        <f t="shared" ca="1" si="7"/>
        <v>0</v>
      </c>
      <c r="J89" s="132">
        <f ca="1">SUM(OFFSET('2019营业费用'!$H89,0,0,1,MONTH(封面!$G$13)))</f>
        <v>0</v>
      </c>
      <c r="K89" s="132">
        <f ca="1">SUM(OFFSET('2020预算营业费用'!$H89,0,0,1,MONTH(封面!$G$13)))</f>
        <v>0</v>
      </c>
      <c r="L89" s="132">
        <f ca="1">SUM(OFFSET('2020实际营业费用池州天赐'!$H89,0,0,1,MONTH(封面!$G$13)))</f>
        <v>0</v>
      </c>
      <c r="M89" s="132">
        <f t="shared" ca="1" si="8"/>
        <v>0</v>
      </c>
      <c r="N89" s="132">
        <f t="shared" ca="1" si="9"/>
        <v>0</v>
      </c>
      <c r="O89" s="141" t="str">
        <f>IF('2020实际营业费用池州天赐'!U89="","",'2020实际营业费用池州天赐'!U89)</f>
        <v/>
      </c>
      <c r="P89" s="100"/>
      <c r="Q89" s="100"/>
      <c r="R89" s="100"/>
    </row>
    <row r="90" spans="1:18" s="73" customFormat="1" ht="17.25" customHeight="1">
      <c r="A90" s="473" t="s">
        <v>144</v>
      </c>
      <c r="B90" s="78" t="s">
        <v>145</v>
      </c>
      <c r="C90" s="82" t="s">
        <v>145</v>
      </c>
      <c r="D90" s="132">
        <f>'2020预算营业费用'!T90</f>
        <v>0</v>
      </c>
      <c r="E90" s="132">
        <f ca="1">OFFSET('2019营业费用'!$H90,0,MONTH(封面!$G$13)-1,)</f>
        <v>0</v>
      </c>
      <c r="F90" s="80">
        <f ca="1">OFFSET('2020预算营业费用'!$H90,0,MONTH(封面!$G$13)-1,)</f>
        <v>0</v>
      </c>
      <c r="G90" s="80">
        <f ca="1">OFFSET('2020实际营业费用池州天赐'!$H90,0,MONTH(封面!$G$13)-1,)</f>
        <v>0</v>
      </c>
      <c r="H90" s="132">
        <f t="shared" ca="1" si="6"/>
        <v>0</v>
      </c>
      <c r="I90" s="132">
        <f t="shared" ca="1" si="7"/>
        <v>0</v>
      </c>
      <c r="J90" s="132">
        <f ca="1">SUM(OFFSET('2019营业费用'!$H90,0,0,1,MONTH(封面!$G$13)))</f>
        <v>0</v>
      </c>
      <c r="K90" s="132">
        <f ca="1">SUM(OFFSET('2020预算营业费用'!$H90,0,0,1,MONTH(封面!$G$13)))</f>
        <v>0</v>
      </c>
      <c r="L90" s="132">
        <f ca="1">SUM(OFFSET('2020实际营业费用池州天赐'!$H90,0,0,1,MONTH(封面!$G$13)))</f>
        <v>0</v>
      </c>
      <c r="M90" s="132">
        <f t="shared" ca="1" si="8"/>
        <v>0</v>
      </c>
      <c r="N90" s="132">
        <f t="shared" ca="1" si="9"/>
        <v>0</v>
      </c>
      <c r="O90" s="141" t="str">
        <f>IF('2020实际营业费用池州天赐'!U90="","",'2020实际营业费用池州天赐'!U90)</f>
        <v/>
      </c>
      <c r="P90" s="100"/>
      <c r="Q90" s="100"/>
      <c r="R90" s="100"/>
    </row>
    <row r="91" spans="1:18" s="73" customFormat="1" ht="17.25" customHeight="1">
      <c r="A91" s="473"/>
      <c r="B91" s="78" t="s">
        <v>146</v>
      </c>
      <c r="C91" s="82" t="s">
        <v>146</v>
      </c>
      <c r="D91" s="132">
        <f>'2020预算营业费用'!T91</f>
        <v>0</v>
      </c>
      <c r="E91" s="132">
        <f ca="1">OFFSET('2019营业费用'!$H91,0,MONTH(封面!$G$13)-1,)</f>
        <v>0</v>
      </c>
      <c r="F91" s="80">
        <f ca="1">OFFSET('2020预算营业费用'!$H91,0,MONTH(封面!$G$13)-1,)</f>
        <v>0</v>
      </c>
      <c r="G91" s="80">
        <f ca="1">OFFSET('2020实际营业费用池州天赐'!$H91,0,MONTH(封面!$G$13)-1,)</f>
        <v>0</v>
      </c>
      <c r="H91" s="132">
        <f t="shared" ca="1" si="6"/>
        <v>0</v>
      </c>
      <c r="I91" s="132">
        <f t="shared" ca="1" si="7"/>
        <v>0</v>
      </c>
      <c r="J91" s="132">
        <f ca="1">SUM(OFFSET('2019营业费用'!$H91,0,0,1,MONTH(封面!$G$13)))</f>
        <v>0</v>
      </c>
      <c r="K91" s="132">
        <f ca="1">SUM(OFFSET('2020预算营业费用'!$H91,0,0,1,MONTH(封面!$G$13)))</f>
        <v>0</v>
      </c>
      <c r="L91" s="132">
        <f ca="1">SUM(OFFSET('2020实际营业费用池州天赐'!$H91,0,0,1,MONTH(封面!$G$13)))</f>
        <v>0</v>
      </c>
      <c r="M91" s="132">
        <f t="shared" ca="1" si="8"/>
        <v>0</v>
      </c>
      <c r="N91" s="132">
        <f t="shared" ca="1" si="9"/>
        <v>0</v>
      </c>
      <c r="O91" s="141" t="str">
        <f>IF('2020实际营业费用池州天赐'!U91="","",'2020实际营业费用池州天赐'!U91)</f>
        <v/>
      </c>
      <c r="P91" s="100"/>
      <c r="Q91" s="100"/>
      <c r="R91" s="100"/>
    </row>
    <row r="92" spans="1:18" s="73" customFormat="1" ht="17.25" customHeight="1">
      <c r="A92" s="473"/>
      <c r="B92" s="78" t="s">
        <v>147</v>
      </c>
      <c r="C92" s="82" t="s">
        <v>147</v>
      </c>
      <c r="D92" s="132">
        <f>'2020预算营业费用'!T92</f>
        <v>0</v>
      </c>
      <c r="E92" s="132">
        <f ca="1">OFFSET('2019营业费用'!$H92,0,MONTH(封面!$G$13)-1,)</f>
        <v>0</v>
      </c>
      <c r="F92" s="80">
        <f ca="1">OFFSET('2020预算营业费用'!$H92,0,MONTH(封面!$G$13)-1,)</f>
        <v>0</v>
      </c>
      <c r="G92" s="80">
        <f ca="1">OFFSET('2020实际营业费用池州天赐'!$H92,0,MONTH(封面!$G$13)-1,)</f>
        <v>0</v>
      </c>
      <c r="H92" s="132">
        <f t="shared" ca="1" si="6"/>
        <v>0</v>
      </c>
      <c r="I92" s="132">
        <f t="shared" ca="1" si="7"/>
        <v>0</v>
      </c>
      <c r="J92" s="132">
        <f ca="1">SUM(OFFSET('2019营业费用'!$H92,0,0,1,MONTH(封面!$G$13)))</f>
        <v>0</v>
      </c>
      <c r="K92" s="132">
        <f ca="1">SUM(OFFSET('2020预算营业费用'!$H92,0,0,1,MONTH(封面!$G$13)))</f>
        <v>0</v>
      </c>
      <c r="L92" s="132">
        <f ca="1">SUM(OFFSET('2020实际营业费用池州天赐'!$H92,0,0,1,MONTH(封面!$G$13)))</f>
        <v>0</v>
      </c>
      <c r="M92" s="132">
        <f t="shared" ca="1" si="8"/>
        <v>0</v>
      </c>
      <c r="N92" s="132">
        <f t="shared" ca="1" si="9"/>
        <v>0</v>
      </c>
      <c r="O92" s="141" t="str">
        <f>IF('2020实际营业费用池州天赐'!U92="","",'2020实际营业费用池州天赐'!U92)</f>
        <v/>
      </c>
      <c r="P92" s="100"/>
      <c r="Q92" s="100"/>
      <c r="R92" s="100"/>
    </row>
    <row r="93" spans="1:18" s="74" customFormat="1" ht="15" customHeight="1">
      <c r="A93" s="342" t="s">
        <v>148</v>
      </c>
      <c r="B93" s="342"/>
      <c r="C93" s="342"/>
      <c r="D93" s="93">
        <f>SUM(D6:D92)</f>
        <v>1916622.5015187671</v>
      </c>
      <c r="E93" s="93">
        <f ca="1">SUM(E6:E92)</f>
        <v>67417.180000000008</v>
      </c>
      <c r="F93" s="93">
        <f t="shared" ref="F93:N93" ca="1" si="10">SUM(F6:F92)</f>
        <v>140370.63558470254</v>
      </c>
      <c r="G93" s="93">
        <f t="shared" ca="1" si="10"/>
        <v>266119.12000000005</v>
      </c>
      <c r="H93" s="93">
        <f t="shared" ca="1" si="10"/>
        <v>198701.94000000003</v>
      </c>
      <c r="I93" s="93">
        <f t="shared" ca="1" si="10"/>
        <v>125748.48441529748</v>
      </c>
      <c r="J93" s="93">
        <f t="shared" ca="1" si="10"/>
        <v>108634.18000000001</v>
      </c>
      <c r="K93" s="93">
        <f t="shared" ca="1" si="10"/>
        <v>365845.85170823603</v>
      </c>
      <c r="L93" s="93">
        <f t="shared" ca="1" si="10"/>
        <v>493173.46</v>
      </c>
      <c r="M93" s="93">
        <f t="shared" ca="1" si="10"/>
        <v>384539.28</v>
      </c>
      <c r="N93" s="93">
        <f t="shared" ca="1" si="10"/>
        <v>127327.60829176397</v>
      </c>
      <c r="O93" s="141" t="str">
        <f>IF('2020实际营业费用池州天赐'!U93="","",'2020实际营业费用池州天赐'!U93)</f>
        <v/>
      </c>
      <c r="P93" s="100"/>
      <c r="Q93" s="100"/>
      <c r="R93" s="100"/>
    </row>
    <row r="94" spans="1:18" s="75" customFormat="1" ht="15" customHeight="1">
      <c r="A94" s="457" t="s">
        <v>250</v>
      </c>
      <c r="B94" s="458"/>
      <c r="C94" s="459"/>
      <c r="D94" s="80">
        <v>0</v>
      </c>
      <c r="E94" s="132">
        <f ca="1">OFFSET('2019营业费用'!$H94,0,MONTH(封面!$G$13)-1,)</f>
        <v>0</v>
      </c>
      <c r="F94" s="80">
        <f ca="1">OFFSET('2020预算营业费用'!$H94,0,MONTH(封面!$G$13)-1,)</f>
        <v>0</v>
      </c>
      <c r="G94" s="80">
        <f ca="1">OFFSET('2020实际营业费用池州天赐'!$H94,0,MONTH(封面!$G$13)-1,)</f>
        <v>0</v>
      </c>
      <c r="H94" s="132">
        <f t="shared" ref="H94:H105" ca="1" si="11">G94-E94</f>
        <v>0</v>
      </c>
      <c r="I94" s="80">
        <f t="shared" ref="I94:I105" ca="1" si="12">G94-F94</f>
        <v>0</v>
      </c>
      <c r="J94" s="132">
        <f ca="1">SUM(OFFSET('2019营业费用'!$H94,0,0,1,MONTH(封面!$G$13)))</f>
        <v>0</v>
      </c>
      <c r="K94" s="132">
        <f ca="1">SUM(OFFSET('2020预算营业费用'!$H94,0,0,1,MONTH(封面!$G$13)))</f>
        <v>0</v>
      </c>
      <c r="L94" s="132">
        <f ca="1">SUM(OFFSET('2020实际营业费用池州天赐'!$H94,0,0,1,MONTH(封面!$G$13)))</f>
        <v>0</v>
      </c>
      <c r="M94" s="132">
        <f t="shared" ref="M94:M105" ca="1" si="13">L94-J94</f>
        <v>0</v>
      </c>
      <c r="N94" s="132">
        <f t="shared" ref="N94:N105" ca="1" si="14">L94-K94</f>
        <v>0</v>
      </c>
      <c r="O94" s="141" t="str">
        <f>IF('2020实际营业费用池州天赐'!U94="","",'2020实际营业费用池州天赐'!U94)</f>
        <v/>
      </c>
      <c r="P94" s="100"/>
      <c r="Q94" s="100"/>
      <c r="R94" s="100"/>
    </row>
    <row r="95" spans="1:18" s="75" customFormat="1" ht="15" customHeight="1">
      <c r="A95" s="91"/>
      <c r="B95" s="134" t="s">
        <v>345</v>
      </c>
      <c r="C95" s="92"/>
      <c r="D95" s="80">
        <v>0</v>
      </c>
      <c r="E95" s="132">
        <f ca="1">OFFSET('2019营业费用'!$H95,0,MONTH(封面!$G$13)-1,)</f>
        <v>0</v>
      </c>
      <c r="F95" s="80">
        <f ca="1">OFFSET('2020预算营业费用'!$H95,0,MONTH(封面!$G$13)-1,)</f>
        <v>0</v>
      </c>
      <c r="G95" s="80">
        <f ca="1">OFFSET('2020实际营业费用池州天赐'!$H95,0,MONTH(封面!$G$13)-1,)</f>
        <v>0</v>
      </c>
      <c r="H95" s="132">
        <f t="shared" ca="1" si="11"/>
        <v>0</v>
      </c>
      <c r="I95" s="80">
        <f t="shared" ca="1" si="12"/>
        <v>0</v>
      </c>
      <c r="J95" s="132">
        <f ca="1">SUM(OFFSET('2019营业费用'!$H95,0,0,1,MONTH(封面!$G$13)))</f>
        <v>0</v>
      </c>
      <c r="K95" s="132">
        <f ca="1">SUM(OFFSET('2020预算营业费用'!$H95,0,0,1,MONTH(封面!$G$13)))</f>
        <v>0</v>
      </c>
      <c r="L95" s="132">
        <f ca="1">SUM(OFFSET('2020实际营业费用池州天赐'!$H95,0,0,1,MONTH(封面!$G$13)))</f>
        <v>0</v>
      </c>
      <c r="M95" s="132">
        <f t="shared" ca="1" si="13"/>
        <v>0</v>
      </c>
      <c r="N95" s="132">
        <f t="shared" ca="1" si="14"/>
        <v>0</v>
      </c>
      <c r="O95" s="141" t="str">
        <f>IF('2020实际营业费用池州天赐'!U95="","",'2020实际营业费用池州天赐'!U95)</f>
        <v/>
      </c>
      <c r="P95" s="100"/>
      <c r="Q95" s="100"/>
      <c r="R95" s="100"/>
    </row>
    <row r="96" spans="1:18" s="75" customFormat="1" ht="15" customHeight="1">
      <c r="A96" s="457" t="s">
        <v>251</v>
      </c>
      <c r="B96" s="458"/>
      <c r="C96" s="459"/>
      <c r="D96" s="80">
        <v>0</v>
      </c>
      <c r="E96" s="132">
        <f ca="1">OFFSET('2019营业费用'!$H96,0,MONTH(封面!$G$13)-1,)</f>
        <v>0</v>
      </c>
      <c r="F96" s="80">
        <f ca="1">OFFSET('2020预算营业费用'!$H96,0,MONTH(封面!$G$13)-1,)</f>
        <v>0</v>
      </c>
      <c r="G96" s="80">
        <f ca="1">OFFSET('2020实际营业费用池州天赐'!$H96,0,MONTH(封面!$G$13)-1,)</f>
        <v>0</v>
      </c>
      <c r="H96" s="132">
        <f t="shared" ca="1" si="11"/>
        <v>0</v>
      </c>
      <c r="I96" s="80">
        <f t="shared" ca="1" si="12"/>
        <v>0</v>
      </c>
      <c r="J96" s="132">
        <f ca="1">SUM(OFFSET('2019营业费用'!$H96,0,0,1,MONTH(封面!$G$13)))</f>
        <v>0</v>
      </c>
      <c r="K96" s="132">
        <f ca="1">SUM(OFFSET('2020预算营业费用'!$H96,0,0,1,MONTH(封面!$G$13)))</f>
        <v>0</v>
      </c>
      <c r="L96" s="132">
        <f ca="1">SUM(OFFSET('2020实际营业费用池州天赐'!$H96,0,0,1,MONTH(封面!$G$13)))</f>
        <v>0</v>
      </c>
      <c r="M96" s="132">
        <f t="shared" ca="1" si="13"/>
        <v>0</v>
      </c>
      <c r="N96" s="132">
        <f t="shared" ca="1" si="14"/>
        <v>0</v>
      </c>
      <c r="O96" s="141" t="str">
        <f>IF('2020实际营业费用池州天赐'!U96="","",'2020实际营业费用池州天赐'!U96)</f>
        <v/>
      </c>
      <c r="P96" s="100"/>
      <c r="Q96" s="100"/>
      <c r="R96" s="100"/>
    </row>
    <row r="97" spans="1:18" s="75" customFormat="1" ht="15" customHeight="1">
      <c r="A97" s="91"/>
      <c r="B97" s="134" t="s">
        <v>345</v>
      </c>
      <c r="C97" s="92"/>
      <c r="D97" s="80">
        <v>0</v>
      </c>
      <c r="E97" s="132">
        <f ca="1">OFFSET('2019营业费用'!$H97,0,MONTH(封面!$G$13)-1,)</f>
        <v>0</v>
      </c>
      <c r="F97" s="80">
        <f ca="1">OFFSET('2020预算营业费用'!$H97,0,MONTH(封面!$G$13)-1,)</f>
        <v>0</v>
      </c>
      <c r="G97" s="80">
        <f ca="1">OFFSET('2020实际营业费用池州天赐'!$H97,0,MONTH(封面!$G$13)-1,)</f>
        <v>0</v>
      </c>
      <c r="H97" s="132">
        <f t="shared" ca="1" si="11"/>
        <v>0</v>
      </c>
      <c r="I97" s="80">
        <f t="shared" ca="1" si="12"/>
        <v>0</v>
      </c>
      <c r="J97" s="132">
        <f ca="1">SUM(OFFSET('2019营业费用'!$H97,0,0,1,MONTH(封面!$G$13)))</f>
        <v>0</v>
      </c>
      <c r="K97" s="132">
        <f ca="1">SUM(OFFSET('2020预算营业费用'!$H97,0,0,1,MONTH(封面!$G$13)))</f>
        <v>0</v>
      </c>
      <c r="L97" s="132">
        <f ca="1">SUM(OFFSET('2020实际营业费用池州天赐'!$H97,0,0,1,MONTH(封面!$G$13)))</f>
        <v>0</v>
      </c>
      <c r="M97" s="132">
        <f t="shared" ca="1" si="13"/>
        <v>0</v>
      </c>
      <c r="N97" s="132">
        <f t="shared" ca="1" si="14"/>
        <v>0</v>
      </c>
      <c r="O97" s="141" t="str">
        <f>IF('2020实际营业费用池州天赐'!U97="","",'2020实际营业费用池州天赐'!U97)</f>
        <v/>
      </c>
      <c r="P97" s="100"/>
      <c r="Q97" s="100"/>
      <c r="R97" s="100"/>
    </row>
    <row r="98" spans="1:18" s="75" customFormat="1" ht="15" customHeight="1">
      <c r="A98" s="457" t="s">
        <v>346</v>
      </c>
      <c r="B98" s="458"/>
      <c r="C98" s="459"/>
      <c r="D98" s="80">
        <v>0</v>
      </c>
      <c r="E98" s="132">
        <f ca="1">OFFSET('2019营业费用'!$H98,0,MONTH(封面!$G$13)-1,)</f>
        <v>67417.180000000008</v>
      </c>
      <c r="F98" s="80">
        <f ca="1">OFFSET('2020预算营业费用'!$H98,0,MONTH(封面!$G$13)-1,)</f>
        <v>0</v>
      </c>
      <c r="G98" s="80">
        <f ca="1">OFFSET('2020实际营业费用池州天赐'!$H98,0,MONTH(封面!$G$13)-1,)</f>
        <v>266119.12000000005</v>
      </c>
      <c r="H98" s="132">
        <f t="shared" ca="1" si="11"/>
        <v>198701.94000000006</v>
      </c>
      <c r="I98" s="80">
        <f t="shared" ca="1" si="12"/>
        <v>266119.12000000005</v>
      </c>
      <c r="J98" s="132">
        <f ca="1">SUM(OFFSET('2019营业费用'!$H98,0,0,1,MONTH(封面!$G$13)))</f>
        <v>108634.18000000001</v>
      </c>
      <c r="K98" s="132">
        <f ca="1">SUM(OFFSET('2020预算营业费用'!$H98,0,0,1,MONTH(封面!$G$13)))</f>
        <v>0</v>
      </c>
      <c r="L98" s="132">
        <f ca="1">SUM(OFFSET('2020实际营业费用池州天赐'!$H98,0,0,1,MONTH(封面!$G$13)))</f>
        <v>493173.46000000008</v>
      </c>
      <c r="M98" s="132">
        <f t="shared" ca="1" si="13"/>
        <v>384539.28000000009</v>
      </c>
      <c r="N98" s="132">
        <f t="shared" ca="1" si="14"/>
        <v>493173.46000000008</v>
      </c>
      <c r="O98" s="141" t="str">
        <f>IF('2020实际营业费用池州天赐'!U98="","",'2020实际营业费用池州天赐'!U98)</f>
        <v/>
      </c>
      <c r="P98" s="100"/>
      <c r="Q98" s="100"/>
      <c r="R98" s="100"/>
    </row>
    <row r="99" spans="1:18" s="75" customFormat="1" ht="15" customHeight="1">
      <c r="A99" s="91"/>
      <c r="B99" s="134" t="s">
        <v>345</v>
      </c>
      <c r="C99" s="92"/>
      <c r="D99" s="80">
        <v>0</v>
      </c>
      <c r="E99" s="132">
        <f ca="1">OFFSET('2019营业费用'!$H99,0,MONTH(封面!$G$13)-1,)</f>
        <v>0</v>
      </c>
      <c r="F99" s="80">
        <f ca="1">OFFSET('2020预算营业费用'!$H99,0,MONTH(封面!$G$13)-1,)</f>
        <v>0</v>
      </c>
      <c r="G99" s="80">
        <f ca="1">OFFSET('2020实际营业费用池州天赐'!$H99,0,MONTH(封面!$G$13)-1,)</f>
        <v>0</v>
      </c>
      <c r="H99" s="132">
        <f t="shared" ca="1" si="11"/>
        <v>0</v>
      </c>
      <c r="I99" s="80">
        <f t="shared" ca="1" si="12"/>
        <v>0</v>
      </c>
      <c r="J99" s="132">
        <f ca="1">SUM(OFFSET('2019营业费用'!$H99,0,0,1,MONTH(封面!$G$13)))</f>
        <v>0</v>
      </c>
      <c r="K99" s="132">
        <f ca="1">SUM(OFFSET('2020预算营业费用'!$H99,0,0,1,MONTH(封面!$G$13)))</f>
        <v>0</v>
      </c>
      <c r="L99" s="132">
        <f ca="1">SUM(OFFSET('2020实际营业费用池州天赐'!$H99,0,0,1,MONTH(封面!$G$13)))</f>
        <v>0</v>
      </c>
      <c r="M99" s="132">
        <f t="shared" ca="1" si="13"/>
        <v>0</v>
      </c>
      <c r="N99" s="132">
        <f t="shared" ca="1" si="14"/>
        <v>0</v>
      </c>
      <c r="O99" s="141" t="str">
        <f>IF('2020实际营业费用池州天赐'!U99="","",'2020实际营业费用池州天赐'!U99)</f>
        <v/>
      </c>
      <c r="P99" s="100"/>
      <c r="Q99" s="100"/>
      <c r="R99" s="100"/>
    </row>
    <row r="100" spans="1:18" s="75" customFormat="1" ht="15" customHeight="1">
      <c r="A100" s="457" t="s">
        <v>347</v>
      </c>
      <c r="B100" s="458"/>
      <c r="C100" s="459"/>
      <c r="D100" s="80">
        <v>0</v>
      </c>
      <c r="E100" s="132">
        <f ca="1">OFFSET('2019营业费用'!$H100,0,MONTH(封面!$G$13)-1,)</f>
        <v>0</v>
      </c>
      <c r="F100" s="80">
        <f ca="1">OFFSET('2020预算营业费用'!$H100,0,MONTH(封面!$G$13)-1,)</f>
        <v>0</v>
      </c>
      <c r="G100" s="80">
        <f ca="1">OFFSET('2020实际营业费用池州天赐'!$H100,0,MONTH(封面!$G$13)-1,)</f>
        <v>0</v>
      </c>
      <c r="H100" s="132">
        <f t="shared" ca="1" si="11"/>
        <v>0</v>
      </c>
      <c r="I100" s="80">
        <f t="shared" ca="1" si="12"/>
        <v>0</v>
      </c>
      <c r="J100" s="132">
        <f ca="1">SUM(OFFSET('2019营业费用'!$H100,0,0,1,MONTH(封面!$G$13)))</f>
        <v>0</v>
      </c>
      <c r="K100" s="132">
        <f ca="1">SUM(OFFSET('2020预算营业费用'!$H100,0,0,1,MONTH(封面!$G$13)))</f>
        <v>0</v>
      </c>
      <c r="L100" s="132">
        <f ca="1">SUM(OFFSET('2020实际营业费用池州天赐'!$H100,0,0,1,MONTH(封面!$G$13)))</f>
        <v>0</v>
      </c>
      <c r="M100" s="132">
        <f t="shared" ca="1" si="13"/>
        <v>0</v>
      </c>
      <c r="N100" s="132">
        <f t="shared" ca="1" si="14"/>
        <v>0</v>
      </c>
      <c r="O100" s="141" t="str">
        <f>IF('2020实际营业费用池州天赐'!U100="","",'2020实际营业费用池州天赐'!U100)</f>
        <v/>
      </c>
      <c r="P100" s="100"/>
      <c r="Q100" s="100"/>
      <c r="R100" s="100"/>
    </row>
    <row r="101" spans="1:18" s="75" customFormat="1" ht="15" customHeight="1">
      <c r="A101" s="91"/>
      <c r="B101" s="134" t="s">
        <v>345</v>
      </c>
      <c r="C101" s="92"/>
      <c r="D101" s="80">
        <v>0</v>
      </c>
      <c r="E101" s="132">
        <f ca="1">OFFSET('2019营业费用'!$H101,0,MONTH(封面!$G$13)-1,)</f>
        <v>0</v>
      </c>
      <c r="F101" s="80">
        <f ca="1">OFFSET('2020预算营业费用'!$H101,0,MONTH(封面!$G$13)-1,)</f>
        <v>0</v>
      </c>
      <c r="G101" s="80">
        <f ca="1">OFFSET('2020实际营业费用池州天赐'!$H101,0,MONTH(封面!$G$13)-1,)</f>
        <v>0</v>
      </c>
      <c r="H101" s="132">
        <f t="shared" ca="1" si="11"/>
        <v>0</v>
      </c>
      <c r="I101" s="80">
        <f t="shared" ca="1" si="12"/>
        <v>0</v>
      </c>
      <c r="J101" s="132">
        <f ca="1">SUM(OFFSET('2019营业费用'!$H101,0,0,1,MONTH(封面!$G$13)))</f>
        <v>0</v>
      </c>
      <c r="K101" s="132">
        <f ca="1">SUM(OFFSET('2020预算营业费用'!$H101,0,0,1,MONTH(封面!$G$13)))</f>
        <v>0</v>
      </c>
      <c r="L101" s="132">
        <f ca="1">SUM(OFFSET('2020实际营业费用池州天赐'!$H101,0,0,1,MONTH(封面!$G$13)))</f>
        <v>0</v>
      </c>
      <c r="M101" s="132">
        <f t="shared" ca="1" si="13"/>
        <v>0</v>
      </c>
      <c r="N101" s="132">
        <f t="shared" ca="1" si="14"/>
        <v>0</v>
      </c>
      <c r="O101" s="141" t="str">
        <f>IF('2020实际营业费用池州天赐'!U101="","",'2020实际营业费用池州天赐'!U101)</f>
        <v/>
      </c>
      <c r="P101" s="100"/>
      <c r="Q101" s="100"/>
      <c r="R101" s="100"/>
    </row>
    <row r="102" spans="1:18" s="75" customFormat="1" ht="15" customHeight="1">
      <c r="A102" s="457" t="s">
        <v>160</v>
      </c>
      <c r="B102" s="458"/>
      <c r="C102" s="459"/>
      <c r="D102" s="80">
        <v>0</v>
      </c>
      <c r="E102" s="132">
        <f ca="1">OFFSET('2019营业费用'!$H102,0,MONTH(封面!$G$13)-1,)</f>
        <v>0</v>
      </c>
      <c r="F102" s="80">
        <f ca="1">OFFSET('2020预算营业费用'!$H102,0,MONTH(封面!$G$13)-1,)</f>
        <v>0</v>
      </c>
      <c r="G102" s="80">
        <f ca="1">OFFSET('2020实际营业费用池州天赐'!$H102,0,MONTH(封面!$G$13)-1,)</f>
        <v>0</v>
      </c>
      <c r="H102" s="132">
        <f t="shared" ca="1" si="11"/>
        <v>0</v>
      </c>
      <c r="I102" s="80">
        <f t="shared" ca="1" si="12"/>
        <v>0</v>
      </c>
      <c r="J102" s="132">
        <f ca="1">SUM(OFFSET('2019营业费用'!$H102,0,0,1,MONTH(封面!$G$13)))</f>
        <v>0</v>
      </c>
      <c r="K102" s="132">
        <f ca="1">SUM(OFFSET('2020预算营业费用'!$H102,0,0,1,MONTH(封面!$G$13)))</f>
        <v>0</v>
      </c>
      <c r="L102" s="132">
        <f ca="1">SUM(OFFSET('2020实际营业费用池州天赐'!$H102,0,0,1,MONTH(封面!$G$13)))</f>
        <v>0</v>
      </c>
      <c r="M102" s="132">
        <f t="shared" ca="1" si="13"/>
        <v>0</v>
      </c>
      <c r="N102" s="132">
        <f t="shared" ca="1" si="14"/>
        <v>0</v>
      </c>
      <c r="O102" s="141" t="str">
        <f>IF('2020实际营业费用池州天赐'!U102="","",'2020实际营业费用池州天赐'!U102)</f>
        <v/>
      </c>
      <c r="P102" s="100"/>
      <c r="Q102" s="100"/>
      <c r="R102" s="100"/>
    </row>
    <row r="103" spans="1:18" s="75" customFormat="1" ht="15" customHeight="1">
      <c r="A103" s="91"/>
      <c r="B103" s="134" t="s">
        <v>345</v>
      </c>
      <c r="C103" s="92"/>
      <c r="D103" s="80">
        <v>0</v>
      </c>
      <c r="E103" s="132">
        <f ca="1">OFFSET('2019营业费用'!$H103,0,MONTH(封面!$G$13)-1,)</f>
        <v>0</v>
      </c>
      <c r="F103" s="80">
        <f ca="1">OFFSET('2020预算营业费用'!$H103,0,MONTH(封面!$G$13)-1,)</f>
        <v>0</v>
      </c>
      <c r="G103" s="80">
        <f ca="1">OFFSET('2020实际营业费用池州天赐'!$H103,0,MONTH(封面!$G$13)-1,)</f>
        <v>0</v>
      </c>
      <c r="H103" s="132">
        <f t="shared" ca="1" si="11"/>
        <v>0</v>
      </c>
      <c r="I103" s="80">
        <f t="shared" ca="1" si="12"/>
        <v>0</v>
      </c>
      <c r="J103" s="132">
        <f ca="1">SUM(OFFSET('2019营业费用'!$H103,0,0,1,MONTH(封面!$G$13)))</f>
        <v>0</v>
      </c>
      <c r="K103" s="132">
        <f ca="1">SUM(OFFSET('2020预算营业费用'!$H103,0,0,1,MONTH(封面!$G$13)))</f>
        <v>0</v>
      </c>
      <c r="L103" s="132">
        <f ca="1">SUM(OFFSET('2020实际营业费用池州天赐'!$H103,0,0,1,MONTH(封面!$G$13)))</f>
        <v>0</v>
      </c>
      <c r="M103" s="132">
        <f t="shared" ca="1" si="13"/>
        <v>0</v>
      </c>
      <c r="N103" s="132">
        <f t="shared" ca="1" si="14"/>
        <v>0</v>
      </c>
      <c r="O103" s="141" t="str">
        <f>IF('2020实际营业费用池州天赐'!U103="","",'2020实际营业费用池州天赐'!U103)</f>
        <v/>
      </c>
      <c r="P103" s="100"/>
      <c r="Q103" s="100"/>
      <c r="R103" s="100"/>
    </row>
    <row r="104" spans="1:18" s="74" customFormat="1" ht="12">
      <c r="A104" s="457" t="s">
        <v>248</v>
      </c>
      <c r="B104" s="458"/>
      <c r="C104" s="459"/>
      <c r="D104" s="80">
        <v>0</v>
      </c>
      <c r="E104" s="132">
        <f ca="1">OFFSET('2019营业费用'!$H104,0,MONTH(封面!$G$13)-1,)</f>
        <v>0</v>
      </c>
      <c r="F104" s="80">
        <f ca="1">OFFSET('2020预算营业费用'!$H104,0,MONTH(封面!$G$13)-1,)</f>
        <v>0</v>
      </c>
      <c r="G104" s="80">
        <f ca="1">OFFSET('2020实际营业费用池州天赐'!$H104,0,MONTH(封面!$G$13)-1,)</f>
        <v>0</v>
      </c>
      <c r="H104" s="132">
        <f t="shared" ca="1" si="11"/>
        <v>0</v>
      </c>
      <c r="I104" s="80">
        <f t="shared" ca="1" si="12"/>
        <v>0</v>
      </c>
      <c r="J104" s="132">
        <f ca="1">SUM(OFFSET('2019营业费用'!$H104,0,0,1,MONTH(封面!$G$13)))</f>
        <v>0</v>
      </c>
      <c r="K104" s="132">
        <f ca="1">SUM(OFFSET('2020预算营业费用'!$H104,0,0,1,MONTH(封面!$G$13)))</f>
        <v>0</v>
      </c>
      <c r="L104" s="132">
        <f ca="1">SUM(OFFSET('2020实际营业费用池州天赐'!$H104,0,0,1,MONTH(封面!$G$13)))</f>
        <v>0</v>
      </c>
      <c r="M104" s="132">
        <f t="shared" ca="1" si="13"/>
        <v>0</v>
      </c>
      <c r="N104" s="132">
        <f t="shared" ca="1" si="14"/>
        <v>0</v>
      </c>
      <c r="O104" s="141" t="str">
        <f>IF('2020实际营业费用池州天赐'!U104="","",'2020实际营业费用池州天赐'!U104)</f>
        <v/>
      </c>
      <c r="P104" s="100"/>
      <c r="Q104" s="100"/>
      <c r="R104" s="100"/>
    </row>
    <row r="105" spans="1:18" s="75" customFormat="1" ht="15" customHeight="1">
      <c r="A105" s="91"/>
      <c r="B105" s="134" t="s">
        <v>345</v>
      </c>
      <c r="C105" s="92"/>
      <c r="D105" s="80">
        <v>0</v>
      </c>
      <c r="E105" s="132">
        <f ca="1">OFFSET('2019营业费用'!$H105,0,MONTH(封面!$G$13)-1,)</f>
        <v>0</v>
      </c>
      <c r="F105" s="80">
        <f ca="1">OFFSET('2020预算营业费用'!$H105,0,MONTH(封面!$G$13)-1,)</f>
        <v>0</v>
      </c>
      <c r="G105" s="80">
        <f ca="1">OFFSET('2020实际营业费用池州天赐'!$H105,0,MONTH(封面!$G$13)-1,)</f>
        <v>0</v>
      </c>
      <c r="H105" s="132">
        <f t="shared" ca="1" si="11"/>
        <v>0</v>
      </c>
      <c r="I105" s="80">
        <f t="shared" ca="1" si="12"/>
        <v>0</v>
      </c>
      <c r="J105" s="132">
        <f ca="1">SUM(OFFSET('2019营业费用'!$H105,0,0,1,MONTH(封面!$G$13)))</f>
        <v>0</v>
      </c>
      <c r="K105" s="132">
        <f ca="1">SUM(OFFSET('2020预算营业费用'!$H105,0,0,1,MONTH(封面!$G$13)))</f>
        <v>0</v>
      </c>
      <c r="L105" s="132">
        <f ca="1">SUM(OFFSET('2020实际营业费用池州天赐'!$H105,0,0,1,MONTH(封面!$G$13)))</f>
        <v>0</v>
      </c>
      <c r="M105" s="132">
        <f t="shared" ca="1" si="13"/>
        <v>0</v>
      </c>
      <c r="N105" s="132">
        <f t="shared" ca="1" si="14"/>
        <v>0</v>
      </c>
      <c r="O105" s="141" t="str">
        <f>IF('2020实际营业费用池州天赐'!U105="","",'2020实际营业费用池州天赐'!U105)</f>
        <v/>
      </c>
      <c r="P105" s="100"/>
      <c r="Q105" s="100"/>
      <c r="R105" s="100"/>
    </row>
    <row r="106" spans="1:18" s="74" customFormat="1" ht="12">
      <c r="C106" s="96"/>
      <c r="D106" s="97" t="s">
        <v>162</v>
      </c>
      <c r="E106" s="97">
        <f ca="1">E93-SUM(E94,E96,E98,E100,E102,E104)</f>
        <v>0</v>
      </c>
      <c r="F106" s="97"/>
      <c r="G106" s="97">
        <f t="shared" ref="G106:H106" ca="1" si="15">G93-SUM(G94,G96,G98,G100,G102,G104)</f>
        <v>0</v>
      </c>
      <c r="H106" s="97">
        <f t="shared" ca="1" si="15"/>
        <v>0</v>
      </c>
      <c r="I106" s="97"/>
      <c r="J106" s="97">
        <f t="shared" ref="J106" ca="1" si="16">J93-SUM(J94,J96,J98,J102,J104)</f>
        <v>0</v>
      </c>
      <c r="K106" s="97"/>
      <c r="L106" s="97">
        <f t="shared" ref="L106:M106" ca="1" si="17">L93-SUM(L94,L96,L98,L102,L104)</f>
        <v>0</v>
      </c>
      <c r="M106" s="97">
        <f t="shared" ca="1" si="17"/>
        <v>0</v>
      </c>
      <c r="N106" s="97"/>
      <c r="O106" s="96"/>
    </row>
    <row r="107" spans="1:18" s="74" customFormat="1" ht="12">
      <c r="C107" s="96"/>
      <c r="D107" s="97" t="s">
        <v>162</v>
      </c>
      <c r="E107" s="142">
        <f ca="1">E69-E95-E97-E99-E103-E105-E101</f>
        <v>59884.33</v>
      </c>
      <c r="F107" s="142"/>
      <c r="G107" s="142">
        <f ca="1">ROUND(G69-G95-G97-G99-G103-G105-G101,2)</f>
        <v>235089.29</v>
      </c>
      <c r="H107" s="142">
        <f ca="1">ROUND(H69-H95-H97-H99-H103-H105-H101,2)</f>
        <v>175204.96</v>
      </c>
      <c r="I107" s="142"/>
      <c r="J107" s="142">
        <f ca="1">ROUND(J69-J95-J97-J99-J103-J105,2)</f>
        <v>80050.399999999994</v>
      </c>
      <c r="K107" s="142"/>
      <c r="L107" s="142">
        <f t="shared" ref="L107:M107" ca="1" si="18">L69-L95-L97-L99-L103-L105</f>
        <v>442706.88</v>
      </c>
      <c r="M107" s="142">
        <f t="shared" ca="1" si="18"/>
        <v>362656.48</v>
      </c>
      <c r="N107" s="97"/>
      <c r="O107" s="96"/>
    </row>
    <row r="108" spans="1:18" s="19" customFormat="1" ht="12">
      <c r="A108" s="19" t="s">
        <v>252</v>
      </c>
      <c r="C108" s="70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0"/>
    </row>
    <row r="109" spans="1:18" s="19" customFormat="1" ht="12">
      <c r="A109" s="19" t="s">
        <v>348</v>
      </c>
      <c r="C109" s="70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0"/>
    </row>
    <row r="110" spans="1:18" s="19" customFormat="1" ht="12">
      <c r="A110" s="19" t="s">
        <v>349</v>
      </c>
      <c r="C110" s="70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0"/>
    </row>
  </sheetData>
  <autoFilter ref="B5:P110"/>
  <mergeCells count="40">
    <mergeCell ref="A104:C104"/>
    <mergeCell ref="A1:L1"/>
    <mergeCell ref="E4:I4"/>
    <mergeCell ref="J4:N4"/>
    <mergeCell ref="A93:C93"/>
    <mergeCell ref="A94:C94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100:C100"/>
    <mergeCell ref="A102:C102"/>
    <mergeCell ref="A96:C96"/>
    <mergeCell ref="A98:C98"/>
    <mergeCell ref="A80:A85"/>
    <mergeCell ref="A86:A89"/>
    <mergeCell ref="A90:A92"/>
    <mergeCell ref="B82:B84"/>
    <mergeCell ref="C4:C5"/>
    <mergeCell ref="D4:D5"/>
    <mergeCell ref="O4:O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27" type="noConversion"/>
  <conditionalFormatting sqref="O41">
    <cfRule type="cellIs" dxfId="13" priority="3" stopIfTrue="1" operator="equal">
      <formula>"no"</formula>
    </cfRule>
    <cfRule type="cellIs" dxfId="12" priority="6" stopIfTrue="1" operator="equal">
      <formula>"no"</formula>
    </cfRule>
  </conditionalFormatting>
  <conditionalFormatting sqref="S41:XFD41">
    <cfRule type="cellIs" dxfId="11" priority="16" stopIfTrue="1" operator="equal">
      <formula>"no"</formula>
    </cfRule>
    <cfRule type="cellIs" dxfId="10" priority="17" stopIfTrue="1" operator="equal">
      <formula>"no"</formula>
    </cfRule>
  </conditionalFormatting>
  <conditionalFormatting sqref="G107:H107">
    <cfRule type="cellIs" dxfId="9" priority="2" stopIfTrue="1" operator="equal">
      <formula>"no"</formula>
    </cfRule>
  </conditionalFormatting>
  <conditionalFormatting sqref="L107:M107">
    <cfRule type="cellIs" dxfId="8" priority="1" stopIfTrue="1" operator="equal">
      <formula>"no"</formula>
    </cfRule>
  </conditionalFormatting>
  <conditionalFormatting sqref="O41 A41:C41">
    <cfRule type="cellIs" dxfId="7" priority="14" stopIfTrue="1" operator="equal">
      <formula>"no"</formula>
    </cfRule>
    <cfRule type="cellIs" dxfId="6" priority="15" stopIfTrue="1" operator="equal">
      <formula>"no"</formula>
    </cfRule>
  </conditionalFormatting>
  <conditionalFormatting sqref="E107:F107 I107:K107">
    <cfRule type="cellIs" dxfId="5" priority="13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V112"/>
  <sheetViews>
    <sheetView zoomScaleNormal="100" workbookViewId="0">
      <pane xSplit="3" ySplit="5" topLeftCell="E6" activePane="bottomRight" state="frozen"/>
      <selection pane="topRight"/>
      <selection pane="bottomLeft"/>
      <selection pane="bottomRight" activeCell="J75" sqref="J7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34" customWidth="1"/>
    <col min="5" max="5" width="17.625" style="34" customWidth="1"/>
    <col min="6" max="6" width="16.5" style="7" customWidth="1"/>
    <col min="7" max="7" width="17.625" style="7" customWidth="1"/>
    <col min="8" max="9" width="16.5" style="34" customWidth="1"/>
    <col min="10" max="10" width="16.5" style="7" customWidth="1"/>
    <col min="11" max="11" width="16.5" style="7" hidden="1" customWidth="1"/>
    <col min="12" max="12" width="16.75" style="7" hidden="1" customWidth="1"/>
    <col min="13" max="15" width="16.5" style="7" hidden="1" customWidth="1"/>
    <col min="16" max="16" width="15.875" style="6" hidden="1" customWidth="1"/>
    <col min="17" max="19" width="16.5" style="6" hidden="1" customWidth="1"/>
    <col min="20" max="20" width="17.625" style="6" customWidth="1"/>
    <col min="21" max="21" width="12" style="6" customWidth="1"/>
    <col min="22" max="22" width="12.375" style="6" customWidth="1"/>
    <col min="23" max="16384" width="9" style="6"/>
  </cols>
  <sheetData>
    <row r="1" spans="1:22" s="1" customFormat="1" ht="28.5" customHeight="1">
      <c r="A1" s="358" t="s">
        <v>344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22"/>
      <c r="P1" s="22"/>
    </row>
    <row r="2" spans="1:22" s="2" customFormat="1" ht="18" customHeight="1">
      <c r="A2" s="8" t="str">
        <f>"编制单位："&amp;封面!A8</f>
        <v>编制单位：池州天赐高新材料有限公司</v>
      </c>
      <c r="B2" s="9"/>
      <c r="C2" s="9"/>
      <c r="D2" s="35"/>
      <c r="E2" s="35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2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35"/>
      <c r="E3" s="35"/>
      <c r="F3" s="9"/>
      <c r="G3" s="11"/>
      <c r="H3" s="35"/>
      <c r="I3" s="41"/>
      <c r="J3" s="9"/>
      <c r="K3" s="9"/>
      <c r="L3" s="27" t="str">
        <f>"编制日期："&amp;YEAR(封面!$G$14)&amp;"年"&amp;MONTH(封面!$G$14)&amp;"月7日"</f>
        <v>编制日期：2020年4月7日</v>
      </c>
      <c r="M3" s="28"/>
      <c r="N3" s="29"/>
      <c r="O3" s="29"/>
    </row>
    <row r="4" spans="1:22" s="4" customFormat="1" ht="14.25" customHeight="1">
      <c r="A4" s="321" t="s">
        <v>16</v>
      </c>
      <c r="B4" s="321" t="s">
        <v>17</v>
      </c>
      <c r="C4" s="312" t="s">
        <v>18</v>
      </c>
      <c r="D4" s="393" t="s">
        <v>19</v>
      </c>
      <c r="E4" s="394"/>
      <c r="F4" s="320" t="s">
        <v>20</v>
      </c>
      <c r="G4" s="320"/>
      <c r="H4" s="313" t="s">
        <v>572</v>
      </c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 t="s">
        <v>21</v>
      </c>
      <c r="U4" s="314" t="s">
        <v>22</v>
      </c>
    </row>
    <row r="5" spans="1:22" s="5" customFormat="1">
      <c r="A5" s="321"/>
      <c r="B5" s="321"/>
      <c r="C5" s="312"/>
      <c r="D5" s="77" t="s">
        <v>23</v>
      </c>
      <c r="E5" s="77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1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313"/>
      <c r="U5" s="315"/>
    </row>
    <row r="6" spans="1:22" s="73" customFormat="1" ht="17.25" customHeight="1">
      <c r="A6" s="464" t="s">
        <v>37</v>
      </c>
      <c r="B6" s="463" t="s">
        <v>38</v>
      </c>
      <c r="C6" s="79" t="s">
        <v>38</v>
      </c>
      <c r="D6" s="80">
        <f ca="1">OFFSET($H6,0,MONTH(封面!$G$13)-1,)-OFFSET('2019营业费用'!$H6,0,MONTH(封面!$G$13)-1,)</f>
        <v>15435.670000000002</v>
      </c>
      <c r="E6" s="80">
        <f ca="1">OFFSET($H6,0,MONTH(封面!$G$13)-1,)-OFFSET('2020预算营业费用'!$H6,0,MONTH(封面!$G$13)-1,)</f>
        <v>11015.650000000001</v>
      </c>
      <c r="F6" s="86">
        <f ca="1">SUM(OFFSET($H6,0,0,1,MONTH(封面!$G$13)))-SUM(OFFSET('2019营业费用'!$H6,0,0,1,MONTH(封面!$G$13)))</f>
        <v>8560.5600000000013</v>
      </c>
      <c r="G6" s="86">
        <f ca="1">SUM(OFFSET($H6,0,0,1,MONTH(封面!$G$13)))-SUM(OFFSET('2020预算营业费用'!$H6,0,0,1,MONTH(封面!$G$13)))</f>
        <v>-1185.2599999999984</v>
      </c>
      <c r="H6" s="80">
        <v>6079.88</v>
      </c>
      <c r="I6" s="132">
        <v>1719.21</v>
      </c>
      <c r="J6" s="132">
        <v>21015.65</v>
      </c>
      <c r="K6" s="132"/>
      <c r="L6" s="132"/>
      <c r="M6" s="86"/>
      <c r="N6" s="86"/>
      <c r="O6" s="86"/>
      <c r="P6" s="80"/>
      <c r="Q6" s="86"/>
      <c r="R6" s="86"/>
      <c r="S6" s="86"/>
      <c r="T6" s="87">
        <f>SUM(H6:S6)</f>
        <v>28814.74</v>
      </c>
      <c r="U6" s="298"/>
      <c r="V6" s="133" t="s">
        <v>350</v>
      </c>
    </row>
    <row r="7" spans="1:22" s="73" customFormat="1" ht="17.25" customHeight="1">
      <c r="A7" s="464"/>
      <c r="B7" s="463"/>
      <c r="C7" s="79" t="s">
        <v>39</v>
      </c>
      <c r="D7" s="80">
        <f ca="1">OFFSET($H7,0,MONTH(封面!$G$13)-1,)-OFFSET('2019营业费用'!$H7,0,MONTH(封面!$G$13)-1,)</f>
        <v>3283</v>
      </c>
      <c r="E7" s="80">
        <f ca="1">OFFSET($H7,0,MONTH(封面!$G$13)-1,)-OFFSET('2020预算营业费用'!$H7,0,MONTH(封面!$G$13)-1,)</f>
        <v>1616</v>
      </c>
      <c r="F7" s="86">
        <f ca="1">SUM(OFFSET($H7,0,0,1,MONTH(封面!$G$13)))-SUM(OFFSET('2019营业费用'!$H7,0,0,1,MONTH(封面!$G$13)))</f>
        <v>5552.54</v>
      </c>
      <c r="G7" s="86">
        <f ca="1">SUM(OFFSET($H7,0,0,1,MONTH(封面!$G$13)))-SUM(OFFSET('2020预算营业费用'!$H7,0,0,1,MONTH(封面!$G$13)))</f>
        <v>551.54</v>
      </c>
      <c r="H7" s="80">
        <v>186.54</v>
      </c>
      <c r="I7" s="132">
        <v>2083</v>
      </c>
      <c r="J7" s="132">
        <v>3283</v>
      </c>
      <c r="K7" s="132"/>
      <c r="L7" s="132"/>
      <c r="M7" s="86"/>
      <c r="N7" s="86"/>
      <c r="O7" s="86"/>
      <c r="P7" s="80"/>
      <c r="Q7" s="86"/>
      <c r="R7" s="86"/>
      <c r="S7" s="86"/>
      <c r="T7" s="87">
        <f t="shared" ref="T7:T70" si="0">SUM(H7:S7)</f>
        <v>5552.54</v>
      </c>
      <c r="U7" s="88"/>
      <c r="V7" s="133" t="s">
        <v>351</v>
      </c>
    </row>
    <row r="8" spans="1:22" s="73" customFormat="1" ht="17.25" customHeight="1">
      <c r="A8" s="464"/>
      <c r="B8" s="78" t="s">
        <v>40</v>
      </c>
      <c r="C8" s="79" t="s">
        <v>40</v>
      </c>
      <c r="D8" s="80">
        <f ca="1">OFFSET($H8,0,MONTH(封面!$G$13)-1,)-OFFSET('2019营业费用'!$H8,0,MONTH(封面!$G$13)-1,)</f>
        <v>0</v>
      </c>
      <c r="E8" s="80">
        <f ca="1">OFFSET($H8,0,MONTH(封面!$G$13)-1,)-OFFSET('2020预算营业费用'!$H8,0,MONTH(封面!$G$13)-1,)</f>
        <v>0</v>
      </c>
      <c r="F8" s="86">
        <f ca="1">SUM(OFFSET($H8,0,0,1,MONTH(封面!$G$13)))-SUM(OFFSET('2019营业费用'!$H8,0,0,1,MONTH(封面!$G$13)))</f>
        <v>0</v>
      </c>
      <c r="G8" s="86">
        <f ca="1">SUM(OFFSET($H8,0,0,1,MONTH(封面!$G$13)))-SUM(OFFSET('2020预算营业费用'!$H8,0,0,1,MONTH(封面!$G$13)))</f>
        <v>0</v>
      </c>
      <c r="H8" s="80"/>
      <c r="I8" s="132">
        <v>0</v>
      </c>
      <c r="J8" s="132">
        <v>0</v>
      </c>
      <c r="K8" s="132"/>
      <c r="L8" s="132"/>
      <c r="M8" s="86"/>
      <c r="N8" s="86"/>
      <c r="O8" s="86"/>
      <c r="P8" s="80"/>
      <c r="Q8" s="86"/>
      <c r="R8" s="86"/>
      <c r="S8" s="86"/>
      <c r="T8" s="87">
        <f t="shared" si="0"/>
        <v>0</v>
      </c>
      <c r="U8" s="88"/>
      <c r="V8" s="133" t="s">
        <v>352</v>
      </c>
    </row>
    <row r="9" spans="1:22" s="73" customFormat="1" ht="17.25" customHeight="1">
      <c r="A9" s="464"/>
      <c r="B9" s="78" t="s">
        <v>41</v>
      </c>
      <c r="C9" s="79" t="s">
        <v>41</v>
      </c>
      <c r="D9" s="80">
        <f ca="1">OFFSET($H9,0,MONTH(封面!$G$13)-1,)-OFFSET('2019营业费用'!$H9,0,MONTH(封面!$G$13)-1,)</f>
        <v>0</v>
      </c>
      <c r="E9" s="80">
        <f ca="1">OFFSET($H9,0,MONTH(封面!$G$13)-1,)-OFFSET('2020预算营业费用'!$H9,0,MONTH(封面!$G$13)-1,)</f>
        <v>0</v>
      </c>
      <c r="F9" s="86">
        <f ca="1">SUM(OFFSET($H9,0,0,1,MONTH(封面!$G$13)))-SUM(OFFSET('2019营业费用'!$H9,0,0,1,MONTH(封面!$G$13)))</f>
        <v>0</v>
      </c>
      <c r="G9" s="86">
        <f ca="1">SUM(OFFSET($H9,0,0,1,MONTH(封面!$G$13)))-SUM(OFFSET('2020预算营业费用'!$H9,0,0,1,MONTH(封面!$G$13)))</f>
        <v>0</v>
      </c>
      <c r="H9" s="80"/>
      <c r="I9" s="132">
        <v>0</v>
      </c>
      <c r="J9" s="132">
        <v>0</v>
      </c>
      <c r="K9" s="132"/>
      <c r="L9" s="132"/>
      <c r="M9" s="86"/>
      <c r="N9" s="86"/>
      <c r="O9" s="86"/>
      <c r="P9" s="80"/>
      <c r="Q9" s="86"/>
      <c r="R9" s="86"/>
      <c r="S9" s="86"/>
      <c r="T9" s="87">
        <f t="shared" si="0"/>
        <v>0</v>
      </c>
      <c r="U9" s="88"/>
      <c r="V9" s="133" t="s">
        <v>353</v>
      </c>
    </row>
    <row r="10" spans="1:22" s="73" customFormat="1" ht="17.25" customHeight="1">
      <c r="A10" s="464"/>
      <c r="B10" s="463" t="s">
        <v>42</v>
      </c>
      <c r="C10" s="79" t="s">
        <v>43</v>
      </c>
      <c r="D10" s="80">
        <f ca="1">OFFSET($H10,0,MONTH(封面!$G$13)-1,)-OFFSET('2019营业费用'!$H10,0,MONTH(封面!$G$13)-1,)</f>
        <v>0</v>
      </c>
      <c r="E10" s="80">
        <f ca="1">OFFSET($H10,0,MONTH(封面!$G$13)-1,)-OFFSET('2020预算营业费用'!$H10,0,MONTH(封面!$G$13)-1,)</f>
        <v>0</v>
      </c>
      <c r="F10" s="86">
        <f ca="1">SUM(OFFSET($H10,0,0,1,MONTH(封面!$G$13)))-SUM(OFFSET('2019营业费用'!$H10,0,0,1,MONTH(封面!$G$13)))</f>
        <v>0</v>
      </c>
      <c r="G10" s="86">
        <f ca="1">SUM(OFFSET($H10,0,0,1,MONTH(封面!$G$13)))-SUM(OFFSET('2020预算营业费用'!$H10,0,0,1,MONTH(封面!$G$13)))</f>
        <v>0</v>
      </c>
      <c r="H10" s="80"/>
      <c r="I10" s="132">
        <v>0</v>
      </c>
      <c r="J10" s="132">
        <v>0</v>
      </c>
      <c r="K10" s="132"/>
      <c r="L10" s="132"/>
      <c r="M10" s="86"/>
      <c r="N10" s="86"/>
      <c r="O10" s="86"/>
      <c r="P10" s="80"/>
      <c r="Q10" s="86"/>
      <c r="R10" s="86"/>
      <c r="S10" s="86"/>
      <c r="T10" s="87">
        <f t="shared" si="0"/>
        <v>0</v>
      </c>
      <c r="U10" s="88"/>
      <c r="V10" s="133" t="s">
        <v>354</v>
      </c>
    </row>
    <row r="11" spans="1:22" s="73" customFormat="1" ht="17.25" customHeight="1">
      <c r="A11" s="464"/>
      <c r="B11" s="463"/>
      <c r="C11" s="79" t="s">
        <v>44</v>
      </c>
      <c r="D11" s="80">
        <f ca="1">OFFSET($H11,0,MONTH(封面!$G$13)-1,)-OFFSET('2019营业费用'!$H11,0,MONTH(封面!$G$13)-1,)</f>
        <v>0</v>
      </c>
      <c r="E11" s="80">
        <f ca="1">OFFSET($H11,0,MONTH(封面!$G$13)-1,)-OFFSET('2020预算营业费用'!$H11,0,MONTH(封面!$G$13)-1,)</f>
        <v>0</v>
      </c>
      <c r="F11" s="86">
        <f ca="1">SUM(OFFSET($H11,0,0,1,MONTH(封面!$G$13)))-SUM(OFFSET('2019营业费用'!$H11,0,0,1,MONTH(封面!$G$13)))</f>
        <v>0</v>
      </c>
      <c r="G11" s="86">
        <f ca="1">SUM(OFFSET($H11,0,0,1,MONTH(封面!$G$13)))-SUM(OFFSET('2020预算营业费用'!$H11,0,0,1,MONTH(封面!$G$13)))</f>
        <v>0</v>
      </c>
      <c r="H11" s="80"/>
      <c r="I11" s="132">
        <v>0</v>
      </c>
      <c r="J11" s="132">
        <v>0</v>
      </c>
      <c r="K11" s="132"/>
      <c r="L11" s="132"/>
      <c r="M11" s="86"/>
      <c r="N11" s="86"/>
      <c r="O11" s="86"/>
      <c r="P11" s="80"/>
      <c r="Q11" s="86"/>
      <c r="R11" s="86"/>
      <c r="S11" s="86"/>
      <c r="T11" s="87">
        <f t="shared" si="0"/>
        <v>0</v>
      </c>
      <c r="U11" s="88"/>
      <c r="V11" s="133" t="s">
        <v>355</v>
      </c>
    </row>
    <row r="12" spans="1:22" s="73" customFormat="1" ht="17.25" customHeight="1">
      <c r="A12" s="464"/>
      <c r="B12" s="463"/>
      <c r="C12" s="79" t="s">
        <v>45</v>
      </c>
      <c r="D12" s="80">
        <f ca="1">OFFSET($H12,0,MONTH(封面!$G$13)-1,)-OFFSET('2019营业费用'!$H12,0,MONTH(封面!$G$13)-1,)</f>
        <v>0</v>
      </c>
      <c r="E12" s="80">
        <f ca="1">OFFSET($H12,0,MONTH(封面!$G$13)-1,)-OFFSET('2020预算营业费用'!$H12,0,MONTH(封面!$G$13)-1,)</f>
        <v>0</v>
      </c>
      <c r="F12" s="86">
        <f ca="1">SUM(OFFSET($H12,0,0,1,MONTH(封面!$G$13)))-SUM(OFFSET('2019营业费用'!$H12,0,0,1,MONTH(封面!$G$13)))</f>
        <v>0</v>
      </c>
      <c r="G12" s="86">
        <f ca="1">SUM(OFFSET($H12,0,0,1,MONTH(封面!$G$13)))-SUM(OFFSET('2020预算营业费用'!$H12,0,0,1,MONTH(封面!$G$13)))</f>
        <v>0</v>
      </c>
      <c r="H12" s="80"/>
      <c r="I12" s="132">
        <v>0</v>
      </c>
      <c r="J12" s="132">
        <v>0</v>
      </c>
      <c r="K12" s="132"/>
      <c r="L12" s="132"/>
      <c r="M12" s="86"/>
      <c r="N12" s="86"/>
      <c r="O12" s="86"/>
      <c r="P12" s="80"/>
      <c r="Q12" s="86"/>
      <c r="R12" s="86"/>
      <c r="S12" s="86"/>
      <c r="T12" s="87">
        <f t="shared" si="0"/>
        <v>0</v>
      </c>
      <c r="U12" s="88"/>
      <c r="V12" s="133" t="s">
        <v>356</v>
      </c>
    </row>
    <row r="13" spans="1:22" s="73" customFormat="1" ht="17.25" customHeight="1">
      <c r="A13" s="464"/>
      <c r="B13" s="463"/>
      <c r="C13" s="79" t="s">
        <v>46</v>
      </c>
      <c r="D13" s="80">
        <f ca="1">OFFSET($H13,0,MONTH(封面!$G$13)-1,)-OFFSET('2019营业费用'!$H13,0,MONTH(封面!$G$13)-1,)</f>
        <v>0</v>
      </c>
      <c r="E13" s="80">
        <f ca="1">OFFSET($H13,0,MONTH(封面!$G$13)-1,)-OFFSET('2020预算营业费用'!$H13,0,MONTH(封面!$G$13)-1,)</f>
        <v>0</v>
      </c>
      <c r="F13" s="86">
        <f ca="1">SUM(OFFSET($H13,0,0,1,MONTH(封面!$G$13)))-SUM(OFFSET('2019营业费用'!$H13,0,0,1,MONTH(封面!$G$13)))</f>
        <v>0</v>
      </c>
      <c r="G13" s="86">
        <f ca="1">SUM(OFFSET($H13,0,0,1,MONTH(封面!$G$13)))-SUM(OFFSET('2020预算营业费用'!$H13,0,0,1,MONTH(封面!$G$13)))</f>
        <v>0</v>
      </c>
      <c r="H13" s="80"/>
      <c r="I13" s="132">
        <v>0</v>
      </c>
      <c r="J13" s="132">
        <v>0</v>
      </c>
      <c r="K13" s="132"/>
      <c r="L13" s="132"/>
      <c r="M13" s="86"/>
      <c r="N13" s="86"/>
      <c r="O13" s="86"/>
      <c r="P13" s="80"/>
      <c r="Q13" s="86"/>
      <c r="R13" s="86"/>
      <c r="S13" s="86"/>
      <c r="T13" s="87">
        <f t="shared" si="0"/>
        <v>0</v>
      </c>
      <c r="U13" s="88"/>
      <c r="V13" s="133" t="s">
        <v>357</v>
      </c>
    </row>
    <row r="14" spans="1:22" s="73" customFormat="1" ht="17.25" customHeight="1">
      <c r="A14" s="464"/>
      <c r="B14" s="463"/>
      <c r="C14" s="79" t="s">
        <v>47</v>
      </c>
      <c r="D14" s="80">
        <f ca="1">OFFSET($H14,0,MONTH(封面!$G$13)-1,)-OFFSET('2019营业费用'!$H14,0,MONTH(封面!$G$13)-1,)</f>
        <v>0</v>
      </c>
      <c r="E14" s="80">
        <f ca="1">OFFSET($H14,0,MONTH(封面!$G$13)-1,)-OFFSET('2020预算营业费用'!$H14,0,MONTH(封面!$G$13)-1,)</f>
        <v>0</v>
      </c>
      <c r="F14" s="86">
        <f ca="1">SUM(OFFSET($H14,0,0,1,MONTH(封面!$G$13)))-SUM(OFFSET('2019营业费用'!$H14,0,0,1,MONTH(封面!$G$13)))</f>
        <v>0</v>
      </c>
      <c r="G14" s="86">
        <f ca="1">SUM(OFFSET($H14,0,0,1,MONTH(封面!$G$13)))-SUM(OFFSET('2020预算营业费用'!$H14,0,0,1,MONTH(封面!$G$13)))</f>
        <v>0</v>
      </c>
      <c r="H14" s="80"/>
      <c r="I14" s="132">
        <v>0</v>
      </c>
      <c r="J14" s="132">
        <v>0</v>
      </c>
      <c r="K14" s="132"/>
      <c r="L14" s="132"/>
      <c r="M14" s="86"/>
      <c r="N14" s="86"/>
      <c r="O14" s="86"/>
      <c r="P14" s="80"/>
      <c r="Q14" s="86"/>
      <c r="R14" s="86"/>
      <c r="S14" s="86"/>
      <c r="T14" s="87">
        <f t="shared" si="0"/>
        <v>0</v>
      </c>
      <c r="U14" s="88"/>
      <c r="V14" s="133" t="s">
        <v>358</v>
      </c>
    </row>
    <row r="15" spans="1:22" s="73" customFormat="1" ht="17.25" customHeight="1">
      <c r="A15" s="464"/>
      <c r="B15" s="463"/>
      <c r="C15" s="79" t="s">
        <v>48</v>
      </c>
      <c r="D15" s="80">
        <f ca="1">OFFSET($H15,0,MONTH(封面!$G$13)-1,)-OFFSET('2019营业费用'!$H15,0,MONTH(封面!$G$13)-1,)</f>
        <v>0</v>
      </c>
      <c r="E15" s="80">
        <f ca="1">OFFSET($H15,0,MONTH(封面!$G$13)-1,)-OFFSET('2020预算营业费用'!$H15,0,MONTH(封面!$G$13)-1,)</f>
        <v>0</v>
      </c>
      <c r="F15" s="86">
        <f ca="1">SUM(OFFSET($H15,0,0,1,MONTH(封面!$G$13)))-SUM(OFFSET('2019营业费用'!$H15,0,0,1,MONTH(封面!$G$13)))</f>
        <v>0</v>
      </c>
      <c r="G15" s="86">
        <f ca="1">SUM(OFFSET($H15,0,0,1,MONTH(封面!$G$13)))-SUM(OFFSET('2020预算营业费用'!$H15,0,0,1,MONTH(封面!$G$13)))</f>
        <v>0</v>
      </c>
      <c r="H15" s="80"/>
      <c r="I15" s="132">
        <v>0</v>
      </c>
      <c r="J15" s="132">
        <v>0</v>
      </c>
      <c r="K15" s="132"/>
      <c r="L15" s="132"/>
      <c r="M15" s="86"/>
      <c r="N15" s="86"/>
      <c r="O15" s="86"/>
      <c r="P15" s="80"/>
      <c r="Q15" s="86"/>
      <c r="R15" s="86"/>
      <c r="S15" s="86"/>
      <c r="T15" s="87">
        <f t="shared" si="0"/>
        <v>0</v>
      </c>
      <c r="U15" s="88"/>
      <c r="V15" s="133" t="s">
        <v>359</v>
      </c>
    </row>
    <row r="16" spans="1:22" s="73" customFormat="1" ht="17.25" customHeight="1">
      <c r="A16" s="464"/>
      <c r="B16" s="463"/>
      <c r="C16" s="79" t="s">
        <v>49</v>
      </c>
      <c r="D16" s="80">
        <f ca="1">OFFSET($H16,0,MONTH(封面!$G$13)-1,)-OFFSET('2019营业费用'!$H16,0,MONTH(封面!$G$13)-1,)</f>
        <v>0</v>
      </c>
      <c r="E16" s="80">
        <f ca="1">OFFSET($H16,0,MONTH(封面!$G$13)-1,)-OFFSET('2020预算营业费用'!$H16,0,MONTH(封面!$G$13)-1,)</f>
        <v>0</v>
      </c>
      <c r="F16" s="86">
        <f ca="1">SUM(OFFSET($H16,0,0,1,MONTH(封面!$G$13)))-SUM(OFFSET('2019营业费用'!$H16,0,0,1,MONTH(封面!$G$13)))</f>
        <v>0</v>
      </c>
      <c r="G16" s="86">
        <f ca="1">SUM(OFFSET($H16,0,0,1,MONTH(封面!$G$13)))-SUM(OFFSET('2020预算营业费用'!$H16,0,0,1,MONTH(封面!$G$13)))</f>
        <v>0</v>
      </c>
      <c r="H16" s="80"/>
      <c r="I16" s="132">
        <v>0</v>
      </c>
      <c r="J16" s="132">
        <v>0</v>
      </c>
      <c r="K16" s="132"/>
      <c r="L16" s="132"/>
      <c r="M16" s="86"/>
      <c r="N16" s="86"/>
      <c r="O16" s="86"/>
      <c r="P16" s="80"/>
      <c r="Q16" s="86"/>
      <c r="R16" s="86"/>
      <c r="S16" s="86"/>
      <c r="T16" s="87">
        <f t="shared" si="0"/>
        <v>0</v>
      </c>
      <c r="U16" s="88"/>
      <c r="V16" s="133" t="s">
        <v>360</v>
      </c>
    </row>
    <row r="17" spans="1:22" s="73" customFormat="1" ht="17.25" customHeight="1">
      <c r="A17" s="464"/>
      <c r="B17" s="463"/>
      <c r="C17" s="79" t="s">
        <v>50</v>
      </c>
      <c r="D17" s="80">
        <f ca="1">OFFSET($H17,0,MONTH(封面!$G$13)-1,)-OFFSET('2019营业费用'!$H17,0,MONTH(封面!$G$13)-1,)</f>
        <v>0</v>
      </c>
      <c r="E17" s="80">
        <f ca="1">OFFSET($H17,0,MONTH(封面!$G$13)-1,)-OFFSET('2020预算营业费用'!$H17,0,MONTH(封面!$G$13)-1,)</f>
        <v>0</v>
      </c>
      <c r="F17" s="86">
        <f ca="1">SUM(OFFSET($H17,0,0,1,MONTH(封面!$G$13)))-SUM(OFFSET('2019营业费用'!$H17,0,0,1,MONTH(封面!$G$13)))</f>
        <v>0</v>
      </c>
      <c r="G17" s="86">
        <f ca="1">SUM(OFFSET($H17,0,0,1,MONTH(封面!$G$13)))-SUM(OFFSET('2020预算营业费用'!$H17,0,0,1,MONTH(封面!$G$13)))</f>
        <v>0</v>
      </c>
      <c r="H17" s="80"/>
      <c r="I17" s="132">
        <v>0</v>
      </c>
      <c r="J17" s="132">
        <v>0</v>
      </c>
      <c r="K17" s="132"/>
      <c r="L17" s="132"/>
      <c r="M17" s="86"/>
      <c r="N17" s="86"/>
      <c r="O17" s="86"/>
      <c r="P17" s="80"/>
      <c r="Q17" s="86"/>
      <c r="R17" s="86"/>
      <c r="S17" s="86"/>
      <c r="T17" s="87">
        <f t="shared" si="0"/>
        <v>0</v>
      </c>
      <c r="U17" s="88"/>
      <c r="V17" s="133" t="s">
        <v>361</v>
      </c>
    </row>
    <row r="18" spans="1:22" s="73" customFormat="1" ht="17.25" customHeight="1">
      <c r="A18" s="464"/>
      <c r="B18" s="463"/>
      <c r="C18" s="79" t="s">
        <v>51</v>
      </c>
      <c r="D18" s="80">
        <f ca="1">OFFSET($H18,0,MONTH(封面!$G$13)-1,)-OFFSET('2019营业费用'!$H18,0,MONTH(封面!$G$13)-1,)</f>
        <v>0</v>
      </c>
      <c r="E18" s="80">
        <f ca="1">OFFSET($H18,0,MONTH(封面!$G$13)-1,)-OFFSET('2020预算营业费用'!$H18,0,MONTH(封面!$G$13)-1,)</f>
        <v>0</v>
      </c>
      <c r="F18" s="86">
        <f ca="1">SUM(OFFSET($H18,0,0,1,MONTH(封面!$G$13)))-SUM(OFFSET('2019营业费用'!$H18,0,0,1,MONTH(封面!$G$13)))</f>
        <v>0</v>
      </c>
      <c r="G18" s="86">
        <f ca="1">SUM(OFFSET($H18,0,0,1,MONTH(封面!$G$13)))-SUM(OFFSET('2020预算营业费用'!$H18,0,0,1,MONTH(封面!$G$13)))</f>
        <v>0</v>
      </c>
      <c r="H18" s="80"/>
      <c r="I18" s="132">
        <v>0</v>
      </c>
      <c r="J18" s="132">
        <v>0</v>
      </c>
      <c r="K18" s="132"/>
      <c r="L18" s="132"/>
      <c r="M18" s="86"/>
      <c r="N18" s="86"/>
      <c r="O18" s="86"/>
      <c r="P18" s="80"/>
      <c r="Q18" s="86"/>
      <c r="R18" s="86"/>
      <c r="S18" s="86"/>
      <c r="T18" s="87">
        <f t="shared" si="0"/>
        <v>0</v>
      </c>
      <c r="U18" s="88"/>
      <c r="V18" s="133" t="s">
        <v>362</v>
      </c>
    </row>
    <row r="19" spans="1:22" s="73" customFormat="1" ht="17.25" customHeight="1">
      <c r="A19" s="464"/>
      <c r="B19" s="78" t="s">
        <v>52</v>
      </c>
      <c r="C19" s="79" t="s">
        <v>52</v>
      </c>
      <c r="D19" s="80">
        <f ca="1">OFFSET($H19,0,MONTH(封面!$G$13)-1,)-OFFSET('2019营业费用'!$H19,0,MONTH(封面!$G$13)-1,)</f>
        <v>300</v>
      </c>
      <c r="E19" s="80">
        <f ca="1">OFFSET($H19,0,MONTH(封面!$G$13)-1,)-OFFSET('2020预算营业费用'!$H19,0,MONTH(封面!$G$13)-1,)</f>
        <v>-122.3814000000001</v>
      </c>
      <c r="F19" s="86">
        <f ca="1">SUM(OFFSET($H19,0,0,1,MONTH(封面!$G$13)))-SUM(OFFSET('2019营业费用'!$H19,0,0,1,MONTH(封面!$G$13)))</f>
        <v>300</v>
      </c>
      <c r="G19" s="86">
        <f ca="1">SUM(OFFSET($H19,0,0,1,MONTH(封面!$G$13)))-SUM(OFFSET('2020预算营业费用'!$H19,0,0,1,MONTH(封面!$G$13)))</f>
        <v>-967.14420000000018</v>
      </c>
      <c r="H19" s="80"/>
      <c r="I19" s="132">
        <v>0</v>
      </c>
      <c r="J19" s="132">
        <v>300</v>
      </c>
      <c r="K19" s="132"/>
      <c r="L19" s="132"/>
      <c r="M19" s="86"/>
      <c r="N19" s="86"/>
      <c r="O19" s="86"/>
      <c r="P19" s="80"/>
      <c r="Q19" s="86"/>
      <c r="R19" s="86"/>
      <c r="S19" s="86"/>
      <c r="T19" s="87">
        <f t="shared" si="0"/>
        <v>300</v>
      </c>
      <c r="U19" s="88"/>
      <c r="V19" s="133" t="s">
        <v>363</v>
      </c>
    </row>
    <row r="20" spans="1:22" s="73" customFormat="1" ht="17.25" customHeight="1">
      <c r="A20" s="464"/>
      <c r="B20" s="78" t="s">
        <v>53</v>
      </c>
      <c r="C20" s="79" t="s">
        <v>53</v>
      </c>
      <c r="D20" s="80">
        <f ca="1">OFFSET($H20,0,MONTH(封面!$G$13)-1,)-OFFSET('2019营业费用'!$H20,0,MONTH(封面!$G$13)-1,)</f>
        <v>0</v>
      </c>
      <c r="E20" s="80">
        <f ca="1">OFFSET($H20,0,MONTH(封面!$G$13)-1,)-OFFSET('2020预算营业费用'!$H20,0,MONTH(封面!$G$13)-1,)</f>
        <v>0</v>
      </c>
      <c r="F20" s="86">
        <f ca="1">SUM(OFFSET($H20,0,0,1,MONTH(封面!$G$13)))-SUM(OFFSET('2019营业费用'!$H20,0,0,1,MONTH(封面!$G$13)))</f>
        <v>0</v>
      </c>
      <c r="G20" s="86">
        <f ca="1">SUM(OFFSET($H20,0,0,1,MONTH(封面!$G$13)))-SUM(OFFSET('2020预算营业费用'!$H20,0,0,1,MONTH(封面!$G$13)))</f>
        <v>0</v>
      </c>
      <c r="H20" s="80"/>
      <c r="I20" s="132">
        <v>0</v>
      </c>
      <c r="J20" s="132">
        <v>0</v>
      </c>
      <c r="K20" s="132"/>
      <c r="L20" s="132"/>
      <c r="M20" s="86"/>
      <c r="N20" s="86"/>
      <c r="O20" s="86"/>
      <c r="P20" s="80"/>
      <c r="Q20" s="86"/>
      <c r="R20" s="86"/>
      <c r="S20" s="86"/>
      <c r="T20" s="87">
        <f t="shared" si="0"/>
        <v>0</v>
      </c>
      <c r="U20" s="88"/>
      <c r="V20" s="133" t="s">
        <v>364</v>
      </c>
    </row>
    <row r="21" spans="1:22" s="73" customFormat="1" ht="17.25" customHeight="1">
      <c r="A21" s="464"/>
      <c r="B21" s="78" t="s">
        <v>54</v>
      </c>
      <c r="C21" s="79" t="s">
        <v>54</v>
      </c>
      <c r="D21" s="80">
        <f ca="1">OFFSET($H21,0,MONTH(封面!$G$13)-1,)-OFFSET('2019营业费用'!$H21,0,MONTH(封面!$G$13)-1,)</f>
        <v>0</v>
      </c>
      <c r="E21" s="80">
        <f ca="1">OFFSET($H21,0,MONTH(封面!$G$13)-1,)-OFFSET('2020预算营业费用'!$H21,0,MONTH(封面!$G$13)-1,)</f>
        <v>0</v>
      </c>
      <c r="F21" s="86">
        <f ca="1">SUM(OFFSET($H21,0,0,1,MONTH(封面!$G$13)))-SUM(OFFSET('2019营业费用'!$H21,0,0,1,MONTH(封面!$G$13)))</f>
        <v>0</v>
      </c>
      <c r="G21" s="86">
        <f ca="1">SUM(OFFSET($H21,0,0,1,MONTH(封面!$G$13)))-SUM(OFFSET('2020预算营业费用'!$H21,0,0,1,MONTH(封面!$G$13)))</f>
        <v>0</v>
      </c>
      <c r="H21" s="80"/>
      <c r="I21" s="132">
        <v>0</v>
      </c>
      <c r="J21" s="132">
        <v>0</v>
      </c>
      <c r="K21" s="132"/>
      <c r="L21" s="132"/>
      <c r="M21" s="86"/>
      <c r="N21" s="86"/>
      <c r="O21" s="86"/>
      <c r="P21" s="80"/>
      <c r="Q21" s="86"/>
      <c r="R21" s="86"/>
      <c r="S21" s="86"/>
      <c r="T21" s="87">
        <f t="shared" si="0"/>
        <v>0</v>
      </c>
      <c r="U21" s="88"/>
      <c r="V21" s="133" t="s">
        <v>365</v>
      </c>
    </row>
    <row r="22" spans="1:22" s="73" customFormat="1" ht="17.25" customHeight="1">
      <c r="A22" s="464"/>
      <c r="B22" s="463" t="s">
        <v>55</v>
      </c>
      <c r="C22" s="79" t="s">
        <v>56</v>
      </c>
      <c r="D22" s="80">
        <f ca="1">OFFSET($H22,0,MONTH(封面!$G$13)-1,)-OFFSET('2019营业费用'!$H22,0,MONTH(封面!$G$13)-1,)</f>
        <v>-2256.3000000000002</v>
      </c>
      <c r="E22" s="80">
        <f ca="1">OFFSET($H22,0,MONTH(封面!$G$13)-1,)-OFFSET('2020预算营业费用'!$H22,0,MONTH(封面!$G$13)-1,)</f>
        <v>-1829.9144814232122</v>
      </c>
      <c r="F22" s="86">
        <f ca="1">SUM(OFFSET($H22,0,0,1,MONTH(封面!$G$13)))-SUM(OFFSET('2019营业费用'!$H22,0,0,1,MONTH(封面!$G$13)))</f>
        <v>-2907.14</v>
      </c>
      <c r="G22" s="86">
        <f ca="1">SUM(OFFSET($H22,0,0,1,MONTH(封面!$G$13)))-SUM(OFFSET('2020预算营业费用'!$H22,0,0,1,MONTH(封面!$G$13)))</f>
        <v>-1627.983444269636</v>
      </c>
      <c r="H22" s="80">
        <v>965.44</v>
      </c>
      <c r="I22" s="132">
        <v>965.44</v>
      </c>
      <c r="J22" s="132">
        <v>-965.44</v>
      </c>
      <c r="K22" s="132"/>
      <c r="L22" s="132"/>
      <c r="M22" s="86"/>
      <c r="N22" s="86"/>
      <c r="O22" s="86"/>
      <c r="P22" s="80"/>
      <c r="Q22" s="86"/>
      <c r="R22" s="86"/>
      <c r="S22" s="86"/>
      <c r="T22" s="87">
        <f t="shared" si="0"/>
        <v>965.44</v>
      </c>
      <c r="U22" s="88"/>
      <c r="V22" s="133" t="s">
        <v>366</v>
      </c>
    </row>
    <row r="23" spans="1:22" s="73" customFormat="1" ht="17.25" customHeight="1">
      <c r="A23" s="464"/>
      <c r="B23" s="463"/>
      <c r="C23" s="79" t="s">
        <v>57</v>
      </c>
      <c r="D23" s="80">
        <f ca="1">OFFSET($H23,0,MONTH(封面!$G$13)-1,)-OFFSET('2019营业费用'!$H23,0,MONTH(封面!$G$13)-1,)</f>
        <v>-64.150000000000006</v>
      </c>
      <c r="E23" s="80">
        <f ca="1">OFFSET($H23,0,MONTH(封面!$G$13)-1,)-OFFSET('2020预算营业费用'!$H23,0,MONTH(封面!$G$13)-1,)</f>
        <v>-57.203781746511986</v>
      </c>
      <c r="F23" s="86">
        <f ca="1">SUM(OFFSET($H23,0,0,1,MONTH(封面!$G$13)))-SUM(OFFSET('2019营业费用'!$H23,0,0,1,MONTH(封面!$G$13)))</f>
        <v>-71.72999999999999</v>
      </c>
      <c r="G23" s="86">
        <f ca="1">SUM(OFFSET($H23,0,0,1,MONTH(封面!$G$13)))-SUM(OFFSET('2020预算营业费用'!$H23,0,0,1,MONTH(封面!$G$13)))</f>
        <v>-50.891345239535958</v>
      </c>
      <c r="H23" s="80">
        <v>30.18</v>
      </c>
      <c r="I23" s="132">
        <v>30.18</v>
      </c>
      <c r="J23" s="132">
        <v>-30.18</v>
      </c>
      <c r="K23" s="132"/>
      <c r="L23" s="132"/>
      <c r="M23" s="86"/>
      <c r="N23" s="86"/>
      <c r="O23" s="86"/>
      <c r="P23" s="80"/>
      <c r="Q23" s="86"/>
      <c r="R23" s="86"/>
      <c r="S23" s="86"/>
      <c r="T23" s="87">
        <f t="shared" si="0"/>
        <v>30.18</v>
      </c>
      <c r="U23" s="88"/>
      <c r="V23" s="133" t="s">
        <v>367</v>
      </c>
    </row>
    <row r="24" spans="1:22" s="73" customFormat="1" ht="17.25" customHeight="1">
      <c r="A24" s="464"/>
      <c r="B24" s="463"/>
      <c r="C24" s="79" t="s">
        <v>58</v>
      </c>
      <c r="D24" s="80">
        <f ca="1">OFFSET($H24,0,MONTH(封面!$G$13)-1,)-OFFSET('2019营业费用'!$H24,0,MONTH(封面!$G$13)-1,)</f>
        <v>-103.28999999999999</v>
      </c>
      <c r="E24" s="80">
        <f ca="1">OFFSET($H24,0,MONTH(封面!$G$13)-1,)-OFFSET('2020预算营业费用'!$H24,0,MONTH(封面!$G$13)-1,)</f>
        <v>-112.07619664252002</v>
      </c>
      <c r="F24" s="86">
        <f ca="1">SUM(OFFSET($H24,0,0,1,MONTH(封面!$G$13)))-SUM(OFFSET('2019营业费用'!$H24,0,0,1,MONTH(封面!$G$13)))</f>
        <v>-73.349999999999994</v>
      </c>
      <c r="G24" s="86">
        <f ca="1">SUM(OFFSET($H24,0,0,1,MONTH(封面!$G$13)))-SUM(OFFSET('2020预算营业费用'!$H24,0,0,1,MONTH(封面!$G$13)))</f>
        <v>-99.708589927560013</v>
      </c>
      <c r="H24" s="80">
        <v>59.13</v>
      </c>
      <c r="I24" s="132">
        <v>59.13</v>
      </c>
      <c r="J24" s="132">
        <v>-59.13</v>
      </c>
      <c r="K24" s="132"/>
      <c r="L24" s="132"/>
      <c r="M24" s="86"/>
      <c r="N24" s="86"/>
      <c r="O24" s="86"/>
      <c r="P24" s="80"/>
      <c r="Q24" s="86"/>
      <c r="R24" s="86"/>
      <c r="S24" s="86"/>
      <c r="T24" s="87">
        <f t="shared" si="0"/>
        <v>59.13</v>
      </c>
      <c r="U24" s="88"/>
      <c r="V24" s="133" t="s">
        <v>368</v>
      </c>
    </row>
    <row r="25" spans="1:22" s="73" customFormat="1" ht="17.25" customHeight="1">
      <c r="A25" s="464"/>
      <c r="B25" s="463"/>
      <c r="C25" s="79" t="s">
        <v>59</v>
      </c>
      <c r="D25" s="80">
        <f ca="1">OFFSET($H25,0,MONTH(封面!$G$13)-1,)-OFFSET('2019营业费用'!$H25,0,MONTH(封面!$G$13)-1,)</f>
        <v>-441.61</v>
      </c>
      <c r="E25" s="80">
        <f ca="1">OFFSET($H25,0,MONTH(封面!$G$13)-1,)-OFFSET('2020预算营业费用'!$H25,0,MONTH(封面!$G$13)-1,)</f>
        <v>-609.31554018775614</v>
      </c>
      <c r="F25" s="86">
        <f ca="1">SUM(OFFSET($H25,0,0,1,MONTH(封面!$G$13)))-SUM(OFFSET('2019营业费用'!$H25,0,0,1,MONTH(封面!$G$13)))</f>
        <v>-443.86999999999989</v>
      </c>
      <c r="G25" s="86">
        <f ca="1">SUM(OFFSET($H25,0,0,1,MONTH(封面!$G$13)))-SUM(OFFSET('2020预算营业费用'!$H25,0,0,1,MONTH(封面!$G$13)))</f>
        <v>-706.98662056326839</v>
      </c>
      <c r="H25" s="80">
        <v>680.48</v>
      </c>
      <c r="I25" s="132">
        <v>440.48</v>
      </c>
      <c r="J25" s="132">
        <v>0</v>
      </c>
      <c r="K25" s="132"/>
      <c r="L25" s="132"/>
      <c r="M25" s="86"/>
      <c r="N25" s="86"/>
      <c r="O25" s="86"/>
      <c r="P25" s="80"/>
      <c r="Q25" s="86"/>
      <c r="R25" s="86"/>
      <c r="S25" s="86"/>
      <c r="T25" s="87">
        <f t="shared" si="0"/>
        <v>1120.96</v>
      </c>
      <c r="U25" s="88"/>
      <c r="V25" s="133" t="s">
        <v>369</v>
      </c>
    </row>
    <row r="26" spans="1:22" s="73" customFormat="1" ht="17.25" customHeight="1">
      <c r="A26" s="464"/>
      <c r="B26" s="463"/>
      <c r="C26" s="79" t="s">
        <v>60</v>
      </c>
      <c r="D26" s="80">
        <f ca="1">OFFSET($H26,0,MONTH(封面!$G$13)-1,)-OFFSET('2019营业费用'!$H26,0,MONTH(封面!$G$13)-1,)</f>
        <v>-54.35</v>
      </c>
      <c r="E26" s="80">
        <f ca="1">OFFSET($H26,0,MONTH(封面!$G$13)-1,)-OFFSET('2020预算营业费用'!$H26,0,MONTH(封面!$G$13)-1,)</f>
        <v>0</v>
      </c>
      <c r="F26" s="86">
        <f ca="1">SUM(OFFSET($H26,0,0,1,MONTH(封面!$G$13)))-SUM(OFFSET('2019营业费用'!$H26,0,0,1,MONTH(封面!$G$13)))</f>
        <v>-163.05000000000001</v>
      </c>
      <c r="G26" s="86">
        <f ca="1">SUM(OFFSET($H26,0,0,1,MONTH(封面!$G$13)))-SUM(OFFSET('2020预算营业费用'!$H26,0,0,1,MONTH(封面!$G$13)))</f>
        <v>0</v>
      </c>
      <c r="H26" s="80"/>
      <c r="I26" s="132">
        <v>0</v>
      </c>
      <c r="J26" s="132">
        <v>0</v>
      </c>
      <c r="K26" s="132"/>
      <c r="L26" s="132"/>
      <c r="M26" s="86"/>
      <c r="N26" s="86"/>
      <c r="O26" s="86"/>
      <c r="P26" s="80"/>
      <c r="Q26" s="86"/>
      <c r="R26" s="86"/>
      <c r="S26" s="86"/>
      <c r="T26" s="87">
        <f t="shared" si="0"/>
        <v>0</v>
      </c>
      <c r="U26" s="298" t="s">
        <v>559</v>
      </c>
      <c r="V26" s="133" t="s">
        <v>370</v>
      </c>
    </row>
    <row r="27" spans="1:22" s="73" customFormat="1" ht="17.25" customHeight="1">
      <c r="A27" s="464"/>
      <c r="B27" s="78" t="s">
        <v>61</v>
      </c>
      <c r="C27" s="79" t="s">
        <v>61</v>
      </c>
      <c r="D27" s="80">
        <f ca="1">OFFSET($H27,0,MONTH(封面!$G$13)-1,)-OFFSET('2019营业费用'!$H27,0,MONTH(封面!$G$13)-1,)</f>
        <v>0</v>
      </c>
      <c r="E27" s="80">
        <f ca="1">OFFSET($H27,0,MONTH(封面!$G$13)-1,)-OFFSET('2020预算营业费用'!$H27,0,MONTH(封面!$G$13)-1,)</f>
        <v>0</v>
      </c>
      <c r="F27" s="86">
        <f ca="1">SUM(OFFSET($H27,0,0,1,MONTH(封面!$G$13)))-SUM(OFFSET('2019营业费用'!$H27,0,0,1,MONTH(封面!$G$13)))</f>
        <v>0</v>
      </c>
      <c r="G27" s="86">
        <f ca="1">SUM(OFFSET($H27,0,0,1,MONTH(封面!$G$13)))-SUM(OFFSET('2020预算营业费用'!$H27,0,0,1,MONTH(封面!$G$13)))</f>
        <v>0</v>
      </c>
      <c r="H27" s="80"/>
      <c r="I27" s="132">
        <v>0</v>
      </c>
      <c r="J27" s="132">
        <v>0</v>
      </c>
      <c r="K27" s="132"/>
      <c r="L27" s="132"/>
      <c r="M27" s="86"/>
      <c r="N27" s="86"/>
      <c r="O27" s="86"/>
      <c r="P27" s="80"/>
      <c r="Q27" s="86"/>
      <c r="R27" s="86"/>
      <c r="S27" s="86"/>
      <c r="T27" s="87">
        <f t="shared" si="0"/>
        <v>0</v>
      </c>
      <c r="U27" s="88"/>
      <c r="V27" s="133" t="s">
        <v>371</v>
      </c>
    </row>
    <row r="28" spans="1:22" s="73" customFormat="1" ht="17.25" customHeight="1">
      <c r="A28" s="465" t="s">
        <v>62</v>
      </c>
      <c r="B28" s="463" t="s">
        <v>63</v>
      </c>
      <c r="C28" s="79" t="s">
        <v>64</v>
      </c>
      <c r="D28" s="80">
        <f ca="1">OFFSET($H28,0,MONTH(封面!$G$13)-1,)-OFFSET('2019营业费用'!$H28,0,MONTH(封面!$G$13)-1,)</f>
        <v>100</v>
      </c>
      <c r="E28" s="80">
        <f ca="1">OFFSET($H28,0,MONTH(封面!$G$13)-1,)-OFFSET('2020预算营业费用'!$H28,0,MONTH(封面!$G$13)-1,)</f>
        <v>100</v>
      </c>
      <c r="F28" s="86">
        <f ca="1">SUM(OFFSET($H28,0,0,1,MONTH(封面!$G$13)))-SUM(OFFSET('2019营业费用'!$H28,0,0,1,MONTH(封面!$G$13)))</f>
        <v>100</v>
      </c>
      <c r="G28" s="86">
        <f ca="1">SUM(OFFSET($H28,0,0,1,MONTH(封面!$G$13)))-SUM(OFFSET('2020预算营业费用'!$H28,0,0,1,MONTH(封面!$G$13)))</f>
        <v>100</v>
      </c>
      <c r="H28" s="80"/>
      <c r="I28" s="132">
        <v>0</v>
      </c>
      <c r="J28" s="132">
        <v>100</v>
      </c>
      <c r="K28" s="132"/>
      <c r="L28" s="132"/>
      <c r="M28" s="86"/>
      <c r="N28" s="86"/>
      <c r="O28" s="86"/>
      <c r="P28" s="80"/>
      <c r="Q28" s="86"/>
      <c r="R28" s="86"/>
      <c r="S28" s="86"/>
      <c r="T28" s="87">
        <f t="shared" si="0"/>
        <v>100</v>
      </c>
      <c r="U28" s="88"/>
      <c r="V28" s="133" t="s">
        <v>372</v>
      </c>
    </row>
    <row r="29" spans="1:22" s="73" customFormat="1" ht="17.25" customHeight="1">
      <c r="A29" s="465"/>
      <c r="B29" s="463"/>
      <c r="C29" s="79" t="s">
        <v>65</v>
      </c>
      <c r="D29" s="80">
        <f ca="1">OFFSET($H29,0,MONTH(封面!$G$13)-1,)-OFFSET('2019营业费用'!$H29,0,MONTH(封面!$G$13)-1,)</f>
        <v>0</v>
      </c>
      <c r="E29" s="80">
        <f ca="1">OFFSET($H29,0,MONTH(封面!$G$13)-1,)-OFFSET('2020预算营业费用'!$H29,0,MONTH(封面!$G$13)-1,)</f>
        <v>0</v>
      </c>
      <c r="F29" s="86">
        <f ca="1">SUM(OFFSET($H29,0,0,1,MONTH(封面!$G$13)))-SUM(OFFSET('2019营业费用'!$H29,0,0,1,MONTH(封面!$G$13)))</f>
        <v>0</v>
      </c>
      <c r="G29" s="86">
        <f ca="1">SUM(OFFSET($H29,0,0,1,MONTH(封面!$G$13)))-SUM(OFFSET('2020预算营业费用'!$H29,0,0,1,MONTH(封面!$G$13)))</f>
        <v>0</v>
      </c>
      <c r="H29" s="80"/>
      <c r="I29" s="132">
        <v>0</v>
      </c>
      <c r="J29" s="132">
        <v>0</v>
      </c>
      <c r="K29" s="132"/>
      <c r="L29" s="132"/>
      <c r="M29" s="86"/>
      <c r="N29" s="86"/>
      <c r="O29" s="86"/>
      <c r="P29" s="80"/>
      <c r="Q29" s="86"/>
      <c r="R29" s="86"/>
      <c r="S29" s="86"/>
      <c r="T29" s="87">
        <f t="shared" si="0"/>
        <v>0</v>
      </c>
      <c r="U29" s="88"/>
      <c r="V29" s="133" t="s">
        <v>373</v>
      </c>
    </row>
    <row r="30" spans="1:22" s="73" customFormat="1" ht="17.25" customHeight="1">
      <c r="A30" s="465"/>
      <c r="B30" s="78" t="s">
        <v>66</v>
      </c>
      <c r="C30" s="79" t="s">
        <v>66</v>
      </c>
      <c r="D30" s="80">
        <f ca="1">OFFSET($H30,0,MONTH(封面!$G$13)-1,)-OFFSET('2019营业费用'!$H30,0,MONTH(封面!$G$13)-1,)</f>
        <v>0</v>
      </c>
      <c r="E30" s="80">
        <f ca="1">OFFSET($H30,0,MONTH(封面!$G$13)-1,)-OFFSET('2020预算营业费用'!$H30,0,MONTH(封面!$G$13)-1,)</f>
        <v>-400</v>
      </c>
      <c r="F30" s="86">
        <f ca="1">SUM(OFFSET($H30,0,0,1,MONTH(封面!$G$13)))-SUM(OFFSET('2019营业费用'!$H30,0,0,1,MONTH(封面!$G$13)))</f>
        <v>-447</v>
      </c>
      <c r="G30" s="86">
        <f ca="1">SUM(OFFSET($H30,0,0,1,MONTH(封面!$G$13)))-SUM(OFFSET('2020预算营业费用'!$H30,0,0,1,MONTH(封面!$G$13)))</f>
        <v>-800</v>
      </c>
      <c r="H30" s="80"/>
      <c r="I30" s="132">
        <v>0</v>
      </c>
      <c r="J30" s="132">
        <v>0</v>
      </c>
      <c r="K30" s="132"/>
      <c r="L30" s="132"/>
      <c r="M30" s="86"/>
      <c r="N30" s="86"/>
      <c r="O30" s="86"/>
      <c r="P30" s="80"/>
      <c r="Q30" s="86"/>
      <c r="R30" s="86"/>
      <c r="S30" s="86"/>
      <c r="T30" s="87">
        <f t="shared" si="0"/>
        <v>0</v>
      </c>
      <c r="U30" s="88"/>
      <c r="V30" s="133" t="s">
        <v>374</v>
      </c>
    </row>
    <row r="31" spans="1:22" s="73" customFormat="1" ht="17.25" customHeight="1">
      <c r="A31" s="465"/>
      <c r="B31" s="463" t="s">
        <v>67</v>
      </c>
      <c r="C31" s="79" t="s">
        <v>68</v>
      </c>
      <c r="D31" s="80">
        <f ca="1">OFFSET($H31,0,MONTH(封面!$G$13)-1,)-OFFSET('2019营业费用'!$H31,0,MONTH(封面!$G$13)-1,)</f>
        <v>0</v>
      </c>
      <c r="E31" s="80">
        <f ca="1">OFFSET($H31,0,MONTH(封面!$G$13)-1,)-OFFSET('2020预算营业费用'!$H31,0,MONTH(封面!$G$13)-1,)</f>
        <v>0</v>
      </c>
      <c r="F31" s="86">
        <f ca="1">SUM(OFFSET($H31,0,0,1,MONTH(封面!$G$13)))-SUM(OFFSET('2019营业费用'!$H31,0,0,1,MONTH(封面!$G$13)))</f>
        <v>0</v>
      </c>
      <c r="G31" s="86">
        <f ca="1">SUM(OFFSET($H31,0,0,1,MONTH(封面!$G$13)))-SUM(OFFSET('2020预算营业费用'!$H31,0,0,1,MONTH(封面!$G$13)))</f>
        <v>0</v>
      </c>
      <c r="H31" s="80"/>
      <c r="I31" s="132">
        <v>0</v>
      </c>
      <c r="J31" s="132">
        <v>0</v>
      </c>
      <c r="K31" s="132"/>
      <c r="L31" s="132"/>
      <c r="M31" s="86"/>
      <c r="N31" s="86"/>
      <c r="O31" s="86"/>
      <c r="P31" s="80"/>
      <c r="Q31" s="86"/>
      <c r="R31" s="86"/>
      <c r="S31" s="86"/>
      <c r="T31" s="87">
        <f t="shared" si="0"/>
        <v>0</v>
      </c>
      <c r="U31" s="88"/>
      <c r="V31" s="133" t="s">
        <v>375</v>
      </c>
    </row>
    <row r="32" spans="1:22" s="73" customFormat="1" ht="17.25" customHeight="1">
      <c r="A32" s="465"/>
      <c r="B32" s="463"/>
      <c r="C32" s="79" t="s">
        <v>69</v>
      </c>
      <c r="D32" s="80">
        <f ca="1">OFFSET($H32,0,MONTH(封面!$G$13)-1,)-OFFSET('2019营业费用'!$H32,0,MONTH(封面!$G$13)-1,)</f>
        <v>0</v>
      </c>
      <c r="E32" s="80">
        <f ca="1">OFFSET($H32,0,MONTH(封面!$G$13)-1,)-OFFSET('2020预算营业费用'!$H32,0,MONTH(封面!$G$13)-1,)</f>
        <v>0</v>
      </c>
      <c r="F32" s="86">
        <f ca="1">SUM(OFFSET($H32,0,0,1,MONTH(封面!$G$13)))-SUM(OFFSET('2019营业费用'!$H32,0,0,1,MONTH(封面!$G$13)))</f>
        <v>0</v>
      </c>
      <c r="G32" s="86">
        <f ca="1">SUM(OFFSET($H32,0,0,1,MONTH(封面!$G$13)))-SUM(OFFSET('2020预算营业费用'!$H32,0,0,1,MONTH(封面!$G$13)))</f>
        <v>0</v>
      </c>
      <c r="H32" s="80"/>
      <c r="I32" s="132">
        <v>0</v>
      </c>
      <c r="J32" s="132">
        <v>0</v>
      </c>
      <c r="K32" s="132"/>
      <c r="L32" s="132"/>
      <c r="M32" s="86"/>
      <c r="N32" s="86"/>
      <c r="O32" s="86"/>
      <c r="P32" s="80"/>
      <c r="Q32" s="86"/>
      <c r="R32" s="86"/>
      <c r="S32" s="86"/>
      <c r="T32" s="87">
        <f t="shared" si="0"/>
        <v>0</v>
      </c>
      <c r="U32" s="88"/>
      <c r="V32" s="133" t="s">
        <v>376</v>
      </c>
    </row>
    <row r="33" spans="1:22" s="73" customFormat="1" ht="17.25" customHeight="1">
      <c r="A33" s="465"/>
      <c r="B33" s="463"/>
      <c r="C33" s="79" t="s">
        <v>70</v>
      </c>
      <c r="D33" s="80">
        <f ca="1">OFFSET($H33,0,MONTH(封面!$G$13)-1,)-OFFSET('2019营业费用'!$H33,0,MONTH(封面!$G$13)-1,)</f>
        <v>0</v>
      </c>
      <c r="E33" s="80">
        <f ca="1">OFFSET($H33,0,MONTH(封面!$G$13)-1,)-OFFSET('2020预算营业费用'!$H33,0,MONTH(封面!$G$13)-1,)</f>
        <v>0</v>
      </c>
      <c r="F33" s="86">
        <f ca="1">SUM(OFFSET($H33,0,0,1,MONTH(封面!$G$13)))-SUM(OFFSET('2019营业费用'!$H33,0,0,1,MONTH(封面!$G$13)))</f>
        <v>0</v>
      </c>
      <c r="G33" s="86">
        <f ca="1">SUM(OFFSET($H33,0,0,1,MONTH(封面!$G$13)))-SUM(OFFSET('2020预算营业费用'!$H33,0,0,1,MONTH(封面!$G$13)))</f>
        <v>0</v>
      </c>
      <c r="H33" s="80"/>
      <c r="I33" s="132">
        <v>0</v>
      </c>
      <c r="J33" s="132">
        <v>0</v>
      </c>
      <c r="K33" s="132"/>
      <c r="L33" s="132"/>
      <c r="M33" s="86"/>
      <c r="N33" s="86"/>
      <c r="O33" s="86"/>
      <c r="P33" s="80"/>
      <c r="Q33" s="86"/>
      <c r="R33" s="86"/>
      <c r="S33" s="86"/>
      <c r="T33" s="87">
        <f t="shared" si="0"/>
        <v>0</v>
      </c>
      <c r="U33" s="88"/>
      <c r="V33" s="133" t="s">
        <v>377</v>
      </c>
    </row>
    <row r="34" spans="1:22" s="73" customFormat="1" ht="16.5" customHeight="1">
      <c r="A34" s="465"/>
      <c r="B34" s="463" t="s">
        <v>71</v>
      </c>
      <c r="C34" s="79" t="s">
        <v>72</v>
      </c>
      <c r="D34" s="80">
        <f ca="1">OFFSET($H34,0,MONTH(封面!$G$13)-1,)-OFFSET('2019营业费用'!$H34,0,MONTH(封面!$G$13)-1,)</f>
        <v>370.49</v>
      </c>
      <c r="E34" s="80">
        <f ca="1">OFFSET($H34,0,MONTH(封面!$G$13)-1,)-OFFSET('2020预算营业费用'!$H34,0,MONTH(封面!$G$13)-1,)</f>
        <v>-3629.51</v>
      </c>
      <c r="F34" s="86">
        <f ca="1">SUM(OFFSET($H34,0,0,1,MONTH(封面!$G$13)))-SUM(OFFSET('2019营业费用'!$H34,0,0,1,MONTH(封面!$G$13)))</f>
        <v>-3905.51</v>
      </c>
      <c r="G34" s="86">
        <f ca="1">SUM(OFFSET($H34,0,0,1,MONTH(封面!$G$13)))-SUM(OFFSET('2020预算营业费用'!$H34,0,0,1,MONTH(封面!$G$13)))</f>
        <v>-16350.51</v>
      </c>
      <c r="H34" s="80">
        <v>-4221</v>
      </c>
      <c r="I34" s="132">
        <v>0</v>
      </c>
      <c r="J34" s="132">
        <v>370.49</v>
      </c>
      <c r="K34" s="132"/>
      <c r="L34" s="132"/>
      <c r="M34" s="86"/>
      <c r="N34" s="86"/>
      <c r="O34" s="86"/>
      <c r="P34" s="80"/>
      <c r="Q34" s="86"/>
      <c r="R34" s="86"/>
      <c r="S34" s="86"/>
      <c r="T34" s="87">
        <f t="shared" si="0"/>
        <v>-3850.51</v>
      </c>
      <c r="U34" s="88"/>
      <c r="V34" s="133" t="s">
        <v>378</v>
      </c>
    </row>
    <row r="35" spans="1:22" s="73" customFormat="1" ht="12">
      <c r="A35" s="465"/>
      <c r="B35" s="463"/>
      <c r="C35" s="79" t="s">
        <v>73</v>
      </c>
      <c r="D35" s="80">
        <f ca="1">OFFSET($H35,0,MONTH(封面!$G$13)-1,)-OFFSET('2019营业费用'!$H35,0,MONTH(封面!$G$13)-1,)</f>
        <v>0</v>
      </c>
      <c r="E35" s="80">
        <f ca="1">OFFSET($H35,0,MONTH(封面!$G$13)-1,)-OFFSET('2020预算营业费用'!$H35,0,MONTH(封面!$G$13)-1,)</f>
        <v>0</v>
      </c>
      <c r="F35" s="86">
        <f ca="1">SUM(OFFSET($H35,0,0,1,MONTH(封面!$G$13)))-SUM(OFFSET('2019营业费用'!$H35,0,0,1,MONTH(封面!$G$13)))</f>
        <v>0</v>
      </c>
      <c r="G35" s="86">
        <f ca="1">SUM(OFFSET($H35,0,0,1,MONTH(封面!$G$13)))-SUM(OFFSET('2020预算营业费用'!$H35,0,0,1,MONTH(封面!$G$13)))</f>
        <v>0</v>
      </c>
      <c r="H35" s="80"/>
      <c r="I35" s="132">
        <v>0</v>
      </c>
      <c r="J35" s="132">
        <v>0</v>
      </c>
      <c r="K35" s="132"/>
      <c r="L35" s="132"/>
      <c r="M35" s="86"/>
      <c r="N35" s="86"/>
      <c r="O35" s="86"/>
      <c r="P35" s="80"/>
      <c r="Q35" s="86"/>
      <c r="R35" s="86"/>
      <c r="S35" s="86"/>
      <c r="T35" s="87">
        <f t="shared" si="0"/>
        <v>0</v>
      </c>
      <c r="U35" s="88"/>
      <c r="V35" s="133" t="s">
        <v>379</v>
      </c>
    </row>
    <row r="36" spans="1:22" s="73" customFormat="1" ht="17.25" customHeight="1">
      <c r="A36" s="465"/>
      <c r="B36" s="78" t="s">
        <v>74</v>
      </c>
      <c r="C36" s="79" t="s">
        <v>74</v>
      </c>
      <c r="D36" s="80">
        <f ca="1">OFFSET($H36,0,MONTH(封面!$G$13)-1,)-OFFSET('2019营业费用'!$H36,0,MONTH(封面!$G$13)-1,)</f>
        <v>796.46</v>
      </c>
      <c r="E36" s="80">
        <f ca="1">OFFSET($H36,0,MONTH(封面!$G$13)-1,)-OFFSET('2020预算营业费用'!$H36,0,MONTH(封面!$G$13)-1,)</f>
        <v>796.46</v>
      </c>
      <c r="F36" s="86">
        <f ca="1">SUM(OFFSET($H36,0,0,1,MONTH(封面!$G$13)))-SUM(OFFSET('2019营业费用'!$H36,0,0,1,MONTH(封面!$G$13)))</f>
        <v>796.46</v>
      </c>
      <c r="G36" s="86">
        <f ca="1">SUM(OFFSET($H36,0,0,1,MONTH(封面!$G$13)))-SUM(OFFSET('2020预算营业费用'!$H36,0,0,1,MONTH(封面!$G$13)))</f>
        <v>796.46</v>
      </c>
      <c r="H36" s="80"/>
      <c r="I36" s="132">
        <v>0</v>
      </c>
      <c r="J36" s="132">
        <v>796.46</v>
      </c>
      <c r="K36" s="132"/>
      <c r="L36" s="132"/>
      <c r="M36" s="86"/>
      <c r="N36" s="86"/>
      <c r="O36" s="86"/>
      <c r="P36" s="80"/>
      <c r="Q36" s="86"/>
      <c r="R36" s="86"/>
      <c r="S36" s="86"/>
      <c r="T36" s="87">
        <f t="shared" si="0"/>
        <v>796.46</v>
      </c>
      <c r="U36" s="88"/>
      <c r="V36" s="133" t="s">
        <v>380</v>
      </c>
    </row>
    <row r="37" spans="1:22" s="73" customFormat="1" ht="17.25" customHeight="1">
      <c r="A37" s="465"/>
      <c r="B37" s="78" t="s">
        <v>75</v>
      </c>
      <c r="C37" s="79" t="s">
        <v>75</v>
      </c>
      <c r="D37" s="80">
        <f ca="1">OFFSET($H37,0,MONTH(封面!$G$13)-1,)-OFFSET('2019营业费用'!$H37,0,MONTH(封面!$G$13)-1,)</f>
        <v>330</v>
      </c>
      <c r="E37" s="80">
        <f ca="1">OFFSET($H37,0,MONTH(封面!$G$13)-1,)-OFFSET('2020预算营业费用'!$H37,0,MONTH(封面!$G$13)-1,)</f>
        <v>-1670</v>
      </c>
      <c r="F37" s="86">
        <f ca="1">SUM(OFFSET($H37,0,0,1,MONTH(封面!$G$13)))-SUM(OFFSET('2019营业费用'!$H37,0,0,1,MONTH(封面!$G$13)))</f>
        <v>6650</v>
      </c>
      <c r="G37" s="86">
        <f ca="1">SUM(OFFSET($H37,0,0,1,MONTH(封面!$G$13)))-SUM(OFFSET('2020预算营业费用'!$H37,0,0,1,MONTH(封面!$G$13)))</f>
        <v>1650</v>
      </c>
      <c r="H37" s="80">
        <v>6320</v>
      </c>
      <c r="I37" s="132">
        <v>0</v>
      </c>
      <c r="J37" s="132">
        <v>330</v>
      </c>
      <c r="K37" s="132"/>
      <c r="L37" s="132"/>
      <c r="M37" s="86"/>
      <c r="N37" s="86"/>
      <c r="O37" s="86"/>
      <c r="P37" s="80"/>
      <c r="Q37" s="86"/>
      <c r="R37" s="86"/>
      <c r="S37" s="86"/>
      <c r="T37" s="87">
        <f t="shared" si="0"/>
        <v>6650</v>
      </c>
      <c r="U37" s="88"/>
      <c r="V37" s="133" t="s">
        <v>381</v>
      </c>
    </row>
    <row r="38" spans="1:22" s="73" customFormat="1" ht="17.25" customHeight="1">
      <c r="A38" s="465"/>
      <c r="B38" s="463" t="s">
        <v>76</v>
      </c>
      <c r="C38" s="79" t="s">
        <v>77</v>
      </c>
      <c r="D38" s="80">
        <f ca="1">OFFSET($H38,0,MONTH(封面!$G$13)-1,)-OFFSET('2019营业费用'!$H38,0,MONTH(封面!$G$13)-1,)</f>
        <v>0</v>
      </c>
      <c r="E38" s="80">
        <f ca="1">OFFSET($H38,0,MONTH(封面!$G$13)-1,)-OFFSET('2020预算营业费用'!$H38,0,MONTH(封面!$G$13)-1,)</f>
        <v>0</v>
      </c>
      <c r="F38" s="86">
        <f ca="1">SUM(OFFSET($H38,0,0,1,MONTH(封面!$G$13)))-SUM(OFFSET('2019营业费用'!$H38,0,0,1,MONTH(封面!$G$13)))</f>
        <v>0</v>
      </c>
      <c r="G38" s="86">
        <f ca="1">SUM(OFFSET($H38,0,0,1,MONTH(封面!$G$13)))-SUM(OFFSET('2020预算营业费用'!$H38,0,0,1,MONTH(封面!$G$13)))</f>
        <v>0</v>
      </c>
      <c r="H38" s="80"/>
      <c r="I38" s="132">
        <v>0</v>
      </c>
      <c r="J38" s="132">
        <v>0</v>
      </c>
      <c r="K38" s="132"/>
      <c r="L38" s="132"/>
      <c r="M38" s="86"/>
      <c r="N38" s="86"/>
      <c r="O38" s="86"/>
      <c r="P38" s="80"/>
      <c r="Q38" s="86"/>
      <c r="R38" s="86"/>
      <c r="S38" s="86"/>
      <c r="T38" s="87">
        <f t="shared" si="0"/>
        <v>0</v>
      </c>
      <c r="U38" s="88"/>
      <c r="V38" s="133" t="s">
        <v>382</v>
      </c>
    </row>
    <row r="39" spans="1:22" s="73" customFormat="1" ht="17.25" customHeight="1">
      <c r="A39" s="465"/>
      <c r="B39" s="463"/>
      <c r="C39" s="79" t="s">
        <v>78</v>
      </c>
      <c r="D39" s="80">
        <f ca="1">OFFSET($H39,0,MONTH(封面!$G$13)-1,)-OFFSET('2019营业费用'!$H39,0,MONTH(封面!$G$13)-1,)</f>
        <v>0</v>
      </c>
      <c r="E39" s="80">
        <f ca="1">OFFSET($H39,0,MONTH(封面!$G$13)-1,)-OFFSET('2020预算营业费用'!$H39,0,MONTH(封面!$G$13)-1,)</f>
        <v>0</v>
      </c>
      <c r="F39" s="86">
        <f ca="1">SUM(OFFSET($H39,0,0,1,MONTH(封面!$G$13)))-SUM(OFFSET('2019营业费用'!$H39,0,0,1,MONTH(封面!$G$13)))</f>
        <v>609.87</v>
      </c>
      <c r="G39" s="86">
        <f ca="1">SUM(OFFSET($H39,0,0,1,MONTH(封面!$G$13)))-SUM(OFFSET('2020预算营业费用'!$H39,0,0,1,MONTH(封面!$G$13)))</f>
        <v>609.87</v>
      </c>
      <c r="H39" s="80">
        <v>609.87</v>
      </c>
      <c r="I39" s="132">
        <v>0</v>
      </c>
      <c r="J39" s="132">
        <v>0</v>
      </c>
      <c r="K39" s="132"/>
      <c r="L39" s="132"/>
      <c r="M39" s="86"/>
      <c r="N39" s="86"/>
      <c r="O39" s="86"/>
      <c r="P39" s="80"/>
      <c r="Q39" s="86"/>
      <c r="R39" s="86"/>
      <c r="S39" s="86"/>
      <c r="T39" s="87">
        <f t="shared" si="0"/>
        <v>609.87</v>
      </c>
      <c r="U39" s="88"/>
      <c r="V39" s="133" t="s">
        <v>383</v>
      </c>
    </row>
    <row r="40" spans="1:22" s="73" customFormat="1" ht="17.25" customHeight="1">
      <c r="A40" s="465"/>
      <c r="B40" s="78" t="s">
        <v>79</v>
      </c>
      <c r="C40" s="79" t="s">
        <v>79</v>
      </c>
      <c r="D40" s="80">
        <f ca="1">OFFSET($H40,0,MONTH(封面!$G$13)-1,)-OFFSET('2019营业费用'!$H40,0,MONTH(封面!$G$13)-1,)</f>
        <v>0</v>
      </c>
      <c r="E40" s="80">
        <f ca="1">OFFSET($H40,0,MONTH(封面!$G$13)-1,)-OFFSET('2020预算营业费用'!$H40,0,MONTH(封面!$G$13)-1,)</f>
        <v>0</v>
      </c>
      <c r="F40" s="86">
        <f ca="1">SUM(OFFSET($H40,0,0,1,MONTH(封面!$G$13)))-SUM(OFFSET('2019营业费用'!$H40,0,0,1,MONTH(封面!$G$13)))</f>
        <v>0</v>
      </c>
      <c r="G40" s="86">
        <f ca="1">SUM(OFFSET($H40,0,0,1,MONTH(封面!$G$13)))-SUM(OFFSET('2020预算营业费用'!$H40,0,0,1,MONTH(封面!$G$13)))</f>
        <v>0</v>
      </c>
      <c r="H40" s="80"/>
      <c r="I40" s="132">
        <v>0</v>
      </c>
      <c r="J40" s="132">
        <v>0</v>
      </c>
      <c r="K40" s="132"/>
      <c r="L40" s="132"/>
      <c r="M40" s="86"/>
      <c r="N40" s="86"/>
      <c r="O40" s="86"/>
      <c r="P40" s="80"/>
      <c r="Q40" s="86"/>
      <c r="R40" s="86"/>
      <c r="S40" s="86"/>
      <c r="T40" s="87">
        <f t="shared" si="0"/>
        <v>0</v>
      </c>
      <c r="U40" s="88"/>
      <c r="V40" s="133" t="s">
        <v>384</v>
      </c>
    </row>
    <row r="41" spans="1:22" s="73" customFormat="1" ht="17.25" customHeight="1">
      <c r="A41" s="466" t="s">
        <v>80</v>
      </c>
      <c r="B41" s="81" t="s">
        <v>81</v>
      </c>
      <c r="C41" s="79" t="s">
        <v>81</v>
      </c>
      <c r="D41" s="80">
        <f ca="1">OFFSET($H41,0,MONTH(封面!$G$13)-1,)-OFFSET('2019营业费用'!$H41,0,MONTH(封面!$G$13)-1,)</f>
        <v>0</v>
      </c>
      <c r="E41" s="80">
        <f ca="1">OFFSET($H41,0,MONTH(封面!$G$13)-1,)-OFFSET('2020预算营业费用'!$H41,0,MONTH(封面!$G$13)-1,)</f>
        <v>0</v>
      </c>
      <c r="F41" s="86">
        <f ca="1">SUM(OFFSET($H41,0,0,1,MONTH(封面!$G$13)))-SUM(OFFSET('2019营业费用'!$H41,0,0,1,MONTH(封面!$G$13)))</f>
        <v>0</v>
      </c>
      <c r="G41" s="86">
        <f ca="1">SUM(OFFSET($H41,0,0,1,MONTH(封面!$G$13)))-SUM(OFFSET('2020预算营业费用'!$H41,0,0,1,MONTH(封面!$G$13)))</f>
        <v>0</v>
      </c>
      <c r="H41" s="80"/>
      <c r="I41" s="132">
        <v>0</v>
      </c>
      <c r="J41" s="132">
        <v>0</v>
      </c>
      <c r="K41" s="132"/>
      <c r="L41" s="132"/>
      <c r="M41" s="86"/>
      <c r="N41" s="86"/>
      <c r="O41" s="86"/>
      <c r="P41" s="80"/>
      <c r="Q41" s="86"/>
      <c r="R41" s="86"/>
      <c r="S41" s="86"/>
      <c r="T41" s="87">
        <f t="shared" si="0"/>
        <v>0</v>
      </c>
      <c r="U41" s="88"/>
      <c r="V41" s="133" t="s">
        <v>385</v>
      </c>
    </row>
    <row r="42" spans="1:22" s="73" customFormat="1" ht="17.25" customHeight="1">
      <c r="A42" s="466"/>
      <c r="B42" s="78" t="s">
        <v>82</v>
      </c>
      <c r="C42" s="82" t="s">
        <v>82</v>
      </c>
      <c r="D42" s="80">
        <f ca="1">OFFSET($H42,0,MONTH(封面!$G$13)-1,)-OFFSET('2019营业费用'!$H42,0,MONTH(封面!$G$13)-1,)</f>
        <v>0</v>
      </c>
      <c r="E42" s="80">
        <f ca="1">OFFSET($H42,0,MONTH(封面!$G$13)-1,)-OFFSET('2020预算营业费用'!$H42,0,MONTH(封面!$G$13)-1,)</f>
        <v>0</v>
      </c>
      <c r="F42" s="86">
        <f ca="1">SUM(OFFSET($H42,0,0,1,MONTH(封面!$G$13)))-SUM(OFFSET('2019营业费用'!$H42,0,0,1,MONTH(封面!$G$13)))</f>
        <v>0</v>
      </c>
      <c r="G42" s="86">
        <f ca="1">SUM(OFFSET($H42,0,0,1,MONTH(封面!$G$13)))-SUM(OFFSET('2020预算营业费用'!$H42,0,0,1,MONTH(封面!$G$13)))</f>
        <v>0</v>
      </c>
      <c r="H42" s="80"/>
      <c r="I42" s="132">
        <v>0</v>
      </c>
      <c r="J42" s="132">
        <v>0</v>
      </c>
      <c r="K42" s="132"/>
      <c r="L42" s="132"/>
      <c r="M42" s="86"/>
      <c r="N42" s="86"/>
      <c r="O42" s="86"/>
      <c r="P42" s="80"/>
      <c r="Q42" s="86"/>
      <c r="R42" s="86"/>
      <c r="S42" s="86"/>
      <c r="T42" s="87">
        <f t="shared" si="0"/>
        <v>0</v>
      </c>
      <c r="U42" s="88"/>
      <c r="V42" s="133" t="s">
        <v>386</v>
      </c>
    </row>
    <row r="43" spans="1:22" s="73" customFormat="1" ht="17.25" customHeight="1">
      <c r="A43" s="466"/>
      <c r="B43" s="78" t="s">
        <v>83</v>
      </c>
      <c r="C43" s="82" t="s">
        <v>83</v>
      </c>
      <c r="D43" s="80">
        <f ca="1">OFFSET($H43,0,MONTH(封面!$G$13)-1,)-OFFSET('2019营业费用'!$H43,0,MONTH(封面!$G$13)-1,)</f>
        <v>0</v>
      </c>
      <c r="E43" s="80">
        <f ca="1">OFFSET($H43,0,MONTH(封面!$G$13)-1,)-OFFSET('2020预算营业费用'!$H43,0,MONTH(封面!$G$13)-1,)</f>
        <v>0</v>
      </c>
      <c r="F43" s="86">
        <f ca="1">SUM(OFFSET($H43,0,0,1,MONTH(封面!$G$13)))-SUM(OFFSET('2019营业费用'!$H43,0,0,1,MONTH(封面!$G$13)))</f>
        <v>0</v>
      </c>
      <c r="G43" s="86">
        <f ca="1">SUM(OFFSET($H43,0,0,1,MONTH(封面!$G$13)))-SUM(OFFSET('2020预算营业费用'!$H43,0,0,1,MONTH(封面!$G$13)))</f>
        <v>0</v>
      </c>
      <c r="H43" s="80"/>
      <c r="I43" s="132">
        <v>0</v>
      </c>
      <c r="J43" s="132">
        <v>0</v>
      </c>
      <c r="K43" s="132"/>
      <c r="L43" s="132"/>
      <c r="M43" s="86"/>
      <c r="N43" s="86"/>
      <c r="O43" s="86"/>
      <c r="P43" s="80"/>
      <c r="Q43" s="86"/>
      <c r="R43" s="86"/>
      <c r="S43" s="86"/>
      <c r="T43" s="87">
        <f t="shared" si="0"/>
        <v>0</v>
      </c>
      <c r="U43" s="88"/>
      <c r="V43" s="133" t="s">
        <v>387</v>
      </c>
    </row>
    <row r="44" spans="1:22" s="73" customFormat="1" ht="17.25" customHeight="1">
      <c r="A44" s="466"/>
      <c r="B44" s="463" t="s">
        <v>84</v>
      </c>
      <c r="C44" s="82" t="s">
        <v>85</v>
      </c>
      <c r="D44" s="80">
        <f ca="1">OFFSET($H44,0,MONTH(封面!$G$13)-1,)-OFFSET('2019营业费用'!$H44,0,MONTH(封面!$G$13)-1,)</f>
        <v>0</v>
      </c>
      <c r="E44" s="80">
        <f ca="1">OFFSET($H44,0,MONTH(封面!$G$13)-1,)-OFFSET('2020预算营业费用'!$H44,0,MONTH(封面!$G$13)-1,)</f>
        <v>0</v>
      </c>
      <c r="F44" s="86">
        <f ca="1">SUM(OFFSET($H44,0,0,1,MONTH(封面!$G$13)))-SUM(OFFSET('2019营业费用'!$H44,0,0,1,MONTH(封面!$G$13)))</f>
        <v>0</v>
      </c>
      <c r="G44" s="86">
        <f ca="1">SUM(OFFSET($H44,0,0,1,MONTH(封面!$G$13)))-SUM(OFFSET('2020预算营业费用'!$H44,0,0,1,MONTH(封面!$G$13)))</f>
        <v>0</v>
      </c>
      <c r="H44" s="80"/>
      <c r="I44" s="132">
        <v>0</v>
      </c>
      <c r="J44" s="132">
        <v>0</v>
      </c>
      <c r="K44" s="132"/>
      <c r="L44" s="132"/>
      <c r="M44" s="86"/>
      <c r="N44" s="86"/>
      <c r="O44" s="86"/>
      <c r="P44" s="80"/>
      <c r="Q44" s="86"/>
      <c r="R44" s="86"/>
      <c r="S44" s="86"/>
      <c r="T44" s="87">
        <f t="shared" si="0"/>
        <v>0</v>
      </c>
      <c r="U44" s="88"/>
      <c r="V44" s="133" t="s">
        <v>388</v>
      </c>
    </row>
    <row r="45" spans="1:22" s="73" customFormat="1" ht="17.25" customHeight="1">
      <c r="A45" s="466"/>
      <c r="B45" s="463"/>
      <c r="C45" s="82" t="s">
        <v>86</v>
      </c>
      <c r="D45" s="80">
        <f ca="1">OFFSET($H45,0,MONTH(封面!$G$13)-1,)-OFFSET('2019营业费用'!$H45,0,MONTH(封面!$G$13)-1,)</f>
        <v>0</v>
      </c>
      <c r="E45" s="80">
        <f ca="1">OFFSET($H45,0,MONTH(封面!$G$13)-1,)-OFFSET('2020预算营业费用'!$H45,0,MONTH(封面!$G$13)-1,)</f>
        <v>0</v>
      </c>
      <c r="F45" s="86">
        <f ca="1">SUM(OFFSET($H45,0,0,1,MONTH(封面!$G$13)))-SUM(OFFSET('2019营业费用'!$H45,0,0,1,MONTH(封面!$G$13)))</f>
        <v>0</v>
      </c>
      <c r="G45" s="86">
        <f ca="1">SUM(OFFSET($H45,0,0,1,MONTH(封面!$G$13)))-SUM(OFFSET('2020预算营业费用'!$H45,0,0,1,MONTH(封面!$G$13)))</f>
        <v>0</v>
      </c>
      <c r="H45" s="80"/>
      <c r="I45" s="132">
        <v>0</v>
      </c>
      <c r="J45" s="132">
        <v>0</v>
      </c>
      <c r="K45" s="132"/>
      <c r="L45" s="132"/>
      <c r="M45" s="86"/>
      <c r="N45" s="86"/>
      <c r="O45" s="86"/>
      <c r="P45" s="80"/>
      <c r="Q45" s="86"/>
      <c r="R45" s="86"/>
      <c r="S45" s="86"/>
      <c r="T45" s="87">
        <f t="shared" si="0"/>
        <v>0</v>
      </c>
      <c r="U45" s="88"/>
      <c r="V45" s="133" t="s">
        <v>389</v>
      </c>
    </row>
    <row r="46" spans="1:22" s="73" customFormat="1" ht="17.25" customHeight="1">
      <c r="A46" s="466"/>
      <c r="B46" s="78" t="s">
        <v>87</v>
      </c>
      <c r="C46" s="82" t="s">
        <v>87</v>
      </c>
      <c r="D46" s="80">
        <f ca="1">OFFSET($H46,0,MONTH(封面!$G$13)-1,)-OFFSET('2019营业费用'!$H46,0,MONTH(封面!$G$13)-1,)</f>
        <v>187.74</v>
      </c>
      <c r="E46" s="80">
        <f ca="1">OFFSET($H46,0,MONTH(封面!$G$13)-1,)-OFFSET('2020预算营业费用'!$H46,0,MONTH(封面!$G$13)-1,)</f>
        <v>188.6449659090909</v>
      </c>
      <c r="F46" s="86">
        <f ca="1">SUM(OFFSET($H46,0,0,1,MONTH(封面!$G$13)))-SUM(OFFSET('2019营业费用'!$H46,0,0,1,MONTH(封面!$G$13)))</f>
        <v>563.22</v>
      </c>
      <c r="G46" s="86">
        <f ca="1">SUM(OFFSET($H46,0,0,1,MONTH(封面!$G$13)))-SUM(OFFSET('2020预算营业费用'!$H46,0,0,1,MONTH(封面!$G$13)))</f>
        <v>565.93489772727276</v>
      </c>
      <c r="H46" s="80">
        <v>227.66</v>
      </c>
      <c r="I46" s="132">
        <v>227.66</v>
      </c>
      <c r="J46" s="132">
        <v>227.66</v>
      </c>
      <c r="K46" s="132"/>
      <c r="L46" s="132"/>
      <c r="M46" s="86"/>
      <c r="N46" s="86"/>
      <c r="O46" s="86"/>
      <c r="P46" s="80"/>
      <c r="Q46" s="86"/>
      <c r="R46" s="86"/>
      <c r="S46" s="86"/>
      <c r="T46" s="87">
        <f t="shared" si="0"/>
        <v>682.98</v>
      </c>
      <c r="U46" s="88"/>
      <c r="V46" s="133" t="s">
        <v>390</v>
      </c>
    </row>
    <row r="47" spans="1:22" s="73" customFormat="1" ht="17.25" customHeight="1">
      <c r="A47" s="466"/>
      <c r="B47" s="78" t="s">
        <v>88</v>
      </c>
      <c r="C47" s="82" t="s">
        <v>88</v>
      </c>
      <c r="D47" s="80">
        <f ca="1">OFFSET($H47,0,MONTH(封面!$G$13)-1,)-OFFSET('2019营业费用'!$H47,0,MONTH(封面!$G$13)-1,)</f>
        <v>0</v>
      </c>
      <c r="E47" s="80">
        <f ca="1">OFFSET($H47,0,MONTH(封面!$G$13)-1,)-OFFSET('2020预算营业费用'!$H47,0,MONTH(封面!$G$13)-1,)</f>
        <v>0</v>
      </c>
      <c r="F47" s="86">
        <f ca="1">SUM(OFFSET($H47,0,0,1,MONTH(封面!$G$13)))-SUM(OFFSET('2019营业费用'!$H47,0,0,1,MONTH(封面!$G$13)))</f>
        <v>0</v>
      </c>
      <c r="G47" s="86">
        <f ca="1">SUM(OFFSET($H47,0,0,1,MONTH(封面!$G$13)))-SUM(OFFSET('2020预算营业费用'!$H47,0,0,1,MONTH(封面!$G$13)))</f>
        <v>0</v>
      </c>
      <c r="H47" s="80"/>
      <c r="I47" s="132">
        <v>0</v>
      </c>
      <c r="J47" s="132">
        <v>0</v>
      </c>
      <c r="K47" s="132"/>
      <c r="L47" s="132"/>
      <c r="M47" s="86"/>
      <c r="N47" s="86"/>
      <c r="O47" s="86"/>
      <c r="P47" s="80"/>
      <c r="Q47" s="86"/>
      <c r="R47" s="86"/>
      <c r="S47" s="86"/>
      <c r="T47" s="87">
        <f t="shared" si="0"/>
        <v>0</v>
      </c>
      <c r="U47" s="88"/>
      <c r="V47" s="133" t="s">
        <v>391</v>
      </c>
    </row>
    <row r="48" spans="1:22" s="73" customFormat="1" ht="17.25" customHeight="1">
      <c r="A48" s="466"/>
      <c r="B48" s="78" t="s">
        <v>89</v>
      </c>
      <c r="C48" s="82" t="s">
        <v>89</v>
      </c>
      <c r="D48" s="80">
        <f ca="1">OFFSET($H48,0,MONTH(封面!$G$13)-1,)-OFFSET('2019营业费用'!$H48,0,MONTH(封面!$G$13)-1,)</f>
        <v>0</v>
      </c>
      <c r="E48" s="80">
        <f ca="1">OFFSET($H48,0,MONTH(封面!$G$13)-1,)-OFFSET('2020预算营业费用'!$H48,0,MONTH(封面!$G$13)-1,)</f>
        <v>0</v>
      </c>
      <c r="F48" s="86">
        <f ca="1">SUM(OFFSET($H48,0,0,1,MONTH(封面!$G$13)))-SUM(OFFSET('2019营业费用'!$H48,0,0,1,MONTH(封面!$G$13)))</f>
        <v>0</v>
      </c>
      <c r="G48" s="86">
        <f ca="1">SUM(OFFSET($H48,0,0,1,MONTH(封面!$G$13)))-SUM(OFFSET('2020预算营业费用'!$H48,0,0,1,MONTH(封面!$G$13)))</f>
        <v>0</v>
      </c>
      <c r="H48" s="80"/>
      <c r="I48" s="132">
        <v>0</v>
      </c>
      <c r="J48" s="132">
        <v>0</v>
      </c>
      <c r="K48" s="132"/>
      <c r="L48" s="132"/>
      <c r="M48" s="86"/>
      <c r="N48" s="86"/>
      <c r="O48" s="86"/>
      <c r="P48" s="80"/>
      <c r="Q48" s="86"/>
      <c r="R48" s="86"/>
      <c r="S48" s="86"/>
      <c r="T48" s="87">
        <f t="shared" si="0"/>
        <v>0</v>
      </c>
      <c r="U48" s="298"/>
      <c r="V48" s="133" t="s">
        <v>392</v>
      </c>
    </row>
    <row r="49" spans="1:22" s="73" customFormat="1" ht="17.25" customHeight="1">
      <c r="A49" s="467" t="s">
        <v>90</v>
      </c>
      <c r="B49" s="462" t="s">
        <v>91</v>
      </c>
      <c r="C49" s="82" t="s">
        <v>92</v>
      </c>
      <c r="D49" s="80">
        <f ca="1">OFFSET($H49,0,MONTH(封面!$G$13)-1,)-OFFSET('2019营业费用'!$H49,0,MONTH(封面!$G$13)-1,)</f>
        <v>0</v>
      </c>
      <c r="E49" s="80">
        <f ca="1">OFFSET($H49,0,MONTH(封面!$G$13)-1,)-OFFSET('2020预算营业费用'!$H49,0,MONTH(封面!$G$13)-1,)</f>
        <v>0</v>
      </c>
      <c r="F49" s="86">
        <f ca="1">SUM(OFFSET($H49,0,0,1,MONTH(封面!$G$13)))-SUM(OFFSET('2019营业费用'!$H49,0,0,1,MONTH(封面!$G$13)))</f>
        <v>0</v>
      </c>
      <c r="G49" s="86">
        <f ca="1">SUM(OFFSET($H49,0,0,1,MONTH(封面!$G$13)))-SUM(OFFSET('2020预算营业费用'!$H49,0,0,1,MONTH(封面!$G$13)))</f>
        <v>0</v>
      </c>
      <c r="H49" s="80"/>
      <c r="I49" s="132">
        <v>0</v>
      </c>
      <c r="J49" s="132">
        <v>0</v>
      </c>
      <c r="K49" s="132"/>
      <c r="L49" s="132"/>
      <c r="M49" s="86"/>
      <c r="N49" s="86"/>
      <c r="O49" s="86"/>
      <c r="P49" s="80"/>
      <c r="Q49" s="86"/>
      <c r="R49" s="86"/>
      <c r="S49" s="86"/>
      <c r="T49" s="87">
        <f t="shared" si="0"/>
        <v>0</v>
      </c>
      <c r="U49" s="88"/>
      <c r="V49" s="133" t="s">
        <v>393</v>
      </c>
    </row>
    <row r="50" spans="1:22" s="73" customFormat="1" ht="17.25" customHeight="1">
      <c r="A50" s="467"/>
      <c r="B50" s="462"/>
      <c r="C50" s="82" t="s">
        <v>93</v>
      </c>
      <c r="D50" s="80">
        <f ca="1">OFFSET($H50,0,MONTH(封面!$G$13)-1,)-OFFSET('2019营业费用'!$H50,0,MONTH(封面!$G$13)-1,)</f>
        <v>0</v>
      </c>
      <c r="E50" s="80">
        <f ca="1">OFFSET($H50,0,MONTH(封面!$G$13)-1,)-OFFSET('2020预算营业费用'!$H50,0,MONTH(封面!$G$13)-1,)</f>
        <v>0</v>
      </c>
      <c r="F50" s="86">
        <f ca="1">SUM(OFFSET($H50,0,0,1,MONTH(封面!$G$13)))-SUM(OFFSET('2019营业费用'!$H50,0,0,1,MONTH(封面!$G$13)))</f>
        <v>0</v>
      </c>
      <c r="G50" s="86">
        <f ca="1">SUM(OFFSET($H50,0,0,1,MONTH(封面!$G$13)))-SUM(OFFSET('2020预算营业费用'!$H50,0,0,1,MONTH(封面!$G$13)))</f>
        <v>0</v>
      </c>
      <c r="H50" s="80"/>
      <c r="I50" s="132">
        <v>0</v>
      </c>
      <c r="J50" s="132">
        <v>0</v>
      </c>
      <c r="K50" s="132"/>
      <c r="L50" s="132"/>
      <c r="M50" s="86"/>
      <c r="N50" s="86"/>
      <c r="O50" s="86"/>
      <c r="P50" s="80"/>
      <c r="Q50" s="86"/>
      <c r="R50" s="86"/>
      <c r="S50" s="86"/>
      <c r="T50" s="87">
        <f t="shared" si="0"/>
        <v>0</v>
      </c>
      <c r="U50" s="88"/>
      <c r="V50" s="133" t="s">
        <v>394</v>
      </c>
    </row>
    <row r="51" spans="1:22" s="73" customFormat="1" ht="17.25" customHeight="1">
      <c r="A51" s="467"/>
      <c r="B51" s="462"/>
      <c r="C51" s="82" t="s">
        <v>94</v>
      </c>
      <c r="D51" s="80">
        <f ca="1">OFFSET($H51,0,MONTH(封面!$G$13)-1,)-OFFSET('2019营业费用'!$H51,0,MONTH(封面!$G$13)-1,)</f>
        <v>0</v>
      </c>
      <c r="E51" s="80">
        <f ca="1">OFFSET($H51,0,MONTH(封面!$G$13)-1,)-OFFSET('2020预算营业费用'!$H51,0,MONTH(封面!$G$13)-1,)</f>
        <v>0</v>
      </c>
      <c r="F51" s="86">
        <f ca="1">SUM(OFFSET($H51,0,0,1,MONTH(封面!$G$13)))-SUM(OFFSET('2019营业费用'!$H51,0,0,1,MONTH(封面!$G$13)))</f>
        <v>0</v>
      </c>
      <c r="G51" s="86">
        <f ca="1">SUM(OFFSET($H51,0,0,1,MONTH(封面!$G$13)))-SUM(OFFSET('2020预算营业费用'!$H51,0,0,1,MONTH(封面!$G$13)))</f>
        <v>0</v>
      </c>
      <c r="H51" s="80"/>
      <c r="I51" s="132">
        <v>0</v>
      </c>
      <c r="J51" s="132">
        <v>0</v>
      </c>
      <c r="K51" s="132"/>
      <c r="L51" s="132"/>
      <c r="M51" s="86"/>
      <c r="N51" s="86"/>
      <c r="O51" s="86"/>
      <c r="P51" s="80"/>
      <c r="Q51" s="86"/>
      <c r="R51" s="86"/>
      <c r="S51" s="86"/>
      <c r="T51" s="87">
        <f t="shared" si="0"/>
        <v>0</v>
      </c>
      <c r="U51" s="88"/>
      <c r="V51" s="133" t="s">
        <v>395</v>
      </c>
    </row>
    <row r="52" spans="1:22" s="73" customFormat="1" ht="17.25" customHeight="1">
      <c r="A52" s="467"/>
      <c r="B52" s="463" t="s">
        <v>95</v>
      </c>
      <c r="C52" s="82" t="s">
        <v>96</v>
      </c>
      <c r="D52" s="80">
        <f ca="1">OFFSET($H52,0,MONTH(封面!$G$13)-1,)-OFFSET('2019营业费用'!$H52,0,MONTH(封面!$G$13)-1,)</f>
        <v>0</v>
      </c>
      <c r="E52" s="80">
        <f ca="1">OFFSET($H52,0,MONTH(封面!$G$13)-1,)-OFFSET('2020预算营业费用'!$H52,0,MONTH(封面!$G$13)-1,)</f>
        <v>0</v>
      </c>
      <c r="F52" s="86">
        <f ca="1">SUM(OFFSET($H52,0,0,1,MONTH(封面!$G$13)))-SUM(OFFSET('2019营业费用'!$H52,0,0,1,MONTH(封面!$G$13)))</f>
        <v>0</v>
      </c>
      <c r="G52" s="86">
        <f ca="1">SUM(OFFSET($H52,0,0,1,MONTH(封面!$G$13)))-SUM(OFFSET('2020预算营业费用'!$H52,0,0,1,MONTH(封面!$G$13)))</f>
        <v>0</v>
      </c>
      <c r="H52" s="80"/>
      <c r="I52" s="132">
        <v>0</v>
      </c>
      <c r="J52" s="132">
        <v>0</v>
      </c>
      <c r="K52" s="132"/>
      <c r="L52" s="132"/>
      <c r="M52" s="86"/>
      <c r="N52" s="86"/>
      <c r="O52" s="86"/>
      <c r="P52" s="80"/>
      <c r="Q52" s="86"/>
      <c r="R52" s="86"/>
      <c r="S52" s="86"/>
      <c r="T52" s="87">
        <f t="shared" si="0"/>
        <v>0</v>
      </c>
      <c r="U52" s="88"/>
      <c r="V52" s="133" t="s">
        <v>396</v>
      </c>
    </row>
    <row r="53" spans="1:22" s="73" customFormat="1" ht="17.25" customHeight="1">
      <c r="A53" s="467"/>
      <c r="B53" s="463"/>
      <c r="C53" s="82" t="s">
        <v>97</v>
      </c>
      <c r="D53" s="80">
        <f ca="1">OFFSET($H53,0,MONTH(封面!$G$13)-1,)-OFFSET('2019营业费用'!$H53,0,MONTH(封面!$G$13)-1,)</f>
        <v>0</v>
      </c>
      <c r="E53" s="80">
        <f ca="1">OFFSET($H53,0,MONTH(封面!$G$13)-1,)-OFFSET('2020预算营业费用'!$H53,0,MONTH(封面!$G$13)-1,)</f>
        <v>0</v>
      </c>
      <c r="F53" s="86">
        <f ca="1">SUM(OFFSET($H53,0,0,1,MONTH(封面!$G$13)))-SUM(OFFSET('2019营业费用'!$H53,0,0,1,MONTH(封面!$G$13)))</f>
        <v>0</v>
      </c>
      <c r="G53" s="86">
        <f ca="1">SUM(OFFSET($H53,0,0,1,MONTH(封面!$G$13)))-SUM(OFFSET('2020预算营业费用'!$H53,0,0,1,MONTH(封面!$G$13)))</f>
        <v>0</v>
      </c>
      <c r="H53" s="80"/>
      <c r="I53" s="132">
        <v>0</v>
      </c>
      <c r="J53" s="132">
        <v>0</v>
      </c>
      <c r="K53" s="132"/>
      <c r="L53" s="132"/>
      <c r="M53" s="86"/>
      <c r="N53" s="86"/>
      <c r="O53" s="86"/>
      <c r="P53" s="80"/>
      <c r="Q53" s="86"/>
      <c r="R53" s="86"/>
      <c r="S53" s="86"/>
      <c r="T53" s="87">
        <f t="shared" si="0"/>
        <v>0</v>
      </c>
      <c r="U53" s="88"/>
      <c r="V53" s="133" t="s">
        <v>397</v>
      </c>
    </row>
    <row r="54" spans="1:22" s="73" customFormat="1" ht="17.25" customHeight="1">
      <c r="A54" s="467"/>
      <c r="B54" s="463"/>
      <c r="C54" s="82" t="s">
        <v>98</v>
      </c>
      <c r="D54" s="80">
        <f ca="1">OFFSET($H54,0,MONTH(封面!$G$13)-1,)-OFFSET('2019营业费用'!$H54,0,MONTH(封面!$G$13)-1,)</f>
        <v>0</v>
      </c>
      <c r="E54" s="80">
        <f ca="1">OFFSET($H54,0,MONTH(封面!$G$13)-1,)-OFFSET('2020预算营业费用'!$H54,0,MONTH(封面!$G$13)-1,)</f>
        <v>0</v>
      </c>
      <c r="F54" s="86">
        <f ca="1">SUM(OFFSET($H54,0,0,1,MONTH(封面!$G$13)))-SUM(OFFSET('2019营业费用'!$H54,0,0,1,MONTH(封面!$G$13)))</f>
        <v>0</v>
      </c>
      <c r="G54" s="86">
        <f ca="1">SUM(OFFSET($H54,0,0,1,MONTH(封面!$G$13)))-SUM(OFFSET('2020预算营业费用'!$H54,0,0,1,MONTH(封面!$G$13)))</f>
        <v>0</v>
      </c>
      <c r="H54" s="80"/>
      <c r="I54" s="132">
        <v>0</v>
      </c>
      <c r="J54" s="132">
        <v>0</v>
      </c>
      <c r="K54" s="132"/>
      <c r="L54" s="132"/>
      <c r="M54" s="86"/>
      <c r="N54" s="86"/>
      <c r="O54" s="86"/>
      <c r="P54" s="80"/>
      <c r="Q54" s="86"/>
      <c r="R54" s="86"/>
      <c r="S54" s="86"/>
      <c r="T54" s="87">
        <f t="shared" si="0"/>
        <v>0</v>
      </c>
      <c r="U54" s="88"/>
      <c r="V54" s="133" t="s">
        <v>398</v>
      </c>
    </row>
    <row r="55" spans="1:22" s="73" customFormat="1" ht="17.25" customHeight="1">
      <c r="A55" s="467"/>
      <c r="B55" s="83" t="s">
        <v>99</v>
      </c>
      <c r="C55" s="82" t="s">
        <v>99</v>
      </c>
      <c r="D55" s="80">
        <f ca="1">OFFSET($H55,0,MONTH(封面!$G$13)-1,)-OFFSET('2019营业费用'!$H55,0,MONTH(封面!$G$13)-1,)</f>
        <v>0</v>
      </c>
      <c r="E55" s="80">
        <f ca="1">OFFSET($H55,0,MONTH(封面!$G$13)-1,)-OFFSET('2020预算营业费用'!$H55,0,MONTH(封面!$G$13)-1,)</f>
        <v>0</v>
      </c>
      <c r="F55" s="86">
        <f ca="1">SUM(OFFSET($H55,0,0,1,MONTH(封面!$G$13)))-SUM(OFFSET('2019营业费用'!$H55,0,0,1,MONTH(封面!$G$13)))</f>
        <v>0</v>
      </c>
      <c r="G55" s="86">
        <f ca="1">SUM(OFFSET($H55,0,0,1,MONTH(封面!$G$13)))-SUM(OFFSET('2020预算营业费用'!$H55,0,0,1,MONTH(封面!$G$13)))</f>
        <v>0</v>
      </c>
      <c r="H55" s="80"/>
      <c r="I55" s="132">
        <v>0</v>
      </c>
      <c r="J55" s="132">
        <v>0</v>
      </c>
      <c r="K55" s="132"/>
      <c r="L55" s="132"/>
      <c r="M55" s="86"/>
      <c r="N55" s="86"/>
      <c r="O55" s="86"/>
      <c r="P55" s="80"/>
      <c r="Q55" s="86"/>
      <c r="R55" s="86"/>
      <c r="S55" s="86"/>
      <c r="T55" s="87">
        <f t="shared" si="0"/>
        <v>0</v>
      </c>
      <c r="U55" s="88"/>
      <c r="V55" s="133" t="s">
        <v>399</v>
      </c>
    </row>
    <row r="56" spans="1:22" s="73" customFormat="1" ht="17.25" customHeight="1">
      <c r="A56" s="467"/>
      <c r="B56" s="83" t="s">
        <v>100</v>
      </c>
      <c r="C56" s="82" t="s">
        <v>100</v>
      </c>
      <c r="D56" s="80">
        <f ca="1">OFFSET($H56,0,MONTH(封面!$G$13)-1,)-OFFSET('2019营业费用'!$H56,0,MONTH(封面!$G$13)-1,)</f>
        <v>0</v>
      </c>
      <c r="E56" s="80">
        <f ca="1">OFFSET($H56,0,MONTH(封面!$G$13)-1,)-OFFSET('2020预算营业费用'!$H56,0,MONTH(封面!$G$13)-1,)</f>
        <v>0</v>
      </c>
      <c r="F56" s="86">
        <f ca="1">SUM(OFFSET($H56,0,0,1,MONTH(封面!$G$13)))-SUM(OFFSET('2019营业费用'!$H56,0,0,1,MONTH(封面!$G$13)))</f>
        <v>0</v>
      </c>
      <c r="G56" s="86">
        <f ca="1">SUM(OFFSET($H56,0,0,1,MONTH(封面!$G$13)))-SUM(OFFSET('2020预算营业费用'!$H56,0,0,1,MONTH(封面!$G$13)))</f>
        <v>0</v>
      </c>
      <c r="H56" s="80"/>
      <c r="I56" s="132">
        <v>0</v>
      </c>
      <c r="J56" s="132">
        <v>0</v>
      </c>
      <c r="K56" s="132"/>
      <c r="L56" s="132"/>
      <c r="M56" s="86"/>
      <c r="N56" s="86"/>
      <c r="O56" s="86"/>
      <c r="P56" s="80"/>
      <c r="Q56" s="86"/>
      <c r="R56" s="86"/>
      <c r="S56" s="86"/>
      <c r="T56" s="87">
        <f t="shared" si="0"/>
        <v>0</v>
      </c>
      <c r="U56" s="88"/>
      <c r="V56" s="133" t="s">
        <v>400</v>
      </c>
    </row>
    <row r="57" spans="1:22" s="73" customFormat="1" ht="17.25" customHeight="1">
      <c r="A57" s="468" t="s">
        <v>101</v>
      </c>
      <c r="B57" s="78" t="s">
        <v>102</v>
      </c>
      <c r="C57" s="82" t="s">
        <v>102</v>
      </c>
      <c r="D57" s="80">
        <f ca="1">OFFSET($H57,0,MONTH(封面!$G$13)-1,)-OFFSET('2019营业费用'!$H57,0,MONTH(封面!$G$13)-1,)</f>
        <v>0</v>
      </c>
      <c r="E57" s="80">
        <f ca="1">OFFSET($H57,0,MONTH(封面!$G$13)-1,)-OFFSET('2020预算营业费用'!$H57,0,MONTH(封面!$G$13)-1,)</f>
        <v>0</v>
      </c>
      <c r="F57" s="86">
        <f ca="1">SUM(OFFSET($H57,0,0,1,MONTH(封面!$G$13)))-SUM(OFFSET('2019营业费用'!$H57,0,0,1,MONTH(封面!$G$13)))</f>
        <v>0</v>
      </c>
      <c r="G57" s="86">
        <f ca="1">SUM(OFFSET($H57,0,0,1,MONTH(封面!$G$13)))-SUM(OFFSET('2020预算营业费用'!$H57,0,0,1,MONTH(封面!$G$13)))</f>
        <v>0</v>
      </c>
      <c r="H57" s="80"/>
      <c r="I57" s="132">
        <v>0</v>
      </c>
      <c r="J57" s="132">
        <v>0</v>
      </c>
      <c r="K57" s="132"/>
      <c r="L57" s="132"/>
      <c r="M57" s="86"/>
      <c r="N57" s="86"/>
      <c r="O57" s="86"/>
      <c r="P57" s="80"/>
      <c r="Q57" s="86"/>
      <c r="R57" s="86"/>
      <c r="S57" s="86"/>
      <c r="T57" s="87">
        <f t="shared" si="0"/>
        <v>0</v>
      </c>
      <c r="U57" s="88"/>
      <c r="V57" s="133" t="s">
        <v>401</v>
      </c>
    </row>
    <row r="58" spans="1:22" s="73" customFormat="1" ht="17.25" customHeight="1">
      <c r="A58" s="468"/>
      <c r="B58" s="83" t="s">
        <v>103</v>
      </c>
      <c r="C58" s="82" t="s">
        <v>103</v>
      </c>
      <c r="D58" s="80">
        <f ca="1">OFFSET($H58,0,MONTH(封面!$G$13)-1,)-OFFSET('2019营业费用'!$H58,0,MONTH(封面!$G$13)-1,)</f>
        <v>0</v>
      </c>
      <c r="E58" s="80">
        <f ca="1">OFFSET($H58,0,MONTH(封面!$G$13)-1,)-OFFSET('2020预算营业费用'!$H58,0,MONTH(封面!$G$13)-1,)</f>
        <v>0</v>
      </c>
      <c r="F58" s="86">
        <f ca="1">SUM(OFFSET($H58,0,0,1,MONTH(封面!$G$13)))-SUM(OFFSET('2019营业费用'!$H58,0,0,1,MONTH(封面!$G$13)))</f>
        <v>0</v>
      </c>
      <c r="G58" s="86">
        <f ca="1">SUM(OFFSET($H58,0,0,1,MONTH(封面!$G$13)))-SUM(OFFSET('2020预算营业费用'!$H58,0,0,1,MONTH(封面!$G$13)))</f>
        <v>0</v>
      </c>
      <c r="H58" s="80"/>
      <c r="I58" s="132">
        <v>0</v>
      </c>
      <c r="J58" s="132">
        <v>0</v>
      </c>
      <c r="K58" s="132"/>
      <c r="L58" s="132"/>
      <c r="M58" s="86"/>
      <c r="N58" s="86"/>
      <c r="O58" s="86"/>
      <c r="P58" s="80"/>
      <c r="Q58" s="86"/>
      <c r="R58" s="86"/>
      <c r="S58" s="86"/>
      <c r="T58" s="87">
        <f t="shared" si="0"/>
        <v>0</v>
      </c>
      <c r="U58" s="88"/>
      <c r="V58" s="133" t="s">
        <v>402</v>
      </c>
    </row>
    <row r="59" spans="1:22" s="73" customFormat="1" ht="17.25" customHeight="1">
      <c r="A59" s="468"/>
      <c r="B59" s="462" t="s">
        <v>104</v>
      </c>
      <c r="C59" s="82" t="s">
        <v>105</v>
      </c>
      <c r="D59" s="80">
        <f ca="1">OFFSET($H59,0,MONTH(封面!$G$13)-1,)-OFFSET('2019营业费用'!$H59,0,MONTH(封面!$G$13)-1,)</f>
        <v>0</v>
      </c>
      <c r="E59" s="80">
        <f ca="1">OFFSET($H59,0,MONTH(封面!$G$13)-1,)-OFFSET('2020预算营业费用'!$H59,0,MONTH(封面!$G$13)-1,)</f>
        <v>0</v>
      </c>
      <c r="F59" s="86">
        <f ca="1">SUM(OFFSET($H59,0,0,1,MONTH(封面!$G$13)))-SUM(OFFSET('2019营业费用'!$H59,0,0,1,MONTH(封面!$G$13)))</f>
        <v>0</v>
      </c>
      <c r="G59" s="86">
        <f ca="1">SUM(OFFSET($H59,0,0,1,MONTH(封面!$G$13)))-SUM(OFFSET('2020预算营业费用'!$H59,0,0,1,MONTH(封面!$G$13)))</f>
        <v>0</v>
      </c>
      <c r="H59" s="80"/>
      <c r="I59" s="132">
        <v>0</v>
      </c>
      <c r="J59" s="132">
        <v>0</v>
      </c>
      <c r="K59" s="132"/>
      <c r="L59" s="132"/>
      <c r="M59" s="86"/>
      <c r="N59" s="86"/>
      <c r="O59" s="86"/>
      <c r="P59" s="80"/>
      <c r="Q59" s="86"/>
      <c r="R59" s="86"/>
      <c r="S59" s="86"/>
      <c r="T59" s="87">
        <f t="shared" si="0"/>
        <v>0</v>
      </c>
      <c r="U59" s="88"/>
      <c r="V59" s="133" t="s">
        <v>403</v>
      </c>
    </row>
    <row r="60" spans="1:22" s="73" customFormat="1" ht="12">
      <c r="A60" s="468"/>
      <c r="B60" s="462"/>
      <c r="C60" s="82" t="s">
        <v>106</v>
      </c>
      <c r="D60" s="80">
        <f ca="1">OFFSET($H60,0,MONTH(封面!$G$13)-1,)-OFFSET('2019营业费用'!$H60,0,MONTH(封面!$G$13)-1,)</f>
        <v>0</v>
      </c>
      <c r="E60" s="80">
        <f ca="1">OFFSET($H60,0,MONTH(封面!$G$13)-1,)-OFFSET('2020预算营业费用'!$H60,0,MONTH(封面!$G$13)-1,)</f>
        <v>0</v>
      </c>
      <c r="F60" s="86">
        <f ca="1">SUM(OFFSET($H60,0,0,1,MONTH(封面!$G$13)))-SUM(OFFSET('2019营业费用'!$H60,0,0,1,MONTH(封面!$G$13)))</f>
        <v>0</v>
      </c>
      <c r="G60" s="86">
        <f ca="1">SUM(OFFSET($H60,0,0,1,MONTH(封面!$G$13)))-SUM(OFFSET('2020预算营业费用'!$H60,0,0,1,MONTH(封面!$G$13)))</f>
        <v>0</v>
      </c>
      <c r="H60" s="80"/>
      <c r="I60" s="132">
        <v>0</v>
      </c>
      <c r="J60" s="132">
        <v>0</v>
      </c>
      <c r="K60" s="132"/>
      <c r="L60" s="132"/>
      <c r="M60" s="86"/>
      <c r="N60" s="86"/>
      <c r="O60" s="86"/>
      <c r="P60" s="80"/>
      <c r="Q60" s="86"/>
      <c r="R60" s="86"/>
      <c r="S60" s="86"/>
      <c r="T60" s="87">
        <f t="shared" si="0"/>
        <v>0</v>
      </c>
      <c r="U60" s="88"/>
      <c r="V60" s="133" t="s">
        <v>404</v>
      </c>
    </row>
    <row r="61" spans="1:22" s="73" customFormat="1" ht="17.25" customHeight="1">
      <c r="A61" s="468"/>
      <c r="B61" s="83" t="s">
        <v>107</v>
      </c>
      <c r="C61" s="82" t="s">
        <v>107</v>
      </c>
      <c r="D61" s="80">
        <f ca="1">OFFSET($H61,0,MONTH(封面!$G$13)-1,)-OFFSET('2019营业费用'!$H61,0,MONTH(封面!$G$13)-1,)</f>
        <v>0</v>
      </c>
      <c r="E61" s="80">
        <f ca="1">OFFSET($H61,0,MONTH(封面!$G$13)-1,)-OFFSET('2020预算营业费用'!$H61,0,MONTH(封面!$G$13)-1,)</f>
        <v>-900</v>
      </c>
      <c r="F61" s="86">
        <f ca="1">SUM(OFFSET($H61,0,0,1,MONTH(封面!$G$13)))-SUM(OFFSET('2019营业费用'!$H61,0,0,1,MONTH(封面!$G$13)))</f>
        <v>1004.75</v>
      </c>
      <c r="G61" s="86">
        <f ca="1">SUM(OFFSET($H61,0,0,1,MONTH(封面!$G$13)))-SUM(OFFSET('2020预算营业费用'!$H61,0,0,1,MONTH(封面!$G$13)))</f>
        <v>-1495.25</v>
      </c>
      <c r="H61" s="80">
        <v>1004.75</v>
      </c>
      <c r="I61" s="132">
        <v>0</v>
      </c>
      <c r="J61" s="132">
        <v>0</v>
      </c>
      <c r="K61" s="132"/>
      <c r="L61" s="132"/>
      <c r="M61" s="86"/>
      <c r="N61" s="86"/>
      <c r="O61" s="86"/>
      <c r="P61" s="80"/>
      <c r="Q61" s="86"/>
      <c r="R61" s="86"/>
      <c r="S61" s="86"/>
      <c r="T61" s="87">
        <f t="shared" si="0"/>
        <v>1004.75</v>
      </c>
      <c r="U61" s="88"/>
      <c r="V61" s="133" t="s">
        <v>405</v>
      </c>
    </row>
    <row r="62" spans="1:22" s="73" customFormat="1" ht="17.25" customHeight="1">
      <c r="A62" s="468"/>
      <c r="B62" s="78" t="s">
        <v>108</v>
      </c>
      <c r="C62" s="82" t="s">
        <v>108</v>
      </c>
      <c r="D62" s="80">
        <f ca="1">OFFSET($H62,0,MONTH(封面!$G$13)-1,)-OFFSET('2019营业费用'!$H62,0,MONTH(封面!$G$13)-1,)</f>
        <v>0</v>
      </c>
      <c r="E62" s="80">
        <f ca="1">OFFSET($H62,0,MONTH(封面!$G$13)-1,)-OFFSET('2020预算营业费用'!$H62,0,MONTH(封面!$G$13)-1,)</f>
        <v>0</v>
      </c>
      <c r="F62" s="86">
        <f ca="1">SUM(OFFSET($H62,0,0,1,MONTH(封面!$G$13)))-SUM(OFFSET('2019营业费用'!$H62,0,0,1,MONTH(封面!$G$13)))</f>
        <v>0</v>
      </c>
      <c r="G62" s="86">
        <f ca="1">SUM(OFFSET($H62,0,0,1,MONTH(封面!$G$13)))-SUM(OFFSET('2020预算营业费用'!$H62,0,0,1,MONTH(封面!$G$13)))</f>
        <v>-500</v>
      </c>
      <c r="H62" s="80"/>
      <c r="I62" s="132">
        <v>0</v>
      </c>
      <c r="J62" s="132">
        <v>0</v>
      </c>
      <c r="K62" s="132"/>
      <c r="L62" s="132"/>
      <c r="M62" s="86"/>
      <c r="N62" s="86"/>
      <c r="O62" s="86"/>
      <c r="P62" s="80"/>
      <c r="Q62" s="86"/>
      <c r="R62" s="86"/>
      <c r="S62" s="86"/>
      <c r="T62" s="87">
        <f t="shared" si="0"/>
        <v>0</v>
      </c>
      <c r="U62" s="88"/>
      <c r="V62" s="133" t="s">
        <v>406</v>
      </c>
    </row>
    <row r="63" spans="1:22" s="73" customFormat="1" ht="17.25" customHeight="1">
      <c r="A63" s="469" t="s">
        <v>109</v>
      </c>
      <c r="B63" s="81" t="s">
        <v>110</v>
      </c>
      <c r="C63" s="82" t="s">
        <v>110</v>
      </c>
      <c r="D63" s="80">
        <f ca="1">OFFSET($H63,0,MONTH(封面!$G$13)-1,)-OFFSET('2019营业费用'!$H63,0,MONTH(封面!$G$13)-1,)</f>
        <v>0</v>
      </c>
      <c r="E63" s="80">
        <f ca="1">OFFSET($H63,0,MONTH(封面!$G$13)-1,)-OFFSET('2020预算营业费用'!$H63,0,MONTH(封面!$G$13)-1,)</f>
        <v>0</v>
      </c>
      <c r="F63" s="86">
        <f ca="1">SUM(OFFSET($H63,0,0,1,MONTH(封面!$G$13)))-SUM(OFFSET('2019营业费用'!$H63,0,0,1,MONTH(封面!$G$13)))</f>
        <v>0</v>
      </c>
      <c r="G63" s="86">
        <f ca="1">SUM(OFFSET($H63,0,0,1,MONTH(封面!$G$13)))-SUM(OFFSET('2020预算营业费用'!$H63,0,0,1,MONTH(封面!$G$13)))</f>
        <v>0</v>
      </c>
      <c r="H63" s="80"/>
      <c r="I63" s="132">
        <v>0</v>
      </c>
      <c r="J63" s="132">
        <v>0</v>
      </c>
      <c r="K63" s="132"/>
      <c r="L63" s="132"/>
      <c r="M63" s="86"/>
      <c r="N63" s="86"/>
      <c r="O63" s="86"/>
      <c r="P63" s="80"/>
      <c r="Q63" s="86"/>
      <c r="R63" s="86"/>
      <c r="S63" s="86"/>
      <c r="T63" s="87">
        <f t="shared" si="0"/>
        <v>0</v>
      </c>
      <c r="U63" s="88"/>
      <c r="V63" s="133" t="s">
        <v>407</v>
      </c>
    </row>
    <row r="64" spans="1:22" s="73" customFormat="1" ht="17.25" customHeight="1">
      <c r="A64" s="469"/>
      <c r="B64" s="81" t="s">
        <v>111</v>
      </c>
      <c r="C64" s="82" t="s">
        <v>111</v>
      </c>
      <c r="D64" s="80">
        <f ca="1">OFFSET($H64,0,MONTH(封面!$G$13)-1,)-OFFSET('2019营业费用'!$H64,0,MONTH(封面!$G$13)-1,)</f>
        <v>0</v>
      </c>
      <c r="E64" s="80">
        <f ca="1">OFFSET($H64,0,MONTH(封面!$G$13)-1,)-OFFSET('2020预算营业费用'!$H64,0,MONTH(封面!$G$13)-1,)</f>
        <v>0</v>
      </c>
      <c r="F64" s="86">
        <f ca="1">SUM(OFFSET($H64,0,0,1,MONTH(封面!$G$13)))-SUM(OFFSET('2019营业费用'!$H64,0,0,1,MONTH(封面!$G$13)))</f>
        <v>0</v>
      </c>
      <c r="G64" s="86">
        <f ca="1">SUM(OFFSET($H64,0,0,1,MONTH(封面!$G$13)))-SUM(OFFSET('2020预算营业费用'!$H64,0,0,1,MONTH(封面!$G$13)))</f>
        <v>0</v>
      </c>
      <c r="H64" s="80"/>
      <c r="I64" s="132">
        <v>0</v>
      </c>
      <c r="J64" s="132">
        <v>0</v>
      </c>
      <c r="K64" s="132"/>
      <c r="L64" s="132"/>
      <c r="M64" s="86"/>
      <c r="N64" s="86"/>
      <c r="O64" s="86"/>
      <c r="P64" s="80"/>
      <c r="Q64" s="86"/>
      <c r="R64" s="86"/>
      <c r="S64" s="86"/>
      <c r="T64" s="87">
        <f t="shared" si="0"/>
        <v>0</v>
      </c>
      <c r="U64" s="88"/>
      <c r="V64" s="133" t="s">
        <v>408</v>
      </c>
    </row>
    <row r="65" spans="1:22" s="73" customFormat="1" ht="17.25" customHeight="1">
      <c r="A65" s="469"/>
      <c r="B65" s="81" t="s">
        <v>112</v>
      </c>
      <c r="C65" s="82" t="s">
        <v>112</v>
      </c>
      <c r="D65" s="80">
        <f ca="1">OFFSET($H65,0,MONTH(封面!$G$13)-1,)-OFFSET('2019营业费用'!$H65,0,MONTH(封面!$G$13)-1,)</f>
        <v>0</v>
      </c>
      <c r="E65" s="80">
        <f ca="1">OFFSET($H65,0,MONTH(封面!$G$13)-1,)-OFFSET('2020预算营业费用'!$H65,0,MONTH(封面!$G$13)-1,)</f>
        <v>0</v>
      </c>
      <c r="F65" s="86">
        <f ca="1">SUM(OFFSET($H65,0,0,1,MONTH(封面!$G$13)))-SUM(OFFSET('2019营业费用'!$H65,0,0,1,MONTH(封面!$G$13)))</f>
        <v>0</v>
      </c>
      <c r="G65" s="86">
        <f ca="1">SUM(OFFSET($H65,0,0,1,MONTH(封面!$G$13)))-SUM(OFFSET('2020预算营业费用'!$H65,0,0,1,MONTH(封面!$G$13)))</f>
        <v>0</v>
      </c>
      <c r="H65" s="80"/>
      <c r="I65" s="132">
        <v>0</v>
      </c>
      <c r="J65" s="132">
        <v>0</v>
      </c>
      <c r="K65" s="132"/>
      <c r="L65" s="132"/>
      <c r="M65" s="86"/>
      <c r="N65" s="86"/>
      <c r="O65" s="86"/>
      <c r="P65" s="80"/>
      <c r="Q65" s="86"/>
      <c r="R65" s="86"/>
      <c r="S65" s="86"/>
      <c r="T65" s="87">
        <f t="shared" si="0"/>
        <v>0</v>
      </c>
      <c r="U65" s="88"/>
      <c r="V65" s="133" t="s">
        <v>409</v>
      </c>
    </row>
    <row r="66" spans="1:22" s="73" customFormat="1" ht="17.25" customHeight="1">
      <c r="A66" s="469"/>
      <c r="B66" s="81" t="s">
        <v>113</v>
      </c>
      <c r="C66" s="82" t="s">
        <v>113</v>
      </c>
      <c r="D66" s="80">
        <f ca="1">OFFSET($H66,0,MONTH(封面!$G$13)-1,)-OFFSET('2019营业费用'!$H66,0,MONTH(封面!$G$13)-1,)</f>
        <v>0</v>
      </c>
      <c r="E66" s="80">
        <f ca="1">OFFSET($H66,0,MONTH(封面!$G$13)-1,)-OFFSET('2020预算营业费用'!$H66,0,MONTH(封面!$G$13)-1,)</f>
        <v>0</v>
      </c>
      <c r="F66" s="86">
        <f ca="1">SUM(OFFSET($H66,0,0,1,MONTH(封面!$G$13)))-SUM(OFFSET('2019营业费用'!$H66,0,0,1,MONTH(封面!$G$13)))</f>
        <v>0</v>
      </c>
      <c r="G66" s="86">
        <f ca="1">SUM(OFFSET($H66,0,0,1,MONTH(封面!$G$13)))-SUM(OFFSET('2020预算营业费用'!$H66,0,0,1,MONTH(封面!$G$13)))</f>
        <v>0</v>
      </c>
      <c r="H66" s="80"/>
      <c r="I66" s="132">
        <v>0</v>
      </c>
      <c r="J66" s="132">
        <v>0</v>
      </c>
      <c r="K66" s="132"/>
      <c r="L66" s="132"/>
      <c r="M66" s="86"/>
      <c r="N66" s="86"/>
      <c r="O66" s="86"/>
      <c r="P66" s="80"/>
      <c r="Q66" s="86"/>
      <c r="R66" s="86"/>
      <c r="S66" s="86"/>
      <c r="T66" s="87">
        <f t="shared" si="0"/>
        <v>0</v>
      </c>
      <c r="U66" s="88"/>
      <c r="V66" s="133" t="s">
        <v>410</v>
      </c>
    </row>
    <row r="67" spans="1:22" s="73" customFormat="1" ht="17.25" customHeight="1">
      <c r="A67" s="469"/>
      <c r="B67" s="81" t="s">
        <v>114</v>
      </c>
      <c r="C67" s="82" t="s">
        <v>114</v>
      </c>
      <c r="D67" s="80">
        <f ca="1">OFFSET($H67,0,MONTH(封面!$G$13)-1,)-OFFSET('2019营业费用'!$H67,0,MONTH(封面!$G$13)-1,)</f>
        <v>0</v>
      </c>
      <c r="E67" s="80">
        <f ca="1">OFFSET($H67,0,MONTH(封面!$G$13)-1,)-OFFSET('2020预算营业费用'!$H67,0,MONTH(封面!$G$13)-1,)</f>
        <v>0</v>
      </c>
      <c r="F67" s="86">
        <f ca="1">SUM(OFFSET($H67,0,0,1,MONTH(封面!$G$13)))-SUM(OFFSET('2019营业费用'!$H67,0,0,1,MONTH(封面!$G$13)))</f>
        <v>0</v>
      </c>
      <c r="G67" s="86">
        <f ca="1">SUM(OFFSET($H67,0,0,1,MONTH(封面!$G$13)))-SUM(OFFSET('2020预算营业费用'!$H67,0,0,1,MONTH(封面!$G$13)))</f>
        <v>0</v>
      </c>
      <c r="H67" s="80"/>
      <c r="I67" s="132">
        <v>0</v>
      </c>
      <c r="J67" s="132">
        <v>0</v>
      </c>
      <c r="K67" s="132"/>
      <c r="L67" s="132"/>
      <c r="M67" s="86"/>
      <c r="N67" s="86"/>
      <c r="O67" s="86"/>
      <c r="P67" s="80"/>
      <c r="Q67" s="86"/>
      <c r="R67" s="86"/>
      <c r="S67" s="86"/>
      <c r="T67" s="87">
        <f t="shared" si="0"/>
        <v>0</v>
      </c>
      <c r="U67" s="88"/>
      <c r="V67" s="133" t="s">
        <v>411</v>
      </c>
    </row>
    <row r="68" spans="1:22" s="73" customFormat="1" ht="12">
      <c r="A68" s="469"/>
      <c r="B68" s="462" t="s">
        <v>115</v>
      </c>
      <c r="C68" s="82" t="s">
        <v>116</v>
      </c>
      <c r="D68" s="80">
        <f ca="1">OFFSET($H68,0,MONTH(封面!$G$13)-1,)-OFFSET('2019营业费用'!$H68,0,MONTH(封面!$G$13)-1,)</f>
        <v>0</v>
      </c>
      <c r="E68" s="80">
        <f ca="1">OFFSET($H68,0,MONTH(封面!$G$13)-1,)-OFFSET('2020预算营业费用'!$H68,0,MONTH(封面!$G$13)-1,)</f>
        <v>0</v>
      </c>
      <c r="F68" s="86">
        <f ca="1">SUM(OFFSET($H68,0,0,1,MONTH(封面!$G$13)))-SUM(OFFSET('2019营业费用'!$H68,0,0,1,MONTH(封面!$G$13)))</f>
        <v>0</v>
      </c>
      <c r="G68" s="86">
        <f ca="1">SUM(OFFSET($H68,0,0,1,MONTH(封面!$G$13)))-SUM(OFFSET('2020预算营业费用'!$H68,0,0,1,MONTH(封面!$G$13)))</f>
        <v>0</v>
      </c>
      <c r="H68" s="80"/>
      <c r="I68" s="132">
        <v>0</v>
      </c>
      <c r="J68" s="132">
        <v>0</v>
      </c>
      <c r="K68" s="132"/>
      <c r="L68" s="132"/>
      <c r="M68" s="86"/>
      <c r="N68" s="86"/>
      <c r="O68" s="86"/>
      <c r="P68" s="80"/>
      <c r="Q68" s="86"/>
      <c r="R68" s="86"/>
      <c r="S68" s="86"/>
      <c r="T68" s="87">
        <f t="shared" si="0"/>
        <v>0</v>
      </c>
      <c r="U68" s="88"/>
      <c r="V68" s="137" t="s">
        <v>412</v>
      </c>
    </row>
    <row r="69" spans="1:22" s="73" customFormat="1" ht="17.25" customHeight="1">
      <c r="A69" s="469"/>
      <c r="B69" s="462"/>
      <c r="C69" s="82" t="s">
        <v>117</v>
      </c>
      <c r="D69" s="80">
        <f ca="1">OFFSET($H69,0,MONTH(封面!$G$13)-1,)-OFFSET('2019营业费用'!$H69,0,MONTH(封面!$G$13)-1,)</f>
        <v>175204.96000000002</v>
      </c>
      <c r="E69" s="80">
        <f ca="1">OFFSET($H69,0,MONTH(封面!$G$13)-1,)-OFFSET('2020预算营业费用'!$H69,0,MONTH(封面!$G$13)-1,)</f>
        <v>117832.40926605505</v>
      </c>
      <c r="F69" s="86">
        <f ca="1">SUM(OFFSET($H69,0,0,1,MONTH(封面!$G$13)))-SUM(OFFSET('2019营业费用'!$H69,0,0,1,MONTH(封面!$G$13)))</f>
        <v>362656.48</v>
      </c>
      <c r="G69" s="86">
        <f ca="1">SUM(OFFSET($H69,0,0,1,MONTH(封面!$G$13)))-SUM(OFFSET('2020预算营业费用'!$H69,0,0,1,MONTH(封面!$G$13)))</f>
        <v>145202.29284403671</v>
      </c>
      <c r="H69" s="80">
        <v>135024.79</v>
      </c>
      <c r="I69" s="132">
        <v>72592.800000000003</v>
      </c>
      <c r="J69" s="132">
        <v>235089.29</v>
      </c>
      <c r="K69" s="132"/>
      <c r="L69" s="132"/>
      <c r="M69" s="86"/>
      <c r="N69" s="86"/>
      <c r="O69" s="86"/>
      <c r="P69" s="80"/>
      <c r="Q69" s="86"/>
      <c r="R69" s="86"/>
      <c r="S69" s="86"/>
      <c r="T69" s="87">
        <f t="shared" si="0"/>
        <v>442706.88</v>
      </c>
      <c r="U69" s="88"/>
      <c r="V69" s="137" t="s">
        <v>413</v>
      </c>
    </row>
    <row r="70" spans="1:22" s="73" customFormat="1" ht="17.25" customHeight="1">
      <c r="A70" s="469"/>
      <c r="B70" s="83" t="s">
        <v>118</v>
      </c>
      <c r="C70" s="82" t="s">
        <v>118</v>
      </c>
      <c r="D70" s="80">
        <f ca="1">OFFSET($H70,0,MONTH(封面!$G$13)-1,)-OFFSET('2019营业费用'!$H70,0,MONTH(封面!$G$13)-1,)</f>
        <v>1168.04</v>
      </c>
      <c r="E70" s="80">
        <f ca="1">OFFSET($H70,0,MONTH(封面!$G$13)-1,)-OFFSET('2020预算营业费用'!$H70,0,MONTH(封面!$G$13)-1,)</f>
        <v>216.03999999999996</v>
      </c>
      <c r="F70" s="86">
        <f ca="1">SUM(OFFSET($H70,0,0,1,MONTH(封面!$G$13)))-SUM(OFFSET('2019营业费用'!$H70,0,0,1,MONTH(封面!$G$13)))</f>
        <v>2706.76</v>
      </c>
      <c r="G70" s="86">
        <f ca="1">SUM(OFFSET($H70,0,0,1,MONTH(封面!$G$13)))-SUM(OFFSET('2020预算营业费用'!$H70,0,0,1,MONTH(封面!$G$13)))</f>
        <v>584.76000000000022</v>
      </c>
      <c r="H70" s="80">
        <v>1968.72</v>
      </c>
      <c r="I70" s="132">
        <v>0</v>
      </c>
      <c r="J70" s="132">
        <v>1216.04</v>
      </c>
      <c r="K70" s="132"/>
      <c r="L70" s="132"/>
      <c r="M70" s="86"/>
      <c r="N70" s="86"/>
      <c r="O70" s="86"/>
      <c r="P70" s="80"/>
      <c r="Q70" s="86"/>
      <c r="R70" s="86"/>
      <c r="S70" s="86"/>
      <c r="T70" s="87">
        <f t="shared" si="0"/>
        <v>3184.76</v>
      </c>
      <c r="U70" s="88"/>
      <c r="V70" s="137" t="s">
        <v>414</v>
      </c>
    </row>
    <row r="71" spans="1:22" s="73" customFormat="1" ht="17.25" customHeight="1">
      <c r="A71" s="469"/>
      <c r="B71" s="83" t="s">
        <v>119</v>
      </c>
      <c r="C71" s="82" t="s">
        <v>119</v>
      </c>
      <c r="D71" s="80">
        <f ca="1">OFFSET($H71,0,MONTH(封面!$G$13)-1,)-OFFSET('2019营业费用'!$H71,0,MONTH(封面!$G$13)-1,)</f>
        <v>0</v>
      </c>
      <c r="E71" s="80">
        <f ca="1">OFFSET($H71,0,MONTH(封面!$G$13)-1,)-OFFSET('2020预算营业费用'!$H71,0,MONTH(封面!$G$13)-1,)</f>
        <v>0</v>
      </c>
      <c r="F71" s="86">
        <f ca="1">SUM(OFFSET($H71,0,0,1,MONTH(封面!$G$13)))-SUM(OFFSET('2019营业费用'!$H71,0,0,1,MONTH(封面!$G$13)))</f>
        <v>0</v>
      </c>
      <c r="G71" s="86">
        <f ca="1">SUM(OFFSET($H71,0,0,1,MONTH(封面!$G$13)))-SUM(OFFSET('2020预算营业费用'!$H71,0,0,1,MONTH(封面!$G$13)))</f>
        <v>0</v>
      </c>
      <c r="H71" s="80"/>
      <c r="I71" s="132">
        <v>0</v>
      </c>
      <c r="J71" s="132">
        <v>0</v>
      </c>
      <c r="K71" s="132"/>
      <c r="L71" s="132"/>
      <c r="M71" s="86"/>
      <c r="N71" s="86"/>
      <c r="O71" s="86"/>
      <c r="P71" s="80"/>
      <c r="Q71" s="86"/>
      <c r="R71" s="86"/>
      <c r="S71" s="86"/>
      <c r="T71" s="87">
        <f t="shared" ref="T71:T104" si="1">SUM(H71:S71)</f>
        <v>0</v>
      </c>
      <c r="U71" s="88"/>
      <c r="V71" s="133" t="s">
        <v>415</v>
      </c>
    </row>
    <row r="72" spans="1:22" s="73" customFormat="1" ht="17.25" customHeight="1">
      <c r="A72" s="469"/>
      <c r="B72" s="83" t="s">
        <v>120</v>
      </c>
      <c r="C72" s="82" t="s">
        <v>120</v>
      </c>
      <c r="D72" s="80">
        <f ca="1">OFFSET($H72,0,MONTH(封面!$G$13)-1,)-OFFSET('2019营业费用'!$H72,0,MONTH(封面!$G$13)-1,)</f>
        <v>0</v>
      </c>
      <c r="E72" s="80">
        <f ca="1">OFFSET($H72,0,MONTH(封面!$G$13)-1,)-OFFSET('2020预算营业费用'!$H72,0,MONTH(封面!$G$13)-1,)</f>
        <v>0</v>
      </c>
      <c r="F72" s="86">
        <f ca="1">SUM(OFFSET($H72,0,0,1,MONTH(封面!$G$13)))-SUM(OFFSET('2019营业费用'!$H72,0,0,1,MONTH(封面!$G$13)))</f>
        <v>0</v>
      </c>
      <c r="G72" s="86">
        <f ca="1">SUM(OFFSET($H72,0,0,1,MONTH(封面!$G$13)))-SUM(OFFSET('2020预算营业费用'!$H72,0,0,1,MONTH(封面!$G$13)))</f>
        <v>0</v>
      </c>
      <c r="H72" s="80"/>
      <c r="I72" s="132">
        <v>0</v>
      </c>
      <c r="J72" s="132">
        <v>0</v>
      </c>
      <c r="K72" s="132"/>
      <c r="L72" s="132"/>
      <c r="M72" s="86"/>
      <c r="N72" s="86"/>
      <c r="O72" s="86"/>
      <c r="P72" s="80"/>
      <c r="Q72" s="86"/>
      <c r="R72" s="86"/>
      <c r="S72" s="86"/>
      <c r="T72" s="87">
        <f t="shared" si="1"/>
        <v>0</v>
      </c>
      <c r="U72" s="88"/>
      <c r="V72" s="133" t="s">
        <v>416</v>
      </c>
    </row>
    <row r="73" spans="1:22" s="73" customFormat="1" ht="17.25" customHeight="1">
      <c r="A73" s="469"/>
      <c r="B73" s="462" t="s">
        <v>121</v>
      </c>
      <c r="C73" s="82" t="s">
        <v>122</v>
      </c>
      <c r="D73" s="80">
        <f ca="1">OFFSET($H73,0,MONTH(封面!$G$13)-1,)-OFFSET('2019营业费用'!$H73,0,MONTH(封面!$G$13)-1,)</f>
        <v>0</v>
      </c>
      <c r="E73" s="80">
        <f ca="1">OFFSET($H73,0,MONTH(封面!$G$13)-1,)-OFFSET('2020预算营业费用'!$H73,0,MONTH(封面!$G$13)-1,)</f>
        <v>0</v>
      </c>
      <c r="F73" s="86">
        <f ca="1">SUM(OFFSET($H73,0,0,1,MONTH(封面!$G$13)))-SUM(OFFSET('2019营业费用'!$H73,0,0,1,MONTH(封面!$G$13)))</f>
        <v>0</v>
      </c>
      <c r="G73" s="86">
        <f ca="1">SUM(OFFSET($H73,0,0,1,MONTH(封面!$G$13)))-SUM(OFFSET('2020预算营业费用'!$H73,0,0,1,MONTH(封面!$G$13)))</f>
        <v>0</v>
      </c>
      <c r="H73" s="80"/>
      <c r="I73" s="132">
        <v>0</v>
      </c>
      <c r="J73" s="132">
        <v>0</v>
      </c>
      <c r="K73" s="132"/>
      <c r="L73" s="132"/>
      <c r="M73" s="86"/>
      <c r="N73" s="86"/>
      <c r="O73" s="86"/>
      <c r="P73" s="80"/>
      <c r="Q73" s="86"/>
      <c r="R73" s="86"/>
      <c r="S73" s="86"/>
      <c r="T73" s="87">
        <f t="shared" si="1"/>
        <v>0</v>
      </c>
      <c r="U73" s="88"/>
      <c r="V73" s="133" t="s">
        <v>417</v>
      </c>
    </row>
    <row r="74" spans="1:22" s="73" customFormat="1" ht="17.25" customHeight="1">
      <c r="A74" s="469"/>
      <c r="B74" s="462"/>
      <c r="C74" s="90" t="s">
        <v>123</v>
      </c>
      <c r="D74" s="80">
        <f ca="1">OFFSET($H74,0,MONTH(封面!$G$13)-1,)-OFFSET('2019营业费用'!$H74,0,MONTH(封面!$G$13)-1,)</f>
        <v>1145.28</v>
      </c>
      <c r="E74" s="80">
        <f ca="1">OFFSET($H74,0,MONTH(封面!$G$13)-1,)-OFFSET('2020预算营业费用'!$H74,0,MONTH(封面!$G$13)-1,)</f>
        <v>1145.28</v>
      </c>
      <c r="F74" s="86">
        <f ca="1">SUM(OFFSET($H74,0,0,1,MONTH(封面!$G$13)))-SUM(OFFSET('2019营业费用'!$H74,0,0,1,MONTH(封面!$G$13)))</f>
        <v>133.20000000000005</v>
      </c>
      <c r="G74" s="86">
        <f ca="1">SUM(OFFSET($H74,0,0,1,MONTH(封面!$G$13)))-SUM(OFFSET('2020预算营业费用'!$H74,0,0,1,MONTH(封面!$G$13)))</f>
        <v>1145.28</v>
      </c>
      <c r="H74" s="80"/>
      <c r="I74" s="132">
        <v>0</v>
      </c>
      <c r="J74" s="132">
        <v>1145.28</v>
      </c>
      <c r="K74" s="132"/>
      <c r="L74" s="132"/>
      <c r="M74" s="86"/>
      <c r="N74" s="86"/>
      <c r="O74" s="86"/>
      <c r="P74" s="80"/>
      <c r="Q74" s="86"/>
      <c r="R74" s="86"/>
      <c r="S74" s="86"/>
      <c r="T74" s="87">
        <f t="shared" si="1"/>
        <v>1145.28</v>
      </c>
      <c r="U74" s="88"/>
      <c r="V74" s="133" t="s">
        <v>418</v>
      </c>
    </row>
    <row r="75" spans="1:22" s="73" customFormat="1" ht="17.25" customHeight="1">
      <c r="A75" s="469"/>
      <c r="B75" s="83" t="s">
        <v>124</v>
      </c>
      <c r="C75" s="82" t="s">
        <v>124</v>
      </c>
      <c r="D75" s="80">
        <f ca="1">OFFSET($H75,0,MONTH(封面!$G$13)-1,)-OFFSET('2019营业费用'!$H75,0,MONTH(封面!$G$13)-1,)</f>
        <v>3300</v>
      </c>
      <c r="E75" s="80">
        <f ca="1">OFFSET($H75,0,MONTH(封面!$G$13)-1,)-OFFSET('2020预算营业费用'!$H75,0,MONTH(封面!$G$13)-1,)</f>
        <v>3300</v>
      </c>
      <c r="F75" s="86">
        <f ca="1">SUM(OFFSET($H75,0,0,1,MONTH(封面!$G$13)))-SUM(OFFSET('2019营业费用'!$H75,0,0,1,MONTH(封面!$G$13)))</f>
        <v>3300</v>
      </c>
      <c r="G75" s="86">
        <f ca="1">SUM(OFFSET($H75,0,0,1,MONTH(封面!$G$13)))-SUM(OFFSET('2020预算营业费用'!$H75,0,0,1,MONTH(封面!$G$13)))</f>
        <v>3300</v>
      </c>
      <c r="H75" s="80"/>
      <c r="I75" s="132">
        <v>0</v>
      </c>
      <c r="J75" s="132">
        <v>3300</v>
      </c>
      <c r="K75" s="132"/>
      <c r="L75" s="132"/>
      <c r="M75" s="86"/>
      <c r="N75" s="86"/>
      <c r="O75" s="86"/>
      <c r="P75" s="80"/>
      <c r="Q75" s="86"/>
      <c r="R75" s="86"/>
      <c r="S75" s="86"/>
      <c r="T75" s="87">
        <f t="shared" si="1"/>
        <v>3300</v>
      </c>
      <c r="U75" s="88"/>
      <c r="V75" s="133" t="s">
        <v>419</v>
      </c>
    </row>
    <row r="76" spans="1:22" s="73" customFormat="1" ht="17.25" customHeight="1">
      <c r="A76" s="470" t="s">
        <v>125</v>
      </c>
      <c r="B76" s="78" t="s">
        <v>126</v>
      </c>
      <c r="C76" s="82" t="s">
        <v>126</v>
      </c>
      <c r="D76" s="80">
        <f ca="1">OFFSET($H76,0,MONTH(封面!$G$13)-1,)-OFFSET('2019营业费用'!$H76,0,MONTH(封面!$G$13)-1,)</f>
        <v>0</v>
      </c>
      <c r="E76" s="80">
        <f ca="1">OFFSET($H76,0,MONTH(封面!$G$13)-1,)-OFFSET('2020预算营业费用'!$H76,0,MONTH(封面!$G$13)-1,)</f>
        <v>0</v>
      </c>
      <c r="F76" s="86">
        <f ca="1">SUM(OFFSET($H76,0,0,1,MONTH(封面!$G$13)))-SUM(OFFSET('2019营业费用'!$H76,0,0,1,MONTH(封面!$G$13)))</f>
        <v>0</v>
      </c>
      <c r="G76" s="86">
        <f ca="1">SUM(OFFSET($H76,0,0,1,MONTH(封面!$G$13)))-SUM(OFFSET('2020预算营业费用'!$H76,0,0,1,MONTH(封面!$G$13)))</f>
        <v>0</v>
      </c>
      <c r="H76" s="80"/>
      <c r="I76" s="132">
        <v>0</v>
      </c>
      <c r="J76" s="132">
        <v>0</v>
      </c>
      <c r="K76" s="132"/>
      <c r="L76" s="132"/>
      <c r="M76" s="86"/>
      <c r="N76" s="86"/>
      <c r="O76" s="86"/>
      <c r="P76" s="80"/>
      <c r="Q76" s="86"/>
      <c r="R76" s="86"/>
      <c r="S76" s="86"/>
      <c r="T76" s="87">
        <f t="shared" si="1"/>
        <v>0</v>
      </c>
      <c r="U76" s="88"/>
      <c r="V76" s="133" t="s">
        <v>420</v>
      </c>
    </row>
    <row r="77" spans="1:22" s="73" customFormat="1" ht="17.25" customHeight="1">
      <c r="A77" s="470"/>
      <c r="B77" s="463" t="s">
        <v>127</v>
      </c>
      <c r="C77" s="82" t="s">
        <v>128</v>
      </c>
      <c r="D77" s="80">
        <f ca="1">OFFSET($H77,0,MONTH(封面!$G$13)-1,)-OFFSET('2019营业费用'!$H77,0,MONTH(封面!$G$13)-1,)</f>
        <v>0</v>
      </c>
      <c r="E77" s="80">
        <f ca="1">OFFSET($H77,0,MONTH(封面!$G$13)-1,)-OFFSET('2020预算营业费用'!$H77,0,MONTH(封面!$G$13)-1,)</f>
        <v>0</v>
      </c>
      <c r="F77" s="86">
        <f ca="1">SUM(OFFSET($H77,0,0,1,MONTH(封面!$G$13)))-SUM(OFFSET('2019营业费用'!$H77,0,0,1,MONTH(封面!$G$13)))</f>
        <v>0</v>
      </c>
      <c r="G77" s="86">
        <f ca="1">SUM(OFFSET($H77,0,0,1,MONTH(封面!$G$13)))-SUM(OFFSET('2020预算营业费用'!$H77,0,0,1,MONTH(封面!$G$13)))</f>
        <v>0</v>
      </c>
      <c r="H77" s="80"/>
      <c r="I77" s="132">
        <v>0</v>
      </c>
      <c r="J77" s="132">
        <v>0</v>
      </c>
      <c r="K77" s="132"/>
      <c r="L77" s="132"/>
      <c r="M77" s="86"/>
      <c r="N77" s="86"/>
      <c r="O77" s="86"/>
      <c r="P77" s="80"/>
      <c r="Q77" s="86"/>
      <c r="R77" s="86"/>
      <c r="S77" s="86"/>
      <c r="T77" s="87">
        <f t="shared" si="1"/>
        <v>0</v>
      </c>
      <c r="U77" s="88"/>
      <c r="V77" s="133" t="s">
        <v>421</v>
      </c>
    </row>
    <row r="78" spans="1:22" s="73" customFormat="1" ht="17.25" customHeight="1">
      <c r="A78" s="470"/>
      <c r="B78" s="463"/>
      <c r="C78" s="90" t="s">
        <v>129</v>
      </c>
      <c r="D78" s="80">
        <f ca="1">OFFSET($H78,0,MONTH(封面!$G$13)-1,)-OFFSET('2019营业费用'!$H78,0,MONTH(封面!$G$13)-1,)</f>
        <v>0</v>
      </c>
      <c r="E78" s="80">
        <f ca="1">OFFSET($H78,0,MONTH(封面!$G$13)-1,)-OFFSET('2020预算营业费用'!$H78,0,MONTH(封面!$G$13)-1,)</f>
        <v>0</v>
      </c>
      <c r="F78" s="86">
        <f ca="1">SUM(OFFSET($H78,0,0,1,MONTH(封面!$G$13)))-SUM(OFFSET('2019营业费用'!$H78,0,0,1,MONTH(封面!$G$13)))</f>
        <v>0</v>
      </c>
      <c r="G78" s="86">
        <f ca="1">SUM(OFFSET($H78,0,0,1,MONTH(封面!$G$13)))-SUM(OFFSET('2020预算营业费用'!$H78,0,0,1,MONTH(封面!$G$13)))</f>
        <v>0</v>
      </c>
      <c r="H78" s="80"/>
      <c r="I78" s="132">
        <v>0</v>
      </c>
      <c r="J78" s="132">
        <v>0</v>
      </c>
      <c r="K78" s="132"/>
      <c r="L78" s="132"/>
      <c r="M78" s="86"/>
      <c r="N78" s="86"/>
      <c r="O78" s="86"/>
      <c r="P78" s="80"/>
      <c r="Q78" s="86"/>
      <c r="R78" s="86"/>
      <c r="S78" s="86"/>
      <c r="T78" s="87">
        <f t="shared" si="1"/>
        <v>0</v>
      </c>
      <c r="U78" s="88"/>
      <c r="V78" s="133" t="s">
        <v>422</v>
      </c>
    </row>
    <row r="79" spans="1:22" s="73" customFormat="1" ht="17.25" customHeight="1">
      <c r="A79" s="470"/>
      <c r="B79" s="78" t="s">
        <v>130</v>
      </c>
      <c r="C79" s="82" t="s">
        <v>130</v>
      </c>
      <c r="D79" s="80">
        <f ca="1">OFFSET($H79,0,MONTH(封面!$G$13)-1,)-OFFSET('2019营业费用'!$H79,0,MONTH(封面!$G$13)-1,)</f>
        <v>0</v>
      </c>
      <c r="E79" s="80">
        <f ca="1">OFFSET($H79,0,MONTH(封面!$G$13)-1,)-OFFSET('2020预算营业费用'!$H79,0,MONTH(封面!$G$13)-1,)</f>
        <v>-1131.5984166666667</v>
      </c>
      <c r="F79" s="86">
        <f ca="1">SUM(OFFSET($H79,0,0,1,MONTH(封面!$G$13)))-SUM(OFFSET('2019营业费用'!$H79,0,0,1,MONTH(封面!$G$13)))</f>
        <v>0</v>
      </c>
      <c r="G79" s="86">
        <f ca="1">SUM(OFFSET($H79,0,0,1,MONTH(封面!$G$13)))-SUM(OFFSET('2020预算营业费用'!$H79,0,0,1,MONTH(封面!$G$13)))</f>
        <v>-3394.7952500000001</v>
      </c>
      <c r="H79" s="80"/>
      <c r="I79" s="132">
        <v>0</v>
      </c>
      <c r="J79" s="132">
        <v>0</v>
      </c>
      <c r="K79" s="132"/>
      <c r="L79" s="132"/>
      <c r="M79" s="86"/>
      <c r="N79" s="86"/>
      <c r="O79" s="86"/>
      <c r="P79" s="80"/>
      <c r="Q79" s="86"/>
      <c r="R79" s="86"/>
      <c r="S79" s="86"/>
      <c r="T79" s="87">
        <f t="shared" si="1"/>
        <v>0</v>
      </c>
      <c r="U79" s="88"/>
      <c r="V79" s="133" t="s">
        <v>423</v>
      </c>
    </row>
    <row r="80" spans="1:22" s="73" customFormat="1" ht="17.25" customHeight="1">
      <c r="A80" s="471" t="s">
        <v>131</v>
      </c>
      <c r="B80" s="78" t="s">
        <v>132</v>
      </c>
      <c r="C80" s="82" t="s">
        <v>132</v>
      </c>
      <c r="D80" s="80">
        <f ca="1">OFFSET($H80,0,MONTH(封面!$G$13)-1,)-OFFSET('2019营业费用'!$H80,0,MONTH(封面!$G$13)-1,)</f>
        <v>0</v>
      </c>
      <c r="E80" s="80">
        <f ca="1">OFFSET($H80,0,MONTH(封面!$G$13)-1,)-OFFSET('2020预算营业费用'!$H80,0,MONTH(封面!$G$13)-1,)</f>
        <v>0</v>
      </c>
      <c r="F80" s="86">
        <f ca="1">SUM(OFFSET($H80,0,0,1,MONTH(封面!$G$13)))-SUM(OFFSET('2019营业费用'!$H80,0,0,1,MONTH(封面!$G$13)))</f>
        <v>-382.91</v>
      </c>
      <c r="G80" s="86">
        <f ca="1">SUM(OFFSET($H80,0,0,1,MONTH(封面!$G$13)))-SUM(OFFSET('2020预算营业费用'!$H80,0,0,1,MONTH(封面!$G$13)))</f>
        <v>0</v>
      </c>
      <c r="H80" s="80"/>
      <c r="I80" s="132">
        <v>0</v>
      </c>
      <c r="J80" s="132">
        <v>0</v>
      </c>
      <c r="K80" s="132"/>
      <c r="L80" s="132"/>
      <c r="M80" s="86"/>
      <c r="N80" s="86"/>
      <c r="O80" s="86"/>
      <c r="P80" s="80"/>
      <c r="Q80" s="86"/>
      <c r="R80" s="86"/>
      <c r="S80" s="86"/>
      <c r="T80" s="87">
        <f t="shared" si="1"/>
        <v>0</v>
      </c>
      <c r="U80" s="88"/>
      <c r="V80" s="133" t="s">
        <v>424</v>
      </c>
    </row>
    <row r="81" spans="1:22" s="73" customFormat="1" ht="17.25" customHeight="1">
      <c r="A81" s="471"/>
      <c r="B81" s="78" t="s">
        <v>133</v>
      </c>
      <c r="C81" s="79" t="s">
        <v>133</v>
      </c>
      <c r="D81" s="80">
        <f ca="1">OFFSET($H81,0,MONTH(封面!$G$13)-1,)-OFFSET('2019营业费用'!$H81,0,MONTH(封面!$G$13)-1,)</f>
        <v>0</v>
      </c>
      <c r="E81" s="80">
        <f ca="1">OFFSET($H81,0,MONTH(封面!$G$13)-1,)-OFFSET('2020预算营业费用'!$H81,0,MONTH(封面!$G$13)-1,)</f>
        <v>0</v>
      </c>
      <c r="F81" s="86">
        <f ca="1">SUM(OFFSET($H81,0,0,1,MONTH(封面!$G$13)))-SUM(OFFSET('2019营业费用'!$H81,0,0,1,MONTH(封面!$G$13)))</f>
        <v>0</v>
      </c>
      <c r="G81" s="86">
        <f ca="1">SUM(OFFSET($H81,0,0,1,MONTH(封面!$G$13)))-SUM(OFFSET('2020预算营业费用'!$H81,0,0,1,MONTH(封面!$G$13)))</f>
        <v>0</v>
      </c>
      <c r="H81" s="80"/>
      <c r="I81" s="132">
        <v>0</v>
      </c>
      <c r="J81" s="132">
        <v>0</v>
      </c>
      <c r="K81" s="132"/>
      <c r="L81" s="132"/>
      <c r="M81" s="86"/>
      <c r="N81" s="86"/>
      <c r="O81" s="86"/>
      <c r="P81" s="80"/>
      <c r="Q81" s="86"/>
      <c r="R81" s="86"/>
      <c r="S81" s="86"/>
      <c r="T81" s="87">
        <f t="shared" si="1"/>
        <v>0</v>
      </c>
      <c r="U81" s="88"/>
      <c r="V81" s="133" t="s">
        <v>425</v>
      </c>
    </row>
    <row r="82" spans="1:22" s="73" customFormat="1" ht="17.25" customHeight="1">
      <c r="A82" s="471"/>
      <c r="B82" s="463" t="s">
        <v>134</v>
      </c>
      <c r="C82" s="79" t="s">
        <v>135</v>
      </c>
      <c r="D82" s="80">
        <f ca="1">OFFSET($H82,0,MONTH(封面!$G$13)-1,)-OFFSET('2019营业费用'!$H82,0,MONTH(封面!$G$13)-1,)</f>
        <v>0</v>
      </c>
      <c r="E82" s="80">
        <f ca="1">OFFSET($H82,0,MONTH(封面!$G$13)-1,)-OFFSET('2020预算营业费用'!$H82,0,MONTH(封面!$G$13)-1,)</f>
        <v>0</v>
      </c>
      <c r="F82" s="86">
        <f ca="1">SUM(OFFSET($H82,0,0,1,MONTH(封面!$G$13)))-SUM(OFFSET('2019营业费用'!$H82,0,0,1,MONTH(封面!$G$13)))</f>
        <v>0</v>
      </c>
      <c r="G82" s="86">
        <f ca="1">SUM(OFFSET($H82,0,0,1,MONTH(封面!$G$13)))-SUM(OFFSET('2020预算营业费用'!$H82,0,0,1,MONTH(封面!$G$13)))</f>
        <v>0</v>
      </c>
      <c r="H82" s="80"/>
      <c r="I82" s="132">
        <v>0</v>
      </c>
      <c r="J82" s="132">
        <v>0</v>
      </c>
      <c r="K82" s="132"/>
      <c r="L82" s="132"/>
      <c r="M82" s="86"/>
      <c r="N82" s="86"/>
      <c r="O82" s="86"/>
      <c r="P82" s="80"/>
      <c r="Q82" s="86"/>
      <c r="R82" s="86"/>
      <c r="S82" s="86"/>
      <c r="T82" s="87">
        <f t="shared" si="1"/>
        <v>0</v>
      </c>
      <c r="U82" s="88"/>
      <c r="V82" s="133" t="s">
        <v>426</v>
      </c>
    </row>
    <row r="83" spans="1:22" s="73" customFormat="1" ht="17.25" customHeight="1">
      <c r="A83" s="471"/>
      <c r="B83" s="463"/>
      <c r="C83" s="79" t="s">
        <v>136</v>
      </c>
      <c r="D83" s="80">
        <f ca="1">OFFSET($H83,0,MONTH(封面!$G$13)-1,)-OFFSET('2019营业费用'!$H83,0,MONTH(封面!$G$13)-1,)</f>
        <v>0</v>
      </c>
      <c r="E83" s="80">
        <f ca="1">OFFSET($H83,0,MONTH(封面!$G$13)-1,)-OFFSET('2020预算营业费用'!$H83,0,MONTH(封面!$G$13)-1,)</f>
        <v>0</v>
      </c>
      <c r="F83" s="86">
        <f ca="1">SUM(OFFSET($H83,0,0,1,MONTH(封面!$G$13)))-SUM(OFFSET('2019营业费用'!$H83,0,0,1,MONTH(封面!$G$13)))</f>
        <v>0</v>
      </c>
      <c r="G83" s="86">
        <f ca="1">SUM(OFFSET($H83,0,0,1,MONTH(封面!$G$13)))-SUM(OFFSET('2020预算营业费用'!$H83,0,0,1,MONTH(封面!$G$13)))</f>
        <v>0</v>
      </c>
      <c r="H83" s="80"/>
      <c r="I83" s="132">
        <v>0</v>
      </c>
      <c r="J83" s="132">
        <v>0</v>
      </c>
      <c r="K83" s="132"/>
      <c r="L83" s="132"/>
      <c r="M83" s="86"/>
      <c r="N83" s="86"/>
      <c r="O83" s="86"/>
      <c r="P83" s="80"/>
      <c r="Q83" s="86"/>
      <c r="R83" s="86"/>
      <c r="S83" s="86"/>
      <c r="T83" s="87">
        <f t="shared" si="1"/>
        <v>0</v>
      </c>
      <c r="U83" s="88"/>
      <c r="V83" s="133" t="s">
        <v>427</v>
      </c>
    </row>
    <row r="84" spans="1:22" s="73" customFormat="1" ht="17.25" customHeight="1">
      <c r="A84" s="471"/>
      <c r="B84" s="463"/>
      <c r="C84" s="79" t="s">
        <v>137</v>
      </c>
      <c r="D84" s="80">
        <f ca="1">OFFSET($H84,0,MONTH(封面!$G$13)-1,)-OFFSET('2019营业费用'!$H84,0,MONTH(封面!$G$13)-1,)</f>
        <v>0</v>
      </c>
      <c r="E84" s="80">
        <f ca="1">OFFSET($H84,0,MONTH(封面!$G$13)-1,)-OFFSET('2020预算营业费用'!$H84,0,MONTH(封面!$G$13)-1,)</f>
        <v>0</v>
      </c>
      <c r="F84" s="86">
        <f ca="1">SUM(OFFSET($H84,0,0,1,MONTH(封面!$G$13)))-SUM(OFFSET('2019营业费用'!$H84,0,0,1,MONTH(封面!$G$13)))</f>
        <v>0</v>
      </c>
      <c r="G84" s="86">
        <f ca="1">SUM(OFFSET($H84,0,0,1,MONTH(封面!$G$13)))-SUM(OFFSET('2020预算营业费用'!$H84,0,0,1,MONTH(封面!$G$13)))</f>
        <v>0</v>
      </c>
      <c r="H84" s="80"/>
      <c r="I84" s="132">
        <v>0</v>
      </c>
      <c r="J84" s="132">
        <v>0</v>
      </c>
      <c r="K84" s="132"/>
      <c r="L84" s="132"/>
      <c r="M84" s="86"/>
      <c r="N84" s="86"/>
      <c r="O84" s="86"/>
      <c r="P84" s="80"/>
      <c r="Q84" s="86"/>
      <c r="R84" s="86"/>
      <c r="S84" s="86"/>
      <c r="T84" s="87">
        <f t="shared" si="1"/>
        <v>0</v>
      </c>
      <c r="U84" s="88"/>
      <c r="V84" s="133" t="s">
        <v>428</v>
      </c>
    </row>
    <row r="85" spans="1:22" s="73" customFormat="1" ht="17.25" customHeight="1">
      <c r="A85" s="471"/>
      <c r="B85" s="78" t="s">
        <v>138</v>
      </c>
      <c r="C85" s="82" t="s">
        <v>138</v>
      </c>
      <c r="D85" s="80">
        <f ca="1">OFFSET($H85,0,MONTH(封面!$G$13)-1,)-OFFSET('2019营业费用'!$H85,0,MONTH(封面!$G$13)-1,)</f>
        <v>0</v>
      </c>
      <c r="E85" s="80">
        <f ca="1">OFFSET($H85,0,MONTH(封面!$G$13)-1,)-OFFSET('2020预算营业费用'!$H85,0,MONTH(封面!$G$13)-1,)</f>
        <v>0</v>
      </c>
      <c r="F85" s="86">
        <f ca="1">SUM(OFFSET($H85,0,0,1,MONTH(封面!$G$13)))-SUM(OFFSET('2019营业费用'!$H85,0,0,1,MONTH(封面!$G$13)))</f>
        <v>0</v>
      </c>
      <c r="G85" s="86">
        <f ca="1">SUM(OFFSET($H85,0,0,1,MONTH(封面!$G$13)))-SUM(OFFSET('2020预算营业费用'!$H85,0,0,1,MONTH(封面!$G$13)))</f>
        <v>0</v>
      </c>
      <c r="H85" s="80"/>
      <c r="I85" s="132">
        <v>0</v>
      </c>
      <c r="J85" s="132">
        <v>0</v>
      </c>
      <c r="K85" s="132"/>
      <c r="L85" s="132"/>
      <c r="M85" s="86"/>
      <c r="N85" s="86"/>
      <c r="O85" s="86"/>
      <c r="P85" s="80"/>
      <c r="Q85" s="86"/>
      <c r="R85" s="86"/>
      <c r="S85" s="86"/>
      <c r="T85" s="87">
        <f t="shared" si="1"/>
        <v>0</v>
      </c>
      <c r="U85" s="88"/>
      <c r="V85" s="133" t="s">
        <v>429</v>
      </c>
    </row>
    <row r="86" spans="1:22" s="73" customFormat="1" ht="17.25" customHeight="1">
      <c r="A86" s="472" t="s">
        <v>139</v>
      </c>
      <c r="B86" s="78" t="s">
        <v>140</v>
      </c>
      <c r="C86" s="82" t="s">
        <v>140</v>
      </c>
      <c r="D86" s="80">
        <f ca="1">OFFSET($H86,0,MONTH(封面!$G$13)-1,)-OFFSET('2019营业费用'!$H86,0,MONTH(封面!$G$13)-1,)</f>
        <v>0</v>
      </c>
      <c r="E86" s="80">
        <f ca="1">OFFSET($H86,0,MONTH(封面!$G$13)-1,)-OFFSET('2020预算营业费用'!$H86,0,MONTH(封面!$G$13)-1,)</f>
        <v>0</v>
      </c>
      <c r="F86" s="86">
        <f ca="1">SUM(OFFSET($H86,0,0,1,MONTH(封面!$G$13)))-SUM(OFFSET('2019营业费用'!$H86,0,0,1,MONTH(封面!$G$13)))</f>
        <v>0</v>
      </c>
      <c r="G86" s="86">
        <f ca="1">SUM(OFFSET($H86,0,0,1,MONTH(封面!$G$13)))-SUM(OFFSET('2020预算营业费用'!$H86,0,0,1,MONTH(封面!$G$13)))</f>
        <v>0</v>
      </c>
      <c r="H86" s="80"/>
      <c r="I86" s="132">
        <v>0</v>
      </c>
      <c r="J86" s="132">
        <v>0</v>
      </c>
      <c r="K86" s="132"/>
      <c r="L86" s="132"/>
      <c r="M86" s="86"/>
      <c r="N86" s="86"/>
      <c r="O86" s="86"/>
      <c r="P86" s="80"/>
      <c r="Q86" s="86"/>
      <c r="R86" s="86"/>
      <c r="S86" s="86"/>
      <c r="T86" s="87">
        <f t="shared" si="1"/>
        <v>0</v>
      </c>
      <c r="U86" s="88"/>
      <c r="V86" s="133" t="s">
        <v>430</v>
      </c>
    </row>
    <row r="87" spans="1:22" s="73" customFormat="1" ht="17.25" customHeight="1">
      <c r="A87" s="472"/>
      <c r="B87" s="78" t="s">
        <v>141</v>
      </c>
      <c r="C87" s="82" t="s">
        <v>141</v>
      </c>
      <c r="D87" s="80">
        <f ca="1">OFFSET($H87,0,MONTH(封面!$G$13)-1,)-OFFSET('2019营业费用'!$H87,0,MONTH(封面!$G$13)-1,)</f>
        <v>0</v>
      </c>
      <c r="E87" s="80">
        <f ca="1">OFFSET($H87,0,MONTH(封面!$G$13)-1,)-OFFSET('2020预算营业费用'!$H87,0,MONTH(封面!$G$13)-1,)</f>
        <v>0</v>
      </c>
      <c r="F87" s="86">
        <f ca="1">SUM(OFFSET($H87,0,0,1,MONTH(封面!$G$13)))-SUM(OFFSET('2019营业费用'!$H87,0,0,1,MONTH(封面!$G$13)))</f>
        <v>0</v>
      </c>
      <c r="G87" s="86">
        <f ca="1">SUM(OFFSET($H87,0,0,1,MONTH(封面!$G$13)))-SUM(OFFSET('2020预算营业费用'!$H87,0,0,1,MONTH(封面!$G$13)))</f>
        <v>0</v>
      </c>
      <c r="H87" s="80"/>
      <c r="I87" s="132">
        <v>0</v>
      </c>
      <c r="J87" s="132">
        <v>0</v>
      </c>
      <c r="K87" s="132"/>
      <c r="L87" s="132"/>
      <c r="M87" s="86"/>
      <c r="N87" s="86"/>
      <c r="O87" s="86"/>
      <c r="P87" s="80"/>
      <c r="Q87" s="86"/>
      <c r="R87" s="86"/>
      <c r="S87" s="86"/>
      <c r="T87" s="87">
        <f t="shared" si="1"/>
        <v>0</v>
      </c>
      <c r="U87" s="88"/>
      <c r="V87" s="133" t="s">
        <v>431</v>
      </c>
    </row>
    <row r="88" spans="1:22" s="73" customFormat="1" ht="17.25" customHeight="1">
      <c r="A88" s="472"/>
      <c r="B88" s="78" t="s">
        <v>142</v>
      </c>
      <c r="C88" s="82" t="s">
        <v>142</v>
      </c>
      <c r="D88" s="80">
        <f ca="1">OFFSET($H88,0,MONTH(封面!$G$13)-1,)-OFFSET('2019营业费用'!$H88,0,MONTH(封面!$G$13)-1,)</f>
        <v>0</v>
      </c>
      <c r="E88" s="80">
        <f ca="1">OFFSET($H88,0,MONTH(封面!$G$13)-1,)-OFFSET('2020预算营业费用'!$H88,0,MONTH(封面!$G$13)-1,)</f>
        <v>0</v>
      </c>
      <c r="F88" s="86">
        <f ca="1">SUM(OFFSET($H88,0,0,1,MONTH(封面!$G$13)))-SUM(OFFSET('2019营业费用'!$H88,0,0,1,MONTH(封面!$G$13)))</f>
        <v>0</v>
      </c>
      <c r="G88" s="86">
        <f ca="1">SUM(OFFSET($H88,0,0,1,MONTH(封面!$G$13)))-SUM(OFFSET('2020预算营业费用'!$H88,0,0,1,MONTH(封面!$G$13)))</f>
        <v>0</v>
      </c>
      <c r="H88" s="80"/>
      <c r="I88" s="132">
        <v>0</v>
      </c>
      <c r="J88" s="132">
        <v>0</v>
      </c>
      <c r="K88" s="132"/>
      <c r="L88" s="132"/>
      <c r="M88" s="86"/>
      <c r="N88" s="86"/>
      <c r="O88" s="86"/>
      <c r="P88" s="80"/>
      <c r="Q88" s="86"/>
      <c r="R88" s="86"/>
      <c r="S88" s="86"/>
      <c r="T88" s="87">
        <f t="shared" si="1"/>
        <v>0</v>
      </c>
      <c r="U88" s="88"/>
      <c r="V88" s="133" t="s">
        <v>432</v>
      </c>
    </row>
    <row r="89" spans="1:22" s="73" customFormat="1" ht="17.25" customHeight="1">
      <c r="A89" s="472"/>
      <c r="B89" s="78" t="s">
        <v>143</v>
      </c>
      <c r="C89" s="82" t="s">
        <v>143</v>
      </c>
      <c r="D89" s="80">
        <f ca="1">OFFSET($H89,0,MONTH(封面!$G$13)-1,)-OFFSET('2019营业费用'!$H89,0,MONTH(封面!$G$13)-1,)</f>
        <v>0</v>
      </c>
      <c r="E89" s="80">
        <f ca="1">OFFSET($H89,0,MONTH(封面!$G$13)-1,)-OFFSET('2020预算营业费用'!$H89,0,MONTH(封面!$G$13)-1,)</f>
        <v>0</v>
      </c>
      <c r="F89" s="86">
        <f ca="1">SUM(OFFSET($H89,0,0,1,MONTH(封面!$G$13)))-SUM(OFFSET('2019营业费用'!$H89,0,0,1,MONTH(封面!$G$13)))</f>
        <v>0</v>
      </c>
      <c r="G89" s="86">
        <f ca="1">SUM(OFFSET($H89,0,0,1,MONTH(封面!$G$13)))-SUM(OFFSET('2020预算营业费用'!$H89,0,0,1,MONTH(封面!$G$13)))</f>
        <v>0</v>
      </c>
      <c r="H89" s="80"/>
      <c r="I89" s="132">
        <v>0</v>
      </c>
      <c r="J89" s="132">
        <v>0</v>
      </c>
      <c r="K89" s="132"/>
      <c r="L89" s="132"/>
      <c r="M89" s="86"/>
      <c r="N89" s="86"/>
      <c r="O89" s="86"/>
      <c r="P89" s="80"/>
      <c r="Q89" s="86"/>
      <c r="R89" s="86"/>
      <c r="S89" s="86"/>
      <c r="T89" s="87">
        <f t="shared" si="1"/>
        <v>0</v>
      </c>
      <c r="U89" s="88"/>
      <c r="V89" s="133" t="s">
        <v>433</v>
      </c>
    </row>
    <row r="90" spans="1:22" s="73" customFormat="1" ht="17.25" customHeight="1">
      <c r="A90" s="473" t="s">
        <v>144</v>
      </c>
      <c r="B90" s="78" t="s">
        <v>145</v>
      </c>
      <c r="C90" s="82" t="s">
        <v>145</v>
      </c>
      <c r="D90" s="80">
        <f ca="1">OFFSET($H90,0,MONTH(封面!$G$13)-1,)-OFFSET('2019营业费用'!$H90,0,MONTH(封面!$G$13)-1,)</f>
        <v>0</v>
      </c>
      <c r="E90" s="80">
        <f ca="1">OFFSET($H90,0,MONTH(封面!$G$13)-1,)-OFFSET('2020预算营业费用'!$H90,0,MONTH(封面!$G$13)-1,)</f>
        <v>0</v>
      </c>
      <c r="F90" s="86">
        <f ca="1">SUM(OFFSET($H90,0,0,1,MONTH(封面!$G$13)))-SUM(OFFSET('2019营业费用'!$H90,0,0,1,MONTH(封面!$G$13)))</f>
        <v>0</v>
      </c>
      <c r="G90" s="86">
        <f ca="1">SUM(OFFSET($H90,0,0,1,MONTH(封面!$G$13)))-SUM(OFFSET('2020预算营业费用'!$H90,0,0,1,MONTH(封面!$G$13)))</f>
        <v>0</v>
      </c>
      <c r="H90" s="80"/>
      <c r="I90" s="132">
        <v>0</v>
      </c>
      <c r="J90" s="132">
        <v>0</v>
      </c>
      <c r="K90" s="132"/>
      <c r="L90" s="132"/>
      <c r="M90" s="86"/>
      <c r="N90" s="86"/>
      <c r="O90" s="86"/>
      <c r="P90" s="80"/>
      <c r="Q90" s="86"/>
      <c r="R90" s="86"/>
      <c r="S90" s="86"/>
      <c r="T90" s="87">
        <f t="shared" si="1"/>
        <v>0</v>
      </c>
      <c r="U90" s="88"/>
      <c r="V90" s="133" t="s">
        <v>434</v>
      </c>
    </row>
    <row r="91" spans="1:22" s="73" customFormat="1" ht="17.25" customHeight="1">
      <c r="A91" s="473"/>
      <c r="B91" s="78" t="s">
        <v>146</v>
      </c>
      <c r="C91" s="82" t="s">
        <v>146</v>
      </c>
      <c r="D91" s="80">
        <f ca="1">OFFSET($H91,0,MONTH(封面!$G$13)-1,)-OFFSET('2019营业费用'!$H91,0,MONTH(封面!$G$13)-1,)</f>
        <v>0</v>
      </c>
      <c r="E91" s="80">
        <f ca="1">OFFSET($H91,0,MONTH(封面!$G$13)-1,)-OFFSET('2020预算营业费用'!$H91,0,MONTH(封面!$G$13)-1,)</f>
        <v>0</v>
      </c>
      <c r="F91" s="86">
        <f ca="1">SUM(OFFSET($H91,0,0,1,MONTH(封面!$G$13)))-SUM(OFFSET('2019营业费用'!$H91,0,0,1,MONTH(封面!$G$13)))</f>
        <v>0</v>
      </c>
      <c r="G91" s="86">
        <f ca="1">SUM(OFFSET($H91,0,0,1,MONTH(封面!$G$13)))-SUM(OFFSET('2020预算营业费用'!$H91,0,0,1,MONTH(封面!$G$13)))</f>
        <v>0</v>
      </c>
      <c r="H91" s="80"/>
      <c r="I91" s="132">
        <v>0</v>
      </c>
      <c r="J91" s="132">
        <v>0</v>
      </c>
      <c r="K91" s="132"/>
      <c r="L91" s="132"/>
      <c r="M91" s="86"/>
      <c r="N91" s="86"/>
      <c r="O91" s="86"/>
      <c r="P91" s="80"/>
      <c r="Q91" s="86"/>
      <c r="R91" s="86"/>
      <c r="S91" s="86"/>
      <c r="T91" s="87">
        <f t="shared" si="1"/>
        <v>0</v>
      </c>
      <c r="U91" s="88"/>
      <c r="V91" s="133" t="s">
        <v>435</v>
      </c>
    </row>
    <row r="92" spans="1:22" s="73" customFormat="1" ht="17.25" customHeight="1">
      <c r="A92" s="473"/>
      <c r="B92" s="78" t="s">
        <v>147</v>
      </c>
      <c r="C92" s="82" t="s">
        <v>147</v>
      </c>
      <c r="D92" s="80">
        <f ca="1">OFFSET($H92,0,MONTH(封面!$G$13)-1,)-OFFSET('2019营业费用'!$H92,0,MONTH(封面!$G$13)-1,)</f>
        <v>0</v>
      </c>
      <c r="E92" s="80">
        <f ca="1">OFFSET($H92,0,MONTH(封面!$G$13)-1,)-OFFSET('2020预算营业费用'!$H92,0,MONTH(封面!$G$13)-1,)</f>
        <v>0</v>
      </c>
      <c r="F92" s="86">
        <f ca="1">SUM(OFFSET($H92,0,0,1,MONTH(封面!$G$13)))-SUM(OFFSET('2019营业费用'!$H92,0,0,1,MONTH(封面!$G$13)))</f>
        <v>0</v>
      </c>
      <c r="G92" s="86">
        <f ca="1">SUM(OFFSET($H92,0,0,1,MONTH(封面!$G$13)))-SUM(OFFSET('2020预算营业费用'!$H92,0,0,1,MONTH(封面!$G$13)))</f>
        <v>0</v>
      </c>
      <c r="H92" s="80"/>
      <c r="I92" s="132">
        <v>0</v>
      </c>
      <c r="J92" s="132">
        <v>0</v>
      </c>
      <c r="K92" s="132"/>
      <c r="L92" s="132"/>
      <c r="M92" s="86"/>
      <c r="N92" s="86"/>
      <c r="O92" s="86"/>
      <c r="P92" s="80"/>
      <c r="Q92" s="86"/>
      <c r="R92" s="86"/>
      <c r="S92" s="86"/>
      <c r="T92" s="87">
        <f t="shared" si="1"/>
        <v>0</v>
      </c>
      <c r="U92" s="88"/>
      <c r="V92" s="133" t="s">
        <v>436</v>
      </c>
    </row>
    <row r="93" spans="1:22" s="74" customFormat="1" ht="15" customHeight="1">
      <c r="A93" s="342" t="s">
        <v>148</v>
      </c>
      <c r="B93" s="342"/>
      <c r="C93" s="342"/>
      <c r="D93" s="93">
        <f t="shared" ref="D93:T93" ca="1" si="2">SUM(D6:D92)</f>
        <v>198701.94000000003</v>
      </c>
      <c r="E93" s="93">
        <f t="shared" ca="1" si="2"/>
        <v>125748.48441529748</v>
      </c>
      <c r="F93" s="87">
        <f t="shared" ca="1" si="2"/>
        <v>384539.28</v>
      </c>
      <c r="G93" s="87">
        <f t="shared" ca="1" si="2"/>
        <v>127327.60829176397</v>
      </c>
      <c r="H93" s="93">
        <f t="shared" si="2"/>
        <v>148936.44</v>
      </c>
      <c r="I93" s="93">
        <f t="shared" si="2"/>
        <v>78117.900000000009</v>
      </c>
      <c r="J93" s="87">
        <f t="shared" si="2"/>
        <v>266119.12000000005</v>
      </c>
      <c r="K93" s="87">
        <f t="shared" si="2"/>
        <v>0</v>
      </c>
      <c r="L93" s="87">
        <f t="shared" si="2"/>
        <v>0</v>
      </c>
      <c r="M93" s="87">
        <f t="shared" si="2"/>
        <v>0</v>
      </c>
      <c r="N93" s="87">
        <f t="shared" si="2"/>
        <v>0</v>
      </c>
      <c r="O93" s="87">
        <f t="shared" si="2"/>
        <v>0</v>
      </c>
      <c r="P93" s="87">
        <f t="shared" si="2"/>
        <v>0</v>
      </c>
      <c r="Q93" s="87">
        <f t="shared" si="2"/>
        <v>0</v>
      </c>
      <c r="R93" s="87">
        <f t="shared" si="2"/>
        <v>0</v>
      </c>
      <c r="S93" s="87">
        <f t="shared" si="2"/>
        <v>0</v>
      </c>
      <c r="T93" s="87">
        <f t="shared" si="2"/>
        <v>493173.46</v>
      </c>
      <c r="U93" s="88"/>
      <c r="V93" s="73"/>
    </row>
    <row r="94" spans="1:22" s="75" customFormat="1" ht="15" customHeight="1">
      <c r="A94" s="457" t="s">
        <v>250</v>
      </c>
      <c r="B94" s="458"/>
      <c r="C94" s="459"/>
      <c r="D94" s="80">
        <f ca="1">OFFSET($H94,0,MONTH(封面!$G$13)-1,)-OFFSET('2019营业费用'!$H94,0,MONTH(封面!$G$13)-1,)</f>
        <v>0</v>
      </c>
      <c r="E94" s="80">
        <f ca="1">OFFSET($H94,0,MONTH(封面!$G$13)-1,)-OFFSET('2020预算营业费用'!$H94,0,MONTH(封面!$G$13)-1,)</f>
        <v>0</v>
      </c>
      <c r="F94" s="86">
        <f ca="1">SUM(OFFSET($H94,0,0,1,MONTH(封面!$G$13)))-SUM(OFFSET('2019营业费用'!$H94,0,0,1,MONTH(封面!$G$13)))</f>
        <v>0</v>
      </c>
      <c r="G94" s="86">
        <f ca="1">SUM(OFFSET($H94,0,0,1,MONTH(封面!$G$13)))-SUM(OFFSET('2020预算营业费用'!$H94,0,0,1,MONTH(封面!$G$13)))</f>
        <v>0</v>
      </c>
      <c r="H94" s="80"/>
      <c r="I94" s="80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7">
        <f t="shared" si="1"/>
        <v>0</v>
      </c>
      <c r="U94" s="88"/>
      <c r="V94" s="139"/>
    </row>
    <row r="95" spans="1:22" s="75" customFormat="1" ht="15" customHeight="1">
      <c r="A95" s="91"/>
      <c r="B95" s="134" t="s">
        <v>345</v>
      </c>
      <c r="C95" s="92"/>
      <c r="D95" s="80">
        <f ca="1">OFFSET($H95,0,MONTH(封面!$G$13)-1,)-OFFSET('2019营业费用'!$H95,0,MONTH(封面!$G$13)-1,)</f>
        <v>0</v>
      </c>
      <c r="E95" s="80">
        <f ca="1">OFFSET($H95,0,MONTH(封面!$G$13)-1,)-OFFSET('2020预算营业费用'!$H95,0,MONTH(封面!$G$13)-1,)</f>
        <v>0</v>
      </c>
      <c r="F95" s="86">
        <f ca="1">SUM(OFFSET($H95,0,0,1,MONTH(封面!$G$13)))-SUM(OFFSET('2019营业费用'!$H95,0,0,1,MONTH(封面!$G$13)))</f>
        <v>0</v>
      </c>
      <c r="G95" s="86">
        <f ca="1">SUM(OFFSET($H95,0,0,1,MONTH(封面!$G$13)))-SUM(OFFSET('2020预算营业费用'!$H95,0,0,1,MONTH(封面!$G$13)))</f>
        <v>0</v>
      </c>
      <c r="H95" s="80"/>
      <c r="I95" s="80"/>
      <c r="J95" s="80"/>
      <c r="K95" s="80">
        <f t="shared" ref="K95:S95" si="3">+K94</f>
        <v>0</v>
      </c>
      <c r="L95" s="80">
        <f t="shared" si="3"/>
        <v>0</v>
      </c>
      <c r="M95" s="80">
        <f t="shared" si="3"/>
        <v>0</v>
      </c>
      <c r="N95" s="80">
        <f t="shared" si="3"/>
        <v>0</v>
      </c>
      <c r="O95" s="80">
        <f t="shared" si="3"/>
        <v>0</v>
      </c>
      <c r="P95" s="80">
        <f t="shared" si="3"/>
        <v>0</v>
      </c>
      <c r="Q95" s="80">
        <f t="shared" si="3"/>
        <v>0</v>
      </c>
      <c r="R95" s="80">
        <f t="shared" si="3"/>
        <v>0</v>
      </c>
      <c r="S95" s="80">
        <f t="shared" si="3"/>
        <v>0</v>
      </c>
      <c r="T95" s="87">
        <f t="shared" si="1"/>
        <v>0</v>
      </c>
      <c r="U95" s="88"/>
      <c r="V95" s="139"/>
    </row>
    <row r="96" spans="1:22" s="75" customFormat="1" ht="15" customHeight="1">
      <c r="A96" s="457" t="s">
        <v>251</v>
      </c>
      <c r="B96" s="458"/>
      <c r="C96" s="459"/>
      <c r="D96" s="80">
        <f ca="1">OFFSET($H96,0,MONTH(封面!$G$13)-1,)-OFFSET('2019营业费用'!$H96,0,MONTH(封面!$G$13)-1,)</f>
        <v>0</v>
      </c>
      <c r="E96" s="80">
        <f ca="1">OFFSET($H96,0,MONTH(封面!$G$13)-1,)-OFFSET('2020预算营业费用'!$H96,0,MONTH(封面!$G$13)-1,)</f>
        <v>0</v>
      </c>
      <c r="F96" s="86">
        <f ca="1">SUM(OFFSET($H96,0,0,1,MONTH(封面!$G$13)))-SUM(OFFSET('2019营业费用'!$H96,0,0,1,MONTH(封面!$G$13)))</f>
        <v>0</v>
      </c>
      <c r="G96" s="86">
        <f ca="1">SUM(OFFSET($H96,0,0,1,MONTH(封面!$G$13)))-SUM(OFFSET('2020预算营业费用'!$H96,0,0,1,MONTH(封面!$G$13)))</f>
        <v>0</v>
      </c>
      <c r="H96" s="80"/>
      <c r="I96" s="80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7">
        <f t="shared" si="1"/>
        <v>0</v>
      </c>
      <c r="U96" s="88"/>
      <c r="V96" s="73"/>
    </row>
    <row r="97" spans="1:21" s="75" customFormat="1" ht="15" customHeight="1">
      <c r="A97" s="91"/>
      <c r="B97" s="134" t="s">
        <v>345</v>
      </c>
      <c r="C97" s="92"/>
      <c r="D97" s="80">
        <f ca="1">OFFSET($H97,0,MONTH(封面!$G$13)-1,)-OFFSET('2019营业费用'!$H97,0,MONTH(封面!$G$13)-1,)</f>
        <v>0</v>
      </c>
      <c r="E97" s="80">
        <f ca="1">OFFSET($H97,0,MONTH(封面!$G$13)-1,)-OFFSET('2020预算营业费用'!$H97,0,MONTH(封面!$G$13)-1,)</f>
        <v>0</v>
      </c>
      <c r="F97" s="86">
        <f ca="1">SUM(OFFSET($H97,0,0,1,MONTH(封面!$G$13)))-SUM(OFFSET('2019营业费用'!$H97,0,0,1,MONTH(封面!$G$13)))</f>
        <v>0</v>
      </c>
      <c r="G97" s="86">
        <f ca="1">SUM(OFFSET($H97,0,0,1,MONTH(封面!$G$13)))-SUM(OFFSET('2020预算营业费用'!$H97,0,0,1,MONTH(封面!$G$13)))</f>
        <v>0</v>
      </c>
      <c r="H97" s="80"/>
      <c r="I97" s="80"/>
      <c r="J97" s="80"/>
      <c r="K97" s="80"/>
      <c r="L97" s="80"/>
      <c r="M97" s="80">
        <f t="shared" ref="M97:S97" si="4">+M96</f>
        <v>0</v>
      </c>
      <c r="N97" s="80">
        <f t="shared" si="4"/>
        <v>0</v>
      </c>
      <c r="O97" s="80">
        <f t="shared" si="4"/>
        <v>0</v>
      </c>
      <c r="P97" s="80">
        <f t="shared" si="4"/>
        <v>0</v>
      </c>
      <c r="Q97" s="80">
        <f t="shared" si="4"/>
        <v>0</v>
      </c>
      <c r="R97" s="80">
        <f t="shared" si="4"/>
        <v>0</v>
      </c>
      <c r="S97" s="80">
        <f t="shared" si="4"/>
        <v>0</v>
      </c>
      <c r="T97" s="87">
        <f t="shared" si="1"/>
        <v>0</v>
      </c>
      <c r="U97" s="94"/>
    </row>
    <row r="98" spans="1:21" s="75" customFormat="1" ht="15" customHeight="1">
      <c r="A98" s="457" t="s">
        <v>346</v>
      </c>
      <c r="B98" s="458"/>
      <c r="C98" s="459"/>
      <c r="D98" s="80">
        <f ca="1">OFFSET($H98,0,MONTH(封面!$G$13)-1,)-OFFSET('2019营业费用'!$H98,0,MONTH(封面!$G$13)-1,)</f>
        <v>198701.94000000006</v>
      </c>
      <c r="E98" s="80">
        <f ca="1">OFFSET($H98,0,MONTH(封面!$G$13)-1,)-OFFSET('2020预算营业费用'!$H98,0,MONTH(封面!$G$13)-1,)</f>
        <v>266119.12000000005</v>
      </c>
      <c r="F98" s="86">
        <f ca="1">SUM(OFFSET($H98,0,0,1,MONTH(封面!$G$13)))-SUM(OFFSET('2019营业费用'!$H98,0,0,1,MONTH(封面!$G$13)))</f>
        <v>384539.28000000009</v>
      </c>
      <c r="G98" s="86">
        <f ca="1">SUM(OFFSET($H98,0,0,1,MONTH(封面!$G$13)))-SUM(OFFSET('2020预算营业费用'!$H98,0,0,1,MONTH(封面!$G$13)))</f>
        <v>493173.46000000008</v>
      </c>
      <c r="H98" s="80">
        <f>H93</f>
        <v>148936.44</v>
      </c>
      <c r="I98" s="80">
        <f t="shared" ref="I98:T98" si="5">I93</f>
        <v>78117.900000000009</v>
      </c>
      <c r="J98" s="80">
        <f t="shared" si="5"/>
        <v>266119.12000000005</v>
      </c>
      <c r="K98" s="80">
        <f t="shared" si="5"/>
        <v>0</v>
      </c>
      <c r="L98" s="80">
        <f t="shared" si="5"/>
        <v>0</v>
      </c>
      <c r="M98" s="80">
        <f t="shared" si="5"/>
        <v>0</v>
      </c>
      <c r="N98" s="80">
        <f t="shared" si="5"/>
        <v>0</v>
      </c>
      <c r="O98" s="80">
        <f t="shared" si="5"/>
        <v>0</v>
      </c>
      <c r="P98" s="80">
        <f t="shared" si="5"/>
        <v>0</v>
      </c>
      <c r="Q98" s="80">
        <f t="shared" si="5"/>
        <v>0</v>
      </c>
      <c r="R98" s="80">
        <f t="shared" si="5"/>
        <v>0</v>
      </c>
      <c r="S98" s="80">
        <f t="shared" si="5"/>
        <v>0</v>
      </c>
      <c r="T98" s="93">
        <f t="shared" si="5"/>
        <v>493173.46</v>
      </c>
      <c r="U98" s="88"/>
    </row>
    <row r="99" spans="1:21" s="75" customFormat="1" ht="15" customHeight="1">
      <c r="A99" s="91"/>
      <c r="B99" s="134" t="s">
        <v>345</v>
      </c>
      <c r="C99" s="92"/>
      <c r="D99" s="80">
        <f ca="1">OFFSET($H99,0,MONTH(封面!$G$13)-1,)-OFFSET('2019营业费用'!$H99,0,MONTH(封面!$G$13)-1,)</f>
        <v>0</v>
      </c>
      <c r="E99" s="80">
        <f ca="1">OFFSET($H99,0,MONTH(封面!$G$13)-1,)-OFFSET('2020预算营业费用'!$H99,0,MONTH(封面!$G$13)-1,)</f>
        <v>0</v>
      </c>
      <c r="F99" s="86">
        <f ca="1">SUM(OFFSET($H99,0,0,1,MONTH(封面!$G$13)))-SUM(OFFSET('2019营业费用'!$H99,0,0,1,MONTH(封面!$G$13)))</f>
        <v>0</v>
      </c>
      <c r="G99" s="86">
        <f ca="1">SUM(OFFSET($H99,0,0,1,MONTH(封面!$G$13)))-SUM(OFFSET('2020预算营业费用'!$H99,0,0,1,MONTH(封面!$G$13)))</f>
        <v>0</v>
      </c>
      <c r="H99" s="80"/>
      <c r="I99" s="80"/>
      <c r="J99" s="80"/>
      <c r="K99" s="80"/>
      <c r="L99" s="80"/>
      <c r="M99" s="80">
        <f t="shared" ref="M99:S99" si="6">M69</f>
        <v>0</v>
      </c>
      <c r="N99" s="80">
        <f t="shared" si="6"/>
        <v>0</v>
      </c>
      <c r="O99" s="80">
        <f t="shared" si="6"/>
        <v>0</v>
      </c>
      <c r="P99" s="80">
        <f t="shared" si="6"/>
        <v>0</v>
      </c>
      <c r="Q99" s="80">
        <f t="shared" si="6"/>
        <v>0</v>
      </c>
      <c r="R99" s="80">
        <f t="shared" si="6"/>
        <v>0</v>
      </c>
      <c r="S99" s="80">
        <f t="shared" si="6"/>
        <v>0</v>
      </c>
      <c r="T99" s="87">
        <f t="shared" si="1"/>
        <v>0</v>
      </c>
      <c r="U99" s="94"/>
    </row>
    <row r="100" spans="1:21" s="75" customFormat="1" ht="15" customHeight="1">
      <c r="A100" s="457" t="s">
        <v>347</v>
      </c>
      <c r="B100" s="458"/>
      <c r="C100" s="459"/>
      <c r="D100" s="80">
        <f ca="1">OFFSET($H100,0,MONTH(封面!$G$13)-1,)-OFFSET('2019营业费用'!$H100,0,MONTH(封面!$G$13)-1,)</f>
        <v>0</v>
      </c>
      <c r="E100" s="80">
        <f ca="1">OFFSET($H100,0,MONTH(封面!$G$13)-1,)-OFFSET('2020预算营业费用'!$H100,0,MONTH(封面!$G$13)-1,)</f>
        <v>0</v>
      </c>
      <c r="F100" s="86">
        <f ca="1">SUM(OFFSET($H100,0,0,1,MONTH(封面!$G$13)))-SUM(OFFSET('2019营业费用'!$H100,0,0,1,MONTH(封面!$G$13)))</f>
        <v>0</v>
      </c>
      <c r="G100" s="86">
        <f ca="1">SUM(OFFSET($H100,0,0,1,MONTH(封面!$G$13)))-SUM(OFFSET('2020预算营业费用'!$H100,0,0,1,MONTH(封面!$G$13)))</f>
        <v>0</v>
      </c>
      <c r="H100" s="80"/>
      <c r="I100" s="80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7">
        <f t="shared" ref="T100:T101" si="7">SUM(H100:S100)</f>
        <v>0</v>
      </c>
      <c r="U100" s="88"/>
    </row>
    <row r="101" spans="1:21" s="75" customFormat="1" ht="15" customHeight="1">
      <c r="A101" s="91"/>
      <c r="B101" s="134" t="s">
        <v>345</v>
      </c>
      <c r="C101" s="92"/>
      <c r="D101" s="80">
        <f ca="1">OFFSET($H101,0,MONTH(封面!$G$13)-1,)-OFFSET('2019营业费用'!$H101,0,MONTH(封面!$G$13)-1,)</f>
        <v>0</v>
      </c>
      <c r="E101" s="80">
        <f ca="1">OFFSET($H101,0,MONTH(封面!$G$13)-1,)-OFFSET('2020预算营业费用'!$H101,0,MONTH(封面!$G$13)-1,)</f>
        <v>0</v>
      </c>
      <c r="F101" s="86">
        <f ca="1">SUM(OFFSET($H101,0,0,1,MONTH(封面!$G$13)))-SUM(OFFSET('2019营业费用'!$H101,0,0,1,MONTH(封面!$G$13)))</f>
        <v>0</v>
      </c>
      <c r="G101" s="86">
        <f ca="1">SUM(OFFSET($H101,0,0,1,MONTH(封面!$G$13)))-SUM(OFFSET('2020预算营业费用'!$H101,0,0,1,MONTH(封面!$G$13)))</f>
        <v>0</v>
      </c>
      <c r="H101" s="80"/>
      <c r="I101" s="80"/>
      <c r="J101" s="80"/>
      <c r="K101" s="80">
        <f t="shared" ref="K101:S101" si="8">+K100</f>
        <v>0</v>
      </c>
      <c r="L101" s="80">
        <f t="shared" si="8"/>
        <v>0</v>
      </c>
      <c r="M101" s="80">
        <f t="shared" si="8"/>
        <v>0</v>
      </c>
      <c r="N101" s="80">
        <f t="shared" si="8"/>
        <v>0</v>
      </c>
      <c r="O101" s="80">
        <f t="shared" si="8"/>
        <v>0</v>
      </c>
      <c r="P101" s="80">
        <f t="shared" si="8"/>
        <v>0</v>
      </c>
      <c r="Q101" s="80">
        <f t="shared" si="8"/>
        <v>0</v>
      </c>
      <c r="R101" s="80">
        <f t="shared" si="8"/>
        <v>0</v>
      </c>
      <c r="S101" s="80">
        <f t="shared" si="8"/>
        <v>0</v>
      </c>
      <c r="T101" s="87">
        <f t="shared" si="7"/>
        <v>0</v>
      </c>
      <c r="U101" s="94"/>
    </row>
    <row r="102" spans="1:21" s="75" customFormat="1" ht="15" customHeight="1">
      <c r="A102" s="457" t="s">
        <v>160</v>
      </c>
      <c r="B102" s="458"/>
      <c r="C102" s="459"/>
      <c r="D102" s="80">
        <f ca="1">OFFSET($H102,0,MONTH(封面!$G$13)-1,)-OFFSET('2019营业费用'!$H102,0,MONTH(封面!$G$13)-1,)</f>
        <v>0</v>
      </c>
      <c r="E102" s="80">
        <f ca="1">OFFSET($H102,0,MONTH(封面!$G$13)-1,)-OFFSET('2020预算营业费用'!$H102,0,MONTH(封面!$G$13)-1,)</f>
        <v>0</v>
      </c>
      <c r="F102" s="86">
        <f ca="1">SUM(OFFSET($H102,0,0,1,MONTH(封面!$G$13)))-SUM(OFFSET('2019营业费用'!$H102,0,0,1,MONTH(封面!$G$13)))</f>
        <v>0</v>
      </c>
      <c r="G102" s="86">
        <f ca="1">SUM(OFFSET($H102,0,0,1,MONTH(封面!$G$13)))-SUM(OFFSET('2020预算营业费用'!$H102,0,0,1,MONTH(封面!$G$13)))</f>
        <v>0</v>
      </c>
      <c r="H102" s="80"/>
      <c r="I102" s="80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7">
        <f t="shared" si="1"/>
        <v>0</v>
      </c>
      <c r="U102" s="88"/>
    </row>
    <row r="103" spans="1:21" s="75" customFormat="1" ht="15" customHeight="1">
      <c r="A103" s="91"/>
      <c r="B103" s="134" t="s">
        <v>345</v>
      </c>
      <c r="C103" s="92"/>
      <c r="D103" s="80">
        <f ca="1">OFFSET($H103,0,MONTH(封面!$G$13)-1,)-OFFSET('2019营业费用'!$H103,0,MONTH(封面!$G$13)-1,)</f>
        <v>0</v>
      </c>
      <c r="E103" s="80">
        <f ca="1">OFFSET($H103,0,MONTH(封面!$G$13)-1,)-OFFSET('2020预算营业费用'!$H103,0,MONTH(封面!$G$13)-1,)</f>
        <v>0</v>
      </c>
      <c r="F103" s="86">
        <f ca="1">SUM(OFFSET($H103,0,0,1,MONTH(封面!$G$13)))-SUM(OFFSET('2019营业费用'!$H103,0,0,1,MONTH(封面!$G$13)))</f>
        <v>0</v>
      </c>
      <c r="G103" s="86">
        <f ca="1">SUM(OFFSET($H103,0,0,1,MONTH(封面!$G$13)))-SUM(OFFSET('2020预算营业费用'!$H103,0,0,1,MONTH(封面!$G$13)))</f>
        <v>0</v>
      </c>
      <c r="H103" s="80">
        <f>+H102</f>
        <v>0</v>
      </c>
      <c r="I103" s="80">
        <f t="shared" ref="I103:S103" si="9">+I102</f>
        <v>0</v>
      </c>
      <c r="J103" s="80">
        <f t="shared" si="9"/>
        <v>0</v>
      </c>
      <c r="K103" s="80">
        <f t="shared" si="9"/>
        <v>0</v>
      </c>
      <c r="L103" s="80">
        <f t="shared" si="9"/>
        <v>0</v>
      </c>
      <c r="M103" s="80">
        <f t="shared" si="9"/>
        <v>0</v>
      </c>
      <c r="N103" s="80">
        <f t="shared" si="9"/>
        <v>0</v>
      </c>
      <c r="O103" s="80">
        <f t="shared" si="9"/>
        <v>0</v>
      </c>
      <c r="P103" s="80">
        <f t="shared" si="9"/>
        <v>0</v>
      </c>
      <c r="Q103" s="80">
        <f t="shared" si="9"/>
        <v>0</v>
      </c>
      <c r="R103" s="80">
        <f t="shared" si="9"/>
        <v>0</v>
      </c>
      <c r="S103" s="80">
        <f t="shared" si="9"/>
        <v>0</v>
      </c>
      <c r="T103" s="87">
        <f t="shared" si="1"/>
        <v>0</v>
      </c>
      <c r="U103" s="94"/>
    </row>
    <row r="104" spans="1:21" s="75" customFormat="1" ht="15" customHeight="1">
      <c r="A104" s="457" t="s">
        <v>248</v>
      </c>
      <c r="B104" s="458"/>
      <c r="C104" s="459"/>
      <c r="D104" s="80">
        <f ca="1">OFFSET($H104,0,MONTH(封面!$G$13)-1,)-OFFSET('2019营业费用'!$H104,0,MONTH(封面!$G$13)-1,)</f>
        <v>0</v>
      </c>
      <c r="E104" s="80">
        <f ca="1">OFFSET($H104,0,MONTH(封面!$G$13)-1,)-OFFSET('2020预算营业费用'!$H104,0,MONTH(封面!$G$13)-1,)</f>
        <v>0</v>
      </c>
      <c r="F104" s="86">
        <f ca="1">SUM(OFFSET($H104,0,0,1,MONTH(封面!$G$13)))-SUM(OFFSET('2019营业费用'!$H104,0,0,1,MONTH(封面!$G$13)))</f>
        <v>0</v>
      </c>
      <c r="G104" s="86">
        <f ca="1">SUM(OFFSET($H104,0,0,1,MONTH(封面!$G$13)))-SUM(OFFSET('2020预算营业费用'!$H104,0,0,1,MONTH(封面!$G$13)))</f>
        <v>0</v>
      </c>
      <c r="H104" s="80"/>
      <c r="I104" s="80"/>
      <c r="J104" s="80"/>
      <c r="K104" s="80">
        <f t="shared" ref="K104:S104" si="10">K93-K94-K96-K98</f>
        <v>0</v>
      </c>
      <c r="L104" s="80">
        <f t="shared" si="10"/>
        <v>0</v>
      </c>
      <c r="M104" s="80">
        <f t="shared" si="10"/>
        <v>0</v>
      </c>
      <c r="N104" s="80">
        <f t="shared" si="10"/>
        <v>0</v>
      </c>
      <c r="O104" s="80">
        <f t="shared" si="10"/>
        <v>0</v>
      </c>
      <c r="P104" s="80">
        <f t="shared" si="10"/>
        <v>0</v>
      </c>
      <c r="Q104" s="80">
        <f t="shared" si="10"/>
        <v>0</v>
      </c>
      <c r="R104" s="80">
        <f t="shared" si="10"/>
        <v>0</v>
      </c>
      <c r="S104" s="80">
        <f t="shared" si="10"/>
        <v>0</v>
      </c>
      <c r="T104" s="87">
        <f t="shared" si="1"/>
        <v>0</v>
      </c>
      <c r="U104" s="88"/>
    </row>
    <row r="105" spans="1:21" s="75" customFormat="1" ht="15" customHeight="1">
      <c r="A105" s="91"/>
      <c r="B105" s="134" t="s">
        <v>345</v>
      </c>
      <c r="C105" s="92"/>
      <c r="D105" s="80">
        <f ca="1">OFFSET($H105,0,MONTH(封面!$G$13)-1,)-OFFSET('2019营业费用'!$H105,0,MONTH(封面!$G$13)-1,)</f>
        <v>0</v>
      </c>
      <c r="E105" s="80">
        <f ca="1">OFFSET($H105,0,MONTH(封面!$G$13)-1,)-OFFSET('2020预算营业费用'!$H105,0,MONTH(封面!$G$13)-1,)</f>
        <v>0</v>
      </c>
      <c r="F105" s="86">
        <f ca="1">SUM(OFFSET($H105,0,0,1,MONTH(封面!$G$13)))-SUM(OFFSET('2019营业费用'!$H105,0,0,1,MONTH(封面!$G$13)))</f>
        <v>0</v>
      </c>
      <c r="G105" s="86">
        <f ca="1">SUM(OFFSET($H105,0,0,1,MONTH(封面!$G$13)))-SUM(OFFSET('2020预算营业费用'!$H105,0,0,1,MONTH(封面!$G$13)))</f>
        <v>0</v>
      </c>
      <c r="H105" s="80"/>
      <c r="I105" s="80"/>
      <c r="J105" s="80"/>
      <c r="K105" s="80"/>
      <c r="L105" s="80"/>
      <c r="M105" s="80">
        <f t="shared" ref="M105:S105" si="11">M69-M94-M96-M98</f>
        <v>0</v>
      </c>
      <c r="N105" s="80">
        <f t="shared" si="11"/>
        <v>0</v>
      </c>
      <c r="O105" s="80">
        <f t="shared" si="11"/>
        <v>0</v>
      </c>
      <c r="P105" s="80">
        <f t="shared" si="11"/>
        <v>0</v>
      </c>
      <c r="Q105" s="80">
        <f t="shared" si="11"/>
        <v>0</v>
      </c>
      <c r="R105" s="80">
        <f t="shared" si="11"/>
        <v>0</v>
      </c>
      <c r="S105" s="80">
        <f t="shared" si="11"/>
        <v>0</v>
      </c>
      <c r="T105" s="87">
        <f t="shared" ref="T105" si="12">SUM(H105:S105)</f>
        <v>0</v>
      </c>
      <c r="U105" s="94"/>
    </row>
    <row r="106" spans="1:21" s="19" customFormat="1" ht="12">
      <c r="C106" s="70" t="s">
        <v>162</v>
      </c>
      <c r="D106" s="71">
        <f t="shared" ref="D106" ca="1" si="13">D93-SUM(D94,D96,D98,D102,D104)</f>
        <v>0</v>
      </c>
      <c r="E106" s="71"/>
      <c r="F106" s="71">
        <f ca="1">F93-SUM(F94,F96,F98,F100,F102,F104)</f>
        <v>0</v>
      </c>
      <c r="G106" s="70"/>
      <c r="H106" s="71">
        <f>H93-SUM(H94,H96,H98,H100,H102,H104)</f>
        <v>0</v>
      </c>
      <c r="I106" s="71">
        <f t="shared" ref="I106:T106" si="14">I93-SUM(I94,I96,I98,I100,I102,I104)</f>
        <v>0</v>
      </c>
      <c r="J106" s="130">
        <f t="shared" si="14"/>
        <v>0</v>
      </c>
      <c r="K106" s="130">
        <f t="shared" si="14"/>
        <v>0</v>
      </c>
      <c r="L106" s="130">
        <f t="shared" si="14"/>
        <v>0</v>
      </c>
      <c r="M106" s="130">
        <f t="shared" si="14"/>
        <v>0</v>
      </c>
      <c r="N106" s="130">
        <f t="shared" si="14"/>
        <v>0</v>
      </c>
      <c r="O106" s="130">
        <f t="shared" si="14"/>
        <v>0</v>
      </c>
      <c r="P106" s="130">
        <f t="shared" si="14"/>
        <v>0</v>
      </c>
      <c r="Q106" s="140">
        <f t="shared" si="14"/>
        <v>0</v>
      </c>
      <c r="R106" s="130">
        <f t="shared" si="14"/>
        <v>0</v>
      </c>
      <c r="S106" s="130">
        <f t="shared" si="14"/>
        <v>0</v>
      </c>
      <c r="T106" s="130">
        <f t="shared" si="14"/>
        <v>0</v>
      </c>
    </row>
    <row r="107" spans="1:21">
      <c r="G107" s="21"/>
      <c r="L107" s="135"/>
    </row>
    <row r="108" spans="1:21">
      <c r="A108" s="19" t="s">
        <v>252</v>
      </c>
      <c r="G108" s="21"/>
      <c r="L108" s="135"/>
    </row>
    <row r="109" spans="1:21">
      <c r="A109" s="19" t="s">
        <v>348</v>
      </c>
      <c r="G109" s="21"/>
      <c r="J109" s="136"/>
      <c r="L109" s="135"/>
    </row>
    <row r="110" spans="1:21">
      <c r="A110" s="19" t="s">
        <v>349</v>
      </c>
      <c r="G110" s="21"/>
      <c r="L110" s="135"/>
    </row>
    <row r="111" spans="1:21">
      <c r="L111" s="135"/>
    </row>
    <row r="112" spans="1:21">
      <c r="L112" s="135"/>
    </row>
  </sheetData>
  <autoFilter ref="A5:V106"/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27" type="noConversion"/>
  <conditionalFormatting sqref="U41 A41:C41 W41:XFD41">
    <cfRule type="cellIs" dxfId="4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C109"/>
  <sheetViews>
    <sheetView workbookViewId="0">
      <pane xSplit="7" ySplit="5" topLeftCell="H6" activePane="bottomRight" state="frozen"/>
      <selection pane="topRight"/>
      <selection pane="bottomLeft"/>
      <selection pane="bottomRight" activeCell="T93" sqref="T93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8" width="12.75" style="34" customWidth="1"/>
    <col min="9" max="18" width="11.375" style="34" customWidth="1"/>
    <col min="19" max="20" width="15.625" style="34" customWidth="1"/>
    <col min="21" max="21" width="12" style="6" customWidth="1"/>
    <col min="22" max="16384" width="9" style="6"/>
  </cols>
  <sheetData>
    <row r="1" spans="1:21" s="1" customFormat="1" ht="25.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67" t="s">
        <v>571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14"/>
    </row>
    <row r="5" spans="1:21" s="5" customFormat="1">
      <c r="A5" s="321"/>
      <c r="B5" s="321"/>
      <c r="C5" s="312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15"/>
    </row>
    <row r="6" spans="1:21" s="5" customFormat="1" ht="14.25" customHeight="1">
      <c r="A6" s="322" t="s">
        <v>37</v>
      </c>
      <c r="B6" s="317" t="s">
        <v>38</v>
      </c>
      <c r="C6" s="61" t="s">
        <v>38</v>
      </c>
      <c r="D6" s="16"/>
      <c r="E6" s="16"/>
      <c r="F6" s="16"/>
      <c r="G6" s="16"/>
      <c r="H6" s="16">
        <v>10000</v>
      </c>
      <c r="I6" s="16">
        <v>10000</v>
      </c>
      <c r="J6" s="16">
        <v>10000</v>
      </c>
      <c r="K6" s="16">
        <v>11000</v>
      </c>
      <c r="L6" s="16">
        <v>11000</v>
      </c>
      <c r="M6" s="16">
        <v>12000</v>
      </c>
      <c r="N6" s="16">
        <v>12000</v>
      </c>
      <c r="O6" s="16">
        <v>12000</v>
      </c>
      <c r="P6" s="16">
        <v>12000</v>
      </c>
      <c r="Q6" s="16">
        <v>12000</v>
      </c>
      <c r="R6" s="16">
        <v>11000</v>
      </c>
      <c r="S6" s="16">
        <v>11000</v>
      </c>
      <c r="T6" s="17">
        <f>SUM(H6:S6)</f>
        <v>134000</v>
      </c>
      <c r="U6" s="33"/>
    </row>
    <row r="7" spans="1:21" s="5" customFormat="1">
      <c r="A7" s="322"/>
      <c r="B7" s="317"/>
      <c r="C7" s="61" t="s">
        <v>39</v>
      </c>
      <c r="D7" s="16"/>
      <c r="E7" s="16"/>
      <c r="F7" s="16"/>
      <c r="G7" s="16"/>
      <c r="H7" s="16">
        <v>1667</v>
      </c>
      <c r="I7" s="16">
        <v>1667</v>
      </c>
      <c r="J7" s="16">
        <v>1667</v>
      </c>
      <c r="K7" s="16">
        <v>1667</v>
      </c>
      <c r="L7" s="16">
        <v>1667</v>
      </c>
      <c r="M7" s="16">
        <v>1667</v>
      </c>
      <c r="N7" s="16">
        <v>1667</v>
      </c>
      <c r="O7" s="16">
        <v>1667</v>
      </c>
      <c r="P7" s="16">
        <v>1667</v>
      </c>
      <c r="Q7" s="16">
        <v>1667</v>
      </c>
      <c r="R7" s="16">
        <v>1667</v>
      </c>
      <c r="S7" s="16">
        <v>1667</v>
      </c>
      <c r="T7" s="17">
        <f t="shared" ref="T7:T70" si="0">SUM(H7:S7)</f>
        <v>20004</v>
      </c>
      <c r="U7" s="33"/>
    </row>
    <row r="8" spans="1:21" s="5" customFormat="1">
      <c r="A8" s="322"/>
      <c r="B8" s="60" t="s">
        <v>40</v>
      </c>
      <c r="C8" s="61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322"/>
      <c r="B9" s="60" t="s">
        <v>41</v>
      </c>
      <c r="C9" s="61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322"/>
      <c r="B10" s="317" t="s">
        <v>42</v>
      </c>
      <c r="C10" s="61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322"/>
      <c r="B11" s="317"/>
      <c r="C11" s="61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322"/>
      <c r="B12" s="317"/>
      <c r="C12" s="61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322"/>
      <c r="B13" s="317"/>
      <c r="C13" s="61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322"/>
      <c r="B14" s="317"/>
      <c r="C14" s="61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322"/>
      <c r="B15" s="317"/>
      <c r="C15" s="61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322"/>
      <c r="B16" s="317"/>
      <c r="C16" s="61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322"/>
      <c r="B17" s="317"/>
      <c r="C17" s="61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322"/>
      <c r="B18" s="317"/>
      <c r="C18" s="61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>
      <c r="A19" s="322"/>
      <c r="B19" s="60" t="s">
        <v>52</v>
      </c>
      <c r="C19" s="61" t="s">
        <v>52</v>
      </c>
      <c r="D19" s="16"/>
      <c r="E19" s="16"/>
      <c r="F19" s="16"/>
      <c r="G19" s="16"/>
      <c r="H19" s="16">
        <v>422.3814000000001</v>
      </c>
      <c r="I19" s="16">
        <v>422.3814000000001</v>
      </c>
      <c r="J19" s="16">
        <v>422.3814000000001</v>
      </c>
      <c r="K19" s="16">
        <v>422.3814000000001</v>
      </c>
      <c r="L19" s="16">
        <v>422.3814000000001</v>
      </c>
      <c r="M19" s="16">
        <v>422.3814000000001</v>
      </c>
      <c r="N19" s="16">
        <v>422.3814000000001</v>
      </c>
      <c r="O19" s="16">
        <v>422.3814000000001</v>
      </c>
      <c r="P19" s="16">
        <v>422.3814000000001</v>
      </c>
      <c r="Q19" s="16">
        <v>422.3814000000001</v>
      </c>
      <c r="R19" s="16">
        <v>422.3814000000001</v>
      </c>
      <c r="S19" s="16">
        <v>422.3814000000001</v>
      </c>
      <c r="T19" s="17">
        <f t="shared" si="0"/>
        <v>5068.5768000000016</v>
      </c>
      <c r="U19" s="33"/>
    </row>
    <row r="20" spans="1:21" s="5" customFormat="1">
      <c r="A20" s="322"/>
      <c r="B20" s="60" t="s">
        <v>53</v>
      </c>
      <c r="C20" s="61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322"/>
      <c r="B21" s="60" t="s">
        <v>54</v>
      </c>
      <c r="C21" s="61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>
      <c r="A22" s="322"/>
      <c r="B22" s="317" t="s">
        <v>55</v>
      </c>
      <c r="C22" s="61" t="s">
        <v>56</v>
      </c>
      <c r="D22" s="16"/>
      <c r="E22" s="16"/>
      <c r="F22" s="16"/>
      <c r="G22" s="16"/>
      <c r="H22" s="16">
        <v>864.47448142321207</v>
      </c>
      <c r="I22" s="16">
        <v>864.47448142321207</v>
      </c>
      <c r="J22" s="16">
        <v>864.47448142321207</v>
      </c>
      <c r="K22" s="16">
        <v>864.47448142321207</v>
      </c>
      <c r="L22" s="16">
        <v>864.47448142321207</v>
      </c>
      <c r="M22" s="16">
        <v>864.47448142321207</v>
      </c>
      <c r="N22" s="16">
        <v>864.47448142321207</v>
      </c>
      <c r="O22" s="16">
        <v>864.47448142321207</v>
      </c>
      <c r="P22" s="16">
        <v>864.47448142321207</v>
      </c>
      <c r="Q22" s="16">
        <v>864.47448142321207</v>
      </c>
      <c r="R22" s="16">
        <v>864.47448142321207</v>
      </c>
      <c r="S22" s="16">
        <v>864.47448142321207</v>
      </c>
      <c r="T22" s="17">
        <f t="shared" si="0"/>
        <v>10373.693777078544</v>
      </c>
      <c r="U22" s="33"/>
    </row>
    <row r="23" spans="1:21" s="5" customFormat="1">
      <c r="A23" s="322"/>
      <c r="B23" s="317"/>
      <c r="C23" s="61" t="s">
        <v>57</v>
      </c>
      <c r="D23" s="16"/>
      <c r="E23" s="16"/>
      <c r="F23" s="16"/>
      <c r="G23" s="16"/>
      <c r="H23" s="16">
        <v>27.023781746511986</v>
      </c>
      <c r="I23" s="16">
        <v>27.023781746511986</v>
      </c>
      <c r="J23" s="16">
        <v>27.023781746511986</v>
      </c>
      <c r="K23" s="16">
        <v>27.023781746511986</v>
      </c>
      <c r="L23" s="16">
        <v>27.023781746511986</v>
      </c>
      <c r="M23" s="16">
        <v>27.023781746511986</v>
      </c>
      <c r="N23" s="16">
        <v>27.023781746511986</v>
      </c>
      <c r="O23" s="16">
        <v>27.023781746511986</v>
      </c>
      <c r="P23" s="16">
        <v>27.023781746511986</v>
      </c>
      <c r="Q23" s="16">
        <v>27.023781746511986</v>
      </c>
      <c r="R23" s="16">
        <v>27.023781746511986</v>
      </c>
      <c r="S23" s="16">
        <v>27.023781746511986</v>
      </c>
      <c r="T23" s="17">
        <f t="shared" si="0"/>
        <v>324.28538095814383</v>
      </c>
      <c r="U23" s="33"/>
    </row>
    <row r="24" spans="1:21" s="5" customFormat="1">
      <c r="A24" s="322"/>
      <c r="B24" s="317"/>
      <c r="C24" s="61" t="s">
        <v>58</v>
      </c>
      <c r="D24" s="16"/>
      <c r="E24" s="16"/>
      <c r="F24" s="16"/>
      <c r="G24" s="16"/>
      <c r="H24" s="16">
        <v>52.946196642520007</v>
      </c>
      <c r="I24" s="16">
        <v>52.946196642520007</v>
      </c>
      <c r="J24" s="16">
        <v>52.946196642520007</v>
      </c>
      <c r="K24" s="16">
        <v>52.946196642520007</v>
      </c>
      <c r="L24" s="16">
        <v>52.946196642520007</v>
      </c>
      <c r="M24" s="16">
        <v>52.946196642520007</v>
      </c>
      <c r="N24" s="16">
        <v>52.946196642520007</v>
      </c>
      <c r="O24" s="16">
        <v>52.946196642520007</v>
      </c>
      <c r="P24" s="16">
        <v>52.946196642520007</v>
      </c>
      <c r="Q24" s="16">
        <v>52.946196642520007</v>
      </c>
      <c r="R24" s="16">
        <v>52.946196642520007</v>
      </c>
      <c r="S24" s="16">
        <v>52.946196642520007</v>
      </c>
      <c r="T24" s="17">
        <f t="shared" si="0"/>
        <v>635.35435971024015</v>
      </c>
      <c r="U24" s="33"/>
    </row>
    <row r="25" spans="1:21" s="5" customFormat="1">
      <c r="A25" s="322"/>
      <c r="B25" s="317"/>
      <c r="C25" s="61" t="s">
        <v>59</v>
      </c>
      <c r="D25" s="16"/>
      <c r="E25" s="16"/>
      <c r="F25" s="16"/>
      <c r="G25" s="16"/>
      <c r="H25" s="16">
        <v>609.31554018775614</v>
      </c>
      <c r="I25" s="16">
        <v>609.31554018775614</v>
      </c>
      <c r="J25" s="16">
        <v>609.31554018775614</v>
      </c>
      <c r="K25" s="16">
        <v>609.31554018775614</v>
      </c>
      <c r="L25" s="16">
        <v>609.31554018775614</v>
      </c>
      <c r="M25" s="16">
        <v>609.31554018775614</v>
      </c>
      <c r="N25" s="16">
        <v>609.31554018775614</v>
      </c>
      <c r="O25" s="16">
        <v>609.31554018775614</v>
      </c>
      <c r="P25" s="16">
        <v>609.31554018775614</v>
      </c>
      <c r="Q25" s="16">
        <v>609.31554018775614</v>
      </c>
      <c r="R25" s="16">
        <v>609.31554018775614</v>
      </c>
      <c r="S25" s="16">
        <v>609.31554018775614</v>
      </c>
      <c r="T25" s="17">
        <f t="shared" si="0"/>
        <v>7311.7864822530719</v>
      </c>
      <c r="U25" s="33"/>
    </row>
    <row r="26" spans="1:21" s="5" customFormat="1">
      <c r="A26" s="322"/>
      <c r="B26" s="317"/>
      <c r="C26" s="61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322"/>
      <c r="B27" s="60" t="s">
        <v>61</v>
      </c>
      <c r="C27" s="61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323" t="s">
        <v>62</v>
      </c>
      <c r="B28" s="317" t="s">
        <v>63</v>
      </c>
      <c r="C28" s="61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>
      <c r="A29" s="323"/>
      <c r="B29" s="317"/>
      <c r="C29" s="61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323"/>
      <c r="B30" s="60" t="s">
        <v>66</v>
      </c>
      <c r="C30" s="61" t="s">
        <v>66</v>
      </c>
      <c r="D30" s="16"/>
      <c r="E30" s="16"/>
      <c r="F30" s="16"/>
      <c r="G30" s="16"/>
      <c r="H30" s="16">
        <v>100</v>
      </c>
      <c r="I30" s="16">
        <v>300</v>
      </c>
      <c r="J30" s="16">
        <v>400</v>
      </c>
      <c r="K30" s="16">
        <v>600</v>
      </c>
      <c r="L30" s="16">
        <v>600</v>
      </c>
      <c r="M30" s="16">
        <v>800</v>
      </c>
      <c r="N30" s="16">
        <v>300</v>
      </c>
      <c r="O30" s="16">
        <v>300</v>
      </c>
      <c r="P30" s="16">
        <v>0</v>
      </c>
      <c r="Q30" s="16">
        <v>600</v>
      </c>
      <c r="R30" s="16">
        <v>300</v>
      </c>
      <c r="S30" s="16">
        <v>300</v>
      </c>
      <c r="T30" s="17">
        <f t="shared" si="0"/>
        <v>4600</v>
      </c>
      <c r="U30" s="33"/>
    </row>
    <row r="31" spans="1:21" s="5" customFormat="1">
      <c r="A31" s="323"/>
      <c r="B31" s="317" t="s">
        <v>67</v>
      </c>
      <c r="C31" s="61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323"/>
      <c r="B32" s="317"/>
      <c r="C32" s="61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323"/>
      <c r="B33" s="317"/>
      <c r="C33" s="61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323"/>
      <c r="B34" s="317" t="s">
        <v>71</v>
      </c>
      <c r="C34" s="61" t="s">
        <v>72</v>
      </c>
      <c r="D34" s="16"/>
      <c r="E34" s="16"/>
      <c r="F34" s="16"/>
      <c r="G34" s="16"/>
      <c r="H34" s="16">
        <v>3500</v>
      </c>
      <c r="I34" s="16">
        <v>5000</v>
      </c>
      <c r="J34" s="16">
        <v>4000</v>
      </c>
      <c r="K34" s="16">
        <v>7000</v>
      </c>
      <c r="L34" s="16">
        <v>6500</v>
      </c>
      <c r="M34" s="16">
        <v>5000</v>
      </c>
      <c r="N34" s="16">
        <v>7000</v>
      </c>
      <c r="O34" s="16">
        <v>6000</v>
      </c>
      <c r="P34" s="16">
        <v>7000</v>
      </c>
      <c r="Q34" s="16">
        <v>7000</v>
      </c>
      <c r="R34" s="16">
        <v>7000</v>
      </c>
      <c r="S34" s="16">
        <v>5000</v>
      </c>
      <c r="T34" s="17">
        <f t="shared" si="0"/>
        <v>70000</v>
      </c>
      <c r="U34" s="33"/>
    </row>
    <row r="35" spans="1:21" s="5" customFormat="1">
      <c r="A35" s="323"/>
      <c r="B35" s="317"/>
      <c r="C35" s="61" t="s">
        <v>73</v>
      </c>
      <c r="D35" s="16"/>
      <c r="E35" s="16"/>
      <c r="F35" s="16"/>
      <c r="G35" s="16"/>
      <c r="H35" s="16">
        <v>0</v>
      </c>
      <c r="I35" s="16">
        <v>0</v>
      </c>
      <c r="J35" s="16">
        <v>0</v>
      </c>
      <c r="K35" s="16">
        <v>0</v>
      </c>
      <c r="L35" s="16">
        <v>10000</v>
      </c>
      <c r="M35" s="16">
        <v>0</v>
      </c>
      <c r="N35" s="16">
        <v>0</v>
      </c>
      <c r="O35" s="16">
        <v>0</v>
      </c>
      <c r="P35" s="16">
        <v>0</v>
      </c>
      <c r="Q35" s="16">
        <v>10000</v>
      </c>
      <c r="R35" s="16">
        <v>0</v>
      </c>
      <c r="S35" s="16">
        <v>0</v>
      </c>
      <c r="T35" s="17">
        <f t="shared" si="0"/>
        <v>20000</v>
      </c>
      <c r="U35" s="33"/>
    </row>
    <row r="36" spans="1:21" s="5" customFormat="1">
      <c r="A36" s="323"/>
      <c r="B36" s="60" t="s">
        <v>74</v>
      </c>
      <c r="C36" s="61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>
        <f t="shared" si="0"/>
        <v>0</v>
      </c>
      <c r="U36" s="33"/>
    </row>
    <row r="37" spans="1:21" s="5" customFormat="1">
      <c r="A37" s="323"/>
      <c r="B37" s="60" t="s">
        <v>75</v>
      </c>
      <c r="C37" s="61" t="s">
        <v>75</v>
      </c>
      <c r="D37" s="16"/>
      <c r="E37" s="16"/>
      <c r="F37" s="16"/>
      <c r="G37" s="16"/>
      <c r="H37" s="16">
        <v>1500</v>
      </c>
      <c r="I37" s="16">
        <v>1500</v>
      </c>
      <c r="J37" s="16">
        <v>2000</v>
      </c>
      <c r="K37" s="16">
        <v>3500</v>
      </c>
      <c r="L37" s="16">
        <v>1500</v>
      </c>
      <c r="M37" s="16">
        <v>3500</v>
      </c>
      <c r="N37" s="16">
        <v>3500</v>
      </c>
      <c r="O37" s="16">
        <v>3500</v>
      </c>
      <c r="P37" s="16">
        <v>3500</v>
      </c>
      <c r="Q37" s="16">
        <v>3500</v>
      </c>
      <c r="R37" s="16">
        <v>1000</v>
      </c>
      <c r="S37" s="16">
        <v>1500</v>
      </c>
      <c r="T37" s="17">
        <f t="shared" si="0"/>
        <v>30000</v>
      </c>
      <c r="U37" s="33"/>
    </row>
    <row r="38" spans="1:21" s="5" customFormat="1">
      <c r="A38" s="323"/>
      <c r="B38" s="317" t="s">
        <v>76</v>
      </c>
      <c r="C38" s="61" t="s">
        <v>77</v>
      </c>
      <c r="D38" s="16"/>
      <c r="E38" s="16"/>
      <c r="F38" s="16"/>
      <c r="G38" s="16"/>
      <c r="H38" s="16">
        <v>0</v>
      </c>
      <c r="I38" s="16">
        <v>0</v>
      </c>
      <c r="J38" s="16">
        <v>0</v>
      </c>
      <c r="K38" s="16">
        <v>5000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5000</v>
      </c>
      <c r="S38" s="16">
        <v>0</v>
      </c>
      <c r="T38" s="17">
        <f t="shared" si="0"/>
        <v>10000</v>
      </c>
      <c r="U38" s="33"/>
    </row>
    <row r="39" spans="1:21" s="5" customFormat="1">
      <c r="A39" s="323"/>
      <c r="B39" s="317"/>
      <c r="C39" s="61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>
      <c r="A40" s="323"/>
      <c r="B40" s="60" t="s">
        <v>79</v>
      </c>
      <c r="C40" s="61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324" t="s">
        <v>80</v>
      </c>
      <c r="B41" s="62" t="s">
        <v>81</v>
      </c>
      <c r="C41" s="61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>
        <f t="shared" si="0"/>
        <v>0</v>
      </c>
      <c r="U41" s="33"/>
    </row>
    <row r="42" spans="1:21" s="5" customFormat="1">
      <c r="A42" s="324"/>
      <c r="B42" s="60" t="s">
        <v>82</v>
      </c>
      <c r="C42" s="63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324"/>
      <c r="B43" s="60" t="s">
        <v>83</v>
      </c>
      <c r="C43" s="63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324"/>
      <c r="B44" s="317" t="s">
        <v>84</v>
      </c>
      <c r="C44" s="63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324"/>
      <c r="B45" s="317"/>
      <c r="C45" s="63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>
      <c r="A46" s="324"/>
      <c r="B46" s="60" t="s">
        <v>87</v>
      </c>
      <c r="C46" s="63" t="s">
        <v>87</v>
      </c>
      <c r="D46" s="16"/>
      <c r="E46" s="16"/>
      <c r="F46" s="16"/>
      <c r="G46" s="16"/>
      <c r="H46" s="16">
        <v>39.01503409090909</v>
      </c>
      <c r="I46" s="16">
        <v>39.01503409090909</v>
      </c>
      <c r="J46" s="16">
        <v>39.015034090909097</v>
      </c>
      <c r="K46" s="16">
        <v>39.015034090909097</v>
      </c>
      <c r="L46" s="16">
        <v>39.015034090909097</v>
      </c>
      <c r="M46" s="16">
        <v>39.015034090909097</v>
      </c>
      <c r="N46" s="16">
        <v>39.015034090909097</v>
      </c>
      <c r="O46" s="16">
        <v>39.015034090909097</v>
      </c>
      <c r="P46" s="16">
        <v>39.015034090909097</v>
      </c>
      <c r="Q46" s="16">
        <v>39.015034090909097</v>
      </c>
      <c r="R46" s="16">
        <v>39.015034090909097</v>
      </c>
      <c r="S46" s="16">
        <v>39.015034090909097</v>
      </c>
      <c r="T46" s="17">
        <f t="shared" si="0"/>
        <v>468.18040909090928</v>
      </c>
      <c r="U46" s="33"/>
    </row>
    <row r="47" spans="1:21" s="5" customFormat="1">
      <c r="A47" s="324"/>
      <c r="B47" s="60" t="s">
        <v>88</v>
      </c>
      <c r="C47" s="63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324"/>
      <c r="B48" s="60" t="s">
        <v>89</v>
      </c>
      <c r="C48" s="63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>
        <f t="shared" si="0"/>
        <v>0</v>
      </c>
      <c r="U48" s="33"/>
    </row>
    <row r="49" spans="1:21" s="5" customFormat="1" ht="14.25" customHeight="1">
      <c r="A49" s="325" t="s">
        <v>90</v>
      </c>
      <c r="B49" s="316" t="s">
        <v>91</v>
      </c>
      <c r="C49" s="63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325"/>
      <c r="B50" s="316"/>
      <c r="C50" s="63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325"/>
      <c r="B51" s="316"/>
      <c r="C51" s="63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>
      <c r="A52" s="325"/>
      <c r="B52" s="317" t="s">
        <v>95</v>
      </c>
      <c r="C52" s="63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>
      <c r="A53" s="325"/>
      <c r="B53" s="317"/>
      <c r="C53" s="63" t="s">
        <v>97</v>
      </c>
      <c r="D53" s="16"/>
      <c r="E53" s="16"/>
      <c r="F53" s="16"/>
      <c r="G53" s="16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3000</v>
      </c>
      <c r="N53" s="16">
        <v>0</v>
      </c>
      <c r="O53" s="16">
        <v>3000</v>
      </c>
      <c r="P53" s="16">
        <v>0</v>
      </c>
      <c r="Q53" s="16">
        <v>0</v>
      </c>
      <c r="R53" s="16">
        <v>0</v>
      </c>
      <c r="S53" s="16">
        <v>0</v>
      </c>
      <c r="T53" s="17">
        <f t="shared" si="0"/>
        <v>6000</v>
      </c>
      <c r="U53" s="33"/>
    </row>
    <row r="54" spans="1:21" s="5" customFormat="1">
      <c r="A54" s="325"/>
      <c r="B54" s="317"/>
      <c r="C54" s="63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325"/>
      <c r="B55" s="64" t="s">
        <v>99</v>
      </c>
      <c r="C55" s="63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325"/>
      <c r="B56" s="64" t="s">
        <v>100</v>
      </c>
      <c r="C56" s="63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327" t="s">
        <v>101</v>
      </c>
      <c r="B57" s="60" t="s">
        <v>102</v>
      </c>
      <c r="C57" s="63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>
      <c r="A58" s="327"/>
      <c r="B58" s="64" t="s">
        <v>103</v>
      </c>
      <c r="C58" s="63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327"/>
      <c r="B59" s="316" t="s">
        <v>104</v>
      </c>
      <c r="C59" s="63" t="s">
        <v>105</v>
      </c>
      <c r="D59" s="16"/>
      <c r="E59" s="16"/>
      <c r="F59" s="16"/>
      <c r="G59" s="16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56603.773584905655</v>
      </c>
      <c r="P59" s="16">
        <v>0</v>
      </c>
      <c r="Q59" s="16">
        <v>0</v>
      </c>
      <c r="R59" s="16">
        <v>0</v>
      </c>
      <c r="S59" s="16">
        <v>0</v>
      </c>
      <c r="T59" s="17">
        <f t="shared" si="0"/>
        <v>56603.773584905655</v>
      </c>
      <c r="U59" s="33"/>
    </row>
    <row r="60" spans="1:21" s="5" customFormat="1">
      <c r="A60" s="327"/>
      <c r="B60" s="316"/>
      <c r="C60" s="63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>
      <c r="A61" s="327"/>
      <c r="B61" s="64" t="s">
        <v>107</v>
      </c>
      <c r="C61" s="63" t="s">
        <v>107</v>
      </c>
      <c r="D61" s="16"/>
      <c r="E61" s="16"/>
      <c r="F61" s="16"/>
      <c r="G61" s="16"/>
      <c r="H61" s="16">
        <v>800</v>
      </c>
      <c r="I61" s="16">
        <v>800</v>
      </c>
      <c r="J61" s="16">
        <v>900</v>
      </c>
      <c r="K61" s="16">
        <v>1000</v>
      </c>
      <c r="L61" s="16">
        <v>1000</v>
      </c>
      <c r="M61" s="16">
        <v>1100</v>
      </c>
      <c r="N61" s="16">
        <v>1000</v>
      </c>
      <c r="O61" s="16">
        <v>1000</v>
      </c>
      <c r="P61" s="16">
        <v>1000</v>
      </c>
      <c r="Q61" s="16">
        <v>1000</v>
      </c>
      <c r="R61" s="16">
        <v>800</v>
      </c>
      <c r="S61" s="16">
        <v>800</v>
      </c>
      <c r="T61" s="17">
        <f t="shared" si="0"/>
        <v>11200</v>
      </c>
      <c r="U61" s="33"/>
    </row>
    <row r="62" spans="1:21" s="5" customFormat="1">
      <c r="A62" s="327"/>
      <c r="B62" s="60" t="s">
        <v>108</v>
      </c>
      <c r="C62" s="63" t="s">
        <v>108</v>
      </c>
      <c r="D62" s="16"/>
      <c r="E62" s="16"/>
      <c r="F62" s="16"/>
      <c r="G62" s="16"/>
      <c r="H62" s="16">
        <v>0</v>
      </c>
      <c r="I62" s="16">
        <v>500</v>
      </c>
      <c r="J62" s="16">
        <v>0</v>
      </c>
      <c r="K62" s="16">
        <v>500</v>
      </c>
      <c r="L62" s="16">
        <v>0</v>
      </c>
      <c r="M62" s="16">
        <v>550</v>
      </c>
      <c r="N62" s="16">
        <v>0</v>
      </c>
      <c r="O62" s="16">
        <v>500</v>
      </c>
      <c r="P62" s="16">
        <v>0</v>
      </c>
      <c r="Q62" s="16">
        <v>500</v>
      </c>
      <c r="R62" s="16">
        <v>0</v>
      </c>
      <c r="S62" s="16">
        <v>0</v>
      </c>
      <c r="T62" s="17">
        <f t="shared" si="0"/>
        <v>2550</v>
      </c>
      <c r="U62" s="33"/>
    </row>
    <row r="63" spans="1:21" s="5" customFormat="1" ht="14.25" customHeight="1">
      <c r="A63" s="328" t="s">
        <v>109</v>
      </c>
      <c r="B63" s="62" t="s">
        <v>110</v>
      </c>
      <c r="C63" s="63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>
        <f t="shared" si="0"/>
        <v>0</v>
      </c>
      <c r="U63" s="33"/>
    </row>
    <row r="64" spans="1:21" s="5" customFormat="1">
      <c r="A64" s="328"/>
      <c r="B64" s="62" t="s">
        <v>111</v>
      </c>
      <c r="C64" s="63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>
        <f t="shared" si="0"/>
        <v>0</v>
      </c>
      <c r="U64" s="33"/>
    </row>
    <row r="65" spans="1:21" s="5" customFormat="1">
      <c r="A65" s="328"/>
      <c r="B65" s="62" t="s">
        <v>112</v>
      </c>
      <c r="C65" s="63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>
        <f t="shared" si="0"/>
        <v>0</v>
      </c>
      <c r="U65" s="33"/>
    </row>
    <row r="66" spans="1:21" s="5" customFormat="1">
      <c r="A66" s="328"/>
      <c r="B66" s="62" t="s">
        <v>113</v>
      </c>
      <c r="C66" s="63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328"/>
      <c r="B67" s="62" t="s">
        <v>114</v>
      </c>
      <c r="C67" s="63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>
        <f t="shared" si="0"/>
        <v>0</v>
      </c>
      <c r="U67" s="33"/>
    </row>
    <row r="68" spans="1:21" s="5" customFormat="1">
      <c r="A68" s="328"/>
      <c r="B68" s="316" t="s">
        <v>115</v>
      </c>
      <c r="C68" s="63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328"/>
      <c r="B69" s="316"/>
      <c r="C69" s="63" t="s">
        <v>117</v>
      </c>
      <c r="D69" s="16"/>
      <c r="E69" s="16"/>
      <c r="F69" s="16"/>
      <c r="G69" s="16"/>
      <c r="H69" s="16">
        <v>66293.577981651368</v>
      </c>
      <c r="I69" s="16">
        <v>113954.12844036697</v>
      </c>
      <c r="J69" s="16">
        <v>117256.88073394496</v>
      </c>
      <c r="K69" s="16">
        <v>127862.3853211009</v>
      </c>
      <c r="L69" s="16">
        <v>127862.3853211009</v>
      </c>
      <c r="M69" s="16">
        <v>140385.32110091741</v>
      </c>
      <c r="N69" s="16">
        <v>139559.63302752294</v>
      </c>
      <c r="O69" s="16">
        <v>138733.94495412844</v>
      </c>
      <c r="P69" s="16">
        <v>139559.63302752291</v>
      </c>
      <c r="Q69" s="16">
        <v>140798.16513761468</v>
      </c>
      <c r="R69" s="16">
        <v>129779.81651376147</v>
      </c>
      <c r="S69" s="16">
        <v>118357.79816513762</v>
      </c>
      <c r="T69" s="17">
        <f t="shared" si="0"/>
        <v>1500403.6697247704</v>
      </c>
      <c r="U69" s="33"/>
    </row>
    <row r="70" spans="1:21" s="5" customFormat="1">
      <c r="A70" s="328"/>
      <c r="B70" s="64" t="s">
        <v>118</v>
      </c>
      <c r="C70" s="63" t="s">
        <v>118</v>
      </c>
      <c r="D70" s="16"/>
      <c r="E70" s="16"/>
      <c r="F70" s="16"/>
      <c r="G70" s="16"/>
      <c r="H70" s="16">
        <v>800</v>
      </c>
      <c r="I70" s="16">
        <v>800</v>
      </c>
      <c r="J70" s="16">
        <v>1000</v>
      </c>
      <c r="K70" s="16">
        <v>800</v>
      </c>
      <c r="L70" s="16">
        <v>1000</v>
      </c>
      <c r="M70" s="16">
        <v>1500</v>
      </c>
      <c r="N70" s="16">
        <v>1500</v>
      </c>
      <c r="O70" s="16">
        <v>1500</v>
      </c>
      <c r="P70" s="16">
        <v>1000</v>
      </c>
      <c r="Q70" s="16">
        <v>1300</v>
      </c>
      <c r="R70" s="16">
        <v>1300</v>
      </c>
      <c r="S70" s="16">
        <v>1000</v>
      </c>
      <c r="T70" s="17">
        <f t="shared" si="0"/>
        <v>13500</v>
      </c>
      <c r="U70" s="33"/>
    </row>
    <row r="71" spans="1:21" s="5" customFormat="1">
      <c r="A71" s="328"/>
      <c r="B71" s="64" t="s">
        <v>119</v>
      </c>
      <c r="C71" s="63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3" si="1">SUM(H71:S71)</f>
        <v>0</v>
      </c>
      <c r="U71" s="33"/>
    </row>
    <row r="72" spans="1:21" s="5" customFormat="1">
      <c r="A72" s="328"/>
      <c r="B72" s="64" t="s">
        <v>120</v>
      </c>
      <c r="C72" s="63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328"/>
      <c r="B73" s="316" t="s">
        <v>121</v>
      </c>
      <c r="C73" s="63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328"/>
      <c r="B74" s="316"/>
      <c r="C74" s="65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>
      <c r="A75" s="328"/>
      <c r="B75" s="64" t="s">
        <v>124</v>
      </c>
      <c r="C75" s="63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329" t="s">
        <v>125</v>
      </c>
      <c r="B76" s="60" t="s">
        <v>126</v>
      </c>
      <c r="C76" s="63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329"/>
      <c r="B77" s="317" t="s">
        <v>127</v>
      </c>
      <c r="C77" s="63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329"/>
      <c r="B78" s="317"/>
      <c r="C78" s="65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329"/>
      <c r="B79" s="60" t="s">
        <v>130</v>
      </c>
      <c r="C79" s="63" t="s">
        <v>130</v>
      </c>
      <c r="D79" s="16"/>
      <c r="E79" s="16"/>
      <c r="F79" s="16"/>
      <c r="G79" s="16"/>
      <c r="H79" s="16">
        <v>1131.5984166666667</v>
      </c>
      <c r="I79" s="16">
        <v>1131.5984166666667</v>
      </c>
      <c r="J79" s="16">
        <v>1131.5984166666667</v>
      </c>
      <c r="K79" s="16">
        <v>1131.5984166666667</v>
      </c>
      <c r="L79" s="16">
        <v>1131.5984166666667</v>
      </c>
      <c r="M79" s="16">
        <v>1131.5984166666667</v>
      </c>
      <c r="N79" s="16">
        <v>1131.5984166666667</v>
      </c>
      <c r="O79" s="16">
        <v>1131.5984166666667</v>
      </c>
      <c r="P79" s="16">
        <v>1131.5984166666667</v>
      </c>
      <c r="Q79" s="16">
        <v>1131.5984166666667</v>
      </c>
      <c r="R79" s="16">
        <v>1131.5984166666667</v>
      </c>
      <c r="S79" s="16">
        <v>1131.5984166666667</v>
      </c>
      <c r="T79" s="17">
        <f t="shared" si="1"/>
        <v>13579.181000000004</v>
      </c>
      <c r="U79" s="33"/>
    </row>
    <row r="80" spans="1:21" s="5" customFormat="1" ht="14.25" customHeight="1">
      <c r="A80" s="330" t="s">
        <v>131</v>
      </c>
      <c r="B80" s="60" t="s">
        <v>132</v>
      </c>
      <c r="C80" s="63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330"/>
      <c r="B81" s="60" t="s">
        <v>133</v>
      </c>
      <c r="C81" s="61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330"/>
      <c r="B82" s="317" t="s">
        <v>134</v>
      </c>
      <c r="C82" s="61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330"/>
      <c r="B83" s="317"/>
      <c r="C83" s="61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330"/>
      <c r="B84" s="317"/>
      <c r="C84" s="61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330"/>
      <c r="B85" s="60" t="s">
        <v>138</v>
      </c>
      <c r="C85" s="63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331" t="s">
        <v>139</v>
      </c>
      <c r="B86" s="60" t="s">
        <v>140</v>
      </c>
      <c r="C86" s="63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331"/>
      <c r="B87" s="60" t="s">
        <v>141</v>
      </c>
      <c r="C87" s="63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331"/>
      <c r="B88" s="60" t="s">
        <v>142</v>
      </c>
      <c r="C88" s="63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331"/>
      <c r="B89" s="60" t="s">
        <v>143</v>
      </c>
      <c r="C89" s="63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332" t="s">
        <v>144</v>
      </c>
      <c r="B90" s="60" t="s">
        <v>145</v>
      </c>
      <c r="C90" s="63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332"/>
      <c r="B91" s="60" t="s">
        <v>146</v>
      </c>
      <c r="C91" s="63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332"/>
      <c r="B92" s="60" t="s">
        <v>147</v>
      </c>
      <c r="C92" s="63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58" customFormat="1" ht="15" customHeight="1">
      <c r="A93" s="326" t="s">
        <v>148</v>
      </c>
      <c r="B93" s="326"/>
      <c r="C93" s="326"/>
      <c r="D93" s="17"/>
      <c r="E93" s="17"/>
      <c r="F93" s="17"/>
      <c r="G93" s="17"/>
      <c r="H93" s="17">
        <f>SUM(H6:H92)</f>
        <v>87807.332832408938</v>
      </c>
      <c r="I93" s="17">
        <f t="shared" ref="I93:S93" si="2">SUM(I6:I92)</f>
        <v>137667.88329112454</v>
      </c>
      <c r="J93" s="17">
        <f t="shared" si="2"/>
        <v>140370.63558470254</v>
      </c>
      <c r="K93" s="17">
        <f t="shared" si="2"/>
        <v>162076.14017185848</v>
      </c>
      <c r="L93" s="17">
        <f t="shared" si="2"/>
        <v>164276.14017185848</v>
      </c>
      <c r="M93" s="17">
        <f t="shared" si="2"/>
        <v>172649.07595167501</v>
      </c>
      <c r="N93" s="17">
        <f t="shared" si="2"/>
        <v>169673.38787828054</v>
      </c>
      <c r="O93" s="17">
        <f t="shared" si="2"/>
        <v>227951.47338979167</v>
      </c>
      <c r="P93" s="17">
        <f t="shared" si="2"/>
        <v>168873.38787828048</v>
      </c>
      <c r="Q93" s="17">
        <f t="shared" si="2"/>
        <v>181511.91998837225</v>
      </c>
      <c r="R93" s="17">
        <f t="shared" si="2"/>
        <v>160993.57136451907</v>
      </c>
      <c r="S93" s="17">
        <f t="shared" si="2"/>
        <v>142771.55301589519</v>
      </c>
      <c r="T93" s="17">
        <f t="shared" si="1"/>
        <v>1916622.5015187678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9" customFormat="1" ht="15" customHeight="1">
      <c r="A94" s="482" t="s">
        <v>250</v>
      </c>
      <c r="B94" s="483"/>
      <c r="C94" s="48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59" customFormat="1" ht="15" customHeight="1">
      <c r="A95" s="66"/>
      <c r="B95" s="131" t="s">
        <v>345</v>
      </c>
      <c r="C95" s="67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59" customFormat="1" ht="15" customHeight="1">
      <c r="A96" s="482" t="s">
        <v>251</v>
      </c>
      <c r="B96" s="483"/>
      <c r="C96" s="48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1" s="59" customFormat="1" ht="12.75">
      <c r="A97" s="66"/>
      <c r="B97" s="131" t="s">
        <v>345</v>
      </c>
      <c r="C97" s="67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56"/>
      <c r="O97" s="31"/>
      <c r="P97" s="31"/>
      <c r="Q97" s="31"/>
      <c r="R97" s="31"/>
      <c r="S97" s="31"/>
      <c r="T97" s="17"/>
      <c r="U97" s="68"/>
    </row>
    <row r="98" spans="1:21" s="59" customFormat="1">
      <c r="A98" s="482" t="s">
        <v>346</v>
      </c>
      <c r="B98" s="483"/>
      <c r="C98" s="484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7"/>
      <c r="U98" s="33"/>
    </row>
    <row r="99" spans="1:21" s="59" customFormat="1" ht="12.75">
      <c r="A99" s="66"/>
      <c r="B99" s="131" t="s">
        <v>345</v>
      </c>
      <c r="C99" s="67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56"/>
      <c r="O99" s="31"/>
      <c r="P99" s="31"/>
      <c r="Q99" s="31"/>
      <c r="R99" s="31"/>
      <c r="S99" s="31"/>
      <c r="T99" s="17"/>
      <c r="U99" s="68"/>
    </row>
    <row r="100" spans="1:21" s="59" customFormat="1">
      <c r="A100" s="482" t="s">
        <v>347</v>
      </c>
      <c r="B100" s="483"/>
      <c r="C100" s="484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7"/>
      <c r="U100" s="33"/>
    </row>
    <row r="101" spans="1:21" s="59" customFormat="1" ht="12.75">
      <c r="A101" s="66"/>
      <c r="B101" s="131" t="s">
        <v>345</v>
      </c>
      <c r="C101" s="67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56"/>
      <c r="O101" s="31"/>
      <c r="P101" s="31"/>
      <c r="Q101" s="31"/>
      <c r="R101" s="31"/>
      <c r="S101" s="31"/>
      <c r="T101" s="17"/>
      <c r="U101" s="68"/>
    </row>
    <row r="102" spans="1:21" s="59" customFormat="1">
      <c r="A102" s="482" t="s">
        <v>160</v>
      </c>
      <c r="B102" s="483"/>
      <c r="C102" s="484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7"/>
      <c r="U102" s="33"/>
    </row>
    <row r="103" spans="1:21" s="59" customFormat="1" ht="12.75">
      <c r="A103" s="66"/>
      <c r="B103" s="131" t="s">
        <v>345</v>
      </c>
      <c r="C103" s="67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56"/>
      <c r="O103" s="31"/>
      <c r="P103" s="31"/>
      <c r="Q103" s="31"/>
      <c r="R103" s="31"/>
      <c r="S103" s="31"/>
      <c r="T103" s="17"/>
      <c r="U103" s="68"/>
    </row>
    <row r="104" spans="1:21" s="59" customFormat="1">
      <c r="A104" s="482" t="s">
        <v>248</v>
      </c>
      <c r="B104" s="483"/>
      <c r="C104" s="484"/>
      <c r="D104" s="16"/>
      <c r="E104" s="16">
        <v>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7"/>
      <c r="U104" s="33"/>
    </row>
    <row r="105" spans="1:21" s="19" customFormat="1" ht="12">
      <c r="C105" s="70" t="s">
        <v>162</v>
      </c>
      <c r="D105" s="70"/>
      <c r="E105" s="70"/>
      <c r="F105" s="70"/>
      <c r="G105" s="70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 spans="1:21">
      <c r="G106" s="21"/>
    </row>
    <row r="107" spans="1:21">
      <c r="A107" s="19" t="s">
        <v>252</v>
      </c>
      <c r="G107" s="21"/>
    </row>
    <row r="108" spans="1:21">
      <c r="A108" s="19" t="s">
        <v>348</v>
      </c>
      <c r="G108" s="21"/>
    </row>
    <row r="109" spans="1:21">
      <c r="A109" s="19" t="s">
        <v>349</v>
      </c>
      <c r="G109" s="21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27" type="noConversion"/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112"/>
  <sheetViews>
    <sheetView workbookViewId="0">
      <pane xSplit="7" ySplit="5" topLeftCell="R85" activePane="bottomRight" state="frozen"/>
      <selection pane="topRight"/>
      <selection pane="bottomLeft"/>
      <selection pane="bottomRight" activeCell="T93" sqref="T93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34" customWidth="1"/>
    <col min="5" max="5" width="17.625" style="34" customWidth="1"/>
    <col min="6" max="6" width="16.5" style="7" customWidth="1"/>
    <col min="7" max="7" width="17.625" style="7" customWidth="1"/>
    <col min="8" max="9" width="16.5" style="34" customWidth="1"/>
    <col min="10" max="11" width="16.5" style="7" customWidth="1"/>
    <col min="12" max="12" width="16.75" style="7" customWidth="1"/>
    <col min="13" max="15" width="16.5" style="7" customWidth="1"/>
    <col min="16" max="16" width="15.875" style="6" customWidth="1"/>
    <col min="17" max="19" width="16.5" style="6" customWidth="1"/>
    <col min="20" max="20" width="17.625" style="6" customWidth="1"/>
    <col min="21" max="21" width="12" style="6" customWidth="1"/>
    <col min="22" max="22" width="12.375" style="6" customWidth="1"/>
    <col min="23" max="16384" width="9" style="6"/>
  </cols>
  <sheetData>
    <row r="1" spans="1:22" s="1" customFormat="1" ht="25.5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"/>
      <c r="P1" s="22"/>
    </row>
    <row r="2" spans="1:22" s="2" customFormat="1">
      <c r="A2" s="8" t="s">
        <v>555</v>
      </c>
      <c r="B2" s="9"/>
      <c r="C2" s="9"/>
      <c r="D2" s="35"/>
      <c r="E2" s="35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2" s="3" customFormat="1" ht="13.5">
      <c r="A3" s="8" t="s">
        <v>564</v>
      </c>
      <c r="B3" s="9"/>
      <c r="C3" s="9"/>
      <c r="D3" s="35"/>
      <c r="E3" s="35"/>
      <c r="F3" s="9"/>
      <c r="G3" s="11"/>
      <c r="H3" s="35"/>
      <c r="I3" s="41"/>
      <c r="J3" s="9"/>
      <c r="K3" s="9"/>
      <c r="L3" s="27" t="s">
        <v>566</v>
      </c>
      <c r="M3" s="28"/>
      <c r="N3" s="29"/>
      <c r="O3" s="29"/>
    </row>
    <row r="4" spans="1:22" s="4" customFormat="1" ht="14.25" customHeight="1">
      <c r="A4" s="511" t="s">
        <v>16</v>
      </c>
      <c r="B4" s="511" t="s">
        <v>17</v>
      </c>
      <c r="C4" s="512" t="s">
        <v>18</v>
      </c>
      <c r="D4" s="393" t="s">
        <v>19</v>
      </c>
      <c r="E4" s="394"/>
      <c r="F4" s="497" t="s">
        <v>20</v>
      </c>
      <c r="G4" s="497"/>
      <c r="H4" s="489" t="s">
        <v>561</v>
      </c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T4" s="489" t="s">
        <v>21</v>
      </c>
      <c r="U4" s="314" t="s">
        <v>22</v>
      </c>
    </row>
    <row r="5" spans="1:22" s="5" customFormat="1">
      <c r="A5" s="511"/>
      <c r="B5" s="511"/>
      <c r="C5" s="512"/>
      <c r="D5" s="279" t="s">
        <v>23</v>
      </c>
      <c r="E5" s="279" t="s">
        <v>24</v>
      </c>
      <c r="F5" s="280" t="s">
        <v>23</v>
      </c>
      <c r="G5" s="280" t="s">
        <v>24</v>
      </c>
      <c r="H5" s="251" t="s">
        <v>25</v>
      </c>
      <c r="I5" s="251" t="s">
        <v>26</v>
      </c>
      <c r="J5" s="262" t="s">
        <v>27</v>
      </c>
      <c r="K5" s="262" t="s">
        <v>28</v>
      </c>
      <c r="L5" s="262" t="s">
        <v>29</v>
      </c>
      <c r="M5" s="262" t="s">
        <v>30</v>
      </c>
      <c r="N5" s="262" t="s">
        <v>31</v>
      </c>
      <c r="O5" s="262" t="s">
        <v>32</v>
      </c>
      <c r="P5" s="262" t="s">
        <v>33</v>
      </c>
      <c r="Q5" s="262" t="s">
        <v>34</v>
      </c>
      <c r="R5" s="262" t="s">
        <v>35</v>
      </c>
      <c r="S5" s="262" t="s">
        <v>36</v>
      </c>
      <c r="T5" s="489"/>
      <c r="U5" s="315"/>
    </row>
    <row r="6" spans="1:22" s="73" customFormat="1" ht="14.25" customHeight="1">
      <c r="A6" s="500" t="s">
        <v>37</v>
      </c>
      <c r="B6" s="490" t="s">
        <v>38</v>
      </c>
      <c r="C6" s="263" t="s">
        <v>38</v>
      </c>
      <c r="D6" s="253">
        <v>6882.8100000000013</v>
      </c>
      <c r="E6" s="253">
        <v>9372.23</v>
      </c>
      <c r="F6" s="264">
        <v>54653.23000000001</v>
      </c>
      <c r="G6" s="264">
        <v>38122.26999999999</v>
      </c>
      <c r="H6" s="253">
        <v>14643</v>
      </c>
      <c r="I6" s="281">
        <v>31.2</v>
      </c>
      <c r="J6" s="281">
        <v>5579.98</v>
      </c>
      <c r="K6" s="281">
        <v>28879.56</v>
      </c>
      <c r="L6" s="281">
        <v>7248.33</v>
      </c>
      <c r="M6" s="264">
        <v>10099.549999999999</v>
      </c>
      <c r="N6" s="264">
        <v>11642.36</v>
      </c>
      <c r="O6" s="264">
        <v>2117.9499999999998</v>
      </c>
      <c r="P6" s="253">
        <v>7633.2</v>
      </c>
      <c r="Q6" s="264">
        <v>12497.47</v>
      </c>
      <c r="R6" s="264">
        <v>12674.62</v>
      </c>
      <c r="S6" s="264">
        <v>17035.61</v>
      </c>
      <c r="T6" s="265">
        <v>130082.83</v>
      </c>
      <c r="U6" s="266"/>
      <c r="V6" s="133" t="s">
        <v>350</v>
      </c>
    </row>
    <row r="7" spans="1:22" s="73" customFormat="1" ht="12">
      <c r="A7" s="500"/>
      <c r="B7" s="490"/>
      <c r="C7" s="263" t="s">
        <v>39</v>
      </c>
      <c r="D7" s="253">
        <v>15000</v>
      </c>
      <c r="E7" s="253">
        <v>15000</v>
      </c>
      <c r="F7" s="264">
        <v>15000</v>
      </c>
      <c r="G7" s="264">
        <v>15000</v>
      </c>
      <c r="H7" s="253"/>
      <c r="I7" s="281"/>
      <c r="J7" s="281"/>
      <c r="K7" s="281"/>
      <c r="L7" s="281"/>
      <c r="M7" s="264"/>
      <c r="N7" s="264"/>
      <c r="O7" s="264"/>
      <c r="P7" s="253"/>
      <c r="Q7" s="264"/>
      <c r="R7" s="264"/>
      <c r="S7" s="264">
        <v>15000</v>
      </c>
      <c r="T7" s="265">
        <v>15000</v>
      </c>
      <c r="U7" s="266"/>
      <c r="V7" s="133" t="s">
        <v>351</v>
      </c>
    </row>
    <row r="8" spans="1:22" s="73" customFormat="1" ht="12">
      <c r="A8" s="500"/>
      <c r="B8" s="267" t="s">
        <v>40</v>
      </c>
      <c r="C8" s="263" t="s">
        <v>40</v>
      </c>
      <c r="D8" s="253">
        <v>0</v>
      </c>
      <c r="E8" s="253">
        <v>0</v>
      </c>
      <c r="F8" s="264">
        <v>-3960</v>
      </c>
      <c r="G8" s="264">
        <v>0</v>
      </c>
      <c r="H8" s="253"/>
      <c r="I8" s="281"/>
      <c r="J8" s="281"/>
      <c r="K8" s="281"/>
      <c r="L8" s="281"/>
      <c r="M8" s="264"/>
      <c r="N8" s="264"/>
      <c r="O8" s="264"/>
      <c r="P8" s="253"/>
      <c r="Q8" s="264"/>
      <c r="R8" s="264"/>
      <c r="S8" s="264"/>
      <c r="T8" s="265">
        <v>0</v>
      </c>
      <c r="U8" s="266"/>
      <c r="V8" s="133" t="s">
        <v>352</v>
      </c>
    </row>
    <row r="9" spans="1:22" s="73" customFormat="1" ht="12">
      <c r="A9" s="500"/>
      <c r="B9" s="267" t="s">
        <v>41</v>
      </c>
      <c r="C9" s="263" t="s">
        <v>41</v>
      </c>
      <c r="D9" s="253">
        <v>0</v>
      </c>
      <c r="E9" s="253">
        <v>0</v>
      </c>
      <c r="F9" s="264">
        <v>0</v>
      </c>
      <c r="G9" s="264">
        <v>0</v>
      </c>
      <c r="H9" s="253"/>
      <c r="I9" s="281"/>
      <c r="J9" s="281"/>
      <c r="K9" s="281"/>
      <c r="L9" s="281"/>
      <c r="M9" s="264"/>
      <c r="N9" s="264"/>
      <c r="O9" s="264"/>
      <c r="P9" s="253"/>
      <c r="Q9" s="264"/>
      <c r="R9" s="264"/>
      <c r="S9" s="264"/>
      <c r="T9" s="265">
        <v>0</v>
      </c>
      <c r="U9" s="266"/>
      <c r="V9" s="133" t="s">
        <v>353</v>
      </c>
    </row>
    <row r="10" spans="1:22" s="73" customFormat="1" ht="12">
      <c r="A10" s="500"/>
      <c r="B10" s="490" t="s">
        <v>42</v>
      </c>
      <c r="C10" s="263" t="s">
        <v>43</v>
      </c>
      <c r="D10" s="253">
        <v>0</v>
      </c>
      <c r="E10" s="253">
        <v>0</v>
      </c>
      <c r="F10" s="264">
        <v>0</v>
      </c>
      <c r="G10" s="264">
        <v>0</v>
      </c>
      <c r="H10" s="253"/>
      <c r="I10" s="281"/>
      <c r="J10" s="281"/>
      <c r="K10" s="281"/>
      <c r="L10" s="281"/>
      <c r="M10" s="264"/>
      <c r="N10" s="264"/>
      <c r="O10" s="264"/>
      <c r="P10" s="253"/>
      <c r="Q10" s="264"/>
      <c r="R10" s="264"/>
      <c r="S10" s="264"/>
      <c r="T10" s="265">
        <v>0</v>
      </c>
      <c r="U10" s="266"/>
      <c r="V10" s="133" t="s">
        <v>354</v>
      </c>
    </row>
    <row r="11" spans="1:22" s="73" customFormat="1" ht="12">
      <c r="A11" s="500"/>
      <c r="B11" s="490"/>
      <c r="C11" s="263" t="s">
        <v>44</v>
      </c>
      <c r="D11" s="253">
        <v>0</v>
      </c>
      <c r="E11" s="253">
        <v>0</v>
      </c>
      <c r="F11" s="264">
        <v>0</v>
      </c>
      <c r="G11" s="264">
        <v>0</v>
      </c>
      <c r="H11" s="253"/>
      <c r="I11" s="281"/>
      <c r="J11" s="281"/>
      <c r="K11" s="281"/>
      <c r="L11" s="281"/>
      <c r="M11" s="264"/>
      <c r="N11" s="264"/>
      <c r="O11" s="264"/>
      <c r="P11" s="253"/>
      <c r="Q11" s="264"/>
      <c r="R11" s="264"/>
      <c r="S11" s="264"/>
      <c r="T11" s="265">
        <v>0</v>
      </c>
      <c r="U11" s="266"/>
      <c r="V11" s="133" t="s">
        <v>355</v>
      </c>
    </row>
    <row r="12" spans="1:22" s="73" customFormat="1" ht="12">
      <c r="A12" s="500"/>
      <c r="B12" s="490"/>
      <c r="C12" s="263" t="s">
        <v>45</v>
      </c>
      <c r="D12" s="253">
        <v>0</v>
      </c>
      <c r="E12" s="253">
        <v>0</v>
      </c>
      <c r="F12" s="264">
        <v>0</v>
      </c>
      <c r="G12" s="264">
        <v>0</v>
      </c>
      <c r="H12" s="253"/>
      <c r="I12" s="281"/>
      <c r="J12" s="281"/>
      <c r="K12" s="281"/>
      <c r="L12" s="281"/>
      <c r="M12" s="264"/>
      <c r="N12" s="264"/>
      <c r="O12" s="264"/>
      <c r="P12" s="253"/>
      <c r="Q12" s="264"/>
      <c r="R12" s="264"/>
      <c r="S12" s="264"/>
      <c r="T12" s="265">
        <v>0</v>
      </c>
      <c r="U12" s="266"/>
      <c r="V12" s="133" t="s">
        <v>356</v>
      </c>
    </row>
    <row r="13" spans="1:22" s="73" customFormat="1" ht="12">
      <c r="A13" s="500"/>
      <c r="B13" s="490"/>
      <c r="C13" s="263" t="s">
        <v>46</v>
      </c>
      <c r="D13" s="253">
        <v>0</v>
      </c>
      <c r="E13" s="253">
        <v>0</v>
      </c>
      <c r="F13" s="264">
        <v>0</v>
      </c>
      <c r="G13" s="264">
        <v>0</v>
      </c>
      <c r="H13" s="253"/>
      <c r="I13" s="281"/>
      <c r="J13" s="281"/>
      <c r="K13" s="281"/>
      <c r="L13" s="281"/>
      <c r="M13" s="264"/>
      <c r="N13" s="264"/>
      <c r="O13" s="264"/>
      <c r="P13" s="253"/>
      <c r="Q13" s="264"/>
      <c r="R13" s="264"/>
      <c r="S13" s="264"/>
      <c r="T13" s="265">
        <v>0</v>
      </c>
      <c r="U13" s="266"/>
      <c r="V13" s="133" t="s">
        <v>357</v>
      </c>
    </row>
    <row r="14" spans="1:22" s="73" customFormat="1" ht="12">
      <c r="A14" s="500"/>
      <c r="B14" s="490"/>
      <c r="C14" s="263" t="s">
        <v>47</v>
      </c>
      <c r="D14" s="253">
        <v>0</v>
      </c>
      <c r="E14" s="253">
        <v>0</v>
      </c>
      <c r="F14" s="264">
        <v>0</v>
      </c>
      <c r="G14" s="264">
        <v>0</v>
      </c>
      <c r="H14" s="253"/>
      <c r="I14" s="281"/>
      <c r="J14" s="281"/>
      <c r="K14" s="281"/>
      <c r="L14" s="281"/>
      <c r="M14" s="264"/>
      <c r="N14" s="264"/>
      <c r="O14" s="264"/>
      <c r="P14" s="253"/>
      <c r="Q14" s="264"/>
      <c r="R14" s="264"/>
      <c r="S14" s="264"/>
      <c r="T14" s="265">
        <v>0</v>
      </c>
      <c r="U14" s="266"/>
      <c r="V14" s="133" t="s">
        <v>358</v>
      </c>
    </row>
    <row r="15" spans="1:22" s="73" customFormat="1" ht="12">
      <c r="A15" s="500"/>
      <c r="B15" s="490"/>
      <c r="C15" s="263" t="s">
        <v>48</v>
      </c>
      <c r="D15" s="253">
        <v>0</v>
      </c>
      <c r="E15" s="253">
        <v>0</v>
      </c>
      <c r="F15" s="264">
        <v>0</v>
      </c>
      <c r="G15" s="264">
        <v>0</v>
      </c>
      <c r="H15" s="253"/>
      <c r="I15" s="281"/>
      <c r="J15" s="281"/>
      <c r="K15" s="281"/>
      <c r="L15" s="281"/>
      <c r="M15" s="264"/>
      <c r="N15" s="264"/>
      <c r="O15" s="264"/>
      <c r="P15" s="253"/>
      <c r="Q15" s="264"/>
      <c r="R15" s="264"/>
      <c r="S15" s="264"/>
      <c r="T15" s="265">
        <v>0</v>
      </c>
      <c r="U15" s="266"/>
      <c r="V15" s="133" t="s">
        <v>359</v>
      </c>
    </row>
    <row r="16" spans="1:22" s="73" customFormat="1" ht="12">
      <c r="A16" s="500"/>
      <c r="B16" s="490"/>
      <c r="C16" s="263" t="s">
        <v>49</v>
      </c>
      <c r="D16" s="253">
        <v>0</v>
      </c>
      <c r="E16" s="253">
        <v>0</v>
      </c>
      <c r="F16" s="264">
        <v>0</v>
      </c>
      <c r="G16" s="264">
        <v>0</v>
      </c>
      <c r="H16" s="253"/>
      <c r="I16" s="281"/>
      <c r="J16" s="281"/>
      <c r="K16" s="281"/>
      <c r="L16" s="281"/>
      <c r="M16" s="264"/>
      <c r="N16" s="264"/>
      <c r="O16" s="264"/>
      <c r="P16" s="253"/>
      <c r="Q16" s="264"/>
      <c r="R16" s="264"/>
      <c r="S16" s="264"/>
      <c r="T16" s="265">
        <v>0</v>
      </c>
      <c r="U16" s="266"/>
      <c r="V16" s="133" t="s">
        <v>360</v>
      </c>
    </row>
    <row r="17" spans="1:22" s="73" customFormat="1" ht="12">
      <c r="A17" s="500"/>
      <c r="B17" s="490"/>
      <c r="C17" s="263" t="s">
        <v>50</v>
      </c>
      <c r="D17" s="253">
        <v>0</v>
      </c>
      <c r="E17" s="253">
        <v>0</v>
      </c>
      <c r="F17" s="264">
        <v>0</v>
      </c>
      <c r="G17" s="264">
        <v>0</v>
      </c>
      <c r="H17" s="253"/>
      <c r="I17" s="281"/>
      <c r="J17" s="281"/>
      <c r="K17" s="281"/>
      <c r="L17" s="281"/>
      <c r="M17" s="264"/>
      <c r="N17" s="264"/>
      <c r="O17" s="264"/>
      <c r="P17" s="253"/>
      <c r="Q17" s="264"/>
      <c r="R17" s="264"/>
      <c r="S17" s="264"/>
      <c r="T17" s="265">
        <v>0</v>
      </c>
      <c r="U17" s="266"/>
      <c r="V17" s="133" t="s">
        <v>361</v>
      </c>
    </row>
    <row r="18" spans="1:22" s="73" customFormat="1" ht="12">
      <c r="A18" s="500"/>
      <c r="B18" s="490"/>
      <c r="C18" s="263" t="s">
        <v>51</v>
      </c>
      <c r="D18" s="253">
        <v>0</v>
      </c>
      <c r="E18" s="253">
        <v>0</v>
      </c>
      <c r="F18" s="264">
        <v>0</v>
      </c>
      <c r="G18" s="264">
        <v>0</v>
      </c>
      <c r="H18" s="253"/>
      <c r="I18" s="281"/>
      <c r="J18" s="281"/>
      <c r="K18" s="281"/>
      <c r="L18" s="281"/>
      <c r="M18" s="264"/>
      <c r="N18" s="264"/>
      <c r="O18" s="264"/>
      <c r="P18" s="253"/>
      <c r="Q18" s="264"/>
      <c r="R18" s="264"/>
      <c r="S18" s="264"/>
      <c r="T18" s="265">
        <v>0</v>
      </c>
      <c r="U18" s="266"/>
      <c r="V18" s="133" t="s">
        <v>362</v>
      </c>
    </row>
    <row r="19" spans="1:22" s="73" customFormat="1" ht="12">
      <c r="A19" s="500"/>
      <c r="B19" s="267" t="s">
        <v>52</v>
      </c>
      <c r="C19" s="263" t="s">
        <v>52</v>
      </c>
      <c r="D19" s="253">
        <v>0</v>
      </c>
      <c r="E19" s="253">
        <v>-407.64</v>
      </c>
      <c r="F19" s="264">
        <v>0</v>
      </c>
      <c r="G19" s="264">
        <v>-4891.6799999999994</v>
      </c>
      <c r="H19" s="253"/>
      <c r="I19" s="281"/>
      <c r="J19" s="281"/>
      <c r="K19" s="281"/>
      <c r="L19" s="281"/>
      <c r="M19" s="264"/>
      <c r="N19" s="264"/>
      <c r="O19" s="264"/>
      <c r="P19" s="253"/>
      <c r="Q19" s="264"/>
      <c r="R19" s="264"/>
      <c r="S19" s="264"/>
      <c r="T19" s="265">
        <v>0</v>
      </c>
      <c r="U19" s="266"/>
      <c r="V19" s="133" t="s">
        <v>363</v>
      </c>
    </row>
    <row r="20" spans="1:22" s="73" customFormat="1" ht="12">
      <c r="A20" s="500"/>
      <c r="B20" s="267" t="s">
        <v>53</v>
      </c>
      <c r="C20" s="263" t="s">
        <v>53</v>
      </c>
      <c r="D20" s="253">
        <v>0</v>
      </c>
      <c r="E20" s="253">
        <v>0</v>
      </c>
      <c r="F20" s="264">
        <v>0</v>
      </c>
      <c r="G20" s="264">
        <v>0</v>
      </c>
      <c r="H20" s="253"/>
      <c r="I20" s="281"/>
      <c r="J20" s="281"/>
      <c r="K20" s="281"/>
      <c r="L20" s="281"/>
      <c r="M20" s="264"/>
      <c r="N20" s="264"/>
      <c r="O20" s="264"/>
      <c r="P20" s="253"/>
      <c r="Q20" s="264"/>
      <c r="R20" s="264"/>
      <c r="S20" s="264"/>
      <c r="T20" s="265">
        <v>0</v>
      </c>
      <c r="U20" s="266"/>
      <c r="V20" s="133" t="s">
        <v>364</v>
      </c>
    </row>
    <row r="21" spans="1:22" s="73" customFormat="1" ht="12">
      <c r="A21" s="500"/>
      <c r="B21" s="267" t="s">
        <v>54</v>
      </c>
      <c r="C21" s="263" t="s">
        <v>54</v>
      </c>
      <c r="D21" s="253">
        <v>0</v>
      </c>
      <c r="E21" s="253">
        <v>0</v>
      </c>
      <c r="F21" s="264">
        <v>0</v>
      </c>
      <c r="G21" s="264">
        <v>0</v>
      </c>
      <c r="H21" s="253"/>
      <c r="I21" s="281"/>
      <c r="J21" s="281"/>
      <c r="K21" s="281"/>
      <c r="L21" s="281"/>
      <c r="M21" s="264"/>
      <c r="N21" s="264"/>
      <c r="O21" s="264"/>
      <c r="P21" s="253"/>
      <c r="Q21" s="264"/>
      <c r="R21" s="264"/>
      <c r="S21" s="264"/>
      <c r="T21" s="265">
        <v>0</v>
      </c>
      <c r="U21" s="266"/>
      <c r="V21" s="133" t="s">
        <v>365</v>
      </c>
    </row>
    <row r="22" spans="1:22" s="73" customFormat="1" ht="12">
      <c r="A22" s="500"/>
      <c r="B22" s="490" t="s">
        <v>55</v>
      </c>
      <c r="C22" s="263" t="s">
        <v>56</v>
      </c>
      <c r="D22" s="253">
        <v>-325.41999999999985</v>
      </c>
      <c r="E22" s="253">
        <v>-117.83496947670983</v>
      </c>
      <c r="F22" s="264">
        <v>6797.4600000000028</v>
      </c>
      <c r="G22" s="264">
        <v>252.46036627948342</v>
      </c>
      <c r="H22" s="253">
        <v>1290.8599999999999</v>
      </c>
      <c r="I22" s="281">
        <v>1290.8599999999999</v>
      </c>
      <c r="J22" s="281">
        <v>1290.8599999999999</v>
      </c>
      <c r="K22" s="281">
        <v>1290.8599999999999</v>
      </c>
      <c r="L22" s="281">
        <v>1087.04</v>
      </c>
      <c r="M22" s="264">
        <v>1087.04</v>
      </c>
      <c r="N22" s="264">
        <v>1087.04</v>
      </c>
      <c r="O22" s="264">
        <v>965.44</v>
      </c>
      <c r="P22" s="253">
        <v>965.44</v>
      </c>
      <c r="Q22" s="264">
        <v>965.44</v>
      </c>
      <c r="R22" s="264">
        <v>965.44</v>
      </c>
      <c r="S22" s="264">
        <v>965.44</v>
      </c>
      <c r="T22" s="265">
        <v>13251.760000000002</v>
      </c>
      <c r="U22" s="266"/>
      <c r="V22" s="133" t="s">
        <v>366</v>
      </c>
    </row>
    <row r="23" spans="1:22" s="73" customFormat="1" ht="12">
      <c r="A23" s="500"/>
      <c r="B23" s="490"/>
      <c r="C23" s="263" t="s">
        <v>57</v>
      </c>
      <c r="D23" s="253">
        <v>-3.7899999999999991</v>
      </c>
      <c r="E23" s="253">
        <v>1.6727639611392142</v>
      </c>
      <c r="F23" s="264">
        <v>218.84</v>
      </c>
      <c r="G23" s="264">
        <v>46.603167533670501</v>
      </c>
      <c r="H23" s="253">
        <v>33.97</v>
      </c>
      <c r="I23" s="281">
        <v>33.97</v>
      </c>
      <c r="J23" s="281">
        <v>33.97</v>
      </c>
      <c r="K23" s="281">
        <v>33.97</v>
      </c>
      <c r="L23" s="281">
        <v>33.97</v>
      </c>
      <c r="M23" s="264">
        <v>33.97</v>
      </c>
      <c r="N23" s="264">
        <v>33.97</v>
      </c>
      <c r="O23" s="264">
        <v>30.18</v>
      </c>
      <c r="P23" s="253">
        <v>30.18</v>
      </c>
      <c r="Q23" s="264">
        <v>30.18</v>
      </c>
      <c r="R23" s="264">
        <v>30.18</v>
      </c>
      <c r="S23" s="264">
        <v>30.18</v>
      </c>
      <c r="T23" s="265">
        <v>388.69</v>
      </c>
      <c r="U23" s="266"/>
      <c r="V23" s="133" t="s">
        <v>367</v>
      </c>
    </row>
    <row r="24" spans="1:22" s="73" customFormat="1" ht="12">
      <c r="A24" s="500"/>
      <c r="B24" s="490"/>
      <c r="C24" s="263" t="s">
        <v>58</v>
      </c>
      <c r="D24" s="253">
        <v>-73.349999999999994</v>
      </c>
      <c r="E24" s="253">
        <v>22.071432338060283</v>
      </c>
      <c r="F24" s="264">
        <v>88.920000000000073</v>
      </c>
      <c r="G24" s="264">
        <v>306.62718805672341</v>
      </c>
      <c r="H24" s="253">
        <v>44.16</v>
      </c>
      <c r="I24" s="281">
        <v>44.16</v>
      </c>
      <c r="J24" s="281">
        <v>44.16</v>
      </c>
      <c r="K24" s="281">
        <v>44.16</v>
      </c>
      <c r="L24" s="281">
        <v>44.16</v>
      </c>
      <c r="M24" s="264">
        <v>44.16</v>
      </c>
      <c r="N24" s="264">
        <v>44.16</v>
      </c>
      <c r="O24" s="264">
        <v>205.98</v>
      </c>
      <c r="P24" s="253">
        <v>58.84</v>
      </c>
      <c r="Q24" s="264">
        <v>59.13</v>
      </c>
      <c r="R24" s="264">
        <v>59.13</v>
      </c>
      <c r="S24" s="264">
        <v>59.13</v>
      </c>
      <c r="T24" s="265">
        <v>751.33</v>
      </c>
      <c r="U24" s="266"/>
      <c r="V24" s="133" t="s">
        <v>368</v>
      </c>
    </row>
    <row r="25" spans="1:22" s="73" customFormat="1" ht="12">
      <c r="A25" s="500"/>
      <c r="B25" s="490"/>
      <c r="C25" s="263" t="s">
        <v>59</v>
      </c>
      <c r="D25" s="253">
        <v>-1.1299999999999955</v>
      </c>
      <c r="E25" s="253">
        <v>-131.51932753747133</v>
      </c>
      <c r="F25" s="264">
        <v>3132.5800000000008</v>
      </c>
      <c r="G25" s="264">
        <v>-1523.3619304496533</v>
      </c>
      <c r="H25" s="253">
        <v>681.61</v>
      </c>
      <c r="I25" s="281">
        <v>441.61</v>
      </c>
      <c r="J25" s="281">
        <v>441.61</v>
      </c>
      <c r="K25" s="281">
        <v>441.61</v>
      </c>
      <c r="L25" s="281">
        <v>441.61</v>
      </c>
      <c r="M25" s="264">
        <v>441.61</v>
      </c>
      <c r="N25" s="264">
        <v>441.61</v>
      </c>
      <c r="O25" s="264">
        <v>392.22</v>
      </c>
      <c r="P25" s="253">
        <v>392.22</v>
      </c>
      <c r="Q25" s="264">
        <v>392.22</v>
      </c>
      <c r="R25" s="264">
        <v>392.22</v>
      </c>
      <c r="S25" s="264">
        <v>440.48</v>
      </c>
      <c r="T25" s="265">
        <v>5340.630000000001</v>
      </c>
      <c r="U25" s="266"/>
      <c r="V25" s="133" t="s">
        <v>369</v>
      </c>
    </row>
    <row r="26" spans="1:22" s="73" customFormat="1" ht="12">
      <c r="A26" s="500"/>
      <c r="B26" s="490"/>
      <c r="C26" s="263" t="s">
        <v>60</v>
      </c>
      <c r="D26" s="253">
        <v>-54.35</v>
      </c>
      <c r="E26" s="253">
        <v>-45.609899285018656</v>
      </c>
      <c r="F26" s="264">
        <v>301.80999999999995</v>
      </c>
      <c r="G26" s="264">
        <v>26.241208579776185</v>
      </c>
      <c r="H26" s="253">
        <v>54.35</v>
      </c>
      <c r="I26" s="281">
        <v>54.35</v>
      </c>
      <c r="J26" s="281">
        <v>54.35</v>
      </c>
      <c r="K26" s="281">
        <v>54.35</v>
      </c>
      <c r="L26" s="281">
        <v>54.35</v>
      </c>
      <c r="M26" s="264">
        <v>54.35</v>
      </c>
      <c r="N26" s="264">
        <v>54.35</v>
      </c>
      <c r="O26" s="264">
        <v>48.28</v>
      </c>
      <c r="P26" s="253">
        <v>48.28</v>
      </c>
      <c r="Q26" s="264">
        <v>48.28</v>
      </c>
      <c r="R26" s="264">
        <v>48.27</v>
      </c>
      <c r="S26" s="264"/>
      <c r="T26" s="265">
        <v>573.55999999999995</v>
      </c>
      <c r="U26" s="266"/>
      <c r="V26" s="133" t="s">
        <v>370</v>
      </c>
    </row>
    <row r="27" spans="1:22" s="73" customFormat="1" ht="12">
      <c r="A27" s="500"/>
      <c r="B27" s="267" t="s">
        <v>61</v>
      </c>
      <c r="C27" s="263" t="s">
        <v>61</v>
      </c>
      <c r="D27" s="253">
        <v>0</v>
      </c>
      <c r="E27" s="253">
        <v>0</v>
      </c>
      <c r="F27" s="264">
        <v>0</v>
      </c>
      <c r="G27" s="264">
        <v>0</v>
      </c>
      <c r="H27" s="253"/>
      <c r="I27" s="281"/>
      <c r="J27" s="281"/>
      <c r="K27" s="281"/>
      <c r="L27" s="281"/>
      <c r="M27" s="264"/>
      <c r="N27" s="264"/>
      <c r="O27" s="264"/>
      <c r="P27" s="253"/>
      <c r="Q27" s="264"/>
      <c r="R27" s="264"/>
      <c r="S27" s="264"/>
      <c r="T27" s="265">
        <v>0</v>
      </c>
      <c r="U27" s="266"/>
      <c r="V27" s="133" t="s">
        <v>371</v>
      </c>
    </row>
    <row r="28" spans="1:22" s="73" customFormat="1" ht="14.25" customHeight="1">
      <c r="A28" s="501" t="s">
        <v>62</v>
      </c>
      <c r="B28" s="490" t="s">
        <v>63</v>
      </c>
      <c r="C28" s="263" t="s">
        <v>64</v>
      </c>
      <c r="D28" s="253">
        <v>0</v>
      </c>
      <c r="E28" s="253">
        <v>0</v>
      </c>
      <c r="F28" s="264">
        <v>0</v>
      </c>
      <c r="G28" s="264">
        <v>0</v>
      </c>
      <c r="H28" s="253"/>
      <c r="I28" s="281"/>
      <c r="J28" s="281"/>
      <c r="K28" s="281"/>
      <c r="L28" s="281"/>
      <c r="M28" s="264"/>
      <c r="N28" s="264"/>
      <c r="O28" s="264"/>
      <c r="P28" s="253"/>
      <c r="Q28" s="264"/>
      <c r="R28" s="264"/>
      <c r="S28" s="264"/>
      <c r="T28" s="265">
        <v>0</v>
      </c>
      <c r="U28" s="266"/>
      <c r="V28" s="133" t="s">
        <v>372</v>
      </c>
    </row>
    <row r="29" spans="1:22" s="73" customFormat="1" ht="12">
      <c r="A29" s="501"/>
      <c r="B29" s="490"/>
      <c r="C29" s="263" t="s">
        <v>65</v>
      </c>
      <c r="D29" s="253">
        <v>0</v>
      </c>
      <c r="E29" s="253">
        <v>0</v>
      </c>
      <c r="F29" s="264">
        <v>0</v>
      </c>
      <c r="G29" s="264">
        <v>0</v>
      </c>
      <c r="H29" s="253"/>
      <c r="I29" s="281"/>
      <c r="J29" s="281"/>
      <c r="K29" s="281"/>
      <c r="L29" s="281"/>
      <c r="M29" s="264"/>
      <c r="N29" s="264"/>
      <c r="O29" s="264"/>
      <c r="P29" s="253"/>
      <c r="Q29" s="264"/>
      <c r="R29" s="264"/>
      <c r="S29" s="264"/>
      <c r="T29" s="265">
        <v>0</v>
      </c>
      <c r="U29" s="266"/>
      <c r="V29" s="133" t="s">
        <v>373</v>
      </c>
    </row>
    <row r="30" spans="1:22" s="73" customFormat="1" ht="12">
      <c r="A30" s="501"/>
      <c r="B30" s="267" t="s">
        <v>66</v>
      </c>
      <c r="C30" s="263" t="s">
        <v>66</v>
      </c>
      <c r="D30" s="253">
        <v>-445</v>
      </c>
      <c r="E30" s="253">
        <v>940</v>
      </c>
      <c r="F30" s="264">
        <v>2839</v>
      </c>
      <c r="G30" s="264">
        <v>-1276</v>
      </c>
      <c r="H30" s="253">
        <v>447</v>
      </c>
      <c r="I30" s="281"/>
      <c r="J30" s="281"/>
      <c r="K30" s="281"/>
      <c r="L30" s="281"/>
      <c r="M30" s="264"/>
      <c r="N30" s="264">
        <v>0</v>
      </c>
      <c r="O30" s="264">
        <v>2837</v>
      </c>
      <c r="P30" s="253"/>
      <c r="Q30" s="264"/>
      <c r="R30" s="264"/>
      <c r="S30" s="264">
        <v>1440</v>
      </c>
      <c r="T30" s="265">
        <v>4724</v>
      </c>
      <c r="U30" s="266"/>
      <c r="V30" s="133" t="s">
        <v>374</v>
      </c>
    </row>
    <row r="31" spans="1:22" s="73" customFormat="1" ht="12">
      <c r="A31" s="501"/>
      <c r="B31" s="490" t="s">
        <v>67</v>
      </c>
      <c r="C31" s="263" t="s">
        <v>68</v>
      </c>
      <c r="D31" s="253">
        <v>0</v>
      </c>
      <c r="E31" s="253">
        <v>0</v>
      </c>
      <c r="F31" s="264">
        <v>0</v>
      </c>
      <c r="G31" s="264">
        <v>0</v>
      </c>
      <c r="H31" s="253"/>
      <c r="I31" s="281"/>
      <c r="J31" s="281"/>
      <c r="K31" s="281"/>
      <c r="L31" s="281"/>
      <c r="M31" s="264"/>
      <c r="N31" s="264"/>
      <c r="O31" s="264"/>
      <c r="P31" s="253"/>
      <c r="Q31" s="264"/>
      <c r="R31" s="264"/>
      <c r="S31" s="264"/>
      <c r="T31" s="265">
        <v>0</v>
      </c>
      <c r="U31" s="266"/>
      <c r="V31" s="133" t="s">
        <v>375</v>
      </c>
    </row>
    <row r="32" spans="1:22" s="73" customFormat="1" ht="12">
      <c r="A32" s="501"/>
      <c r="B32" s="490"/>
      <c r="C32" s="263" t="s">
        <v>69</v>
      </c>
      <c r="D32" s="253">
        <v>0</v>
      </c>
      <c r="E32" s="253">
        <v>0</v>
      </c>
      <c r="F32" s="264">
        <v>0</v>
      </c>
      <c r="G32" s="264">
        <v>0</v>
      </c>
      <c r="H32" s="253"/>
      <c r="I32" s="281"/>
      <c r="J32" s="281"/>
      <c r="K32" s="281"/>
      <c r="L32" s="281"/>
      <c r="M32" s="264"/>
      <c r="N32" s="264"/>
      <c r="O32" s="264"/>
      <c r="P32" s="253"/>
      <c r="Q32" s="264"/>
      <c r="R32" s="264"/>
      <c r="S32" s="264"/>
      <c r="T32" s="265">
        <v>0</v>
      </c>
      <c r="U32" s="266"/>
      <c r="V32" s="133" t="s">
        <v>376</v>
      </c>
    </row>
    <row r="33" spans="1:22" s="73" customFormat="1" ht="12">
      <c r="A33" s="501"/>
      <c r="B33" s="490"/>
      <c r="C33" s="263" t="s">
        <v>70</v>
      </c>
      <c r="D33" s="253">
        <v>0</v>
      </c>
      <c r="E33" s="253">
        <v>0</v>
      </c>
      <c r="F33" s="264">
        <v>0</v>
      </c>
      <c r="G33" s="264">
        <v>0</v>
      </c>
      <c r="H33" s="253"/>
      <c r="I33" s="281"/>
      <c r="J33" s="281"/>
      <c r="K33" s="281"/>
      <c r="L33" s="281"/>
      <c r="M33" s="264"/>
      <c r="N33" s="264"/>
      <c r="O33" s="264"/>
      <c r="P33" s="253"/>
      <c r="Q33" s="264"/>
      <c r="R33" s="264"/>
      <c r="S33" s="264"/>
      <c r="T33" s="265">
        <v>0</v>
      </c>
      <c r="U33" s="266"/>
      <c r="V33" s="133" t="s">
        <v>377</v>
      </c>
    </row>
    <row r="34" spans="1:22" s="73" customFormat="1" ht="12">
      <c r="A34" s="501"/>
      <c r="B34" s="490" t="s">
        <v>71</v>
      </c>
      <c r="C34" s="263" t="s">
        <v>72</v>
      </c>
      <c r="D34" s="253">
        <v>8718.99</v>
      </c>
      <c r="E34" s="253">
        <v>3738.99</v>
      </c>
      <c r="F34" s="264">
        <v>24288.410000000003</v>
      </c>
      <c r="G34" s="264">
        <v>-15665.489999999998</v>
      </c>
      <c r="H34" s="253">
        <v>55</v>
      </c>
      <c r="I34" s="281"/>
      <c r="J34" s="281"/>
      <c r="K34" s="281">
        <v>80</v>
      </c>
      <c r="L34" s="281">
        <v>40</v>
      </c>
      <c r="M34" s="264">
        <v>130</v>
      </c>
      <c r="N34" s="264">
        <v>12160</v>
      </c>
      <c r="O34" s="264">
        <v>-1217.22</v>
      </c>
      <c r="P34" s="253">
        <v>2999.95</v>
      </c>
      <c r="Q34" s="264">
        <v>722.2</v>
      </c>
      <c r="R34" s="264">
        <v>5625.59</v>
      </c>
      <c r="S34" s="264">
        <v>8738.99</v>
      </c>
      <c r="T34" s="265">
        <v>29334.510000000002</v>
      </c>
      <c r="U34" s="266"/>
      <c r="V34" s="133" t="s">
        <v>378</v>
      </c>
    </row>
    <row r="35" spans="1:22" s="73" customFormat="1" ht="12">
      <c r="A35" s="501"/>
      <c r="B35" s="490"/>
      <c r="C35" s="263" t="s">
        <v>73</v>
      </c>
      <c r="D35" s="253">
        <v>0</v>
      </c>
      <c r="E35" s="253">
        <v>0</v>
      </c>
      <c r="F35" s="264">
        <v>0</v>
      </c>
      <c r="G35" s="264">
        <v>0</v>
      </c>
      <c r="H35" s="253"/>
      <c r="I35" s="281"/>
      <c r="J35" s="281"/>
      <c r="K35" s="281"/>
      <c r="L35" s="281"/>
      <c r="M35" s="264"/>
      <c r="N35" s="264"/>
      <c r="O35" s="264"/>
      <c r="P35" s="253"/>
      <c r="Q35" s="264"/>
      <c r="R35" s="264"/>
      <c r="S35" s="264"/>
      <c r="T35" s="265">
        <v>0</v>
      </c>
      <c r="U35" s="266"/>
      <c r="V35" s="133" t="s">
        <v>379</v>
      </c>
    </row>
    <row r="36" spans="1:22" s="73" customFormat="1" ht="12">
      <c r="A36" s="501"/>
      <c r="B36" s="267" t="s">
        <v>74</v>
      </c>
      <c r="C36" s="263" t="s">
        <v>74</v>
      </c>
      <c r="D36" s="253">
        <v>0</v>
      </c>
      <c r="E36" s="253">
        <v>0</v>
      </c>
      <c r="F36" s="264">
        <v>2368.9699999999998</v>
      </c>
      <c r="G36" s="264">
        <v>2368.9699999999998</v>
      </c>
      <c r="H36" s="253"/>
      <c r="I36" s="281"/>
      <c r="J36" s="281"/>
      <c r="K36" s="281"/>
      <c r="L36" s="281"/>
      <c r="M36" s="264"/>
      <c r="N36" s="264"/>
      <c r="O36" s="264">
        <v>100</v>
      </c>
      <c r="P36" s="253">
        <v>210</v>
      </c>
      <c r="Q36" s="264">
        <v>2058.9699999999998</v>
      </c>
      <c r="R36" s="264"/>
      <c r="S36" s="264"/>
      <c r="T36" s="265">
        <v>2368.9699999999998</v>
      </c>
      <c r="U36" s="266"/>
      <c r="V36" s="133" t="s">
        <v>380</v>
      </c>
    </row>
    <row r="37" spans="1:22" s="73" customFormat="1" ht="12">
      <c r="A37" s="501"/>
      <c r="B37" s="267" t="s">
        <v>75</v>
      </c>
      <c r="C37" s="263" t="s">
        <v>75</v>
      </c>
      <c r="D37" s="253">
        <v>1327</v>
      </c>
      <c r="E37" s="253">
        <v>1327</v>
      </c>
      <c r="F37" s="264">
        <v>4413.8100000000004</v>
      </c>
      <c r="G37" s="264">
        <v>2545.8100000000004</v>
      </c>
      <c r="H37" s="253"/>
      <c r="I37" s="281"/>
      <c r="J37" s="281"/>
      <c r="K37" s="281"/>
      <c r="L37" s="281">
        <v>316</v>
      </c>
      <c r="M37" s="264"/>
      <c r="N37" s="264">
        <v>395</v>
      </c>
      <c r="O37" s="264">
        <v>1067.26</v>
      </c>
      <c r="P37" s="253">
        <v>673</v>
      </c>
      <c r="Q37" s="264">
        <v>767.55</v>
      </c>
      <c r="R37" s="264"/>
      <c r="S37" s="264">
        <v>1327</v>
      </c>
      <c r="T37" s="265">
        <v>4545.8100000000004</v>
      </c>
      <c r="U37" s="266"/>
      <c r="V37" s="133" t="s">
        <v>381</v>
      </c>
    </row>
    <row r="38" spans="1:22" s="73" customFormat="1" ht="12">
      <c r="A38" s="501"/>
      <c r="B38" s="490" t="s">
        <v>76</v>
      </c>
      <c r="C38" s="263" t="s">
        <v>77</v>
      </c>
      <c r="D38" s="253">
        <v>0</v>
      </c>
      <c r="E38" s="253">
        <v>0</v>
      </c>
      <c r="F38" s="264">
        <v>0</v>
      </c>
      <c r="G38" s="264">
        <v>0</v>
      </c>
      <c r="H38" s="253"/>
      <c r="I38" s="281"/>
      <c r="J38" s="281"/>
      <c r="K38" s="281"/>
      <c r="L38" s="281"/>
      <c r="M38" s="264"/>
      <c r="N38" s="264"/>
      <c r="O38" s="264"/>
      <c r="P38" s="253"/>
      <c r="Q38" s="264"/>
      <c r="R38" s="264"/>
      <c r="S38" s="264"/>
      <c r="T38" s="265">
        <v>0</v>
      </c>
      <c r="U38" s="266"/>
      <c r="V38" s="133" t="s">
        <v>382</v>
      </c>
    </row>
    <row r="39" spans="1:22" s="73" customFormat="1" ht="12">
      <c r="A39" s="501"/>
      <c r="B39" s="490"/>
      <c r="C39" s="263" t="s">
        <v>78</v>
      </c>
      <c r="D39" s="253">
        <v>10000</v>
      </c>
      <c r="E39" s="253">
        <v>10000</v>
      </c>
      <c r="F39" s="264">
        <v>19255.48</v>
      </c>
      <c r="G39" s="264">
        <v>19255.48</v>
      </c>
      <c r="H39" s="253"/>
      <c r="I39" s="281"/>
      <c r="J39" s="281"/>
      <c r="K39" s="281"/>
      <c r="L39" s="281"/>
      <c r="M39" s="264"/>
      <c r="N39" s="264">
        <v>9356</v>
      </c>
      <c r="O39" s="264">
        <v>-100.52</v>
      </c>
      <c r="P39" s="253"/>
      <c r="Q39" s="264"/>
      <c r="R39" s="264"/>
      <c r="S39" s="264">
        <v>10000</v>
      </c>
      <c r="T39" s="265">
        <v>19255.48</v>
      </c>
      <c r="U39" s="266"/>
      <c r="V39" s="133" t="s">
        <v>383</v>
      </c>
    </row>
    <row r="40" spans="1:22" s="73" customFormat="1" ht="12">
      <c r="A40" s="501"/>
      <c r="B40" s="267" t="s">
        <v>79</v>
      </c>
      <c r="C40" s="263" t="s">
        <v>79</v>
      </c>
      <c r="D40" s="253">
        <v>0</v>
      </c>
      <c r="E40" s="253">
        <v>0</v>
      </c>
      <c r="F40" s="264">
        <v>0</v>
      </c>
      <c r="G40" s="264">
        <v>0</v>
      </c>
      <c r="H40" s="253"/>
      <c r="I40" s="281"/>
      <c r="J40" s="281"/>
      <c r="K40" s="281"/>
      <c r="L40" s="281"/>
      <c r="M40" s="264"/>
      <c r="N40" s="264"/>
      <c r="O40" s="264"/>
      <c r="P40" s="253"/>
      <c r="Q40" s="264"/>
      <c r="R40" s="264"/>
      <c r="S40" s="264"/>
      <c r="T40" s="265">
        <v>0</v>
      </c>
      <c r="U40" s="266"/>
      <c r="V40" s="133" t="s">
        <v>384</v>
      </c>
    </row>
    <row r="41" spans="1:22" s="73" customFormat="1" ht="14.25" customHeight="1">
      <c r="A41" s="502" t="s">
        <v>80</v>
      </c>
      <c r="B41" s="268" t="s">
        <v>81</v>
      </c>
      <c r="C41" s="263" t="s">
        <v>81</v>
      </c>
      <c r="D41" s="253">
        <v>0</v>
      </c>
      <c r="E41" s="253">
        <v>0</v>
      </c>
      <c r="F41" s="264">
        <v>1592.14</v>
      </c>
      <c r="G41" s="264">
        <v>1604.14</v>
      </c>
      <c r="H41" s="253"/>
      <c r="I41" s="281"/>
      <c r="J41" s="281"/>
      <c r="K41" s="281"/>
      <c r="L41" s="281"/>
      <c r="M41" s="264"/>
      <c r="N41" s="264">
        <v>11.22</v>
      </c>
      <c r="O41" s="264">
        <v>1592.92</v>
      </c>
      <c r="P41" s="253"/>
      <c r="Q41" s="264"/>
      <c r="R41" s="264"/>
      <c r="S41" s="264"/>
      <c r="T41" s="265">
        <v>1604.14</v>
      </c>
      <c r="U41" s="266"/>
      <c r="V41" s="133" t="s">
        <v>385</v>
      </c>
    </row>
    <row r="42" spans="1:22" s="73" customFormat="1" ht="12">
      <c r="A42" s="502"/>
      <c r="B42" s="267" t="s">
        <v>82</v>
      </c>
      <c r="C42" s="269" t="s">
        <v>82</v>
      </c>
      <c r="D42" s="253">
        <v>0</v>
      </c>
      <c r="E42" s="253">
        <v>0</v>
      </c>
      <c r="F42" s="264">
        <v>2256.64</v>
      </c>
      <c r="G42" s="264">
        <v>2256.64</v>
      </c>
      <c r="H42" s="253"/>
      <c r="I42" s="281"/>
      <c r="J42" s="281"/>
      <c r="K42" s="281"/>
      <c r="L42" s="281"/>
      <c r="M42" s="264"/>
      <c r="N42" s="264"/>
      <c r="O42" s="264">
        <v>2256.64</v>
      </c>
      <c r="P42" s="253"/>
      <c r="Q42" s="264"/>
      <c r="R42" s="264"/>
      <c r="S42" s="264"/>
      <c r="T42" s="265">
        <v>2256.64</v>
      </c>
      <c r="U42" s="266"/>
      <c r="V42" s="133" t="s">
        <v>386</v>
      </c>
    </row>
    <row r="43" spans="1:22" s="73" customFormat="1" ht="12">
      <c r="A43" s="502"/>
      <c r="B43" s="267" t="s">
        <v>83</v>
      </c>
      <c r="C43" s="269" t="s">
        <v>83</v>
      </c>
      <c r="D43" s="253">
        <v>0</v>
      </c>
      <c r="E43" s="253">
        <v>0</v>
      </c>
      <c r="F43" s="264">
        <v>0</v>
      </c>
      <c r="G43" s="264">
        <v>0</v>
      </c>
      <c r="H43" s="253"/>
      <c r="I43" s="281"/>
      <c r="J43" s="281"/>
      <c r="K43" s="281"/>
      <c r="L43" s="281"/>
      <c r="M43" s="264"/>
      <c r="N43" s="264"/>
      <c r="O43" s="264"/>
      <c r="P43" s="253"/>
      <c r="Q43" s="264"/>
      <c r="R43" s="264"/>
      <c r="S43" s="264"/>
      <c r="T43" s="265">
        <v>0</v>
      </c>
      <c r="U43" s="266"/>
      <c r="V43" s="133" t="s">
        <v>387</v>
      </c>
    </row>
    <row r="44" spans="1:22" s="73" customFormat="1" ht="12">
      <c r="A44" s="502"/>
      <c r="B44" s="490" t="s">
        <v>84</v>
      </c>
      <c r="C44" s="269" t="s">
        <v>85</v>
      </c>
      <c r="D44" s="253">
        <v>0</v>
      </c>
      <c r="E44" s="253">
        <v>-1000</v>
      </c>
      <c r="F44" s="264">
        <v>-3266.94</v>
      </c>
      <c r="G44" s="264">
        <v>-12000</v>
      </c>
      <c r="H44" s="253"/>
      <c r="I44" s="281"/>
      <c r="J44" s="281"/>
      <c r="K44" s="281"/>
      <c r="L44" s="281"/>
      <c r="M44" s="264"/>
      <c r="N44" s="264"/>
      <c r="O44" s="264"/>
      <c r="P44" s="253"/>
      <c r="Q44" s="264"/>
      <c r="R44" s="264"/>
      <c r="S44" s="264"/>
      <c r="T44" s="265">
        <v>0</v>
      </c>
      <c r="U44" s="266"/>
      <c r="V44" s="133" t="s">
        <v>388</v>
      </c>
    </row>
    <row r="45" spans="1:22" s="73" customFormat="1" ht="12">
      <c r="A45" s="502"/>
      <c r="B45" s="490"/>
      <c r="C45" s="269" t="s">
        <v>86</v>
      </c>
      <c r="D45" s="253">
        <v>0</v>
      </c>
      <c r="E45" s="253">
        <v>0</v>
      </c>
      <c r="F45" s="264">
        <v>0</v>
      </c>
      <c r="G45" s="264">
        <v>0</v>
      </c>
      <c r="H45" s="253"/>
      <c r="I45" s="281"/>
      <c r="J45" s="281"/>
      <c r="K45" s="281"/>
      <c r="L45" s="281"/>
      <c r="M45" s="264"/>
      <c r="N45" s="264"/>
      <c r="O45" s="264"/>
      <c r="P45" s="253"/>
      <c r="Q45" s="264"/>
      <c r="R45" s="264"/>
      <c r="S45" s="264"/>
      <c r="T45" s="265">
        <v>0</v>
      </c>
      <c r="U45" s="266"/>
      <c r="V45" s="133" t="s">
        <v>389</v>
      </c>
    </row>
    <row r="46" spans="1:22" s="73" customFormat="1" ht="12">
      <c r="A46" s="502"/>
      <c r="B46" s="267" t="s">
        <v>87</v>
      </c>
      <c r="C46" s="269" t="s">
        <v>87</v>
      </c>
      <c r="D46" s="253">
        <v>112.08999999999999</v>
      </c>
      <c r="E46" s="253">
        <v>112.08999999999999</v>
      </c>
      <c r="F46" s="264">
        <v>383.85999999999996</v>
      </c>
      <c r="G46" s="264">
        <v>224.17999999999989</v>
      </c>
      <c r="H46" s="253">
        <v>39.92</v>
      </c>
      <c r="I46" s="281">
        <v>39.92</v>
      </c>
      <c r="J46" s="281">
        <v>39.92</v>
      </c>
      <c r="K46" s="281">
        <v>39.92</v>
      </c>
      <c r="L46" s="281">
        <v>39.92</v>
      </c>
      <c r="M46" s="264">
        <v>39.92</v>
      </c>
      <c r="N46" s="264">
        <v>39.92</v>
      </c>
      <c r="O46" s="264">
        <v>39.92</v>
      </c>
      <c r="P46" s="253">
        <v>39.92</v>
      </c>
      <c r="Q46" s="264">
        <v>39.92</v>
      </c>
      <c r="R46" s="264">
        <v>152.01</v>
      </c>
      <c r="S46" s="264">
        <v>152.01</v>
      </c>
      <c r="T46" s="265">
        <v>703.22</v>
      </c>
      <c r="U46" s="266"/>
      <c r="V46" s="133" t="s">
        <v>390</v>
      </c>
    </row>
    <row r="47" spans="1:22" s="73" customFormat="1" ht="12">
      <c r="A47" s="502"/>
      <c r="B47" s="267" t="s">
        <v>88</v>
      </c>
      <c r="C47" s="269" t="s">
        <v>88</v>
      </c>
      <c r="D47" s="253">
        <v>0</v>
      </c>
      <c r="E47" s="253">
        <v>0</v>
      </c>
      <c r="F47" s="264">
        <v>0</v>
      </c>
      <c r="G47" s="264">
        <v>0</v>
      </c>
      <c r="H47" s="253"/>
      <c r="I47" s="281"/>
      <c r="J47" s="281"/>
      <c r="K47" s="281"/>
      <c r="L47" s="281"/>
      <c r="M47" s="264"/>
      <c r="N47" s="264"/>
      <c r="O47" s="264"/>
      <c r="P47" s="253"/>
      <c r="Q47" s="264"/>
      <c r="R47" s="264"/>
      <c r="S47" s="264"/>
      <c r="T47" s="265">
        <v>0</v>
      </c>
      <c r="U47" s="266"/>
      <c r="V47" s="133" t="s">
        <v>391</v>
      </c>
    </row>
    <row r="48" spans="1:22" s="73" customFormat="1" ht="12">
      <c r="A48" s="502"/>
      <c r="B48" s="267" t="s">
        <v>89</v>
      </c>
      <c r="C48" s="269" t="s">
        <v>89</v>
      </c>
      <c r="D48" s="253">
        <v>0</v>
      </c>
      <c r="E48" s="253">
        <v>0</v>
      </c>
      <c r="F48" s="264">
        <v>21464.15</v>
      </c>
      <c r="G48" s="264">
        <v>21464.15</v>
      </c>
      <c r="H48" s="253"/>
      <c r="I48" s="281"/>
      <c r="J48" s="281"/>
      <c r="K48" s="281"/>
      <c r="L48" s="281"/>
      <c r="M48" s="264"/>
      <c r="N48" s="264"/>
      <c r="O48" s="264">
        <v>20964.150000000001</v>
      </c>
      <c r="P48" s="253">
        <v>500</v>
      </c>
      <c r="Q48" s="264"/>
      <c r="R48" s="264"/>
      <c r="S48" s="264"/>
      <c r="T48" s="265">
        <v>21464.15</v>
      </c>
      <c r="U48" s="266"/>
      <c r="V48" s="133" t="s">
        <v>392</v>
      </c>
    </row>
    <row r="49" spans="1:22" s="73" customFormat="1" ht="14.25" customHeight="1">
      <c r="A49" s="503" t="s">
        <v>90</v>
      </c>
      <c r="B49" s="491" t="s">
        <v>91</v>
      </c>
      <c r="C49" s="269" t="s">
        <v>92</v>
      </c>
      <c r="D49" s="253">
        <v>0</v>
      </c>
      <c r="E49" s="253">
        <v>0</v>
      </c>
      <c r="F49" s="264">
        <v>0</v>
      </c>
      <c r="G49" s="264">
        <v>0</v>
      </c>
      <c r="H49" s="253"/>
      <c r="I49" s="281"/>
      <c r="J49" s="281"/>
      <c r="K49" s="281"/>
      <c r="L49" s="281"/>
      <c r="M49" s="264"/>
      <c r="N49" s="264"/>
      <c r="O49" s="264"/>
      <c r="P49" s="253"/>
      <c r="Q49" s="264"/>
      <c r="R49" s="264"/>
      <c r="S49" s="264"/>
      <c r="T49" s="265">
        <v>0</v>
      </c>
      <c r="U49" s="266"/>
      <c r="V49" s="133" t="s">
        <v>393</v>
      </c>
    </row>
    <row r="50" spans="1:22" s="73" customFormat="1" ht="12">
      <c r="A50" s="503"/>
      <c r="B50" s="491"/>
      <c r="C50" s="269" t="s">
        <v>93</v>
      </c>
      <c r="D50" s="253">
        <v>0</v>
      </c>
      <c r="E50" s="253">
        <v>0</v>
      </c>
      <c r="F50" s="264">
        <v>0</v>
      </c>
      <c r="G50" s="264">
        <v>0</v>
      </c>
      <c r="H50" s="253"/>
      <c r="I50" s="281"/>
      <c r="J50" s="281"/>
      <c r="K50" s="281"/>
      <c r="L50" s="281"/>
      <c r="M50" s="264"/>
      <c r="N50" s="264"/>
      <c r="O50" s="264"/>
      <c r="P50" s="253"/>
      <c r="Q50" s="264"/>
      <c r="R50" s="264"/>
      <c r="S50" s="264"/>
      <c r="T50" s="265">
        <v>0</v>
      </c>
      <c r="U50" s="266"/>
      <c r="V50" s="133" t="s">
        <v>394</v>
      </c>
    </row>
    <row r="51" spans="1:22" s="73" customFormat="1" ht="24">
      <c r="A51" s="503"/>
      <c r="B51" s="491"/>
      <c r="C51" s="269" t="s">
        <v>94</v>
      </c>
      <c r="D51" s="253">
        <v>0</v>
      </c>
      <c r="E51" s="253">
        <v>0</v>
      </c>
      <c r="F51" s="264">
        <v>0</v>
      </c>
      <c r="G51" s="264">
        <v>0</v>
      </c>
      <c r="H51" s="253"/>
      <c r="I51" s="281"/>
      <c r="J51" s="281"/>
      <c r="K51" s="281"/>
      <c r="L51" s="281"/>
      <c r="M51" s="264"/>
      <c r="N51" s="264"/>
      <c r="O51" s="264"/>
      <c r="P51" s="253"/>
      <c r="Q51" s="264"/>
      <c r="R51" s="264"/>
      <c r="S51" s="264"/>
      <c r="T51" s="265">
        <v>0</v>
      </c>
      <c r="U51" s="266"/>
      <c r="V51" s="133" t="s">
        <v>395</v>
      </c>
    </row>
    <row r="52" spans="1:22" s="73" customFormat="1" ht="12">
      <c r="A52" s="503"/>
      <c r="B52" s="490" t="s">
        <v>95</v>
      </c>
      <c r="C52" s="269" t="s">
        <v>96</v>
      </c>
      <c r="D52" s="253">
        <v>0</v>
      </c>
      <c r="E52" s="253">
        <v>0</v>
      </c>
      <c r="F52" s="264">
        <v>0</v>
      </c>
      <c r="G52" s="264">
        <v>0</v>
      </c>
      <c r="H52" s="253"/>
      <c r="I52" s="281"/>
      <c r="J52" s="281"/>
      <c r="K52" s="281"/>
      <c r="L52" s="281"/>
      <c r="M52" s="264"/>
      <c r="N52" s="264"/>
      <c r="O52" s="264"/>
      <c r="P52" s="253"/>
      <c r="Q52" s="264"/>
      <c r="R52" s="264"/>
      <c r="S52" s="264"/>
      <c r="T52" s="265">
        <v>0</v>
      </c>
      <c r="U52" s="266"/>
      <c r="V52" s="133" t="s">
        <v>396</v>
      </c>
    </row>
    <row r="53" spans="1:22" s="73" customFormat="1" ht="12">
      <c r="A53" s="503"/>
      <c r="B53" s="490"/>
      <c r="C53" s="269" t="s">
        <v>97</v>
      </c>
      <c r="D53" s="253">
        <v>0</v>
      </c>
      <c r="E53" s="253">
        <v>0</v>
      </c>
      <c r="F53" s="264">
        <v>-2075.4700000000003</v>
      </c>
      <c r="G53" s="264">
        <v>2830.1899999999996</v>
      </c>
      <c r="H53" s="253"/>
      <c r="I53" s="281"/>
      <c r="J53" s="281"/>
      <c r="K53" s="281"/>
      <c r="L53" s="281"/>
      <c r="M53" s="264"/>
      <c r="N53" s="264">
        <v>1698.11</v>
      </c>
      <c r="O53" s="264"/>
      <c r="P53" s="253"/>
      <c r="Q53" s="264">
        <v>1132.08</v>
      </c>
      <c r="R53" s="264"/>
      <c r="S53" s="264"/>
      <c r="T53" s="265">
        <v>2830.1899999999996</v>
      </c>
      <c r="U53" s="266"/>
      <c r="V53" s="133" t="s">
        <v>397</v>
      </c>
    </row>
    <row r="54" spans="1:22" s="73" customFormat="1" ht="12">
      <c r="A54" s="503"/>
      <c r="B54" s="490"/>
      <c r="C54" s="269" t="s">
        <v>98</v>
      </c>
      <c r="D54" s="253">
        <v>0</v>
      </c>
      <c r="E54" s="253">
        <v>0</v>
      </c>
      <c r="F54" s="264">
        <v>0</v>
      </c>
      <c r="G54" s="264">
        <v>0</v>
      </c>
      <c r="H54" s="253"/>
      <c r="I54" s="281"/>
      <c r="J54" s="281"/>
      <c r="K54" s="281"/>
      <c r="L54" s="281"/>
      <c r="M54" s="264"/>
      <c r="N54" s="264"/>
      <c r="O54" s="264"/>
      <c r="P54" s="253"/>
      <c r="Q54" s="264"/>
      <c r="R54" s="264"/>
      <c r="S54" s="264"/>
      <c r="T54" s="265">
        <v>0</v>
      </c>
      <c r="U54" s="266"/>
      <c r="V54" s="133" t="s">
        <v>398</v>
      </c>
    </row>
    <row r="55" spans="1:22" s="73" customFormat="1" ht="12">
      <c r="A55" s="503"/>
      <c r="B55" s="270" t="s">
        <v>99</v>
      </c>
      <c r="C55" s="269" t="s">
        <v>99</v>
      </c>
      <c r="D55" s="253">
        <v>0</v>
      </c>
      <c r="E55" s="253">
        <v>0</v>
      </c>
      <c r="F55" s="264">
        <v>0</v>
      </c>
      <c r="G55" s="264">
        <v>0</v>
      </c>
      <c r="H55" s="253"/>
      <c r="I55" s="281"/>
      <c r="J55" s="281"/>
      <c r="K55" s="281"/>
      <c r="L55" s="281"/>
      <c r="M55" s="264"/>
      <c r="N55" s="264"/>
      <c r="O55" s="264"/>
      <c r="P55" s="253"/>
      <c r="Q55" s="264"/>
      <c r="R55" s="264"/>
      <c r="S55" s="264"/>
      <c r="T55" s="265">
        <v>0</v>
      </c>
      <c r="U55" s="266"/>
      <c r="V55" s="133" t="s">
        <v>399</v>
      </c>
    </row>
    <row r="56" spans="1:22" s="73" customFormat="1" ht="12">
      <c r="A56" s="503"/>
      <c r="B56" s="270" t="s">
        <v>100</v>
      </c>
      <c r="C56" s="269" t="s">
        <v>100</v>
      </c>
      <c r="D56" s="253">
        <v>0</v>
      </c>
      <c r="E56" s="253">
        <v>0</v>
      </c>
      <c r="F56" s="264">
        <v>0</v>
      </c>
      <c r="G56" s="264">
        <v>0</v>
      </c>
      <c r="H56" s="253"/>
      <c r="I56" s="281"/>
      <c r="J56" s="281"/>
      <c r="K56" s="281"/>
      <c r="L56" s="281"/>
      <c r="M56" s="264"/>
      <c r="N56" s="264"/>
      <c r="O56" s="264"/>
      <c r="P56" s="253"/>
      <c r="Q56" s="264"/>
      <c r="R56" s="264"/>
      <c r="S56" s="264"/>
      <c r="T56" s="265">
        <v>0</v>
      </c>
      <c r="U56" s="266"/>
      <c r="V56" s="133" t="s">
        <v>400</v>
      </c>
    </row>
    <row r="57" spans="1:22" s="73" customFormat="1" ht="14.25" customHeight="1">
      <c r="A57" s="504" t="s">
        <v>101</v>
      </c>
      <c r="B57" s="267" t="s">
        <v>102</v>
      </c>
      <c r="C57" s="269" t="s">
        <v>102</v>
      </c>
      <c r="D57" s="253">
        <v>0</v>
      </c>
      <c r="E57" s="253">
        <v>0</v>
      </c>
      <c r="F57" s="264">
        <v>0</v>
      </c>
      <c r="G57" s="264">
        <v>0</v>
      </c>
      <c r="H57" s="253"/>
      <c r="I57" s="281"/>
      <c r="J57" s="281"/>
      <c r="K57" s="281"/>
      <c r="L57" s="281"/>
      <c r="M57" s="264"/>
      <c r="N57" s="264"/>
      <c r="O57" s="264"/>
      <c r="P57" s="253"/>
      <c r="Q57" s="264"/>
      <c r="R57" s="264"/>
      <c r="S57" s="264"/>
      <c r="T57" s="265">
        <v>0</v>
      </c>
      <c r="U57" s="266"/>
      <c r="V57" s="133" t="s">
        <v>401</v>
      </c>
    </row>
    <row r="58" spans="1:22" s="73" customFormat="1" ht="12">
      <c r="A58" s="504"/>
      <c r="B58" s="270" t="s">
        <v>103</v>
      </c>
      <c r="C58" s="269" t="s">
        <v>103</v>
      </c>
      <c r="D58" s="253">
        <v>0</v>
      </c>
      <c r="E58" s="253">
        <v>0</v>
      </c>
      <c r="F58" s="264">
        <v>0</v>
      </c>
      <c r="G58" s="264">
        <v>0</v>
      </c>
      <c r="H58" s="253"/>
      <c r="I58" s="281"/>
      <c r="J58" s="281"/>
      <c r="K58" s="281"/>
      <c r="L58" s="281"/>
      <c r="M58" s="264"/>
      <c r="N58" s="264"/>
      <c r="O58" s="264"/>
      <c r="P58" s="253"/>
      <c r="Q58" s="264"/>
      <c r="R58" s="264"/>
      <c r="S58" s="264"/>
      <c r="T58" s="265">
        <v>0</v>
      </c>
      <c r="U58" s="266"/>
      <c r="V58" s="133" t="s">
        <v>402</v>
      </c>
    </row>
    <row r="59" spans="1:22" s="73" customFormat="1" ht="12">
      <c r="A59" s="504"/>
      <c r="B59" s="491" t="s">
        <v>104</v>
      </c>
      <c r="C59" s="269" t="s">
        <v>105</v>
      </c>
      <c r="D59" s="253">
        <v>0</v>
      </c>
      <c r="E59" s="253">
        <v>0</v>
      </c>
      <c r="F59" s="264">
        <v>8620</v>
      </c>
      <c r="G59" s="264">
        <v>8620</v>
      </c>
      <c r="H59" s="253"/>
      <c r="I59" s="281"/>
      <c r="J59" s="281"/>
      <c r="K59" s="281"/>
      <c r="L59" s="281"/>
      <c r="M59" s="264"/>
      <c r="N59" s="264"/>
      <c r="O59" s="264"/>
      <c r="P59" s="253">
        <v>8620</v>
      </c>
      <c r="Q59" s="264"/>
      <c r="R59" s="264"/>
      <c r="S59" s="264"/>
      <c r="T59" s="265">
        <v>8620</v>
      </c>
      <c r="U59" s="266"/>
      <c r="V59" s="133" t="s">
        <v>403</v>
      </c>
    </row>
    <row r="60" spans="1:22" s="73" customFormat="1" ht="12">
      <c r="A60" s="504"/>
      <c r="B60" s="491"/>
      <c r="C60" s="269" t="s">
        <v>106</v>
      </c>
      <c r="D60" s="253">
        <v>0</v>
      </c>
      <c r="E60" s="253">
        <v>0</v>
      </c>
      <c r="F60" s="264">
        <v>149.1</v>
      </c>
      <c r="G60" s="264">
        <v>149.1</v>
      </c>
      <c r="H60" s="253"/>
      <c r="I60" s="281"/>
      <c r="J60" s="281"/>
      <c r="K60" s="281"/>
      <c r="L60" s="281"/>
      <c r="M60" s="264"/>
      <c r="N60" s="264"/>
      <c r="O60" s="264"/>
      <c r="P60" s="253">
        <v>149.1</v>
      </c>
      <c r="Q60" s="264"/>
      <c r="R60" s="264"/>
      <c r="S60" s="264"/>
      <c r="T60" s="265">
        <v>149.1</v>
      </c>
      <c r="U60" s="266"/>
      <c r="V60" s="133" t="s">
        <v>404</v>
      </c>
    </row>
    <row r="61" spans="1:22" s="73" customFormat="1" ht="12">
      <c r="A61" s="504"/>
      <c r="B61" s="270" t="s">
        <v>107</v>
      </c>
      <c r="C61" s="269" t="s">
        <v>107</v>
      </c>
      <c r="D61" s="253">
        <v>0</v>
      </c>
      <c r="E61" s="253">
        <v>-100</v>
      </c>
      <c r="F61" s="264">
        <v>75359.290000000008</v>
      </c>
      <c r="G61" s="264">
        <v>74159.290000000008</v>
      </c>
      <c r="H61" s="253"/>
      <c r="I61" s="281"/>
      <c r="J61" s="281"/>
      <c r="K61" s="281">
        <v>28.94</v>
      </c>
      <c r="L61" s="281"/>
      <c r="M61" s="264"/>
      <c r="N61" s="264">
        <v>0</v>
      </c>
      <c r="O61" s="264">
        <v>68252.740000000005</v>
      </c>
      <c r="P61" s="253"/>
      <c r="Q61" s="264">
        <v>6899.9</v>
      </c>
      <c r="R61" s="264">
        <v>177.71</v>
      </c>
      <c r="S61" s="264"/>
      <c r="T61" s="265">
        <v>75359.290000000008</v>
      </c>
      <c r="U61" s="266"/>
      <c r="V61" s="133" t="s">
        <v>405</v>
      </c>
    </row>
    <row r="62" spans="1:22" s="73" customFormat="1" ht="12">
      <c r="A62" s="504"/>
      <c r="B62" s="267" t="s">
        <v>108</v>
      </c>
      <c r="C62" s="269" t="s">
        <v>108</v>
      </c>
      <c r="D62" s="253">
        <v>0</v>
      </c>
      <c r="E62" s="253">
        <v>0</v>
      </c>
      <c r="F62" s="264">
        <v>0</v>
      </c>
      <c r="G62" s="264">
        <v>0</v>
      </c>
      <c r="H62" s="253"/>
      <c r="I62" s="281"/>
      <c r="J62" s="281"/>
      <c r="K62" s="281"/>
      <c r="L62" s="281"/>
      <c r="M62" s="264"/>
      <c r="N62" s="264"/>
      <c r="O62" s="264"/>
      <c r="P62" s="253"/>
      <c r="Q62" s="264"/>
      <c r="R62" s="264"/>
      <c r="S62" s="264"/>
      <c r="T62" s="265">
        <v>0</v>
      </c>
      <c r="U62" s="266"/>
      <c r="V62" s="133" t="s">
        <v>406</v>
      </c>
    </row>
    <row r="63" spans="1:22" s="73" customFormat="1" ht="14.25" customHeight="1">
      <c r="A63" s="505" t="s">
        <v>109</v>
      </c>
      <c r="B63" s="268" t="s">
        <v>110</v>
      </c>
      <c r="C63" s="269" t="s">
        <v>110</v>
      </c>
      <c r="D63" s="253">
        <v>0</v>
      </c>
      <c r="E63" s="253">
        <v>0</v>
      </c>
      <c r="F63" s="264">
        <v>0</v>
      </c>
      <c r="G63" s="264">
        <v>0</v>
      </c>
      <c r="H63" s="253"/>
      <c r="I63" s="281"/>
      <c r="J63" s="281"/>
      <c r="K63" s="281"/>
      <c r="L63" s="281"/>
      <c r="M63" s="264"/>
      <c r="N63" s="264"/>
      <c r="O63" s="264"/>
      <c r="P63" s="253"/>
      <c r="Q63" s="264"/>
      <c r="R63" s="264"/>
      <c r="S63" s="264"/>
      <c r="T63" s="265">
        <v>0</v>
      </c>
      <c r="U63" s="266"/>
      <c r="V63" s="133" t="s">
        <v>407</v>
      </c>
    </row>
    <row r="64" spans="1:22" s="73" customFormat="1" ht="12">
      <c r="A64" s="505"/>
      <c r="B64" s="268" t="s">
        <v>111</v>
      </c>
      <c r="C64" s="269" t="s">
        <v>111</v>
      </c>
      <c r="D64" s="253">
        <v>0</v>
      </c>
      <c r="E64" s="253">
        <v>0</v>
      </c>
      <c r="F64" s="264">
        <v>0</v>
      </c>
      <c r="G64" s="264">
        <v>0</v>
      </c>
      <c r="H64" s="253"/>
      <c r="I64" s="281"/>
      <c r="J64" s="281"/>
      <c r="K64" s="281"/>
      <c r="L64" s="281"/>
      <c r="M64" s="264"/>
      <c r="N64" s="264"/>
      <c r="O64" s="264"/>
      <c r="P64" s="253"/>
      <c r="Q64" s="264"/>
      <c r="R64" s="264"/>
      <c r="S64" s="264"/>
      <c r="T64" s="265">
        <v>0</v>
      </c>
      <c r="U64" s="266"/>
      <c r="V64" s="133" t="s">
        <v>408</v>
      </c>
    </row>
    <row r="65" spans="1:22" s="73" customFormat="1" ht="12">
      <c r="A65" s="505"/>
      <c r="B65" s="268" t="s">
        <v>112</v>
      </c>
      <c r="C65" s="269" t="s">
        <v>112</v>
      </c>
      <c r="D65" s="253">
        <v>0</v>
      </c>
      <c r="E65" s="253">
        <v>0</v>
      </c>
      <c r="F65" s="264">
        <v>0</v>
      </c>
      <c r="G65" s="264">
        <v>0</v>
      </c>
      <c r="H65" s="253"/>
      <c r="I65" s="281"/>
      <c r="J65" s="281"/>
      <c r="K65" s="281"/>
      <c r="L65" s="281"/>
      <c r="M65" s="264"/>
      <c r="N65" s="264"/>
      <c r="O65" s="264"/>
      <c r="P65" s="253"/>
      <c r="Q65" s="264"/>
      <c r="R65" s="264"/>
      <c r="S65" s="264"/>
      <c r="T65" s="265">
        <v>0</v>
      </c>
      <c r="U65" s="266"/>
      <c r="V65" s="133" t="s">
        <v>409</v>
      </c>
    </row>
    <row r="66" spans="1:22" s="73" customFormat="1" ht="12">
      <c r="A66" s="505"/>
      <c r="B66" s="268" t="s">
        <v>113</v>
      </c>
      <c r="C66" s="269" t="s">
        <v>113</v>
      </c>
      <c r="D66" s="253">
        <v>0</v>
      </c>
      <c r="E66" s="253">
        <v>0</v>
      </c>
      <c r="F66" s="264">
        <v>0</v>
      </c>
      <c r="G66" s="264">
        <v>0</v>
      </c>
      <c r="H66" s="253"/>
      <c r="I66" s="281"/>
      <c r="J66" s="281"/>
      <c r="K66" s="281"/>
      <c r="L66" s="281"/>
      <c r="M66" s="264"/>
      <c r="N66" s="264"/>
      <c r="O66" s="264"/>
      <c r="P66" s="253"/>
      <c r="Q66" s="264"/>
      <c r="R66" s="264"/>
      <c r="S66" s="264"/>
      <c r="T66" s="265">
        <v>0</v>
      </c>
      <c r="U66" s="266"/>
      <c r="V66" s="133" t="s">
        <v>410</v>
      </c>
    </row>
    <row r="67" spans="1:22" s="73" customFormat="1" ht="12">
      <c r="A67" s="505"/>
      <c r="B67" s="268" t="s">
        <v>114</v>
      </c>
      <c r="C67" s="269" t="s">
        <v>114</v>
      </c>
      <c r="D67" s="253">
        <v>0</v>
      </c>
      <c r="E67" s="253">
        <v>0</v>
      </c>
      <c r="F67" s="264">
        <v>0</v>
      </c>
      <c r="G67" s="264">
        <v>0</v>
      </c>
      <c r="H67" s="253"/>
      <c r="I67" s="281"/>
      <c r="J67" s="281"/>
      <c r="K67" s="281"/>
      <c r="L67" s="281"/>
      <c r="M67" s="264"/>
      <c r="N67" s="264"/>
      <c r="O67" s="264"/>
      <c r="P67" s="253"/>
      <c r="Q67" s="264"/>
      <c r="R67" s="264"/>
      <c r="S67" s="264"/>
      <c r="T67" s="265">
        <v>0</v>
      </c>
      <c r="U67" s="266"/>
      <c r="V67" s="133" t="s">
        <v>411</v>
      </c>
    </row>
    <row r="68" spans="1:22" s="73" customFormat="1" ht="12">
      <c r="A68" s="505"/>
      <c r="B68" s="491" t="s">
        <v>115</v>
      </c>
      <c r="C68" s="269" t="s">
        <v>116</v>
      </c>
      <c r="D68" s="253">
        <v>0</v>
      </c>
      <c r="E68" s="253">
        <v>0</v>
      </c>
      <c r="F68" s="264">
        <v>0</v>
      </c>
      <c r="G68" s="264">
        <v>0</v>
      </c>
      <c r="H68" s="253"/>
      <c r="I68" s="281"/>
      <c r="J68" s="281"/>
      <c r="K68" s="281"/>
      <c r="L68" s="281"/>
      <c r="M68" s="264"/>
      <c r="N68" s="264"/>
      <c r="O68" s="264"/>
      <c r="P68" s="253"/>
      <c r="Q68" s="264"/>
      <c r="R68" s="264"/>
      <c r="S68" s="264"/>
      <c r="T68" s="265">
        <v>0</v>
      </c>
      <c r="U68" s="266"/>
      <c r="V68" s="137" t="s">
        <v>412</v>
      </c>
    </row>
    <row r="69" spans="1:22" s="73" customFormat="1" ht="12">
      <c r="A69" s="505"/>
      <c r="B69" s="491"/>
      <c r="C69" s="269" t="s">
        <v>117</v>
      </c>
      <c r="D69" s="253">
        <v>168461.77</v>
      </c>
      <c r="E69" s="253">
        <v>145230.37636363637</v>
      </c>
      <c r="F69" s="264">
        <v>940936.77</v>
      </c>
      <c r="G69" s="264">
        <v>133353.68181818211</v>
      </c>
      <c r="H69" s="253">
        <v>13716.07</v>
      </c>
      <c r="I69" s="281">
        <v>6450</v>
      </c>
      <c r="J69" s="281">
        <v>59884.33</v>
      </c>
      <c r="K69" s="281">
        <v>99530.27</v>
      </c>
      <c r="L69" s="281">
        <v>120578.42</v>
      </c>
      <c r="M69" s="264">
        <v>109404.94</v>
      </c>
      <c r="N69" s="264">
        <v>93665.38</v>
      </c>
      <c r="O69" s="264">
        <v>87083.02</v>
      </c>
      <c r="P69" s="253">
        <v>154762.96</v>
      </c>
      <c r="Q69" s="264">
        <v>162767.59</v>
      </c>
      <c r="R69" s="264">
        <v>140415.78</v>
      </c>
      <c r="S69" s="264">
        <v>236266.74</v>
      </c>
      <c r="T69" s="265">
        <v>1284525.5</v>
      </c>
      <c r="U69" s="266"/>
      <c r="V69" s="137" t="s">
        <v>413</v>
      </c>
    </row>
    <row r="70" spans="1:22" s="73" customFormat="1" ht="12">
      <c r="A70" s="505"/>
      <c r="B70" s="270" t="s">
        <v>118</v>
      </c>
      <c r="C70" s="269" t="s">
        <v>118</v>
      </c>
      <c r="D70" s="253">
        <v>2095.2800000000002</v>
      </c>
      <c r="E70" s="253">
        <v>2095.2800000000002</v>
      </c>
      <c r="F70" s="264">
        <v>15901.519999999999</v>
      </c>
      <c r="G70" s="264">
        <v>18314.349999999999</v>
      </c>
      <c r="H70" s="253">
        <v>430</v>
      </c>
      <c r="I70" s="281"/>
      <c r="J70" s="281">
        <v>48</v>
      </c>
      <c r="K70" s="281">
        <v>723</v>
      </c>
      <c r="L70" s="281">
        <v>22</v>
      </c>
      <c r="M70" s="264">
        <v>828</v>
      </c>
      <c r="N70" s="264">
        <v>42</v>
      </c>
      <c r="O70" s="264">
        <v>939.75</v>
      </c>
      <c r="P70" s="253">
        <v>1024.53</v>
      </c>
      <c r="Q70" s="264">
        <v>10900.47</v>
      </c>
      <c r="R70" s="264">
        <v>1261.32</v>
      </c>
      <c r="S70" s="264">
        <v>2095.2800000000002</v>
      </c>
      <c r="T70" s="265">
        <v>18314.349999999999</v>
      </c>
      <c r="U70" s="266"/>
      <c r="V70" s="137" t="s">
        <v>414</v>
      </c>
    </row>
    <row r="71" spans="1:22" s="73" customFormat="1" ht="12">
      <c r="A71" s="505"/>
      <c r="B71" s="270" t="s">
        <v>119</v>
      </c>
      <c r="C71" s="269" t="s">
        <v>119</v>
      </c>
      <c r="D71" s="253">
        <v>0</v>
      </c>
      <c r="E71" s="253">
        <v>0</v>
      </c>
      <c r="F71" s="264">
        <v>0</v>
      </c>
      <c r="G71" s="264">
        <v>0</v>
      </c>
      <c r="H71" s="253"/>
      <c r="I71" s="281"/>
      <c r="J71" s="281"/>
      <c r="K71" s="281"/>
      <c r="L71" s="281"/>
      <c r="M71" s="264"/>
      <c r="N71" s="264"/>
      <c r="O71" s="264"/>
      <c r="P71" s="253"/>
      <c r="Q71" s="264"/>
      <c r="R71" s="264"/>
      <c r="S71" s="264"/>
      <c r="T71" s="265">
        <v>0</v>
      </c>
      <c r="U71" s="266"/>
      <c r="V71" s="133" t="s">
        <v>415</v>
      </c>
    </row>
    <row r="72" spans="1:22" s="73" customFormat="1" ht="12">
      <c r="A72" s="505"/>
      <c r="B72" s="270" t="s">
        <v>120</v>
      </c>
      <c r="C72" s="269" t="s">
        <v>120</v>
      </c>
      <c r="D72" s="253">
        <v>0</v>
      </c>
      <c r="E72" s="253">
        <v>0</v>
      </c>
      <c r="F72" s="264">
        <v>-28314.340000000004</v>
      </c>
      <c r="G72" s="264">
        <v>0</v>
      </c>
      <c r="H72" s="253"/>
      <c r="I72" s="281"/>
      <c r="J72" s="281"/>
      <c r="K72" s="281"/>
      <c r="L72" s="281"/>
      <c r="M72" s="264"/>
      <c r="N72" s="264"/>
      <c r="O72" s="264"/>
      <c r="P72" s="253"/>
      <c r="Q72" s="264"/>
      <c r="R72" s="264"/>
      <c r="S72" s="264"/>
      <c r="T72" s="265">
        <v>0</v>
      </c>
      <c r="U72" s="266"/>
      <c r="V72" s="133" t="s">
        <v>416</v>
      </c>
    </row>
    <row r="73" spans="1:22" s="73" customFormat="1" ht="12">
      <c r="A73" s="505"/>
      <c r="B73" s="491" t="s">
        <v>121</v>
      </c>
      <c r="C73" s="269" t="s">
        <v>122</v>
      </c>
      <c r="D73" s="253">
        <v>0</v>
      </c>
      <c r="E73" s="253">
        <v>0</v>
      </c>
      <c r="F73" s="264">
        <v>0</v>
      </c>
      <c r="G73" s="264">
        <v>0</v>
      </c>
      <c r="H73" s="253"/>
      <c r="I73" s="281"/>
      <c r="J73" s="281"/>
      <c r="K73" s="281"/>
      <c r="L73" s="281"/>
      <c r="M73" s="264"/>
      <c r="N73" s="264"/>
      <c r="O73" s="264"/>
      <c r="P73" s="253"/>
      <c r="Q73" s="264"/>
      <c r="R73" s="264"/>
      <c r="S73" s="264"/>
      <c r="T73" s="265">
        <v>0</v>
      </c>
      <c r="U73" s="266"/>
      <c r="V73" s="133" t="s">
        <v>417</v>
      </c>
    </row>
    <row r="74" spans="1:22" s="73" customFormat="1" ht="12">
      <c r="A74" s="505"/>
      <c r="B74" s="491"/>
      <c r="C74" s="271" t="s">
        <v>123</v>
      </c>
      <c r="D74" s="253">
        <v>-4030</v>
      </c>
      <c r="E74" s="253">
        <v>-15750</v>
      </c>
      <c r="F74" s="264">
        <v>19843.949999999997</v>
      </c>
      <c r="G74" s="264">
        <v>-237331.14</v>
      </c>
      <c r="H74" s="253">
        <v>-75.28</v>
      </c>
      <c r="I74" s="281">
        <v>1087.3599999999999</v>
      </c>
      <c r="J74" s="281"/>
      <c r="K74" s="281">
        <v>2103.77</v>
      </c>
      <c r="L74" s="281">
        <v>4132.7</v>
      </c>
      <c r="M74" s="264">
        <v>-136.47</v>
      </c>
      <c r="N74" s="264">
        <v>1660</v>
      </c>
      <c r="O74" s="264">
        <v>14097</v>
      </c>
      <c r="P74" s="253">
        <v>330</v>
      </c>
      <c r="Q74" s="264">
        <v>1340</v>
      </c>
      <c r="R74" s="264">
        <v>379.78</v>
      </c>
      <c r="S74" s="264">
        <v>750</v>
      </c>
      <c r="T74" s="265">
        <v>25668.859999999997</v>
      </c>
      <c r="U74" s="266"/>
      <c r="V74" s="133" t="s">
        <v>418</v>
      </c>
    </row>
    <row r="75" spans="1:22" s="73" customFormat="1" ht="12">
      <c r="A75" s="505"/>
      <c r="B75" s="270" t="s">
        <v>124</v>
      </c>
      <c r="C75" s="269" t="s">
        <v>124</v>
      </c>
      <c r="D75" s="253">
        <v>0</v>
      </c>
      <c r="E75" s="253">
        <v>0</v>
      </c>
      <c r="F75" s="264">
        <v>0</v>
      </c>
      <c r="G75" s="264">
        <v>0</v>
      </c>
      <c r="H75" s="253"/>
      <c r="I75" s="281"/>
      <c r="J75" s="281"/>
      <c r="K75" s="281"/>
      <c r="L75" s="281"/>
      <c r="M75" s="264"/>
      <c r="N75" s="264"/>
      <c r="O75" s="264"/>
      <c r="P75" s="253"/>
      <c r="Q75" s="264"/>
      <c r="R75" s="264"/>
      <c r="S75" s="264"/>
      <c r="T75" s="265">
        <v>0</v>
      </c>
      <c r="U75" s="266"/>
      <c r="V75" s="133" t="s">
        <v>419</v>
      </c>
    </row>
    <row r="76" spans="1:22" s="73" customFormat="1" ht="14.25" customHeight="1">
      <c r="A76" s="506" t="s">
        <v>125</v>
      </c>
      <c r="B76" s="267" t="s">
        <v>126</v>
      </c>
      <c r="C76" s="269" t="s">
        <v>126</v>
      </c>
      <c r="D76" s="253">
        <v>0</v>
      </c>
      <c r="E76" s="253">
        <v>0</v>
      </c>
      <c r="F76" s="264">
        <v>0</v>
      </c>
      <c r="G76" s="264">
        <v>0</v>
      </c>
      <c r="H76" s="253"/>
      <c r="I76" s="281"/>
      <c r="J76" s="281"/>
      <c r="K76" s="281"/>
      <c r="L76" s="281"/>
      <c r="M76" s="264"/>
      <c r="N76" s="264"/>
      <c r="O76" s="264"/>
      <c r="P76" s="253"/>
      <c r="Q76" s="264"/>
      <c r="R76" s="264"/>
      <c r="S76" s="264"/>
      <c r="T76" s="265">
        <v>0</v>
      </c>
      <c r="U76" s="266"/>
      <c r="V76" s="133" t="s">
        <v>420</v>
      </c>
    </row>
    <row r="77" spans="1:22" s="73" customFormat="1" ht="12">
      <c r="A77" s="506"/>
      <c r="B77" s="490" t="s">
        <v>127</v>
      </c>
      <c r="C77" s="269" t="s">
        <v>128</v>
      </c>
      <c r="D77" s="253">
        <v>0</v>
      </c>
      <c r="E77" s="253">
        <v>0</v>
      </c>
      <c r="F77" s="264">
        <v>0</v>
      </c>
      <c r="G77" s="264">
        <v>0</v>
      </c>
      <c r="H77" s="253"/>
      <c r="I77" s="281"/>
      <c r="J77" s="281"/>
      <c r="K77" s="281"/>
      <c r="L77" s="281"/>
      <c r="M77" s="264"/>
      <c r="N77" s="264"/>
      <c r="O77" s="264"/>
      <c r="P77" s="253"/>
      <c r="Q77" s="264"/>
      <c r="R77" s="264"/>
      <c r="S77" s="264"/>
      <c r="T77" s="265">
        <v>0</v>
      </c>
      <c r="U77" s="266"/>
      <c r="V77" s="133" t="s">
        <v>421</v>
      </c>
    </row>
    <row r="78" spans="1:22" s="73" customFormat="1" ht="12">
      <c r="A78" s="506"/>
      <c r="B78" s="490"/>
      <c r="C78" s="271" t="s">
        <v>129</v>
      </c>
      <c r="D78" s="253">
        <v>-1886.79</v>
      </c>
      <c r="E78" s="253">
        <v>0</v>
      </c>
      <c r="F78" s="264">
        <v>0</v>
      </c>
      <c r="G78" s="264">
        <v>1886.79</v>
      </c>
      <c r="H78" s="253"/>
      <c r="I78" s="281"/>
      <c r="J78" s="281"/>
      <c r="K78" s="281">
        <v>1886.79</v>
      </c>
      <c r="L78" s="281"/>
      <c r="M78" s="264"/>
      <c r="N78" s="264">
        <v>0</v>
      </c>
      <c r="O78" s="264"/>
      <c r="P78" s="253"/>
      <c r="Q78" s="264"/>
      <c r="R78" s="264"/>
      <c r="S78" s="264"/>
      <c r="T78" s="265">
        <v>1886.79</v>
      </c>
      <c r="U78" s="266"/>
      <c r="V78" s="133" t="s">
        <v>422</v>
      </c>
    </row>
    <row r="79" spans="1:22" s="73" customFormat="1" ht="12">
      <c r="A79" s="506"/>
      <c r="B79" s="267" t="s">
        <v>130</v>
      </c>
      <c r="C79" s="269" t="s">
        <v>130</v>
      </c>
      <c r="D79" s="253">
        <v>0</v>
      </c>
      <c r="E79" s="253">
        <v>0</v>
      </c>
      <c r="F79" s="264">
        <v>271.5</v>
      </c>
      <c r="G79" s="264">
        <v>271.5</v>
      </c>
      <c r="H79" s="253"/>
      <c r="I79" s="281"/>
      <c r="J79" s="281"/>
      <c r="K79" s="281">
        <v>271.5</v>
      </c>
      <c r="L79" s="281"/>
      <c r="M79" s="264"/>
      <c r="N79" s="264">
        <v>0</v>
      </c>
      <c r="O79" s="264"/>
      <c r="P79" s="253"/>
      <c r="Q79" s="264"/>
      <c r="R79" s="264"/>
      <c r="S79" s="264"/>
      <c r="T79" s="265">
        <v>271.5</v>
      </c>
      <c r="U79" s="266"/>
      <c r="V79" s="133" t="s">
        <v>423</v>
      </c>
    </row>
    <row r="80" spans="1:22" s="73" customFormat="1" ht="14.25" customHeight="1">
      <c r="A80" s="493" t="s">
        <v>131</v>
      </c>
      <c r="B80" s="267" t="s">
        <v>132</v>
      </c>
      <c r="C80" s="269" t="s">
        <v>132</v>
      </c>
      <c r="D80" s="253">
        <v>0</v>
      </c>
      <c r="E80" s="253">
        <v>0</v>
      </c>
      <c r="F80" s="264">
        <v>435.76000000000005</v>
      </c>
      <c r="G80" s="264">
        <v>673.69</v>
      </c>
      <c r="H80" s="253">
        <v>382.91</v>
      </c>
      <c r="I80" s="281"/>
      <c r="J80" s="281"/>
      <c r="K80" s="281"/>
      <c r="L80" s="281"/>
      <c r="M80" s="264"/>
      <c r="N80" s="264">
        <v>142.26</v>
      </c>
      <c r="O80" s="264">
        <v>148.52000000000001</v>
      </c>
      <c r="P80" s="253"/>
      <c r="Q80" s="264"/>
      <c r="R80" s="264"/>
      <c r="S80" s="264"/>
      <c r="T80" s="265">
        <v>673.69</v>
      </c>
      <c r="U80" s="266"/>
      <c r="V80" s="133" t="s">
        <v>424</v>
      </c>
    </row>
    <row r="81" spans="1:23" s="73" customFormat="1" ht="17.25" customHeight="1">
      <c r="A81" s="493"/>
      <c r="B81" s="267" t="s">
        <v>133</v>
      </c>
      <c r="C81" s="263" t="s">
        <v>133</v>
      </c>
      <c r="D81" s="253">
        <v>0</v>
      </c>
      <c r="E81" s="253">
        <v>0</v>
      </c>
      <c r="F81" s="264">
        <v>0</v>
      </c>
      <c r="G81" s="264">
        <v>0</v>
      </c>
      <c r="H81" s="253"/>
      <c r="I81" s="281"/>
      <c r="J81" s="281"/>
      <c r="K81" s="281"/>
      <c r="L81" s="281"/>
      <c r="M81" s="264"/>
      <c r="N81" s="264"/>
      <c r="O81" s="264"/>
      <c r="P81" s="253"/>
      <c r="Q81" s="264"/>
      <c r="R81" s="264"/>
      <c r="S81" s="264"/>
      <c r="T81" s="265">
        <v>0</v>
      </c>
      <c r="U81" s="266"/>
      <c r="V81" s="133" t="s">
        <v>425</v>
      </c>
    </row>
    <row r="82" spans="1:23" s="73" customFormat="1" ht="17.25" customHeight="1">
      <c r="A82" s="493"/>
      <c r="B82" s="490" t="s">
        <v>134</v>
      </c>
      <c r="C82" s="263" t="s">
        <v>135</v>
      </c>
      <c r="D82" s="253">
        <v>0</v>
      </c>
      <c r="E82" s="253">
        <v>0</v>
      </c>
      <c r="F82" s="264">
        <v>0</v>
      </c>
      <c r="G82" s="264">
        <v>0</v>
      </c>
      <c r="H82" s="253"/>
      <c r="I82" s="281"/>
      <c r="J82" s="281"/>
      <c r="K82" s="281"/>
      <c r="L82" s="281"/>
      <c r="M82" s="264"/>
      <c r="N82" s="264"/>
      <c r="O82" s="264"/>
      <c r="P82" s="253"/>
      <c r="Q82" s="264"/>
      <c r="R82" s="264"/>
      <c r="S82" s="264"/>
      <c r="T82" s="265">
        <v>0</v>
      </c>
      <c r="U82" s="266"/>
      <c r="V82" s="133" t="s">
        <v>426</v>
      </c>
    </row>
    <row r="83" spans="1:23" s="73" customFormat="1" ht="17.25" customHeight="1">
      <c r="A83" s="493"/>
      <c r="B83" s="490"/>
      <c r="C83" s="263" t="s">
        <v>136</v>
      </c>
      <c r="D83" s="253">
        <v>0</v>
      </c>
      <c r="E83" s="253">
        <v>0</v>
      </c>
      <c r="F83" s="264">
        <v>0</v>
      </c>
      <c r="G83" s="264">
        <v>0</v>
      </c>
      <c r="H83" s="253"/>
      <c r="I83" s="281"/>
      <c r="J83" s="281"/>
      <c r="K83" s="281"/>
      <c r="L83" s="281"/>
      <c r="M83" s="264"/>
      <c r="N83" s="264"/>
      <c r="O83" s="264"/>
      <c r="P83" s="253"/>
      <c r="Q83" s="264"/>
      <c r="R83" s="264"/>
      <c r="S83" s="264"/>
      <c r="T83" s="265">
        <v>0</v>
      </c>
      <c r="U83" s="266"/>
      <c r="V83" s="133" t="s">
        <v>427</v>
      </c>
    </row>
    <row r="84" spans="1:23" s="73" customFormat="1" ht="17.25" customHeight="1">
      <c r="A84" s="493"/>
      <c r="B84" s="490"/>
      <c r="C84" s="263" t="s">
        <v>137</v>
      </c>
      <c r="D84" s="253">
        <v>0</v>
      </c>
      <c r="E84" s="253">
        <v>0</v>
      </c>
      <c r="F84" s="264">
        <v>0</v>
      </c>
      <c r="G84" s="264">
        <v>0</v>
      </c>
      <c r="H84" s="253"/>
      <c r="I84" s="281"/>
      <c r="J84" s="281"/>
      <c r="K84" s="281"/>
      <c r="L84" s="281"/>
      <c r="M84" s="264"/>
      <c r="N84" s="264"/>
      <c r="O84" s="264"/>
      <c r="P84" s="253"/>
      <c r="Q84" s="264"/>
      <c r="R84" s="264"/>
      <c r="S84" s="264"/>
      <c r="T84" s="265">
        <v>0</v>
      </c>
      <c r="U84" s="266"/>
      <c r="V84" s="133" t="s">
        <v>428</v>
      </c>
    </row>
    <row r="85" spans="1:23" s="73" customFormat="1" ht="17.25" customHeight="1">
      <c r="A85" s="493"/>
      <c r="B85" s="267" t="s">
        <v>138</v>
      </c>
      <c r="C85" s="269" t="s">
        <v>138</v>
      </c>
      <c r="D85" s="253">
        <v>0</v>
      </c>
      <c r="E85" s="253">
        <v>0</v>
      </c>
      <c r="F85" s="264">
        <v>0</v>
      </c>
      <c r="G85" s="264">
        <v>0</v>
      </c>
      <c r="H85" s="253"/>
      <c r="I85" s="281"/>
      <c r="J85" s="281"/>
      <c r="K85" s="281"/>
      <c r="L85" s="281"/>
      <c r="M85" s="264"/>
      <c r="N85" s="264"/>
      <c r="O85" s="264"/>
      <c r="P85" s="253"/>
      <c r="Q85" s="264"/>
      <c r="R85" s="264"/>
      <c r="S85" s="264"/>
      <c r="T85" s="265">
        <v>0</v>
      </c>
      <c r="U85" s="266"/>
      <c r="V85" s="133" t="s">
        <v>429</v>
      </c>
    </row>
    <row r="86" spans="1:23" s="73" customFormat="1" ht="17.25" customHeight="1">
      <c r="A86" s="494" t="s">
        <v>139</v>
      </c>
      <c r="B86" s="267" t="s">
        <v>140</v>
      </c>
      <c r="C86" s="269" t="s">
        <v>140</v>
      </c>
      <c r="D86" s="253">
        <v>0</v>
      </c>
      <c r="E86" s="253">
        <v>0</v>
      </c>
      <c r="F86" s="264">
        <v>0</v>
      </c>
      <c r="G86" s="264">
        <v>0</v>
      </c>
      <c r="H86" s="253"/>
      <c r="I86" s="281"/>
      <c r="J86" s="281"/>
      <c r="K86" s="281"/>
      <c r="L86" s="281"/>
      <c r="M86" s="264"/>
      <c r="N86" s="264"/>
      <c r="O86" s="264"/>
      <c r="P86" s="253"/>
      <c r="Q86" s="264"/>
      <c r="R86" s="264"/>
      <c r="S86" s="264"/>
      <c r="T86" s="265">
        <v>0</v>
      </c>
      <c r="U86" s="266"/>
      <c r="V86" s="133" t="s">
        <v>430</v>
      </c>
    </row>
    <row r="87" spans="1:23" s="73" customFormat="1" ht="17.25" customHeight="1">
      <c r="A87" s="494"/>
      <c r="B87" s="267" t="s">
        <v>141</v>
      </c>
      <c r="C87" s="269" t="s">
        <v>141</v>
      </c>
      <c r="D87" s="253">
        <v>0</v>
      </c>
      <c r="E87" s="253">
        <v>0</v>
      </c>
      <c r="F87" s="264">
        <v>0</v>
      </c>
      <c r="G87" s="264">
        <v>0</v>
      </c>
      <c r="H87" s="253"/>
      <c r="I87" s="281"/>
      <c r="J87" s="281"/>
      <c r="K87" s="281"/>
      <c r="L87" s="281"/>
      <c r="M87" s="264"/>
      <c r="N87" s="264"/>
      <c r="O87" s="264"/>
      <c r="P87" s="253"/>
      <c r="Q87" s="264"/>
      <c r="R87" s="264"/>
      <c r="S87" s="264"/>
      <c r="T87" s="265">
        <v>0</v>
      </c>
      <c r="U87" s="266"/>
      <c r="V87" s="133" t="s">
        <v>431</v>
      </c>
    </row>
    <row r="88" spans="1:23" s="73" customFormat="1" ht="17.25" customHeight="1">
      <c r="A88" s="494"/>
      <c r="B88" s="267" t="s">
        <v>142</v>
      </c>
      <c r="C88" s="269" t="s">
        <v>142</v>
      </c>
      <c r="D88" s="253">
        <v>0</v>
      </c>
      <c r="E88" s="253">
        <v>0</v>
      </c>
      <c r="F88" s="264">
        <v>0</v>
      </c>
      <c r="G88" s="264">
        <v>0</v>
      </c>
      <c r="H88" s="253"/>
      <c r="I88" s="281"/>
      <c r="J88" s="281"/>
      <c r="K88" s="281"/>
      <c r="L88" s="281"/>
      <c r="M88" s="264"/>
      <c r="N88" s="264"/>
      <c r="O88" s="264"/>
      <c r="P88" s="253"/>
      <c r="Q88" s="264"/>
      <c r="R88" s="264"/>
      <c r="S88" s="264"/>
      <c r="T88" s="265">
        <v>0</v>
      </c>
      <c r="U88" s="266"/>
      <c r="V88" s="133" t="s">
        <v>432</v>
      </c>
    </row>
    <row r="89" spans="1:23" s="73" customFormat="1" ht="17.25" customHeight="1">
      <c r="A89" s="494"/>
      <c r="B89" s="267" t="s">
        <v>143</v>
      </c>
      <c r="C89" s="269" t="s">
        <v>143</v>
      </c>
      <c r="D89" s="253">
        <v>0</v>
      </c>
      <c r="E89" s="253">
        <v>0</v>
      </c>
      <c r="F89" s="264">
        <v>0</v>
      </c>
      <c r="G89" s="264">
        <v>0</v>
      </c>
      <c r="H89" s="253"/>
      <c r="I89" s="281"/>
      <c r="J89" s="281"/>
      <c r="K89" s="281"/>
      <c r="L89" s="281"/>
      <c r="M89" s="264"/>
      <c r="N89" s="264"/>
      <c r="O89" s="264"/>
      <c r="P89" s="253"/>
      <c r="Q89" s="264"/>
      <c r="R89" s="264"/>
      <c r="S89" s="264"/>
      <c r="T89" s="265">
        <v>0</v>
      </c>
      <c r="U89" s="266"/>
      <c r="V89" s="133" t="s">
        <v>433</v>
      </c>
    </row>
    <row r="90" spans="1:23" s="73" customFormat="1" ht="17.25" customHeight="1">
      <c r="A90" s="495" t="s">
        <v>144</v>
      </c>
      <c r="B90" s="267" t="s">
        <v>145</v>
      </c>
      <c r="C90" s="269" t="s">
        <v>145</v>
      </c>
      <c r="D90" s="253">
        <v>0</v>
      </c>
      <c r="E90" s="253">
        <v>0</v>
      </c>
      <c r="F90" s="264">
        <v>0</v>
      </c>
      <c r="G90" s="264">
        <v>0</v>
      </c>
      <c r="H90" s="253"/>
      <c r="I90" s="281"/>
      <c r="J90" s="281"/>
      <c r="K90" s="281"/>
      <c r="L90" s="281"/>
      <c r="M90" s="264"/>
      <c r="N90" s="264"/>
      <c r="O90" s="264"/>
      <c r="P90" s="253"/>
      <c r="Q90" s="264"/>
      <c r="R90" s="264"/>
      <c r="S90" s="264"/>
      <c r="T90" s="265">
        <v>0</v>
      </c>
      <c r="U90" s="266"/>
      <c r="V90" s="133" t="s">
        <v>434</v>
      </c>
    </row>
    <row r="91" spans="1:23" s="73" customFormat="1" ht="17.25" customHeight="1">
      <c r="A91" s="495"/>
      <c r="B91" s="267" t="s">
        <v>146</v>
      </c>
      <c r="C91" s="269" t="s">
        <v>146</v>
      </c>
      <c r="D91" s="253">
        <v>0</v>
      </c>
      <c r="E91" s="253">
        <v>0</v>
      </c>
      <c r="F91" s="264">
        <v>0</v>
      </c>
      <c r="G91" s="264">
        <v>0</v>
      </c>
      <c r="H91" s="253"/>
      <c r="I91" s="281"/>
      <c r="J91" s="281"/>
      <c r="K91" s="281"/>
      <c r="L91" s="281"/>
      <c r="M91" s="264"/>
      <c r="N91" s="264"/>
      <c r="O91" s="264"/>
      <c r="P91" s="253"/>
      <c r="Q91" s="264"/>
      <c r="R91" s="264"/>
      <c r="S91" s="264"/>
      <c r="T91" s="265">
        <v>0</v>
      </c>
      <c r="U91" s="266"/>
      <c r="V91" s="133" t="s">
        <v>435</v>
      </c>
    </row>
    <row r="92" spans="1:23" s="73" customFormat="1" ht="17.25" customHeight="1">
      <c r="A92" s="495"/>
      <c r="B92" s="267" t="s">
        <v>147</v>
      </c>
      <c r="C92" s="269" t="s">
        <v>147</v>
      </c>
      <c r="D92" s="253">
        <v>0</v>
      </c>
      <c r="E92" s="253">
        <v>0</v>
      </c>
      <c r="F92" s="264">
        <v>-3992.45</v>
      </c>
      <c r="G92" s="264">
        <v>0</v>
      </c>
      <c r="H92" s="253"/>
      <c r="I92" s="281"/>
      <c r="J92" s="281"/>
      <c r="K92" s="281"/>
      <c r="L92" s="281"/>
      <c r="M92" s="264"/>
      <c r="N92" s="264"/>
      <c r="O92" s="264"/>
      <c r="P92" s="253"/>
      <c r="Q92" s="264"/>
      <c r="R92" s="264"/>
      <c r="S92" s="264"/>
      <c r="T92" s="265">
        <v>0</v>
      </c>
      <c r="U92" s="266"/>
      <c r="V92" s="133" t="s">
        <v>436</v>
      </c>
    </row>
    <row r="93" spans="1:23" s="74" customFormat="1" ht="15" customHeight="1">
      <c r="A93" s="496" t="s">
        <v>148</v>
      </c>
      <c r="B93" s="496"/>
      <c r="C93" s="496"/>
      <c r="D93" s="254">
        <v>205778.11</v>
      </c>
      <c r="E93" s="254">
        <v>170287.10636363635</v>
      </c>
      <c r="F93" s="265">
        <v>1178963.99</v>
      </c>
      <c r="G93" s="265">
        <v>71044.491818182069</v>
      </c>
      <c r="H93" s="254">
        <v>31743.569999999996</v>
      </c>
      <c r="I93" s="254">
        <v>9473.43</v>
      </c>
      <c r="J93" s="265">
        <v>67417.180000000008</v>
      </c>
      <c r="K93" s="265">
        <v>135408.70000000001</v>
      </c>
      <c r="L93" s="265">
        <v>134038.5</v>
      </c>
      <c r="M93" s="265">
        <v>122027.07</v>
      </c>
      <c r="N93" s="265">
        <v>132473.38</v>
      </c>
      <c r="O93" s="265">
        <v>201821.23</v>
      </c>
      <c r="P93" s="265">
        <v>178437.62</v>
      </c>
      <c r="Q93" s="265">
        <v>200621.4</v>
      </c>
      <c r="R93" s="265">
        <v>162182.05000000002</v>
      </c>
      <c r="S93" s="265">
        <v>294300.86000000004</v>
      </c>
      <c r="T93" s="265">
        <v>1669944.9900000002</v>
      </c>
      <c r="U93" s="266"/>
      <c r="V93" s="73"/>
      <c r="W93" s="73"/>
    </row>
    <row r="94" spans="1:23" s="75" customFormat="1" ht="15" customHeight="1">
      <c r="A94" s="457" t="s">
        <v>250</v>
      </c>
      <c r="B94" s="458"/>
      <c r="C94" s="459"/>
      <c r="D94" s="253">
        <v>0</v>
      </c>
      <c r="E94" s="253">
        <v>0</v>
      </c>
      <c r="F94" s="264">
        <v>0</v>
      </c>
      <c r="G94" s="264">
        <v>0</v>
      </c>
      <c r="H94" s="253"/>
      <c r="I94" s="253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5">
        <v>0</v>
      </c>
      <c r="U94" s="266"/>
      <c r="V94" s="139"/>
      <c r="W94" s="73"/>
    </row>
    <row r="95" spans="1:23" s="75" customFormat="1" ht="15" customHeight="1">
      <c r="A95" s="247"/>
      <c r="B95" s="134" t="s">
        <v>345</v>
      </c>
      <c r="C95" s="248"/>
      <c r="D95" s="253">
        <v>0</v>
      </c>
      <c r="E95" s="253">
        <v>0</v>
      </c>
      <c r="F95" s="264">
        <v>0</v>
      </c>
      <c r="G95" s="264">
        <v>0</v>
      </c>
      <c r="H95" s="253"/>
      <c r="I95" s="253"/>
      <c r="J95" s="253"/>
      <c r="K95" s="253">
        <v>0</v>
      </c>
      <c r="L95" s="253">
        <v>0</v>
      </c>
      <c r="M95" s="253">
        <v>0</v>
      </c>
      <c r="N95" s="253">
        <v>0</v>
      </c>
      <c r="O95" s="253">
        <v>0</v>
      </c>
      <c r="P95" s="253">
        <v>0</v>
      </c>
      <c r="Q95" s="253">
        <v>0</v>
      </c>
      <c r="R95" s="253">
        <v>0</v>
      </c>
      <c r="S95" s="253">
        <v>0</v>
      </c>
      <c r="T95" s="265">
        <v>0</v>
      </c>
      <c r="U95" s="266"/>
      <c r="V95" s="139"/>
      <c r="W95" s="73"/>
    </row>
    <row r="96" spans="1:23" s="75" customFormat="1" ht="15" customHeight="1">
      <c r="A96" s="457" t="s">
        <v>251</v>
      </c>
      <c r="B96" s="458"/>
      <c r="C96" s="459"/>
      <c r="D96" s="253">
        <v>0</v>
      </c>
      <c r="E96" s="253">
        <v>0</v>
      </c>
      <c r="F96" s="264">
        <v>0</v>
      </c>
      <c r="G96" s="264">
        <v>0</v>
      </c>
      <c r="H96" s="253"/>
      <c r="I96" s="253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5">
        <v>0</v>
      </c>
      <c r="U96" s="266"/>
      <c r="V96" s="73"/>
      <c r="W96" s="73"/>
    </row>
    <row r="97" spans="1:21" s="75" customFormat="1" ht="12">
      <c r="A97" s="247"/>
      <c r="B97" s="134" t="s">
        <v>345</v>
      </c>
      <c r="C97" s="248"/>
      <c r="D97" s="253">
        <v>0</v>
      </c>
      <c r="E97" s="253">
        <v>0</v>
      </c>
      <c r="F97" s="264">
        <v>0</v>
      </c>
      <c r="G97" s="264">
        <v>0</v>
      </c>
      <c r="H97" s="253"/>
      <c r="I97" s="253"/>
      <c r="J97" s="253"/>
      <c r="K97" s="253"/>
      <c r="L97" s="253"/>
      <c r="M97" s="253">
        <v>0</v>
      </c>
      <c r="N97" s="253">
        <v>0</v>
      </c>
      <c r="O97" s="253">
        <v>0</v>
      </c>
      <c r="P97" s="253">
        <v>0</v>
      </c>
      <c r="Q97" s="253">
        <v>0</v>
      </c>
      <c r="R97" s="253">
        <v>0</v>
      </c>
      <c r="S97" s="253">
        <v>0</v>
      </c>
      <c r="T97" s="265">
        <v>0</v>
      </c>
      <c r="U97" s="277"/>
    </row>
    <row r="98" spans="1:21" s="75" customFormat="1" ht="12">
      <c r="A98" s="457" t="s">
        <v>346</v>
      </c>
      <c r="B98" s="458"/>
      <c r="C98" s="459"/>
      <c r="D98" s="253">
        <v>205778.11000000004</v>
      </c>
      <c r="E98" s="253">
        <v>294300.86000000004</v>
      </c>
      <c r="F98" s="264">
        <v>1178963.9900000002</v>
      </c>
      <c r="G98" s="264">
        <v>1669944.9900000002</v>
      </c>
      <c r="H98" s="253">
        <v>31743.569999999996</v>
      </c>
      <c r="I98" s="253">
        <v>9473.43</v>
      </c>
      <c r="J98" s="253">
        <v>67417.180000000008</v>
      </c>
      <c r="K98" s="264">
        <v>135408.70000000001</v>
      </c>
      <c r="L98" s="264">
        <v>134038.5</v>
      </c>
      <c r="M98" s="264">
        <v>122027.07</v>
      </c>
      <c r="N98" s="264">
        <v>132473.38</v>
      </c>
      <c r="O98" s="264">
        <v>201821.23</v>
      </c>
      <c r="P98" s="264">
        <v>178437.62</v>
      </c>
      <c r="Q98" s="264">
        <v>200621.4</v>
      </c>
      <c r="R98" s="264">
        <v>162182.05000000002</v>
      </c>
      <c r="S98" s="264">
        <v>294300.86000000004</v>
      </c>
      <c r="T98" s="265">
        <v>1669944.9900000002</v>
      </c>
      <c r="U98" s="266"/>
    </row>
    <row r="99" spans="1:21" s="75" customFormat="1" ht="15" customHeight="1">
      <c r="A99" s="247"/>
      <c r="B99" s="134" t="s">
        <v>345</v>
      </c>
      <c r="C99" s="248"/>
      <c r="D99" s="253">
        <v>168461.77</v>
      </c>
      <c r="E99" s="253">
        <v>236266.74</v>
      </c>
      <c r="F99" s="264">
        <v>640777.68000000005</v>
      </c>
      <c r="G99" s="264">
        <v>984366.41</v>
      </c>
      <c r="H99" s="253"/>
      <c r="I99" s="253"/>
      <c r="J99" s="253"/>
      <c r="K99" s="253"/>
      <c r="L99" s="253"/>
      <c r="M99" s="253">
        <v>109404.94</v>
      </c>
      <c r="N99" s="253">
        <v>93665.38</v>
      </c>
      <c r="O99" s="253">
        <v>87083.02</v>
      </c>
      <c r="P99" s="253">
        <v>154762.96</v>
      </c>
      <c r="Q99" s="253">
        <v>162767.59</v>
      </c>
      <c r="R99" s="253">
        <v>140415.78</v>
      </c>
      <c r="S99" s="253">
        <v>236266.74</v>
      </c>
      <c r="T99" s="265">
        <v>984366.41</v>
      </c>
      <c r="U99" s="277"/>
    </row>
    <row r="100" spans="1:21" s="75" customFormat="1" ht="12">
      <c r="A100" s="457" t="s">
        <v>347</v>
      </c>
      <c r="B100" s="458"/>
      <c r="C100" s="459"/>
      <c r="D100" s="253">
        <v>0</v>
      </c>
      <c r="E100" s="253">
        <v>0</v>
      </c>
      <c r="F100" s="264">
        <v>0</v>
      </c>
      <c r="G100" s="264">
        <v>0</v>
      </c>
      <c r="H100" s="253"/>
      <c r="I100" s="253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5">
        <v>0</v>
      </c>
      <c r="U100" s="266"/>
    </row>
    <row r="101" spans="1:21" s="75" customFormat="1" ht="12">
      <c r="A101" s="247"/>
      <c r="B101" s="134" t="s">
        <v>345</v>
      </c>
      <c r="C101" s="248"/>
      <c r="D101" s="253">
        <v>0</v>
      </c>
      <c r="E101" s="253">
        <v>0</v>
      </c>
      <c r="F101" s="264">
        <v>0</v>
      </c>
      <c r="G101" s="264">
        <v>0</v>
      </c>
      <c r="H101" s="253"/>
      <c r="I101" s="253"/>
      <c r="J101" s="253"/>
      <c r="K101" s="253">
        <v>0</v>
      </c>
      <c r="L101" s="253">
        <v>0</v>
      </c>
      <c r="M101" s="253">
        <v>0</v>
      </c>
      <c r="N101" s="253">
        <v>0</v>
      </c>
      <c r="O101" s="253">
        <v>0</v>
      </c>
      <c r="P101" s="253">
        <v>0</v>
      </c>
      <c r="Q101" s="253">
        <v>0</v>
      </c>
      <c r="R101" s="253">
        <v>0</v>
      </c>
      <c r="S101" s="253">
        <v>0</v>
      </c>
      <c r="T101" s="265">
        <v>0</v>
      </c>
      <c r="U101" s="277"/>
    </row>
    <row r="102" spans="1:21" s="75" customFormat="1" ht="12">
      <c r="A102" s="457" t="s">
        <v>160</v>
      </c>
      <c r="B102" s="458"/>
      <c r="C102" s="459"/>
      <c r="D102" s="253">
        <v>0</v>
      </c>
      <c r="E102" s="253">
        <v>0</v>
      </c>
      <c r="F102" s="264">
        <v>0</v>
      </c>
      <c r="G102" s="264">
        <v>0</v>
      </c>
      <c r="H102" s="253"/>
      <c r="I102" s="253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5">
        <v>0</v>
      </c>
      <c r="U102" s="266"/>
    </row>
    <row r="103" spans="1:21" s="75" customFormat="1" ht="12">
      <c r="A103" s="247"/>
      <c r="B103" s="134" t="s">
        <v>345</v>
      </c>
      <c r="C103" s="248"/>
      <c r="D103" s="253">
        <v>0</v>
      </c>
      <c r="E103" s="253">
        <v>0</v>
      </c>
      <c r="F103" s="264">
        <v>0</v>
      </c>
      <c r="G103" s="264">
        <v>0</v>
      </c>
      <c r="H103" s="253">
        <v>0</v>
      </c>
      <c r="I103" s="253">
        <v>0</v>
      </c>
      <c r="J103" s="253">
        <v>0</v>
      </c>
      <c r="K103" s="253">
        <v>0</v>
      </c>
      <c r="L103" s="253">
        <v>0</v>
      </c>
      <c r="M103" s="253">
        <v>0</v>
      </c>
      <c r="N103" s="253">
        <v>0</v>
      </c>
      <c r="O103" s="253">
        <v>0</v>
      </c>
      <c r="P103" s="253">
        <v>0</v>
      </c>
      <c r="Q103" s="253">
        <v>0</v>
      </c>
      <c r="R103" s="253">
        <v>0</v>
      </c>
      <c r="S103" s="253">
        <v>0</v>
      </c>
      <c r="T103" s="265">
        <v>0</v>
      </c>
      <c r="U103" s="277"/>
    </row>
    <row r="104" spans="1:21" s="75" customFormat="1" ht="12">
      <c r="A104" s="457" t="s">
        <v>248</v>
      </c>
      <c r="B104" s="458"/>
      <c r="C104" s="459"/>
      <c r="D104" s="253">
        <v>0</v>
      </c>
      <c r="E104" s="253">
        <v>0</v>
      </c>
      <c r="F104" s="264">
        <v>0</v>
      </c>
      <c r="G104" s="264">
        <v>0</v>
      </c>
      <c r="H104" s="253"/>
      <c r="I104" s="253"/>
      <c r="J104" s="253"/>
      <c r="K104" s="253">
        <v>0</v>
      </c>
      <c r="L104" s="253">
        <v>0</v>
      </c>
      <c r="M104" s="253">
        <v>0</v>
      </c>
      <c r="N104" s="253">
        <v>0</v>
      </c>
      <c r="O104" s="253">
        <v>0</v>
      </c>
      <c r="P104" s="253">
        <v>0</v>
      </c>
      <c r="Q104" s="253">
        <v>0</v>
      </c>
      <c r="R104" s="253">
        <v>0</v>
      </c>
      <c r="S104" s="253">
        <v>0</v>
      </c>
      <c r="T104" s="265">
        <v>0</v>
      </c>
      <c r="U104" s="266"/>
    </row>
    <row r="105" spans="1:21" s="75" customFormat="1" ht="12">
      <c r="A105" s="247"/>
      <c r="B105" s="134" t="s">
        <v>345</v>
      </c>
      <c r="C105" s="248"/>
      <c r="D105" s="253">
        <v>-37316.340000000055</v>
      </c>
      <c r="E105" s="253">
        <v>-58034.120000000054</v>
      </c>
      <c r="F105" s="264">
        <v>-200907.06000000008</v>
      </c>
      <c r="G105" s="264">
        <v>-307497.20000000007</v>
      </c>
      <c r="H105" s="253"/>
      <c r="I105" s="253"/>
      <c r="J105" s="253"/>
      <c r="K105" s="253"/>
      <c r="L105" s="253"/>
      <c r="M105" s="253">
        <v>-12622.130000000005</v>
      </c>
      <c r="N105" s="253">
        <v>-38808</v>
      </c>
      <c r="O105" s="253">
        <v>-114738.21</v>
      </c>
      <c r="P105" s="253">
        <v>-23674.660000000003</v>
      </c>
      <c r="Q105" s="253">
        <v>-37853.81</v>
      </c>
      <c r="R105" s="253">
        <v>-21766.270000000019</v>
      </c>
      <c r="S105" s="253">
        <v>-58034.120000000054</v>
      </c>
      <c r="T105" s="265">
        <v>-307497.20000000007</v>
      </c>
      <c r="U105" s="277"/>
    </row>
    <row r="106" spans="1:21" s="19" customFormat="1" ht="12">
      <c r="C106" s="70" t="s">
        <v>162</v>
      </c>
      <c r="D106" s="71">
        <v>0</v>
      </c>
      <c r="E106" s="71"/>
      <c r="F106" s="71">
        <v>0</v>
      </c>
      <c r="G106" s="70"/>
      <c r="H106" s="71">
        <v>0</v>
      </c>
      <c r="I106" s="71">
        <v>0</v>
      </c>
      <c r="J106" s="130">
        <v>0</v>
      </c>
      <c r="K106" s="130">
        <v>0</v>
      </c>
      <c r="L106" s="130">
        <v>0</v>
      </c>
      <c r="M106" s="130">
        <v>0</v>
      </c>
      <c r="N106" s="130">
        <v>0</v>
      </c>
      <c r="O106" s="130">
        <v>0</v>
      </c>
      <c r="P106" s="130">
        <v>0</v>
      </c>
      <c r="Q106" s="140">
        <v>0</v>
      </c>
      <c r="R106" s="130">
        <v>0</v>
      </c>
      <c r="S106" s="130">
        <v>0</v>
      </c>
      <c r="T106" s="130">
        <v>0</v>
      </c>
    </row>
    <row r="107" spans="1:21">
      <c r="G107" s="21"/>
      <c r="L107" s="135"/>
    </row>
    <row r="108" spans="1:21">
      <c r="A108" s="19" t="s">
        <v>252</v>
      </c>
      <c r="G108" s="21"/>
      <c r="L108" s="135"/>
    </row>
    <row r="109" spans="1:21">
      <c r="A109" s="19" t="s">
        <v>348</v>
      </c>
      <c r="G109" s="21"/>
      <c r="J109" s="136"/>
      <c r="L109" s="135"/>
    </row>
    <row r="110" spans="1:21">
      <c r="A110" s="19" t="s">
        <v>349</v>
      </c>
      <c r="G110" s="21"/>
      <c r="L110" s="135"/>
    </row>
    <row r="111" spans="1:21">
      <c r="L111" s="135"/>
    </row>
    <row r="112" spans="1:21">
      <c r="L112" s="135"/>
    </row>
  </sheetData>
  <autoFilter ref="A5:AC106"/>
  <mergeCells count="40"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27" type="noConversion"/>
  <conditionalFormatting sqref="U41 A41:C41 W41:XFD41">
    <cfRule type="cellIs" dxfId="1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4"/>
  <sheetViews>
    <sheetView workbookViewId="0">
      <pane xSplit="3" ySplit="5" topLeftCell="D6" activePane="bottomRight" state="frozen"/>
      <selection pane="topRight"/>
      <selection pane="bottomLeft"/>
      <selection pane="bottomRight" activeCell="E6" sqref="E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9.5" style="34" customWidth="1"/>
    <col min="5" max="8" width="18.25" style="34" customWidth="1"/>
    <col min="9" max="9" width="19.375" style="34" customWidth="1"/>
    <col min="10" max="11" width="19.5" style="34" customWidth="1"/>
    <col min="12" max="12" width="25" style="76" customWidth="1"/>
    <col min="13" max="13" width="17.75" style="34" customWidth="1"/>
    <col min="14" max="14" width="19.625" style="34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474" t="s">
        <v>437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</row>
    <row r="2" spans="1:18" s="24" customFormat="1" ht="18" customHeight="1">
      <c r="A2" s="8" t="str">
        <f>"编制单位："&amp;封面!A8</f>
        <v>编制单位：池州天赐高新材料有限公司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114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D3" s="35"/>
      <c r="E3" s="35"/>
      <c r="F3" s="35"/>
      <c r="G3" s="35"/>
      <c r="H3" s="35"/>
      <c r="I3" s="41"/>
      <c r="J3" s="35"/>
      <c r="K3" s="35"/>
      <c r="L3" s="115" t="str">
        <f>"编制日期："&amp;YEAR(封面!$G$14)&amp;"年"&amp;MONTH(封面!$G$14)&amp;"月"&amp;DAY(封面!$G$14)&amp;"日"</f>
        <v>编制日期：2020年4月3日</v>
      </c>
      <c r="M3" s="35"/>
      <c r="N3" s="41"/>
      <c r="O3" s="27" t="s">
        <v>150</v>
      </c>
    </row>
    <row r="4" spans="1:18" s="4" customFormat="1" ht="14.25" customHeight="1">
      <c r="A4" s="321" t="s">
        <v>16</v>
      </c>
      <c r="B4" s="321" t="s">
        <v>17</v>
      </c>
      <c r="C4" s="312" t="s">
        <v>18</v>
      </c>
      <c r="D4" s="340" t="s">
        <v>151</v>
      </c>
      <c r="E4" s="359" t="s">
        <v>152</v>
      </c>
      <c r="F4" s="360"/>
      <c r="G4" s="360"/>
      <c r="H4" s="360"/>
      <c r="I4" s="361"/>
      <c r="J4" s="362" t="s">
        <v>153</v>
      </c>
      <c r="K4" s="363"/>
      <c r="L4" s="363"/>
      <c r="M4" s="363"/>
      <c r="N4" s="364"/>
      <c r="O4" s="333" t="s">
        <v>22</v>
      </c>
      <c r="P4" s="6"/>
      <c r="Q4" s="6"/>
      <c r="R4" s="6"/>
    </row>
    <row r="5" spans="1:18" s="5" customFormat="1">
      <c r="A5" s="321"/>
      <c r="B5" s="321"/>
      <c r="C5" s="312"/>
      <c r="D5" s="341"/>
      <c r="E5" s="105" t="s">
        <v>154</v>
      </c>
      <c r="F5" s="106" t="s">
        <v>151</v>
      </c>
      <c r="G5" s="106" t="s">
        <v>155</v>
      </c>
      <c r="H5" s="105" t="s">
        <v>156</v>
      </c>
      <c r="I5" s="105" t="s">
        <v>157</v>
      </c>
      <c r="J5" s="116" t="s">
        <v>154</v>
      </c>
      <c r="K5" s="117" t="s">
        <v>151</v>
      </c>
      <c r="L5" s="117" t="s">
        <v>155</v>
      </c>
      <c r="M5" s="105" t="s">
        <v>156</v>
      </c>
      <c r="N5" s="105" t="s">
        <v>157</v>
      </c>
      <c r="O5" s="334"/>
      <c r="P5" s="55"/>
      <c r="Q5" s="55"/>
      <c r="R5" s="55"/>
    </row>
    <row r="6" spans="1:18" s="102" customFormat="1" ht="17.25" customHeight="1">
      <c r="A6" s="518" t="s">
        <v>37</v>
      </c>
      <c r="B6" s="513" t="s">
        <v>38</v>
      </c>
      <c r="C6" s="108" t="s">
        <v>38</v>
      </c>
      <c r="D6" s="109">
        <f>'2020预算研发费用 '!T6</f>
        <v>0</v>
      </c>
      <c r="E6" s="109">
        <f ca="1">OFFSET('2019研发费用 '!$H6,0,MONTH(封面!$G$13)-1,)</f>
        <v>0</v>
      </c>
      <c r="F6" s="110">
        <f ca="1">OFFSET('2020预算研发费用 '!$H6,0,MONTH(封面!$G$13)-1,)</f>
        <v>0</v>
      </c>
      <c r="G6" s="110">
        <f ca="1">OFFSET('2020实际研发费用池州天赐'!$H6,0,MONTH(封面!$G$13)-1,)</f>
        <v>0</v>
      </c>
      <c r="H6" s="109">
        <f t="shared" ref="H6" ca="1" si="0">G6-E6</f>
        <v>0</v>
      </c>
      <c r="I6" s="109">
        <f t="shared" ref="I6" ca="1" si="1">G6-F6</f>
        <v>0</v>
      </c>
      <c r="J6" s="109">
        <f ca="1">SUM(OFFSET('2019研发费用 '!$H6,0,0,1,MONTH(封面!$G$13)))</f>
        <v>0</v>
      </c>
      <c r="K6" s="109">
        <f ca="1">SUM(OFFSET('2020预算研发费用 '!$H6,0,0,1,MONTH(封面!$G$13)))</f>
        <v>0</v>
      </c>
      <c r="L6" s="109">
        <f ca="1">SUM(OFFSET('2020实际研发费用池州天赐'!$H6,0,0,1,MONTH(封面!$G$13)))</f>
        <v>0</v>
      </c>
      <c r="M6" s="109">
        <f ca="1">L6-J6</f>
        <v>0</v>
      </c>
      <c r="N6" s="109">
        <f ca="1">L6-K6</f>
        <v>0</v>
      </c>
      <c r="O6" s="118" t="str">
        <f>IF('2020实际研发费用池州天赐'!U6="","",'2020实际研发费用池州天赐'!U6)</f>
        <v/>
      </c>
      <c r="P6" s="119"/>
      <c r="Q6" s="119"/>
      <c r="R6" s="119"/>
    </row>
    <row r="7" spans="1:18" s="102" customFormat="1" ht="17.25" customHeight="1">
      <c r="A7" s="518"/>
      <c r="B7" s="513"/>
      <c r="C7" s="108" t="s">
        <v>39</v>
      </c>
      <c r="D7" s="109">
        <f>'2020预算研发费用 '!T7</f>
        <v>0</v>
      </c>
      <c r="E7" s="109">
        <f ca="1">OFFSET('2019研发费用 '!$H7,0,MONTH(封面!$G$13)-1,)</f>
        <v>0</v>
      </c>
      <c r="F7" s="110">
        <f ca="1">OFFSET('2020预算研发费用 '!$H7,0,MONTH(封面!$G$13)-1,)</f>
        <v>0</v>
      </c>
      <c r="G7" s="110">
        <f ca="1">OFFSET('2020实际研发费用池州天赐'!$H7,0,MONTH(封面!$G$13)-1,)</f>
        <v>0</v>
      </c>
      <c r="H7" s="109">
        <f t="shared" ref="H7:H10" ca="1" si="2">G7-E7</f>
        <v>0</v>
      </c>
      <c r="I7" s="109">
        <f t="shared" ref="I7:I10" ca="1" si="3">G7-F7</f>
        <v>0</v>
      </c>
      <c r="J7" s="109">
        <f ca="1">SUM(OFFSET('2019研发费用 '!$H7,0,0,1,MONTH(封面!$G$13)))</f>
        <v>0</v>
      </c>
      <c r="K7" s="109">
        <f ca="1">SUM(OFFSET('2020预算研发费用 '!$H7,0,0,1,MONTH(封面!$G$13)))</f>
        <v>0</v>
      </c>
      <c r="L7" s="109">
        <f ca="1">SUM(OFFSET('2020实际研发费用池州天赐'!$H7,0,0,1,MONTH(封面!$G$13)))</f>
        <v>0</v>
      </c>
      <c r="M7" s="109">
        <f t="shared" ref="M7:M10" ca="1" si="4">L7-J7</f>
        <v>0</v>
      </c>
      <c r="N7" s="109">
        <f t="shared" ref="N7:N10" ca="1" si="5">L7-K7</f>
        <v>0</v>
      </c>
      <c r="O7" s="118" t="str">
        <f>IF('2020实际研发费用池州天赐'!U7="","",'2020实际研发费用池州天赐'!U7)</f>
        <v/>
      </c>
      <c r="P7" s="119"/>
      <c r="Q7" s="119"/>
      <c r="R7" s="119"/>
    </row>
    <row r="8" spans="1:18" s="102" customFormat="1" ht="17.25" customHeight="1">
      <c r="A8" s="518"/>
      <c r="B8" s="107" t="s">
        <v>40</v>
      </c>
      <c r="C8" s="108" t="s">
        <v>40</v>
      </c>
      <c r="D8" s="109">
        <f>'2020预算研发费用 '!T8</f>
        <v>0</v>
      </c>
      <c r="E8" s="109">
        <f ca="1">OFFSET('2019研发费用 '!$H8,0,MONTH(封面!$G$13)-1,)</f>
        <v>0</v>
      </c>
      <c r="F8" s="110">
        <f ca="1">OFFSET('2020预算研发费用 '!$H8,0,MONTH(封面!$G$13)-1,)</f>
        <v>0</v>
      </c>
      <c r="G8" s="110">
        <f ca="1">OFFSET('2020实际研发费用池州天赐'!$H8,0,MONTH(封面!$G$13)-1,)</f>
        <v>0</v>
      </c>
      <c r="H8" s="109">
        <f t="shared" ca="1" si="2"/>
        <v>0</v>
      </c>
      <c r="I8" s="109">
        <f t="shared" ca="1" si="3"/>
        <v>0</v>
      </c>
      <c r="J8" s="109">
        <f ca="1">SUM(OFFSET('2019研发费用 '!$H8,0,0,1,MONTH(封面!$G$13)))</f>
        <v>0</v>
      </c>
      <c r="K8" s="109">
        <f ca="1">SUM(OFFSET('2020预算研发费用 '!$H8,0,0,1,MONTH(封面!$G$13)))</f>
        <v>0</v>
      </c>
      <c r="L8" s="109">
        <f ca="1">SUM(OFFSET('2020实际研发费用池州天赐'!$H8,0,0,1,MONTH(封面!$G$13)))</f>
        <v>0</v>
      </c>
      <c r="M8" s="109">
        <f t="shared" ca="1" si="4"/>
        <v>0</v>
      </c>
      <c r="N8" s="109">
        <f t="shared" ca="1" si="5"/>
        <v>0</v>
      </c>
      <c r="O8" s="118" t="str">
        <f>IF('2020实际研发费用池州天赐'!U8="","",'2020实际研发费用池州天赐'!U8)</f>
        <v/>
      </c>
      <c r="P8" s="119"/>
      <c r="Q8" s="119"/>
      <c r="R8" s="119"/>
    </row>
    <row r="9" spans="1:18" s="102" customFormat="1" ht="17.25" customHeight="1">
      <c r="A9" s="518"/>
      <c r="B9" s="107" t="s">
        <v>41</v>
      </c>
      <c r="C9" s="108" t="s">
        <v>41</v>
      </c>
      <c r="D9" s="109">
        <f>'2020预算研发费用 '!T9</f>
        <v>0</v>
      </c>
      <c r="E9" s="109">
        <f ca="1">OFFSET('2019研发费用 '!$H9,0,MONTH(封面!$G$13)-1,)</f>
        <v>0</v>
      </c>
      <c r="F9" s="110">
        <f ca="1">OFFSET('2020预算研发费用 '!$H9,0,MONTH(封面!$G$13)-1,)</f>
        <v>0</v>
      </c>
      <c r="G9" s="110">
        <f ca="1">OFFSET('2020实际研发费用池州天赐'!$H9,0,MONTH(封面!$G$13)-1,)</f>
        <v>0</v>
      </c>
      <c r="H9" s="109">
        <f t="shared" ca="1" si="2"/>
        <v>0</v>
      </c>
      <c r="I9" s="109">
        <f t="shared" ca="1" si="3"/>
        <v>0</v>
      </c>
      <c r="J9" s="109">
        <f ca="1">SUM(OFFSET('2019研发费用 '!$H9,0,0,1,MONTH(封面!$G$13)))</f>
        <v>0</v>
      </c>
      <c r="K9" s="109">
        <f ca="1">SUM(OFFSET('2020预算研发费用 '!$H9,0,0,1,MONTH(封面!$G$13)))</f>
        <v>0</v>
      </c>
      <c r="L9" s="109">
        <f ca="1">SUM(OFFSET('2020实际研发费用池州天赐'!$H9,0,0,1,MONTH(封面!$G$13)))</f>
        <v>0</v>
      </c>
      <c r="M9" s="109">
        <f t="shared" ca="1" si="4"/>
        <v>0</v>
      </c>
      <c r="N9" s="109">
        <f t="shared" ca="1" si="5"/>
        <v>0</v>
      </c>
      <c r="O9" s="118" t="str">
        <f>IF('2020实际研发费用池州天赐'!U9="","",'2020实际研发费用池州天赐'!U9)</f>
        <v/>
      </c>
      <c r="P9" s="119"/>
      <c r="Q9" s="119"/>
      <c r="R9" s="119"/>
    </row>
    <row r="10" spans="1:18" s="102" customFormat="1" ht="17.25" customHeight="1">
      <c r="A10" s="518"/>
      <c r="B10" s="513" t="s">
        <v>42</v>
      </c>
      <c r="C10" s="108" t="s">
        <v>43</v>
      </c>
      <c r="D10" s="109">
        <f>'2020预算研发费用 '!T10</f>
        <v>0</v>
      </c>
      <c r="E10" s="109">
        <f ca="1">OFFSET('2019研发费用 '!$H10,0,MONTH(封面!$G$13)-1,)</f>
        <v>0</v>
      </c>
      <c r="F10" s="110">
        <f ca="1">OFFSET('2020预算研发费用 '!$H10,0,MONTH(封面!$G$13)-1,)</f>
        <v>0</v>
      </c>
      <c r="G10" s="110">
        <f ca="1">OFFSET('2020实际研发费用池州天赐'!$H10,0,MONTH(封面!$G$13)-1,)</f>
        <v>0</v>
      </c>
      <c r="H10" s="109">
        <f t="shared" ca="1" si="2"/>
        <v>0</v>
      </c>
      <c r="I10" s="109">
        <f t="shared" ca="1" si="3"/>
        <v>0</v>
      </c>
      <c r="J10" s="109">
        <f ca="1">SUM(OFFSET('2019研发费用 '!$H10,0,0,1,MONTH(封面!$G$13)))</f>
        <v>0</v>
      </c>
      <c r="K10" s="109">
        <f ca="1">SUM(OFFSET('2020预算研发费用 '!$H10,0,0,1,MONTH(封面!$G$13)))</f>
        <v>0</v>
      </c>
      <c r="L10" s="109">
        <f ca="1">SUM(OFFSET('2020实际研发费用池州天赐'!$H10,0,0,1,MONTH(封面!$G$13)))</f>
        <v>0</v>
      </c>
      <c r="M10" s="109">
        <f t="shared" ca="1" si="4"/>
        <v>0</v>
      </c>
      <c r="N10" s="109">
        <f t="shared" ca="1" si="5"/>
        <v>0</v>
      </c>
      <c r="O10" s="118" t="str">
        <f>IF('2020实际研发费用池州天赐'!U10="","",'2020实际研发费用池州天赐'!U10)</f>
        <v/>
      </c>
      <c r="P10" s="119"/>
      <c r="Q10" s="119"/>
      <c r="R10" s="119"/>
    </row>
    <row r="11" spans="1:18" s="102" customFormat="1" ht="17.25" customHeight="1">
      <c r="A11" s="518"/>
      <c r="B11" s="513"/>
      <c r="C11" s="108" t="s">
        <v>44</v>
      </c>
      <c r="D11" s="109">
        <f>'2020预算研发费用 '!T11</f>
        <v>0</v>
      </c>
      <c r="E11" s="109">
        <f ca="1">OFFSET('2019研发费用 '!$H11,0,MONTH(封面!$G$13)-1,)</f>
        <v>0</v>
      </c>
      <c r="F11" s="110">
        <f ca="1">OFFSET('2020预算研发费用 '!$H11,0,MONTH(封面!$G$13)-1,)</f>
        <v>0</v>
      </c>
      <c r="G11" s="110">
        <f ca="1">OFFSET('2020实际研发费用池州天赐'!$H11,0,MONTH(封面!$G$13)-1,)</f>
        <v>0</v>
      </c>
      <c r="H11" s="109">
        <f t="shared" ref="H11:H74" ca="1" si="6">G11-E11</f>
        <v>0</v>
      </c>
      <c r="I11" s="109">
        <f t="shared" ref="I11:I74" ca="1" si="7">G11-F11</f>
        <v>0</v>
      </c>
      <c r="J11" s="109">
        <f ca="1">SUM(OFFSET('2019研发费用 '!$H11,0,0,1,MONTH(封面!$G$13)))</f>
        <v>0</v>
      </c>
      <c r="K11" s="109">
        <f ca="1">SUM(OFFSET('2020预算研发费用 '!$H11,0,0,1,MONTH(封面!$G$13)))</f>
        <v>0</v>
      </c>
      <c r="L11" s="109">
        <f ca="1">SUM(OFFSET('2020实际研发费用池州天赐'!$H11,0,0,1,MONTH(封面!$G$13)))</f>
        <v>0</v>
      </c>
      <c r="M11" s="109">
        <f t="shared" ref="M11:M74" ca="1" si="8">L11-J11</f>
        <v>0</v>
      </c>
      <c r="N11" s="109">
        <f t="shared" ref="N11:N74" ca="1" si="9">L11-K11</f>
        <v>0</v>
      </c>
      <c r="O11" s="118" t="str">
        <f>IF('2020实际研发费用池州天赐'!U11="","",'2020实际研发费用池州天赐'!U11)</f>
        <v/>
      </c>
      <c r="P11" s="119"/>
      <c r="Q11" s="119"/>
      <c r="R11" s="119"/>
    </row>
    <row r="12" spans="1:18" s="102" customFormat="1" ht="17.25" customHeight="1">
      <c r="A12" s="518"/>
      <c r="B12" s="513"/>
      <c r="C12" s="108" t="s">
        <v>45</v>
      </c>
      <c r="D12" s="109">
        <f>'2020预算研发费用 '!T12</f>
        <v>0</v>
      </c>
      <c r="E12" s="109">
        <f ca="1">OFFSET('2019研发费用 '!$H12,0,MONTH(封面!$G$13)-1,)</f>
        <v>0</v>
      </c>
      <c r="F12" s="110">
        <f ca="1">OFFSET('2020预算研发费用 '!$H12,0,MONTH(封面!$G$13)-1,)</f>
        <v>0</v>
      </c>
      <c r="G12" s="110">
        <f ca="1">OFFSET('2020实际研发费用池州天赐'!$H12,0,MONTH(封面!$G$13)-1,)</f>
        <v>0</v>
      </c>
      <c r="H12" s="109">
        <f t="shared" ca="1" si="6"/>
        <v>0</v>
      </c>
      <c r="I12" s="109">
        <f t="shared" ca="1" si="7"/>
        <v>0</v>
      </c>
      <c r="J12" s="109">
        <f ca="1">SUM(OFFSET('2019研发费用 '!$H12,0,0,1,MONTH(封面!$G$13)))</f>
        <v>0</v>
      </c>
      <c r="K12" s="109">
        <f ca="1">SUM(OFFSET('2020预算研发费用 '!$H12,0,0,1,MONTH(封面!$G$13)))</f>
        <v>0</v>
      </c>
      <c r="L12" s="109">
        <f ca="1">SUM(OFFSET('2020实际研发费用池州天赐'!$H12,0,0,1,MONTH(封面!$G$13)))</f>
        <v>0</v>
      </c>
      <c r="M12" s="109">
        <f t="shared" ca="1" si="8"/>
        <v>0</v>
      </c>
      <c r="N12" s="109">
        <f t="shared" ca="1" si="9"/>
        <v>0</v>
      </c>
      <c r="O12" s="118" t="str">
        <f>IF('2020实际研发费用池州天赐'!U12="","",'2020实际研发费用池州天赐'!U12)</f>
        <v/>
      </c>
      <c r="P12" s="119"/>
      <c r="Q12" s="119"/>
      <c r="R12" s="119"/>
    </row>
    <row r="13" spans="1:18" s="102" customFormat="1" ht="17.25" customHeight="1">
      <c r="A13" s="518"/>
      <c r="B13" s="513"/>
      <c r="C13" s="108" t="s">
        <v>46</v>
      </c>
      <c r="D13" s="109">
        <f>'2020预算研发费用 '!T13</f>
        <v>0</v>
      </c>
      <c r="E13" s="109">
        <f ca="1">OFFSET('2019研发费用 '!$H13,0,MONTH(封面!$G$13)-1,)</f>
        <v>0</v>
      </c>
      <c r="F13" s="110">
        <f ca="1">OFFSET('2020预算研发费用 '!$H13,0,MONTH(封面!$G$13)-1,)</f>
        <v>0</v>
      </c>
      <c r="G13" s="110">
        <f ca="1">OFFSET('2020实际研发费用池州天赐'!$H13,0,MONTH(封面!$G$13)-1,)</f>
        <v>0</v>
      </c>
      <c r="H13" s="109">
        <f t="shared" ca="1" si="6"/>
        <v>0</v>
      </c>
      <c r="I13" s="109">
        <f t="shared" ca="1" si="7"/>
        <v>0</v>
      </c>
      <c r="J13" s="109">
        <f ca="1">SUM(OFFSET('2019研发费用 '!$H13,0,0,1,MONTH(封面!$G$13)))</f>
        <v>0</v>
      </c>
      <c r="K13" s="109">
        <f ca="1">SUM(OFFSET('2020预算研发费用 '!$H13,0,0,1,MONTH(封面!$G$13)))</f>
        <v>0</v>
      </c>
      <c r="L13" s="109">
        <f ca="1">SUM(OFFSET('2020实际研发费用池州天赐'!$H13,0,0,1,MONTH(封面!$G$13)))</f>
        <v>0</v>
      </c>
      <c r="M13" s="109">
        <f t="shared" ca="1" si="8"/>
        <v>0</v>
      </c>
      <c r="N13" s="109">
        <f t="shared" ca="1" si="9"/>
        <v>0</v>
      </c>
      <c r="O13" s="118" t="str">
        <f>IF('2020实际研发费用池州天赐'!U13="","",'2020实际研发费用池州天赐'!U13)</f>
        <v/>
      </c>
      <c r="P13" s="119"/>
      <c r="Q13" s="119"/>
      <c r="R13" s="119"/>
    </row>
    <row r="14" spans="1:18" s="102" customFormat="1" ht="17.25" customHeight="1">
      <c r="A14" s="518"/>
      <c r="B14" s="513"/>
      <c r="C14" s="108" t="s">
        <v>47</v>
      </c>
      <c r="D14" s="109">
        <f>'2020预算研发费用 '!T14</f>
        <v>0</v>
      </c>
      <c r="E14" s="109">
        <f ca="1">OFFSET('2019研发费用 '!$H14,0,MONTH(封面!$G$13)-1,)</f>
        <v>0</v>
      </c>
      <c r="F14" s="110">
        <f ca="1">OFFSET('2020预算研发费用 '!$H14,0,MONTH(封面!$G$13)-1,)</f>
        <v>0</v>
      </c>
      <c r="G14" s="110">
        <f ca="1">OFFSET('2020实际研发费用池州天赐'!$H14,0,MONTH(封面!$G$13)-1,)</f>
        <v>0</v>
      </c>
      <c r="H14" s="109">
        <f t="shared" ca="1" si="6"/>
        <v>0</v>
      </c>
      <c r="I14" s="109">
        <f t="shared" ca="1" si="7"/>
        <v>0</v>
      </c>
      <c r="J14" s="109">
        <f ca="1">SUM(OFFSET('2019研发费用 '!$H14,0,0,1,MONTH(封面!$G$13)))</f>
        <v>0</v>
      </c>
      <c r="K14" s="109">
        <f ca="1">SUM(OFFSET('2020预算研发费用 '!$H14,0,0,1,MONTH(封面!$G$13)))</f>
        <v>0</v>
      </c>
      <c r="L14" s="109">
        <f ca="1">SUM(OFFSET('2020实际研发费用池州天赐'!$H14,0,0,1,MONTH(封面!$G$13)))</f>
        <v>0</v>
      </c>
      <c r="M14" s="109">
        <f t="shared" ca="1" si="8"/>
        <v>0</v>
      </c>
      <c r="N14" s="109">
        <f t="shared" ca="1" si="9"/>
        <v>0</v>
      </c>
      <c r="O14" s="118" t="str">
        <f>IF('2020实际研发费用池州天赐'!U14="","",'2020实际研发费用池州天赐'!U14)</f>
        <v/>
      </c>
      <c r="P14" s="119"/>
      <c r="Q14" s="119"/>
      <c r="R14" s="119"/>
    </row>
    <row r="15" spans="1:18" s="102" customFormat="1" ht="17.25" customHeight="1">
      <c r="A15" s="518"/>
      <c r="B15" s="513"/>
      <c r="C15" s="108" t="s">
        <v>48</v>
      </c>
      <c r="D15" s="109">
        <f>'2020预算研发费用 '!T15</f>
        <v>0</v>
      </c>
      <c r="E15" s="109">
        <f ca="1">OFFSET('2019研发费用 '!$H15,0,MONTH(封面!$G$13)-1,)</f>
        <v>0</v>
      </c>
      <c r="F15" s="110">
        <f ca="1">OFFSET('2020预算研发费用 '!$H15,0,MONTH(封面!$G$13)-1,)</f>
        <v>0</v>
      </c>
      <c r="G15" s="110">
        <f ca="1">OFFSET('2020实际研发费用池州天赐'!$H15,0,MONTH(封面!$G$13)-1,)</f>
        <v>0</v>
      </c>
      <c r="H15" s="109">
        <f t="shared" ca="1" si="6"/>
        <v>0</v>
      </c>
      <c r="I15" s="109">
        <f t="shared" ca="1" si="7"/>
        <v>0</v>
      </c>
      <c r="J15" s="109">
        <f ca="1">SUM(OFFSET('2019研发费用 '!$H15,0,0,1,MONTH(封面!$G$13)))</f>
        <v>0</v>
      </c>
      <c r="K15" s="109">
        <f ca="1">SUM(OFFSET('2020预算研发费用 '!$H15,0,0,1,MONTH(封面!$G$13)))</f>
        <v>0</v>
      </c>
      <c r="L15" s="109">
        <f ca="1">SUM(OFFSET('2020实际研发费用池州天赐'!$H15,0,0,1,MONTH(封面!$G$13)))</f>
        <v>0</v>
      </c>
      <c r="M15" s="109">
        <f t="shared" ca="1" si="8"/>
        <v>0</v>
      </c>
      <c r="N15" s="109">
        <f t="shared" ca="1" si="9"/>
        <v>0</v>
      </c>
      <c r="O15" s="118" t="str">
        <f>IF('2020实际研发费用池州天赐'!U15="","",'2020实际研发费用池州天赐'!U15)</f>
        <v/>
      </c>
      <c r="P15" s="119"/>
      <c r="Q15" s="119"/>
      <c r="R15" s="119"/>
    </row>
    <row r="16" spans="1:18" s="102" customFormat="1" ht="17.25" customHeight="1">
      <c r="A16" s="518"/>
      <c r="B16" s="513"/>
      <c r="C16" s="108" t="s">
        <v>49</v>
      </c>
      <c r="D16" s="109">
        <f>'2020预算研发费用 '!T16</f>
        <v>0</v>
      </c>
      <c r="E16" s="109">
        <f ca="1">OFFSET('2019研发费用 '!$H16,0,MONTH(封面!$G$13)-1,)</f>
        <v>0</v>
      </c>
      <c r="F16" s="110">
        <f ca="1">OFFSET('2020预算研发费用 '!$H16,0,MONTH(封面!$G$13)-1,)</f>
        <v>0</v>
      </c>
      <c r="G16" s="110">
        <f ca="1">OFFSET('2020实际研发费用池州天赐'!$H16,0,MONTH(封面!$G$13)-1,)</f>
        <v>0</v>
      </c>
      <c r="H16" s="109">
        <f t="shared" ca="1" si="6"/>
        <v>0</v>
      </c>
      <c r="I16" s="109">
        <f t="shared" ca="1" si="7"/>
        <v>0</v>
      </c>
      <c r="J16" s="109">
        <f ca="1">SUM(OFFSET('2019研发费用 '!$H16,0,0,1,MONTH(封面!$G$13)))</f>
        <v>0</v>
      </c>
      <c r="K16" s="109">
        <f ca="1">SUM(OFFSET('2020预算研发费用 '!$H16,0,0,1,MONTH(封面!$G$13)))</f>
        <v>0</v>
      </c>
      <c r="L16" s="109">
        <f ca="1">SUM(OFFSET('2020实际研发费用池州天赐'!$H16,0,0,1,MONTH(封面!$G$13)))</f>
        <v>0</v>
      </c>
      <c r="M16" s="109">
        <f t="shared" ca="1" si="8"/>
        <v>0</v>
      </c>
      <c r="N16" s="109">
        <f t="shared" ca="1" si="9"/>
        <v>0</v>
      </c>
      <c r="O16" s="118" t="str">
        <f>IF('2020实际研发费用池州天赐'!U16="","",'2020实际研发费用池州天赐'!U16)</f>
        <v/>
      </c>
      <c r="P16" s="119"/>
      <c r="Q16" s="119"/>
      <c r="R16" s="119"/>
    </row>
    <row r="17" spans="1:18" s="102" customFormat="1" ht="17.25" customHeight="1">
      <c r="A17" s="518"/>
      <c r="B17" s="513"/>
      <c r="C17" s="108" t="s">
        <v>50</v>
      </c>
      <c r="D17" s="109">
        <f>'2020预算研发费用 '!T17</f>
        <v>0</v>
      </c>
      <c r="E17" s="109">
        <f ca="1">OFFSET('2019研发费用 '!$H17,0,MONTH(封面!$G$13)-1,)</f>
        <v>0</v>
      </c>
      <c r="F17" s="110">
        <f ca="1">OFFSET('2020预算研发费用 '!$H17,0,MONTH(封面!$G$13)-1,)</f>
        <v>0</v>
      </c>
      <c r="G17" s="110">
        <f ca="1">OFFSET('2020实际研发费用池州天赐'!$H17,0,MONTH(封面!$G$13)-1,)</f>
        <v>0</v>
      </c>
      <c r="H17" s="109">
        <f t="shared" ca="1" si="6"/>
        <v>0</v>
      </c>
      <c r="I17" s="109">
        <f t="shared" ca="1" si="7"/>
        <v>0</v>
      </c>
      <c r="J17" s="109">
        <f ca="1">SUM(OFFSET('2019研发费用 '!$H17,0,0,1,MONTH(封面!$G$13)))</f>
        <v>0</v>
      </c>
      <c r="K17" s="109">
        <f ca="1">SUM(OFFSET('2020预算研发费用 '!$H17,0,0,1,MONTH(封面!$G$13)))</f>
        <v>0</v>
      </c>
      <c r="L17" s="109">
        <f ca="1">SUM(OFFSET('2020实际研发费用池州天赐'!$H17,0,0,1,MONTH(封面!$G$13)))</f>
        <v>0</v>
      </c>
      <c r="M17" s="109">
        <f t="shared" ca="1" si="8"/>
        <v>0</v>
      </c>
      <c r="N17" s="109">
        <f t="shared" ca="1" si="9"/>
        <v>0</v>
      </c>
      <c r="O17" s="118" t="str">
        <f>IF('2020实际研发费用池州天赐'!U17="","",'2020实际研发费用池州天赐'!U17)</f>
        <v/>
      </c>
      <c r="P17" s="119"/>
      <c r="Q17" s="119"/>
      <c r="R17" s="119"/>
    </row>
    <row r="18" spans="1:18" s="102" customFormat="1" ht="17.25" customHeight="1">
      <c r="A18" s="518"/>
      <c r="B18" s="513"/>
      <c r="C18" s="108" t="s">
        <v>51</v>
      </c>
      <c r="D18" s="109">
        <f>'2020预算研发费用 '!T18</f>
        <v>0</v>
      </c>
      <c r="E18" s="109">
        <f ca="1">OFFSET('2019研发费用 '!$H18,0,MONTH(封面!$G$13)-1,)</f>
        <v>0</v>
      </c>
      <c r="F18" s="110">
        <f ca="1">OFFSET('2020预算研发费用 '!$H18,0,MONTH(封面!$G$13)-1,)</f>
        <v>0</v>
      </c>
      <c r="G18" s="110">
        <f ca="1">OFFSET('2020实际研发费用池州天赐'!$H18,0,MONTH(封面!$G$13)-1,)</f>
        <v>0</v>
      </c>
      <c r="H18" s="109">
        <f t="shared" ca="1" si="6"/>
        <v>0</v>
      </c>
      <c r="I18" s="109">
        <f t="shared" ca="1" si="7"/>
        <v>0</v>
      </c>
      <c r="J18" s="109">
        <f ca="1">SUM(OFFSET('2019研发费用 '!$H18,0,0,1,MONTH(封面!$G$13)))</f>
        <v>0</v>
      </c>
      <c r="K18" s="109">
        <f ca="1">SUM(OFFSET('2020预算研发费用 '!$H18,0,0,1,MONTH(封面!$G$13)))</f>
        <v>0</v>
      </c>
      <c r="L18" s="109">
        <f ca="1">SUM(OFFSET('2020实际研发费用池州天赐'!$H18,0,0,1,MONTH(封面!$G$13)))</f>
        <v>0</v>
      </c>
      <c r="M18" s="109">
        <f t="shared" ca="1" si="8"/>
        <v>0</v>
      </c>
      <c r="N18" s="109">
        <f t="shared" ca="1" si="9"/>
        <v>0</v>
      </c>
      <c r="O18" s="118" t="str">
        <f>IF('2020实际研发费用池州天赐'!U18="","",'2020实际研发费用池州天赐'!U18)</f>
        <v/>
      </c>
      <c r="P18" s="119"/>
      <c r="Q18" s="119"/>
      <c r="R18" s="119"/>
    </row>
    <row r="19" spans="1:18" s="102" customFormat="1" ht="17.25" customHeight="1">
      <c r="A19" s="518"/>
      <c r="B19" s="107" t="s">
        <v>52</v>
      </c>
      <c r="C19" s="108" t="s">
        <v>52</v>
      </c>
      <c r="D19" s="109">
        <f>'2020预算研发费用 '!T19</f>
        <v>0</v>
      </c>
      <c r="E19" s="109">
        <f ca="1">OFFSET('2019研发费用 '!$H19,0,MONTH(封面!$G$13)-1,)</f>
        <v>0</v>
      </c>
      <c r="F19" s="110">
        <f ca="1">OFFSET('2020预算研发费用 '!$H19,0,MONTH(封面!$G$13)-1,)</f>
        <v>0</v>
      </c>
      <c r="G19" s="110">
        <f ca="1">OFFSET('2020实际研发费用池州天赐'!$H19,0,MONTH(封面!$G$13)-1,)</f>
        <v>0</v>
      </c>
      <c r="H19" s="109">
        <f t="shared" ca="1" si="6"/>
        <v>0</v>
      </c>
      <c r="I19" s="109">
        <f t="shared" ca="1" si="7"/>
        <v>0</v>
      </c>
      <c r="J19" s="109">
        <f ca="1">SUM(OFFSET('2019研发费用 '!$H19,0,0,1,MONTH(封面!$G$13)))</f>
        <v>0</v>
      </c>
      <c r="K19" s="109">
        <f ca="1">SUM(OFFSET('2020预算研发费用 '!$H19,0,0,1,MONTH(封面!$G$13)))</f>
        <v>0</v>
      </c>
      <c r="L19" s="109">
        <f ca="1">SUM(OFFSET('2020实际研发费用池州天赐'!$H19,0,0,1,MONTH(封面!$G$13)))</f>
        <v>0</v>
      </c>
      <c r="M19" s="109">
        <f t="shared" ca="1" si="8"/>
        <v>0</v>
      </c>
      <c r="N19" s="109">
        <f t="shared" ca="1" si="9"/>
        <v>0</v>
      </c>
      <c r="O19" s="118" t="str">
        <f>IF('2020实际研发费用池州天赐'!U19="","",'2020实际研发费用池州天赐'!U19)</f>
        <v/>
      </c>
      <c r="P19" s="119"/>
      <c r="Q19" s="119"/>
      <c r="R19" s="119"/>
    </row>
    <row r="20" spans="1:18" s="102" customFormat="1" ht="17.25" customHeight="1">
      <c r="A20" s="518"/>
      <c r="B20" s="107" t="s">
        <v>53</v>
      </c>
      <c r="C20" s="108" t="s">
        <v>53</v>
      </c>
      <c r="D20" s="109">
        <f>'2020预算研发费用 '!T20</f>
        <v>0</v>
      </c>
      <c r="E20" s="109">
        <f ca="1">OFFSET('2019研发费用 '!$H20,0,MONTH(封面!$G$13)-1,)</f>
        <v>0</v>
      </c>
      <c r="F20" s="110">
        <f ca="1">OFFSET('2020预算研发费用 '!$H20,0,MONTH(封面!$G$13)-1,)</f>
        <v>0</v>
      </c>
      <c r="G20" s="110">
        <f ca="1">OFFSET('2020实际研发费用池州天赐'!$H20,0,MONTH(封面!$G$13)-1,)</f>
        <v>0</v>
      </c>
      <c r="H20" s="109">
        <f t="shared" ca="1" si="6"/>
        <v>0</v>
      </c>
      <c r="I20" s="109">
        <f t="shared" ca="1" si="7"/>
        <v>0</v>
      </c>
      <c r="J20" s="109">
        <f ca="1">SUM(OFFSET('2019研发费用 '!$H20,0,0,1,MONTH(封面!$G$13)))</f>
        <v>0</v>
      </c>
      <c r="K20" s="109">
        <f ca="1">SUM(OFFSET('2020预算研发费用 '!$H20,0,0,1,MONTH(封面!$G$13)))</f>
        <v>0</v>
      </c>
      <c r="L20" s="109">
        <f ca="1">SUM(OFFSET('2020实际研发费用池州天赐'!$H20,0,0,1,MONTH(封面!$G$13)))</f>
        <v>0</v>
      </c>
      <c r="M20" s="109">
        <f t="shared" ca="1" si="8"/>
        <v>0</v>
      </c>
      <c r="N20" s="109">
        <f t="shared" ca="1" si="9"/>
        <v>0</v>
      </c>
      <c r="O20" s="118" t="str">
        <f>IF('2020实际研发费用池州天赐'!U20="","",'2020实际研发费用池州天赐'!U20)</f>
        <v/>
      </c>
      <c r="P20" s="119"/>
      <c r="Q20" s="119"/>
      <c r="R20" s="119"/>
    </row>
    <row r="21" spans="1:18" s="102" customFormat="1" ht="17.25" customHeight="1">
      <c r="A21" s="518"/>
      <c r="B21" s="107" t="s">
        <v>54</v>
      </c>
      <c r="C21" s="108" t="s">
        <v>54</v>
      </c>
      <c r="D21" s="109">
        <f>'2020预算研发费用 '!T21</f>
        <v>0</v>
      </c>
      <c r="E21" s="109">
        <f ca="1">OFFSET('2019研发费用 '!$H21,0,MONTH(封面!$G$13)-1,)</f>
        <v>0</v>
      </c>
      <c r="F21" s="110">
        <f ca="1">OFFSET('2020预算研发费用 '!$H21,0,MONTH(封面!$G$13)-1,)</f>
        <v>0</v>
      </c>
      <c r="G21" s="110">
        <f ca="1">OFFSET('2020实际研发费用池州天赐'!$H21,0,MONTH(封面!$G$13)-1,)</f>
        <v>0</v>
      </c>
      <c r="H21" s="109">
        <f t="shared" ca="1" si="6"/>
        <v>0</v>
      </c>
      <c r="I21" s="109">
        <f t="shared" ca="1" si="7"/>
        <v>0</v>
      </c>
      <c r="J21" s="109">
        <f ca="1">SUM(OFFSET('2019研发费用 '!$H21,0,0,1,MONTH(封面!$G$13)))</f>
        <v>0</v>
      </c>
      <c r="K21" s="109">
        <f ca="1">SUM(OFFSET('2020预算研发费用 '!$H21,0,0,1,MONTH(封面!$G$13)))</f>
        <v>0</v>
      </c>
      <c r="L21" s="109">
        <f ca="1">SUM(OFFSET('2020实际研发费用池州天赐'!$H21,0,0,1,MONTH(封面!$G$13)))</f>
        <v>0</v>
      </c>
      <c r="M21" s="109">
        <f t="shared" ca="1" si="8"/>
        <v>0</v>
      </c>
      <c r="N21" s="109">
        <f t="shared" ca="1" si="9"/>
        <v>0</v>
      </c>
      <c r="O21" s="118" t="str">
        <f>IF('2020实际研发费用池州天赐'!U21="","",'2020实际研发费用池州天赐'!U21)</f>
        <v/>
      </c>
      <c r="P21" s="119"/>
      <c r="Q21" s="119"/>
      <c r="R21" s="119"/>
    </row>
    <row r="22" spans="1:18" s="102" customFormat="1" ht="17.25" customHeight="1">
      <c r="A22" s="518"/>
      <c r="B22" s="513" t="s">
        <v>55</v>
      </c>
      <c r="C22" s="108" t="s">
        <v>56</v>
      </c>
      <c r="D22" s="109">
        <f>'2020预算研发费用 '!T22</f>
        <v>0</v>
      </c>
      <c r="E22" s="109">
        <f ca="1">OFFSET('2019研发费用 '!$H22,0,MONTH(封面!$G$13)-1,)</f>
        <v>0</v>
      </c>
      <c r="F22" s="110">
        <f ca="1">OFFSET('2020预算研发费用 '!$H22,0,MONTH(封面!$G$13)-1,)</f>
        <v>0</v>
      </c>
      <c r="G22" s="110">
        <f ca="1">OFFSET('2020实际研发费用池州天赐'!$H22,0,MONTH(封面!$G$13)-1,)</f>
        <v>0</v>
      </c>
      <c r="H22" s="109">
        <f t="shared" ca="1" si="6"/>
        <v>0</v>
      </c>
      <c r="I22" s="109">
        <f t="shared" ca="1" si="7"/>
        <v>0</v>
      </c>
      <c r="J22" s="109">
        <f ca="1">SUM(OFFSET('2019研发费用 '!$H22,0,0,1,MONTH(封面!$G$13)))</f>
        <v>0</v>
      </c>
      <c r="K22" s="109">
        <f ca="1">SUM(OFFSET('2020预算研发费用 '!$H22,0,0,1,MONTH(封面!$G$13)))</f>
        <v>0</v>
      </c>
      <c r="L22" s="109">
        <f ca="1">SUM(OFFSET('2020实际研发费用池州天赐'!$H22,0,0,1,MONTH(封面!$G$13)))</f>
        <v>0</v>
      </c>
      <c r="M22" s="109">
        <f t="shared" ca="1" si="8"/>
        <v>0</v>
      </c>
      <c r="N22" s="109">
        <f t="shared" ca="1" si="9"/>
        <v>0</v>
      </c>
      <c r="O22" s="118" t="str">
        <f>IF('2020实际研发费用池州天赐'!U22="","",'2020实际研发费用池州天赐'!U22)</f>
        <v/>
      </c>
      <c r="P22" s="119"/>
      <c r="Q22" s="119"/>
      <c r="R22" s="119"/>
    </row>
    <row r="23" spans="1:18" s="102" customFormat="1" ht="17.25" customHeight="1">
      <c r="A23" s="518"/>
      <c r="B23" s="513"/>
      <c r="C23" s="108" t="s">
        <v>57</v>
      </c>
      <c r="D23" s="109">
        <f>'2020预算研发费用 '!T23</f>
        <v>0</v>
      </c>
      <c r="E23" s="109">
        <f ca="1">OFFSET('2019研发费用 '!$H23,0,MONTH(封面!$G$13)-1,)</f>
        <v>0</v>
      </c>
      <c r="F23" s="110">
        <f ca="1">OFFSET('2020预算研发费用 '!$H23,0,MONTH(封面!$G$13)-1,)</f>
        <v>0</v>
      </c>
      <c r="G23" s="110">
        <f ca="1">OFFSET('2020实际研发费用池州天赐'!$H23,0,MONTH(封面!$G$13)-1,)</f>
        <v>0</v>
      </c>
      <c r="H23" s="109">
        <f t="shared" ca="1" si="6"/>
        <v>0</v>
      </c>
      <c r="I23" s="109">
        <f t="shared" ca="1" si="7"/>
        <v>0</v>
      </c>
      <c r="J23" s="109">
        <f ca="1">SUM(OFFSET('2019研发费用 '!$H23,0,0,1,MONTH(封面!$G$13)))</f>
        <v>0</v>
      </c>
      <c r="K23" s="109">
        <f ca="1">SUM(OFFSET('2020预算研发费用 '!$H23,0,0,1,MONTH(封面!$G$13)))</f>
        <v>0</v>
      </c>
      <c r="L23" s="109">
        <f ca="1">SUM(OFFSET('2020实际研发费用池州天赐'!$H23,0,0,1,MONTH(封面!$G$13)))</f>
        <v>0</v>
      </c>
      <c r="M23" s="109">
        <f t="shared" ca="1" si="8"/>
        <v>0</v>
      </c>
      <c r="N23" s="109">
        <f t="shared" ca="1" si="9"/>
        <v>0</v>
      </c>
      <c r="O23" s="118" t="str">
        <f>IF('2020实际研发费用池州天赐'!U23="","",'2020实际研发费用池州天赐'!U23)</f>
        <v/>
      </c>
      <c r="P23" s="119"/>
      <c r="Q23" s="119"/>
      <c r="R23" s="119"/>
    </row>
    <row r="24" spans="1:18" s="102" customFormat="1" ht="17.25" customHeight="1">
      <c r="A24" s="518"/>
      <c r="B24" s="513"/>
      <c r="C24" s="108" t="s">
        <v>58</v>
      </c>
      <c r="D24" s="109">
        <f>'2020预算研发费用 '!T24</f>
        <v>0</v>
      </c>
      <c r="E24" s="109">
        <f ca="1">OFFSET('2019研发费用 '!$H24,0,MONTH(封面!$G$13)-1,)</f>
        <v>0</v>
      </c>
      <c r="F24" s="110">
        <f ca="1">OFFSET('2020预算研发费用 '!$H24,0,MONTH(封面!$G$13)-1,)</f>
        <v>0</v>
      </c>
      <c r="G24" s="110">
        <f ca="1">OFFSET('2020实际研发费用池州天赐'!$H24,0,MONTH(封面!$G$13)-1,)</f>
        <v>0</v>
      </c>
      <c r="H24" s="109">
        <f t="shared" ca="1" si="6"/>
        <v>0</v>
      </c>
      <c r="I24" s="109">
        <f t="shared" ca="1" si="7"/>
        <v>0</v>
      </c>
      <c r="J24" s="109">
        <f ca="1">SUM(OFFSET('2019研发费用 '!$H24,0,0,1,MONTH(封面!$G$13)))</f>
        <v>0</v>
      </c>
      <c r="K24" s="109">
        <f ca="1">SUM(OFFSET('2020预算研发费用 '!$H24,0,0,1,MONTH(封面!$G$13)))</f>
        <v>0</v>
      </c>
      <c r="L24" s="109">
        <f ca="1">SUM(OFFSET('2020实际研发费用池州天赐'!$H24,0,0,1,MONTH(封面!$G$13)))</f>
        <v>0</v>
      </c>
      <c r="M24" s="109">
        <f t="shared" ca="1" si="8"/>
        <v>0</v>
      </c>
      <c r="N24" s="109">
        <f t="shared" ca="1" si="9"/>
        <v>0</v>
      </c>
      <c r="O24" s="118" t="str">
        <f>IF('2020实际研发费用池州天赐'!U24="","",'2020实际研发费用池州天赐'!U24)</f>
        <v/>
      </c>
      <c r="P24" s="119"/>
      <c r="Q24" s="119"/>
      <c r="R24" s="119"/>
    </row>
    <row r="25" spans="1:18" s="102" customFormat="1" ht="17.25" customHeight="1">
      <c r="A25" s="518"/>
      <c r="B25" s="513"/>
      <c r="C25" s="108" t="s">
        <v>59</v>
      </c>
      <c r="D25" s="109">
        <f>'2020预算研发费用 '!T25</f>
        <v>0</v>
      </c>
      <c r="E25" s="109">
        <f ca="1">OFFSET('2019研发费用 '!$H25,0,MONTH(封面!$G$13)-1,)</f>
        <v>0</v>
      </c>
      <c r="F25" s="110">
        <f ca="1">OFFSET('2020预算研发费用 '!$H25,0,MONTH(封面!$G$13)-1,)</f>
        <v>0</v>
      </c>
      <c r="G25" s="110">
        <f ca="1">OFFSET('2020实际研发费用池州天赐'!$H25,0,MONTH(封面!$G$13)-1,)</f>
        <v>0</v>
      </c>
      <c r="H25" s="109">
        <f t="shared" ca="1" si="6"/>
        <v>0</v>
      </c>
      <c r="I25" s="109">
        <f t="shared" ca="1" si="7"/>
        <v>0</v>
      </c>
      <c r="J25" s="109">
        <f ca="1">SUM(OFFSET('2019研发费用 '!$H25,0,0,1,MONTH(封面!$G$13)))</f>
        <v>0</v>
      </c>
      <c r="K25" s="109">
        <f ca="1">SUM(OFFSET('2020预算研发费用 '!$H25,0,0,1,MONTH(封面!$G$13)))</f>
        <v>0</v>
      </c>
      <c r="L25" s="109">
        <f ca="1">SUM(OFFSET('2020实际研发费用池州天赐'!$H25,0,0,1,MONTH(封面!$G$13)))</f>
        <v>0</v>
      </c>
      <c r="M25" s="109">
        <f t="shared" ca="1" si="8"/>
        <v>0</v>
      </c>
      <c r="N25" s="109">
        <f t="shared" ca="1" si="9"/>
        <v>0</v>
      </c>
      <c r="O25" s="118" t="str">
        <f>IF('2020实际研发费用池州天赐'!U25="","",'2020实际研发费用池州天赐'!U25)</f>
        <v/>
      </c>
      <c r="P25" s="119"/>
      <c r="Q25" s="119"/>
      <c r="R25" s="119"/>
    </row>
    <row r="26" spans="1:18" s="102" customFormat="1" ht="17.25" customHeight="1">
      <c r="A26" s="518"/>
      <c r="B26" s="513"/>
      <c r="C26" s="108" t="s">
        <v>60</v>
      </c>
      <c r="D26" s="109">
        <f>'2020预算研发费用 '!T26</f>
        <v>0</v>
      </c>
      <c r="E26" s="109">
        <f ca="1">OFFSET('2019研发费用 '!$H26,0,MONTH(封面!$G$13)-1,)</f>
        <v>0</v>
      </c>
      <c r="F26" s="110">
        <f ca="1">OFFSET('2020预算研发费用 '!$H26,0,MONTH(封面!$G$13)-1,)</f>
        <v>0</v>
      </c>
      <c r="G26" s="110">
        <f ca="1">OFFSET('2020实际研发费用池州天赐'!$H26,0,MONTH(封面!$G$13)-1,)</f>
        <v>0</v>
      </c>
      <c r="H26" s="109">
        <f t="shared" ca="1" si="6"/>
        <v>0</v>
      </c>
      <c r="I26" s="109">
        <f t="shared" ca="1" si="7"/>
        <v>0</v>
      </c>
      <c r="J26" s="109">
        <f ca="1">SUM(OFFSET('2019研发费用 '!$H26,0,0,1,MONTH(封面!$G$13)))</f>
        <v>0</v>
      </c>
      <c r="K26" s="109">
        <f ca="1">SUM(OFFSET('2020预算研发费用 '!$H26,0,0,1,MONTH(封面!$G$13)))</f>
        <v>0</v>
      </c>
      <c r="L26" s="109">
        <f ca="1">SUM(OFFSET('2020实际研发费用池州天赐'!$H26,0,0,1,MONTH(封面!$G$13)))</f>
        <v>0</v>
      </c>
      <c r="M26" s="109">
        <f t="shared" ca="1" si="8"/>
        <v>0</v>
      </c>
      <c r="N26" s="109">
        <f t="shared" ca="1" si="9"/>
        <v>0</v>
      </c>
      <c r="O26" s="118" t="str">
        <f>IF('2020实际研发费用池州天赐'!U26="","",'2020实际研发费用池州天赐'!U26)</f>
        <v/>
      </c>
      <c r="P26" s="119"/>
      <c r="Q26" s="119"/>
      <c r="R26" s="119"/>
    </row>
    <row r="27" spans="1:18" s="102" customFormat="1" ht="17.25" customHeight="1">
      <c r="A27" s="518"/>
      <c r="B27" s="107" t="s">
        <v>61</v>
      </c>
      <c r="C27" s="108" t="s">
        <v>61</v>
      </c>
      <c r="D27" s="109">
        <f>'2020预算研发费用 '!T27</f>
        <v>0</v>
      </c>
      <c r="E27" s="109">
        <f ca="1">OFFSET('2019研发费用 '!$H27,0,MONTH(封面!$G$13)-1,)</f>
        <v>0</v>
      </c>
      <c r="F27" s="110">
        <f ca="1">OFFSET('2020预算研发费用 '!$H27,0,MONTH(封面!$G$13)-1,)</f>
        <v>0</v>
      </c>
      <c r="G27" s="110">
        <f ca="1">OFFSET('2020实际研发费用池州天赐'!$H27,0,MONTH(封面!$G$13)-1,)</f>
        <v>0</v>
      </c>
      <c r="H27" s="109">
        <f t="shared" ca="1" si="6"/>
        <v>0</v>
      </c>
      <c r="I27" s="109">
        <f t="shared" ca="1" si="7"/>
        <v>0</v>
      </c>
      <c r="J27" s="109">
        <f ca="1">SUM(OFFSET('2019研发费用 '!$H27,0,0,1,MONTH(封面!$G$13)))</f>
        <v>0</v>
      </c>
      <c r="K27" s="109">
        <f ca="1">SUM(OFFSET('2020预算研发费用 '!$H27,0,0,1,MONTH(封面!$G$13)))</f>
        <v>0</v>
      </c>
      <c r="L27" s="109">
        <f ca="1">SUM(OFFSET('2020实际研发费用池州天赐'!$H27,0,0,1,MONTH(封面!$G$13)))</f>
        <v>0</v>
      </c>
      <c r="M27" s="109">
        <f t="shared" ca="1" si="8"/>
        <v>0</v>
      </c>
      <c r="N27" s="109">
        <f t="shared" ca="1" si="9"/>
        <v>0</v>
      </c>
      <c r="O27" s="118" t="str">
        <f>IF('2020实际研发费用池州天赐'!U27="","",'2020实际研发费用池州天赐'!U27)</f>
        <v/>
      </c>
      <c r="P27" s="119"/>
      <c r="Q27" s="119"/>
      <c r="R27" s="119"/>
    </row>
    <row r="28" spans="1:18" s="102" customFormat="1" ht="17.25" customHeight="1">
      <c r="A28" s="519" t="s">
        <v>62</v>
      </c>
      <c r="B28" s="513" t="s">
        <v>63</v>
      </c>
      <c r="C28" s="108" t="s">
        <v>64</v>
      </c>
      <c r="D28" s="109">
        <f>'2020预算研发费用 '!T28</f>
        <v>0</v>
      </c>
      <c r="E28" s="109">
        <f ca="1">OFFSET('2019研发费用 '!$H28,0,MONTH(封面!$G$13)-1,)</f>
        <v>0</v>
      </c>
      <c r="F28" s="110">
        <f ca="1">OFFSET('2020预算研发费用 '!$H28,0,MONTH(封面!$G$13)-1,)</f>
        <v>0</v>
      </c>
      <c r="G28" s="110">
        <f ca="1">OFFSET('2020实际研发费用池州天赐'!$H28,0,MONTH(封面!$G$13)-1,)</f>
        <v>0</v>
      </c>
      <c r="H28" s="109">
        <f t="shared" ca="1" si="6"/>
        <v>0</v>
      </c>
      <c r="I28" s="109">
        <f t="shared" ca="1" si="7"/>
        <v>0</v>
      </c>
      <c r="J28" s="109">
        <f ca="1">SUM(OFFSET('2019研发费用 '!$H28,0,0,1,MONTH(封面!$G$13)))</f>
        <v>0</v>
      </c>
      <c r="K28" s="109">
        <f ca="1">SUM(OFFSET('2020预算研发费用 '!$H28,0,0,1,MONTH(封面!$G$13)))</f>
        <v>0</v>
      </c>
      <c r="L28" s="109">
        <f ca="1">SUM(OFFSET('2020实际研发费用池州天赐'!$H28,0,0,1,MONTH(封面!$G$13)))</f>
        <v>0</v>
      </c>
      <c r="M28" s="109">
        <f t="shared" ca="1" si="8"/>
        <v>0</v>
      </c>
      <c r="N28" s="109">
        <f t="shared" ca="1" si="9"/>
        <v>0</v>
      </c>
      <c r="O28" s="118" t="str">
        <f>IF('2020实际研发费用池州天赐'!U28="","",'2020实际研发费用池州天赐'!U28)</f>
        <v/>
      </c>
      <c r="P28" s="119"/>
      <c r="Q28" s="119"/>
      <c r="R28" s="119"/>
    </row>
    <row r="29" spans="1:18" s="102" customFormat="1" ht="17.25" customHeight="1">
      <c r="A29" s="519"/>
      <c r="B29" s="513"/>
      <c r="C29" s="108" t="s">
        <v>65</v>
      </c>
      <c r="D29" s="109">
        <f>'2020预算研发费用 '!T29</f>
        <v>0</v>
      </c>
      <c r="E29" s="109">
        <f ca="1">OFFSET('2019研发费用 '!$H29,0,MONTH(封面!$G$13)-1,)</f>
        <v>0</v>
      </c>
      <c r="F29" s="110">
        <f ca="1">OFFSET('2020预算研发费用 '!$H29,0,MONTH(封面!$G$13)-1,)</f>
        <v>0</v>
      </c>
      <c r="G29" s="110">
        <f ca="1">OFFSET('2020实际研发费用池州天赐'!$H29,0,MONTH(封面!$G$13)-1,)</f>
        <v>0</v>
      </c>
      <c r="H29" s="109">
        <f t="shared" ca="1" si="6"/>
        <v>0</v>
      </c>
      <c r="I29" s="109">
        <f t="shared" ca="1" si="7"/>
        <v>0</v>
      </c>
      <c r="J29" s="109">
        <f ca="1">SUM(OFFSET('2019研发费用 '!$H29,0,0,1,MONTH(封面!$G$13)))</f>
        <v>0</v>
      </c>
      <c r="K29" s="109">
        <f ca="1">SUM(OFFSET('2020预算研发费用 '!$H29,0,0,1,MONTH(封面!$G$13)))</f>
        <v>0</v>
      </c>
      <c r="L29" s="109">
        <f ca="1">SUM(OFFSET('2020实际研发费用池州天赐'!$H29,0,0,1,MONTH(封面!$G$13)))</f>
        <v>0</v>
      </c>
      <c r="M29" s="109">
        <f t="shared" ca="1" si="8"/>
        <v>0</v>
      </c>
      <c r="N29" s="109">
        <f t="shared" ca="1" si="9"/>
        <v>0</v>
      </c>
      <c r="O29" s="118" t="str">
        <f>IF('2020实际研发费用池州天赐'!U29="","",'2020实际研发费用池州天赐'!U29)</f>
        <v/>
      </c>
      <c r="P29" s="119"/>
      <c r="Q29" s="119"/>
      <c r="R29" s="119"/>
    </row>
    <row r="30" spans="1:18" s="102" customFormat="1" ht="17.25" customHeight="1">
      <c r="A30" s="519"/>
      <c r="B30" s="107" t="s">
        <v>66</v>
      </c>
      <c r="C30" s="108" t="s">
        <v>66</v>
      </c>
      <c r="D30" s="109">
        <f>'2020预算研发费用 '!T30</f>
        <v>0</v>
      </c>
      <c r="E30" s="109">
        <f ca="1">OFFSET('2019研发费用 '!$H30,0,MONTH(封面!$G$13)-1,)</f>
        <v>0</v>
      </c>
      <c r="F30" s="110">
        <f ca="1">OFFSET('2020预算研发费用 '!$H30,0,MONTH(封面!$G$13)-1,)</f>
        <v>0</v>
      </c>
      <c r="G30" s="110">
        <f ca="1">OFFSET('2020实际研发费用池州天赐'!$H30,0,MONTH(封面!$G$13)-1,)</f>
        <v>0</v>
      </c>
      <c r="H30" s="109">
        <f t="shared" ca="1" si="6"/>
        <v>0</v>
      </c>
      <c r="I30" s="109">
        <f t="shared" ca="1" si="7"/>
        <v>0</v>
      </c>
      <c r="J30" s="109">
        <f ca="1">SUM(OFFSET('2019研发费用 '!$H30,0,0,1,MONTH(封面!$G$13)))</f>
        <v>0</v>
      </c>
      <c r="K30" s="109">
        <f ca="1">SUM(OFFSET('2020预算研发费用 '!$H30,0,0,1,MONTH(封面!$G$13)))</f>
        <v>0</v>
      </c>
      <c r="L30" s="109">
        <f ca="1">SUM(OFFSET('2020实际研发费用池州天赐'!$H30,0,0,1,MONTH(封面!$G$13)))</f>
        <v>0</v>
      </c>
      <c r="M30" s="109">
        <f t="shared" ca="1" si="8"/>
        <v>0</v>
      </c>
      <c r="N30" s="109">
        <f t="shared" ca="1" si="9"/>
        <v>0</v>
      </c>
      <c r="O30" s="118" t="str">
        <f>IF('2020实际研发费用池州天赐'!U30="","",'2020实际研发费用池州天赐'!U30)</f>
        <v/>
      </c>
      <c r="P30" s="119"/>
      <c r="Q30" s="119"/>
      <c r="R30" s="119"/>
    </row>
    <row r="31" spans="1:18" s="102" customFormat="1" ht="17.25" customHeight="1">
      <c r="A31" s="519"/>
      <c r="B31" s="513" t="s">
        <v>67</v>
      </c>
      <c r="C31" s="108" t="s">
        <v>68</v>
      </c>
      <c r="D31" s="109">
        <f>'2020预算研发费用 '!T31</f>
        <v>0</v>
      </c>
      <c r="E31" s="109">
        <f ca="1">OFFSET('2019研发费用 '!$H31,0,MONTH(封面!$G$13)-1,)</f>
        <v>0</v>
      </c>
      <c r="F31" s="110">
        <f ca="1">OFFSET('2020预算研发费用 '!$H31,0,MONTH(封面!$G$13)-1,)</f>
        <v>0</v>
      </c>
      <c r="G31" s="110">
        <f ca="1">OFFSET('2020实际研发费用池州天赐'!$H31,0,MONTH(封面!$G$13)-1,)</f>
        <v>0</v>
      </c>
      <c r="H31" s="109">
        <f t="shared" ca="1" si="6"/>
        <v>0</v>
      </c>
      <c r="I31" s="109">
        <f t="shared" ca="1" si="7"/>
        <v>0</v>
      </c>
      <c r="J31" s="109">
        <f ca="1">SUM(OFFSET('2019研发费用 '!$H31,0,0,1,MONTH(封面!$G$13)))</f>
        <v>0</v>
      </c>
      <c r="K31" s="109">
        <f ca="1">SUM(OFFSET('2020预算研发费用 '!$H31,0,0,1,MONTH(封面!$G$13)))</f>
        <v>0</v>
      </c>
      <c r="L31" s="109">
        <f ca="1">SUM(OFFSET('2020实际研发费用池州天赐'!$H31,0,0,1,MONTH(封面!$G$13)))</f>
        <v>0</v>
      </c>
      <c r="M31" s="109">
        <f t="shared" ca="1" si="8"/>
        <v>0</v>
      </c>
      <c r="N31" s="109">
        <f t="shared" ca="1" si="9"/>
        <v>0</v>
      </c>
      <c r="O31" s="118" t="str">
        <f>IF('2020实际研发费用池州天赐'!U31="","",'2020实际研发费用池州天赐'!U31)</f>
        <v/>
      </c>
      <c r="P31" s="119"/>
      <c r="Q31" s="119"/>
      <c r="R31" s="119"/>
    </row>
    <row r="32" spans="1:18" s="102" customFormat="1" ht="17.25" customHeight="1">
      <c r="A32" s="519"/>
      <c r="B32" s="513"/>
      <c r="C32" s="108" t="s">
        <v>69</v>
      </c>
      <c r="D32" s="109">
        <f>'2020预算研发费用 '!T32</f>
        <v>0</v>
      </c>
      <c r="E32" s="109">
        <f ca="1">OFFSET('2019研发费用 '!$H32,0,MONTH(封面!$G$13)-1,)</f>
        <v>0</v>
      </c>
      <c r="F32" s="110">
        <f ca="1">OFFSET('2020预算研发费用 '!$H32,0,MONTH(封面!$G$13)-1,)</f>
        <v>0</v>
      </c>
      <c r="G32" s="110">
        <f ca="1">OFFSET('2020实际研发费用池州天赐'!$H32,0,MONTH(封面!$G$13)-1,)</f>
        <v>0</v>
      </c>
      <c r="H32" s="109">
        <f t="shared" ca="1" si="6"/>
        <v>0</v>
      </c>
      <c r="I32" s="109">
        <f t="shared" ca="1" si="7"/>
        <v>0</v>
      </c>
      <c r="J32" s="109">
        <f ca="1">SUM(OFFSET('2019研发费用 '!$H32,0,0,1,MONTH(封面!$G$13)))</f>
        <v>0</v>
      </c>
      <c r="K32" s="109">
        <f ca="1">SUM(OFFSET('2020预算研发费用 '!$H32,0,0,1,MONTH(封面!$G$13)))</f>
        <v>0</v>
      </c>
      <c r="L32" s="109">
        <f ca="1">SUM(OFFSET('2020实际研发费用池州天赐'!$H32,0,0,1,MONTH(封面!$G$13)))</f>
        <v>0</v>
      </c>
      <c r="M32" s="109">
        <f t="shared" ca="1" si="8"/>
        <v>0</v>
      </c>
      <c r="N32" s="109">
        <f t="shared" ca="1" si="9"/>
        <v>0</v>
      </c>
      <c r="O32" s="118" t="str">
        <f>IF('2020实际研发费用池州天赐'!U32="","",'2020实际研发费用池州天赐'!U32)</f>
        <v/>
      </c>
      <c r="P32" s="119"/>
      <c r="Q32" s="119"/>
      <c r="R32" s="119"/>
    </row>
    <row r="33" spans="1:18" s="102" customFormat="1" ht="17.25" customHeight="1">
      <c r="A33" s="519"/>
      <c r="B33" s="513"/>
      <c r="C33" s="108" t="s">
        <v>70</v>
      </c>
      <c r="D33" s="109">
        <f>'2020预算研发费用 '!T33</f>
        <v>0</v>
      </c>
      <c r="E33" s="109">
        <f ca="1">OFFSET('2019研发费用 '!$H33,0,MONTH(封面!$G$13)-1,)</f>
        <v>0</v>
      </c>
      <c r="F33" s="110">
        <f ca="1">OFFSET('2020预算研发费用 '!$H33,0,MONTH(封面!$G$13)-1,)</f>
        <v>0</v>
      </c>
      <c r="G33" s="110">
        <f ca="1">OFFSET('2020实际研发费用池州天赐'!$H33,0,MONTH(封面!$G$13)-1,)</f>
        <v>0</v>
      </c>
      <c r="H33" s="109">
        <f t="shared" ca="1" si="6"/>
        <v>0</v>
      </c>
      <c r="I33" s="109">
        <f t="shared" ca="1" si="7"/>
        <v>0</v>
      </c>
      <c r="J33" s="109">
        <f ca="1">SUM(OFFSET('2019研发费用 '!$H33,0,0,1,MONTH(封面!$G$13)))</f>
        <v>0</v>
      </c>
      <c r="K33" s="109">
        <f ca="1">SUM(OFFSET('2020预算研发费用 '!$H33,0,0,1,MONTH(封面!$G$13)))</f>
        <v>0</v>
      </c>
      <c r="L33" s="109">
        <f ca="1">SUM(OFFSET('2020实际研发费用池州天赐'!$H33,0,0,1,MONTH(封面!$G$13)))</f>
        <v>0</v>
      </c>
      <c r="M33" s="109">
        <f t="shared" ca="1" si="8"/>
        <v>0</v>
      </c>
      <c r="N33" s="109">
        <f t="shared" ca="1" si="9"/>
        <v>0</v>
      </c>
      <c r="O33" s="118" t="str">
        <f>IF('2020实际研发费用池州天赐'!U33="","",'2020实际研发费用池州天赐'!U33)</f>
        <v/>
      </c>
      <c r="P33" s="119"/>
      <c r="Q33" s="119"/>
      <c r="R33" s="119"/>
    </row>
    <row r="34" spans="1:18" s="102" customFormat="1" ht="17.25" customHeight="1">
      <c r="A34" s="519"/>
      <c r="B34" s="513" t="s">
        <v>71</v>
      </c>
      <c r="C34" s="108" t="s">
        <v>72</v>
      </c>
      <c r="D34" s="109">
        <f>'2020预算研发费用 '!T34</f>
        <v>0</v>
      </c>
      <c r="E34" s="109">
        <f ca="1">OFFSET('2019研发费用 '!$H34,0,MONTH(封面!$G$13)-1,)</f>
        <v>0</v>
      </c>
      <c r="F34" s="110">
        <f ca="1">OFFSET('2020预算研发费用 '!$H34,0,MONTH(封面!$G$13)-1,)</f>
        <v>0</v>
      </c>
      <c r="G34" s="110">
        <f ca="1">OFFSET('2020实际研发费用池州天赐'!$H34,0,MONTH(封面!$G$13)-1,)</f>
        <v>0</v>
      </c>
      <c r="H34" s="109">
        <f t="shared" ca="1" si="6"/>
        <v>0</v>
      </c>
      <c r="I34" s="109">
        <f t="shared" ca="1" si="7"/>
        <v>0</v>
      </c>
      <c r="J34" s="109">
        <f ca="1">SUM(OFFSET('2019研发费用 '!$H34,0,0,1,MONTH(封面!$G$13)))</f>
        <v>0</v>
      </c>
      <c r="K34" s="109">
        <f ca="1">SUM(OFFSET('2020预算研发费用 '!$H34,0,0,1,MONTH(封面!$G$13)))</f>
        <v>0</v>
      </c>
      <c r="L34" s="109">
        <f ca="1">SUM(OFFSET('2020实际研发费用池州天赐'!$H34,0,0,1,MONTH(封面!$G$13)))</f>
        <v>0</v>
      </c>
      <c r="M34" s="109">
        <f t="shared" ca="1" si="8"/>
        <v>0</v>
      </c>
      <c r="N34" s="109">
        <f t="shared" ca="1" si="9"/>
        <v>0</v>
      </c>
      <c r="O34" s="118" t="str">
        <f>IF('2020实际研发费用池州天赐'!U34="","",'2020实际研发费用池州天赐'!U34)</f>
        <v/>
      </c>
      <c r="P34" s="119"/>
      <c r="Q34" s="119"/>
      <c r="R34" s="119"/>
    </row>
    <row r="35" spans="1:18" s="102" customFormat="1" ht="17.25" customHeight="1">
      <c r="A35" s="519"/>
      <c r="B35" s="513"/>
      <c r="C35" s="108" t="s">
        <v>73</v>
      </c>
      <c r="D35" s="109">
        <f>'2020预算研发费用 '!T35</f>
        <v>0</v>
      </c>
      <c r="E35" s="109">
        <f ca="1">OFFSET('2019研发费用 '!$H35,0,MONTH(封面!$G$13)-1,)</f>
        <v>0</v>
      </c>
      <c r="F35" s="110">
        <f ca="1">OFFSET('2020预算研发费用 '!$H35,0,MONTH(封面!$G$13)-1,)</f>
        <v>0</v>
      </c>
      <c r="G35" s="110">
        <f ca="1">OFFSET('2020实际研发费用池州天赐'!$H35,0,MONTH(封面!$G$13)-1,)</f>
        <v>0</v>
      </c>
      <c r="H35" s="109">
        <f t="shared" ca="1" si="6"/>
        <v>0</v>
      </c>
      <c r="I35" s="109">
        <f t="shared" ca="1" si="7"/>
        <v>0</v>
      </c>
      <c r="J35" s="109">
        <f ca="1">SUM(OFFSET('2019研发费用 '!$H35,0,0,1,MONTH(封面!$G$13)))</f>
        <v>0</v>
      </c>
      <c r="K35" s="109">
        <f ca="1">SUM(OFFSET('2020预算研发费用 '!$H35,0,0,1,MONTH(封面!$G$13)))</f>
        <v>0</v>
      </c>
      <c r="L35" s="109">
        <f ca="1">SUM(OFFSET('2020实际研发费用池州天赐'!$H35,0,0,1,MONTH(封面!$G$13)))</f>
        <v>0</v>
      </c>
      <c r="M35" s="109">
        <f t="shared" ca="1" si="8"/>
        <v>0</v>
      </c>
      <c r="N35" s="109">
        <f t="shared" ca="1" si="9"/>
        <v>0</v>
      </c>
      <c r="O35" s="118" t="str">
        <f>IF('2020实际研发费用池州天赐'!U35="","",'2020实际研发费用池州天赐'!U35)</f>
        <v/>
      </c>
      <c r="P35" s="119"/>
      <c r="Q35" s="119"/>
      <c r="R35" s="119"/>
    </row>
    <row r="36" spans="1:18" s="102" customFormat="1" ht="17.25" customHeight="1">
      <c r="A36" s="519"/>
      <c r="B36" s="107" t="s">
        <v>74</v>
      </c>
      <c r="C36" s="108" t="s">
        <v>74</v>
      </c>
      <c r="D36" s="109">
        <f>'2020预算研发费用 '!T36</f>
        <v>0</v>
      </c>
      <c r="E36" s="109">
        <f ca="1">OFFSET('2019研发费用 '!$H36,0,MONTH(封面!$G$13)-1,)</f>
        <v>0</v>
      </c>
      <c r="F36" s="110">
        <f ca="1">OFFSET('2020预算研发费用 '!$H36,0,MONTH(封面!$G$13)-1,)</f>
        <v>0</v>
      </c>
      <c r="G36" s="110">
        <f ca="1">OFFSET('2020实际研发费用池州天赐'!$H36,0,MONTH(封面!$G$13)-1,)</f>
        <v>0</v>
      </c>
      <c r="H36" s="109">
        <f t="shared" ca="1" si="6"/>
        <v>0</v>
      </c>
      <c r="I36" s="109">
        <f t="shared" ca="1" si="7"/>
        <v>0</v>
      </c>
      <c r="J36" s="109">
        <f ca="1">SUM(OFFSET('2019研发费用 '!$H36,0,0,1,MONTH(封面!$G$13)))</f>
        <v>0</v>
      </c>
      <c r="K36" s="109">
        <f ca="1">SUM(OFFSET('2020预算研发费用 '!$H36,0,0,1,MONTH(封面!$G$13)))</f>
        <v>0</v>
      </c>
      <c r="L36" s="109">
        <f ca="1">SUM(OFFSET('2020实际研发费用池州天赐'!$H36,0,0,1,MONTH(封面!$G$13)))</f>
        <v>0</v>
      </c>
      <c r="M36" s="109">
        <f t="shared" ca="1" si="8"/>
        <v>0</v>
      </c>
      <c r="N36" s="109">
        <f t="shared" ca="1" si="9"/>
        <v>0</v>
      </c>
      <c r="O36" s="118" t="str">
        <f>IF('2020实际研发费用池州天赐'!U36="","",'2020实际研发费用池州天赐'!U36)</f>
        <v/>
      </c>
      <c r="P36" s="119"/>
      <c r="Q36" s="119"/>
      <c r="R36" s="119"/>
    </row>
    <row r="37" spans="1:18" s="102" customFormat="1" ht="17.25" customHeight="1">
      <c r="A37" s="519"/>
      <c r="B37" s="107" t="s">
        <v>75</v>
      </c>
      <c r="C37" s="108" t="s">
        <v>75</v>
      </c>
      <c r="D37" s="109">
        <f>'2020预算研发费用 '!T37</f>
        <v>0</v>
      </c>
      <c r="E37" s="109">
        <f ca="1">OFFSET('2019研发费用 '!$H37,0,MONTH(封面!$G$13)-1,)</f>
        <v>0</v>
      </c>
      <c r="F37" s="110">
        <f ca="1">OFFSET('2020预算研发费用 '!$H37,0,MONTH(封面!$G$13)-1,)</f>
        <v>0</v>
      </c>
      <c r="G37" s="110">
        <f ca="1">OFFSET('2020实际研发费用池州天赐'!$H37,0,MONTH(封面!$G$13)-1,)</f>
        <v>0</v>
      </c>
      <c r="H37" s="109">
        <f t="shared" ca="1" si="6"/>
        <v>0</v>
      </c>
      <c r="I37" s="109">
        <f t="shared" ca="1" si="7"/>
        <v>0</v>
      </c>
      <c r="J37" s="109">
        <f ca="1">SUM(OFFSET('2019研发费用 '!$H37,0,0,1,MONTH(封面!$G$13)))</f>
        <v>0</v>
      </c>
      <c r="K37" s="109">
        <f ca="1">SUM(OFFSET('2020预算研发费用 '!$H37,0,0,1,MONTH(封面!$G$13)))</f>
        <v>0</v>
      </c>
      <c r="L37" s="109">
        <f ca="1">SUM(OFFSET('2020实际研发费用池州天赐'!$H37,0,0,1,MONTH(封面!$G$13)))</f>
        <v>0</v>
      </c>
      <c r="M37" s="109">
        <f t="shared" ca="1" si="8"/>
        <v>0</v>
      </c>
      <c r="N37" s="109">
        <f t="shared" ca="1" si="9"/>
        <v>0</v>
      </c>
      <c r="O37" s="118" t="str">
        <f>IF('2020实际研发费用池州天赐'!U37="","",'2020实际研发费用池州天赐'!U37)</f>
        <v/>
      </c>
      <c r="P37" s="119"/>
      <c r="Q37" s="119"/>
      <c r="R37" s="119"/>
    </row>
    <row r="38" spans="1:18" s="102" customFormat="1" ht="17.25" customHeight="1">
      <c r="A38" s="519"/>
      <c r="B38" s="513" t="s">
        <v>76</v>
      </c>
      <c r="C38" s="108" t="s">
        <v>77</v>
      </c>
      <c r="D38" s="109">
        <f>'2020预算研发费用 '!T38</f>
        <v>0</v>
      </c>
      <c r="E38" s="109">
        <f ca="1">OFFSET('2019研发费用 '!$H38,0,MONTH(封面!$G$13)-1,)</f>
        <v>0</v>
      </c>
      <c r="F38" s="110">
        <f ca="1">OFFSET('2020预算研发费用 '!$H38,0,MONTH(封面!$G$13)-1,)</f>
        <v>0</v>
      </c>
      <c r="G38" s="110">
        <f ca="1">OFFSET('2020实际研发费用池州天赐'!$H38,0,MONTH(封面!$G$13)-1,)</f>
        <v>0</v>
      </c>
      <c r="H38" s="109">
        <f t="shared" ca="1" si="6"/>
        <v>0</v>
      </c>
      <c r="I38" s="109">
        <f t="shared" ca="1" si="7"/>
        <v>0</v>
      </c>
      <c r="J38" s="109">
        <f ca="1">SUM(OFFSET('2019研发费用 '!$H38,0,0,1,MONTH(封面!$G$13)))</f>
        <v>0</v>
      </c>
      <c r="K38" s="109">
        <f ca="1">SUM(OFFSET('2020预算研发费用 '!$H38,0,0,1,MONTH(封面!$G$13)))</f>
        <v>0</v>
      </c>
      <c r="L38" s="109">
        <f ca="1">SUM(OFFSET('2020实际研发费用池州天赐'!$H38,0,0,1,MONTH(封面!$G$13)))</f>
        <v>0</v>
      </c>
      <c r="M38" s="109">
        <f t="shared" ca="1" si="8"/>
        <v>0</v>
      </c>
      <c r="N38" s="109">
        <f t="shared" ca="1" si="9"/>
        <v>0</v>
      </c>
      <c r="O38" s="118" t="str">
        <f>IF('2020实际研发费用池州天赐'!U38="","",'2020实际研发费用池州天赐'!U38)</f>
        <v/>
      </c>
      <c r="P38" s="119"/>
      <c r="Q38" s="119"/>
      <c r="R38" s="119"/>
    </row>
    <row r="39" spans="1:18" s="102" customFormat="1" ht="17.25" customHeight="1">
      <c r="A39" s="519"/>
      <c r="B39" s="513"/>
      <c r="C39" s="108" t="s">
        <v>78</v>
      </c>
      <c r="D39" s="109">
        <f>'2020预算研发费用 '!T39</f>
        <v>0</v>
      </c>
      <c r="E39" s="109">
        <f ca="1">OFFSET('2019研发费用 '!$H39,0,MONTH(封面!$G$13)-1,)</f>
        <v>0</v>
      </c>
      <c r="F39" s="110">
        <f ca="1">OFFSET('2020预算研发费用 '!$H39,0,MONTH(封面!$G$13)-1,)</f>
        <v>0</v>
      </c>
      <c r="G39" s="110">
        <f ca="1">OFFSET('2020实际研发费用池州天赐'!$H39,0,MONTH(封面!$G$13)-1,)</f>
        <v>0</v>
      </c>
      <c r="H39" s="109">
        <f t="shared" ca="1" si="6"/>
        <v>0</v>
      </c>
      <c r="I39" s="109">
        <f t="shared" ca="1" si="7"/>
        <v>0</v>
      </c>
      <c r="J39" s="109">
        <f ca="1">SUM(OFFSET('2019研发费用 '!$H39,0,0,1,MONTH(封面!$G$13)))</f>
        <v>0</v>
      </c>
      <c r="K39" s="109">
        <f ca="1">SUM(OFFSET('2020预算研发费用 '!$H39,0,0,1,MONTH(封面!$G$13)))</f>
        <v>0</v>
      </c>
      <c r="L39" s="109">
        <f ca="1">SUM(OFFSET('2020实际研发费用池州天赐'!$H39,0,0,1,MONTH(封面!$G$13)))</f>
        <v>0</v>
      </c>
      <c r="M39" s="109">
        <f t="shared" ca="1" si="8"/>
        <v>0</v>
      </c>
      <c r="N39" s="109">
        <f t="shared" ca="1" si="9"/>
        <v>0</v>
      </c>
      <c r="O39" s="118" t="str">
        <f>IF('2020实际研发费用池州天赐'!U39="","",'2020实际研发费用池州天赐'!U39)</f>
        <v/>
      </c>
      <c r="P39" s="119"/>
      <c r="Q39" s="119"/>
      <c r="R39" s="119"/>
    </row>
    <row r="40" spans="1:18" s="102" customFormat="1" ht="17.25" customHeight="1">
      <c r="A40" s="519"/>
      <c r="B40" s="107" t="s">
        <v>79</v>
      </c>
      <c r="C40" s="108" t="s">
        <v>79</v>
      </c>
      <c r="D40" s="109">
        <f>'2020预算研发费用 '!T40</f>
        <v>0</v>
      </c>
      <c r="E40" s="109">
        <f ca="1">OFFSET('2019研发费用 '!$H40,0,MONTH(封面!$G$13)-1,)</f>
        <v>0</v>
      </c>
      <c r="F40" s="110">
        <f ca="1">OFFSET('2020预算研发费用 '!$H40,0,MONTH(封面!$G$13)-1,)</f>
        <v>0</v>
      </c>
      <c r="G40" s="110">
        <f ca="1">OFFSET('2020实际研发费用池州天赐'!$H40,0,MONTH(封面!$G$13)-1,)</f>
        <v>0</v>
      </c>
      <c r="H40" s="109">
        <f t="shared" ca="1" si="6"/>
        <v>0</v>
      </c>
      <c r="I40" s="109">
        <f t="shared" ca="1" si="7"/>
        <v>0</v>
      </c>
      <c r="J40" s="109">
        <f ca="1">SUM(OFFSET('2019研发费用 '!$H40,0,0,1,MONTH(封面!$G$13)))</f>
        <v>0</v>
      </c>
      <c r="K40" s="109">
        <f ca="1">SUM(OFFSET('2020预算研发费用 '!$H40,0,0,1,MONTH(封面!$G$13)))</f>
        <v>0</v>
      </c>
      <c r="L40" s="109">
        <f ca="1">SUM(OFFSET('2020实际研发费用池州天赐'!$H40,0,0,1,MONTH(封面!$G$13)))</f>
        <v>0</v>
      </c>
      <c r="M40" s="109">
        <f t="shared" ca="1" si="8"/>
        <v>0</v>
      </c>
      <c r="N40" s="109">
        <f t="shared" ca="1" si="9"/>
        <v>0</v>
      </c>
      <c r="O40" s="118" t="str">
        <f>IF('2020实际研发费用池州天赐'!U40="","",'2020实际研发费用池州天赐'!U40)</f>
        <v/>
      </c>
      <c r="P40" s="119"/>
      <c r="Q40" s="119"/>
      <c r="R40" s="119"/>
    </row>
    <row r="41" spans="1:18" s="102" customFormat="1" ht="17.25" customHeight="1">
      <c r="A41" s="520" t="s">
        <v>80</v>
      </c>
      <c r="B41" s="111" t="s">
        <v>81</v>
      </c>
      <c r="C41" s="108" t="s">
        <v>81</v>
      </c>
      <c r="D41" s="109">
        <f>'2020预算研发费用 '!T41</f>
        <v>0</v>
      </c>
      <c r="E41" s="109">
        <f ca="1">OFFSET('2019研发费用 '!$H41,0,MONTH(封面!$G$13)-1,)</f>
        <v>0</v>
      </c>
      <c r="F41" s="110">
        <f ca="1">OFFSET('2020预算研发费用 '!$H41,0,MONTH(封面!$G$13)-1,)</f>
        <v>0</v>
      </c>
      <c r="G41" s="110">
        <f ca="1">OFFSET('2020实际研发费用池州天赐'!$H41,0,MONTH(封面!$G$13)-1,)</f>
        <v>0</v>
      </c>
      <c r="H41" s="109">
        <f t="shared" ca="1" si="6"/>
        <v>0</v>
      </c>
      <c r="I41" s="109">
        <f t="shared" ca="1" si="7"/>
        <v>0</v>
      </c>
      <c r="J41" s="109">
        <f ca="1">SUM(OFFSET('2019研发费用 '!$H41,0,0,1,MONTH(封面!$G$13)))</f>
        <v>0</v>
      </c>
      <c r="K41" s="109">
        <f ca="1">SUM(OFFSET('2020预算研发费用 '!$H41,0,0,1,MONTH(封面!$G$13)))</f>
        <v>0</v>
      </c>
      <c r="L41" s="109">
        <f ca="1">SUM(OFFSET('2020实际研发费用池州天赐'!$H41,0,0,1,MONTH(封面!$G$13)))</f>
        <v>0</v>
      </c>
      <c r="M41" s="109">
        <f t="shared" ca="1" si="8"/>
        <v>0</v>
      </c>
      <c r="N41" s="109">
        <f t="shared" ca="1" si="9"/>
        <v>0</v>
      </c>
      <c r="O41" s="118" t="str">
        <f>IF('2020实际研发费用池州天赐'!U41="","",'2020实际研发费用池州天赐'!U41)</f>
        <v/>
      </c>
      <c r="P41" s="119"/>
      <c r="Q41" s="119"/>
      <c r="R41" s="119"/>
    </row>
    <row r="42" spans="1:18" s="102" customFormat="1" ht="17.25" customHeight="1">
      <c r="A42" s="520"/>
      <c r="B42" s="107" t="s">
        <v>82</v>
      </c>
      <c r="C42" s="112" t="s">
        <v>82</v>
      </c>
      <c r="D42" s="109">
        <f>'2020预算研发费用 '!T42</f>
        <v>0</v>
      </c>
      <c r="E42" s="109">
        <f ca="1">OFFSET('2019研发费用 '!$H42,0,MONTH(封面!$G$13)-1,)</f>
        <v>0</v>
      </c>
      <c r="F42" s="110">
        <f ca="1">OFFSET('2020预算研发费用 '!$H42,0,MONTH(封面!$G$13)-1,)</f>
        <v>0</v>
      </c>
      <c r="G42" s="110">
        <f ca="1">OFFSET('2020实际研发费用池州天赐'!$H42,0,MONTH(封面!$G$13)-1,)</f>
        <v>0</v>
      </c>
      <c r="H42" s="109">
        <f t="shared" ca="1" si="6"/>
        <v>0</v>
      </c>
      <c r="I42" s="109">
        <f t="shared" ca="1" si="7"/>
        <v>0</v>
      </c>
      <c r="J42" s="109">
        <f ca="1">SUM(OFFSET('2019研发费用 '!$H42,0,0,1,MONTH(封面!$G$13)))</f>
        <v>0</v>
      </c>
      <c r="K42" s="109">
        <f ca="1">SUM(OFFSET('2020预算研发费用 '!$H42,0,0,1,MONTH(封面!$G$13)))</f>
        <v>0</v>
      </c>
      <c r="L42" s="109">
        <f ca="1">SUM(OFFSET('2020实际研发费用池州天赐'!$H42,0,0,1,MONTH(封面!$G$13)))</f>
        <v>0</v>
      </c>
      <c r="M42" s="109">
        <f t="shared" ca="1" si="8"/>
        <v>0</v>
      </c>
      <c r="N42" s="109">
        <f t="shared" ca="1" si="9"/>
        <v>0</v>
      </c>
      <c r="O42" s="118" t="str">
        <f>IF('2020实际研发费用池州天赐'!U42="","",'2020实际研发费用池州天赐'!U42)</f>
        <v/>
      </c>
      <c r="P42" s="119"/>
      <c r="Q42" s="119"/>
      <c r="R42" s="119"/>
    </row>
    <row r="43" spans="1:18" s="102" customFormat="1" ht="17.25" customHeight="1">
      <c r="A43" s="520"/>
      <c r="B43" s="107" t="s">
        <v>83</v>
      </c>
      <c r="C43" s="112" t="s">
        <v>83</v>
      </c>
      <c r="D43" s="109">
        <f>'2020预算研发费用 '!T43</f>
        <v>0</v>
      </c>
      <c r="E43" s="109">
        <f ca="1">OFFSET('2019研发费用 '!$H43,0,MONTH(封面!$G$13)-1,)</f>
        <v>0</v>
      </c>
      <c r="F43" s="110">
        <f ca="1">OFFSET('2020预算研发费用 '!$H43,0,MONTH(封面!$G$13)-1,)</f>
        <v>0</v>
      </c>
      <c r="G43" s="110">
        <f ca="1">OFFSET('2020实际研发费用池州天赐'!$H43,0,MONTH(封面!$G$13)-1,)</f>
        <v>0</v>
      </c>
      <c r="H43" s="109">
        <f t="shared" ca="1" si="6"/>
        <v>0</v>
      </c>
      <c r="I43" s="109">
        <f t="shared" ca="1" si="7"/>
        <v>0</v>
      </c>
      <c r="J43" s="109">
        <f ca="1">SUM(OFFSET('2019研发费用 '!$H43,0,0,1,MONTH(封面!$G$13)))</f>
        <v>0</v>
      </c>
      <c r="K43" s="109">
        <f ca="1">SUM(OFFSET('2020预算研发费用 '!$H43,0,0,1,MONTH(封面!$G$13)))</f>
        <v>0</v>
      </c>
      <c r="L43" s="109">
        <f ca="1">SUM(OFFSET('2020实际研发费用池州天赐'!$H43,0,0,1,MONTH(封面!$G$13)))</f>
        <v>0</v>
      </c>
      <c r="M43" s="109">
        <f t="shared" ca="1" si="8"/>
        <v>0</v>
      </c>
      <c r="N43" s="109">
        <f t="shared" ca="1" si="9"/>
        <v>0</v>
      </c>
      <c r="O43" s="118" t="str">
        <f>IF('2020实际研发费用池州天赐'!U43="","",'2020实际研发费用池州天赐'!U43)</f>
        <v/>
      </c>
      <c r="P43" s="119"/>
      <c r="Q43" s="119"/>
      <c r="R43" s="119"/>
    </row>
    <row r="44" spans="1:18" s="102" customFormat="1" ht="17.25" customHeight="1">
      <c r="A44" s="520"/>
      <c r="B44" s="513" t="s">
        <v>84</v>
      </c>
      <c r="C44" s="112" t="s">
        <v>85</v>
      </c>
      <c r="D44" s="109">
        <f>'2020预算研发费用 '!T44</f>
        <v>0</v>
      </c>
      <c r="E44" s="109">
        <f ca="1">OFFSET('2019研发费用 '!$H44,0,MONTH(封面!$G$13)-1,)</f>
        <v>0</v>
      </c>
      <c r="F44" s="110">
        <f ca="1">OFFSET('2020预算研发费用 '!$H44,0,MONTH(封面!$G$13)-1,)</f>
        <v>0</v>
      </c>
      <c r="G44" s="110">
        <f ca="1">OFFSET('2020实际研发费用池州天赐'!$H44,0,MONTH(封面!$G$13)-1,)</f>
        <v>0</v>
      </c>
      <c r="H44" s="109">
        <f t="shared" ca="1" si="6"/>
        <v>0</v>
      </c>
      <c r="I44" s="109">
        <f t="shared" ca="1" si="7"/>
        <v>0</v>
      </c>
      <c r="J44" s="109">
        <f ca="1">SUM(OFFSET('2019研发费用 '!$H44,0,0,1,MONTH(封面!$G$13)))</f>
        <v>0</v>
      </c>
      <c r="K44" s="109">
        <f ca="1">SUM(OFFSET('2020预算研发费用 '!$H44,0,0,1,MONTH(封面!$G$13)))</f>
        <v>0</v>
      </c>
      <c r="L44" s="109">
        <f ca="1">SUM(OFFSET('2020实际研发费用池州天赐'!$H44,0,0,1,MONTH(封面!$G$13)))</f>
        <v>0</v>
      </c>
      <c r="M44" s="109">
        <f t="shared" ca="1" si="8"/>
        <v>0</v>
      </c>
      <c r="N44" s="109">
        <f t="shared" ca="1" si="9"/>
        <v>0</v>
      </c>
      <c r="O44" s="118" t="str">
        <f>IF('2020实际研发费用池州天赐'!U44="","",'2020实际研发费用池州天赐'!U44)</f>
        <v/>
      </c>
      <c r="P44" s="119"/>
      <c r="Q44" s="119"/>
      <c r="R44" s="119"/>
    </row>
    <row r="45" spans="1:18" s="102" customFormat="1" ht="17.25" customHeight="1">
      <c r="A45" s="520"/>
      <c r="B45" s="513"/>
      <c r="C45" s="112" t="s">
        <v>86</v>
      </c>
      <c r="D45" s="109">
        <f>'2020预算研发费用 '!T45</f>
        <v>0</v>
      </c>
      <c r="E45" s="109">
        <f ca="1">OFFSET('2019研发费用 '!$H45,0,MONTH(封面!$G$13)-1,)</f>
        <v>0</v>
      </c>
      <c r="F45" s="110">
        <f ca="1">OFFSET('2020预算研发费用 '!$H45,0,MONTH(封面!$G$13)-1,)</f>
        <v>0</v>
      </c>
      <c r="G45" s="110">
        <f ca="1">OFFSET('2020实际研发费用池州天赐'!$H45,0,MONTH(封面!$G$13)-1,)</f>
        <v>0</v>
      </c>
      <c r="H45" s="109">
        <f t="shared" ca="1" si="6"/>
        <v>0</v>
      </c>
      <c r="I45" s="109">
        <f t="shared" ca="1" si="7"/>
        <v>0</v>
      </c>
      <c r="J45" s="109">
        <f ca="1">SUM(OFFSET('2019研发费用 '!$H45,0,0,1,MONTH(封面!$G$13)))</f>
        <v>0</v>
      </c>
      <c r="K45" s="109">
        <f ca="1">SUM(OFFSET('2020预算研发费用 '!$H45,0,0,1,MONTH(封面!$G$13)))</f>
        <v>0</v>
      </c>
      <c r="L45" s="109">
        <f ca="1">SUM(OFFSET('2020实际研发费用池州天赐'!$H45,0,0,1,MONTH(封面!$G$13)))</f>
        <v>0</v>
      </c>
      <c r="M45" s="109">
        <f t="shared" ca="1" si="8"/>
        <v>0</v>
      </c>
      <c r="N45" s="109">
        <f t="shared" ca="1" si="9"/>
        <v>0</v>
      </c>
      <c r="O45" s="118" t="str">
        <f>IF('2020实际研发费用池州天赐'!U45="","",'2020实际研发费用池州天赐'!U45)</f>
        <v/>
      </c>
      <c r="P45" s="119"/>
      <c r="Q45" s="119"/>
      <c r="R45" s="119"/>
    </row>
    <row r="46" spans="1:18" s="102" customFormat="1" ht="17.25" customHeight="1">
      <c r="A46" s="520"/>
      <c r="B46" s="107" t="s">
        <v>87</v>
      </c>
      <c r="C46" s="112" t="s">
        <v>87</v>
      </c>
      <c r="D46" s="109">
        <f>'2020预算研发费用 '!T46</f>
        <v>0</v>
      </c>
      <c r="E46" s="109">
        <f ca="1">OFFSET('2019研发费用 '!$H46,0,MONTH(封面!$G$13)-1,)</f>
        <v>0</v>
      </c>
      <c r="F46" s="110">
        <f ca="1">OFFSET('2020预算研发费用 '!$H46,0,MONTH(封面!$G$13)-1,)</f>
        <v>0</v>
      </c>
      <c r="G46" s="110">
        <f ca="1">OFFSET('2020实际研发费用池州天赐'!$H46,0,MONTH(封面!$G$13)-1,)</f>
        <v>0</v>
      </c>
      <c r="H46" s="109">
        <f t="shared" ca="1" si="6"/>
        <v>0</v>
      </c>
      <c r="I46" s="109">
        <f t="shared" ca="1" si="7"/>
        <v>0</v>
      </c>
      <c r="J46" s="109">
        <f ca="1">SUM(OFFSET('2019研发费用 '!$H46,0,0,1,MONTH(封面!$G$13)))</f>
        <v>0</v>
      </c>
      <c r="K46" s="109">
        <f ca="1">SUM(OFFSET('2020预算研发费用 '!$H46,0,0,1,MONTH(封面!$G$13)))</f>
        <v>0</v>
      </c>
      <c r="L46" s="109">
        <f ca="1">SUM(OFFSET('2020实际研发费用池州天赐'!$H46,0,0,1,MONTH(封面!$G$13)))</f>
        <v>0</v>
      </c>
      <c r="M46" s="109">
        <f t="shared" ca="1" si="8"/>
        <v>0</v>
      </c>
      <c r="N46" s="109">
        <f t="shared" ca="1" si="9"/>
        <v>0</v>
      </c>
      <c r="O46" s="118" t="str">
        <f>IF('2020实际研发费用池州天赐'!U46="","",'2020实际研发费用池州天赐'!U46)</f>
        <v/>
      </c>
      <c r="P46" s="119"/>
      <c r="Q46" s="119"/>
      <c r="R46" s="119"/>
    </row>
    <row r="47" spans="1:18" s="102" customFormat="1" ht="17.25" customHeight="1">
      <c r="A47" s="520"/>
      <c r="B47" s="107" t="s">
        <v>88</v>
      </c>
      <c r="C47" s="112" t="s">
        <v>88</v>
      </c>
      <c r="D47" s="109">
        <f>'2020预算研发费用 '!T47</f>
        <v>0</v>
      </c>
      <c r="E47" s="109">
        <f ca="1">OFFSET('2019研发费用 '!$H47,0,MONTH(封面!$G$13)-1,)</f>
        <v>0</v>
      </c>
      <c r="F47" s="110">
        <f ca="1">OFFSET('2020预算研发费用 '!$H47,0,MONTH(封面!$G$13)-1,)</f>
        <v>0</v>
      </c>
      <c r="G47" s="110">
        <f ca="1">OFFSET('2020实际研发费用池州天赐'!$H47,0,MONTH(封面!$G$13)-1,)</f>
        <v>0</v>
      </c>
      <c r="H47" s="109">
        <f t="shared" ca="1" si="6"/>
        <v>0</v>
      </c>
      <c r="I47" s="109">
        <f t="shared" ca="1" si="7"/>
        <v>0</v>
      </c>
      <c r="J47" s="109">
        <f ca="1">SUM(OFFSET('2019研发费用 '!$H47,0,0,1,MONTH(封面!$G$13)))</f>
        <v>0</v>
      </c>
      <c r="K47" s="109">
        <f ca="1">SUM(OFFSET('2020预算研发费用 '!$H47,0,0,1,MONTH(封面!$G$13)))</f>
        <v>0</v>
      </c>
      <c r="L47" s="109">
        <f ca="1">SUM(OFFSET('2020实际研发费用池州天赐'!$H47,0,0,1,MONTH(封面!$G$13)))</f>
        <v>0</v>
      </c>
      <c r="M47" s="109">
        <f t="shared" ca="1" si="8"/>
        <v>0</v>
      </c>
      <c r="N47" s="109">
        <f t="shared" ca="1" si="9"/>
        <v>0</v>
      </c>
      <c r="O47" s="118" t="str">
        <f>IF('2020实际研发费用池州天赐'!U47="","",'2020实际研发费用池州天赐'!U47)</f>
        <v/>
      </c>
      <c r="P47" s="119"/>
      <c r="Q47" s="119"/>
      <c r="R47" s="119"/>
    </row>
    <row r="48" spans="1:18" s="102" customFormat="1" ht="17.25" customHeight="1">
      <c r="A48" s="520"/>
      <c r="B48" s="107" t="s">
        <v>89</v>
      </c>
      <c r="C48" s="112" t="s">
        <v>89</v>
      </c>
      <c r="D48" s="109">
        <f>'2020预算研发费用 '!T48</f>
        <v>0</v>
      </c>
      <c r="E48" s="109">
        <f ca="1">OFFSET('2019研发费用 '!$H48,0,MONTH(封面!$G$13)-1,)</f>
        <v>0</v>
      </c>
      <c r="F48" s="110">
        <f ca="1">OFFSET('2020预算研发费用 '!$H48,0,MONTH(封面!$G$13)-1,)</f>
        <v>0</v>
      </c>
      <c r="G48" s="110">
        <f ca="1">OFFSET('2020实际研发费用池州天赐'!$H48,0,MONTH(封面!$G$13)-1,)</f>
        <v>0</v>
      </c>
      <c r="H48" s="109">
        <f t="shared" ca="1" si="6"/>
        <v>0</v>
      </c>
      <c r="I48" s="109">
        <f t="shared" ca="1" si="7"/>
        <v>0</v>
      </c>
      <c r="J48" s="109">
        <f ca="1">SUM(OFFSET('2019研发费用 '!$H48,0,0,1,MONTH(封面!$G$13)))</f>
        <v>0</v>
      </c>
      <c r="K48" s="109">
        <f ca="1">SUM(OFFSET('2020预算研发费用 '!$H48,0,0,1,MONTH(封面!$G$13)))</f>
        <v>0</v>
      </c>
      <c r="L48" s="109">
        <f ca="1">SUM(OFFSET('2020实际研发费用池州天赐'!$H48,0,0,1,MONTH(封面!$G$13)))</f>
        <v>0</v>
      </c>
      <c r="M48" s="109">
        <f t="shared" ca="1" si="8"/>
        <v>0</v>
      </c>
      <c r="N48" s="109">
        <f t="shared" ca="1" si="9"/>
        <v>0</v>
      </c>
      <c r="O48" s="118" t="str">
        <f>IF('2020实际研发费用池州天赐'!U48="","",'2020实际研发费用池州天赐'!U48)</f>
        <v/>
      </c>
      <c r="P48" s="119"/>
      <c r="Q48" s="119"/>
      <c r="R48" s="119"/>
    </row>
    <row r="49" spans="1:18" s="102" customFormat="1" ht="17.25" customHeight="1">
      <c r="A49" s="521" t="s">
        <v>90</v>
      </c>
      <c r="B49" s="528" t="s">
        <v>91</v>
      </c>
      <c r="C49" s="112" t="s">
        <v>92</v>
      </c>
      <c r="D49" s="109">
        <f>'2020预算研发费用 '!T49</f>
        <v>0</v>
      </c>
      <c r="E49" s="109">
        <f ca="1">OFFSET('2019研发费用 '!$H49,0,MONTH(封面!$G$13)-1,)</f>
        <v>0</v>
      </c>
      <c r="F49" s="110">
        <f ca="1">OFFSET('2020预算研发费用 '!$H49,0,MONTH(封面!$G$13)-1,)</f>
        <v>0</v>
      </c>
      <c r="G49" s="110">
        <f ca="1">OFFSET('2020实际研发费用池州天赐'!$H49,0,MONTH(封面!$G$13)-1,)</f>
        <v>0</v>
      </c>
      <c r="H49" s="109">
        <f t="shared" ca="1" si="6"/>
        <v>0</v>
      </c>
      <c r="I49" s="109">
        <f t="shared" ca="1" si="7"/>
        <v>0</v>
      </c>
      <c r="J49" s="109">
        <f ca="1">SUM(OFFSET('2019研发费用 '!$H49,0,0,1,MONTH(封面!$G$13)))</f>
        <v>0</v>
      </c>
      <c r="K49" s="109">
        <f ca="1">SUM(OFFSET('2020预算研发费用 '!$H49,0,0,1,MONTH(封面!$G$13)))</f>
        <v>0</v>
      </c>
      <c r="L49" s="109">
        <f ca="1">SUM(OFFSET('2020实际研发费用池州天赐'!$H49,0,0,1,MONTH(封面!$G$13)))</f>
        <v>0</v>
      </c>
      <c r="M49" s="109">
        <f t="shared" ca="1" si="8"/>
        <v>0</v>
      </c>
      <c r="N49" s="109">
        <f t="shared" ca="1" si="9"/>
        <v>0</v>
      </c>
      <c r="O49" s="118" t="str">
        <f>IF('2020实际研发费用池州天赐'!U49="","",'2020实际研发费用池州天赐'!U49)</f>
        <v/>
      </c>
      <c r="P49" s="119"/>
      <c r="Q49" s="119"/>
      <c r="R49" s="119"/>
    </row>
    <row r="50" spans="1:18" s="102" customFormat="1" ht="17.25" customHeight="1">
      <c r="A50" s="521"/>
      <c r="B50" s="528"/>
      <c r="C50" s="112" t="s">
        <v>93</v>
      </c>
      <c r="D50" s="109">
        <f>'2020预算研发费用 '!T50</f>
        <v>0</v>
      </c>
      <c r="E50" s="109">
        <f ca="1">OFFSET('2019研发费用 '!$H50,0,MONTH(封面!$G$13)-1,)</f>
        <v>0</v>
      </c>
      <c r="F50" s="110">
        <f ca="1">OFFSET('2020预算研发费用 '!$H50,0,MONTH(封面!$G$13)-1,)</f>
        <v>0</v>
      </c>
      <c r="G50" s="110">
        <f ca="1">OFFSET('2020实际研发费用池州天赐'!$H50,0,MONTH(封面!$G$13)-1,)</f>
        <v>0</v>
      </c>
      <c r="H50" s="109">
        <f t="shared" ca="1" si="6"/>
        <v>0</v>
      </c>
      <c r="I50" s="109">
        <f t="shared" ca="1" si="7"/>
        <v>0</v>
      </c>
      <c r="J50" s="109">
        <f ca="1">SUM(OFFSET('2019研发费用 '!$H50,0,0,1,MONTH(封面!$G$13)))</f>
        <v>0</v>
      </c>
      <c r="K50" s="109">
        <f ca="1">SUM(OFFSET('2020预算研发费用 '!$H50,0,0,1,MONTH(封面!$G$13)))</f>
        <v>0</v>
      </c>
      <c r="L50" s="109">
        <f ca="1">SUM(OFFSET('2020实际研发费用池州天赐'!$H50,0,0,1,MONTH(封面!$G$13)))</f>
        <v>0</v>
      </c>
      <c r="M50" s="109">
        <f t="shared" ca="1" si="8"/>
        <v>0</v>
      </c>
      <c r="N50" s="109">
        <f t="shared" ca="1" si="9"/>
        <v>0</v>
      </c>
      <c r="O50" s="118" t="str">
        <f>IF('2020实际研发费用池州天赐'!U50="","",'2020实际研发费用池州天赐'!U50)</f>
        <v/>
      </c>
      <c r="P50" s="119"/>
      <c r="Q50" s="119"/>
      <c r="R50" s="119"/>
    </row>
    <row r="51" spans="1:18" s="102" customFormat="1" ht="17.25" customHeight="1">
      <c r="A51" s="521"/>
      <c r="B51" s="528"/>
      <c r="C51" s="112" t="s">
        <v>94</v>
      </c>
      <c r="D51" s="109">
        <f>'2020预算研发费用 '!T51</f>
        <v>0</v>
      </c>
      <c r="E51" s="109">
        <f ca="1">OFFSET('2019研发费用 '!$H51,0,MONTH(封面!$G$13)-1,)</f>
        <v>0</v>
      </c>
      <c r="F51" s="110">
        <f ca="1">OFFSET('2020预算研发费用 '!$H51,0,MONTH(封面!$G$13)-1,)</f>
        <v>0</v>
      </c>
      <c r="G51" s="110">
        <f ca="1">OFFSET('2020实际研发费用池州天赐'!$H51,0,MONTH(封面!$G$13)-1,)</f>
        <v>0</v>
      </c>
      <c r="H51" s="109">
        <f t="shared" ca="1" si="6"/>
        <v>0</v>
      </c>
      <c r="I51" s="109">
        <f t="shared" ca="1" si="7"/>
        <v>0</v>
      </c>
      <c r="J51" s="109">
        <f ca="1">SUM(OFFSET('2019研发费用 '!$H51,0,0,1,MONTH(封面!$G$13)))</f>
        <v>0</v>
      </c>
      <c r="K51" s="109">
        <f ca="1">SUM(OFFSET('2020预算研发费用 '!$H51,0,0,1,MONTH(封面!$G$13)))</f>
        <v>0</v>
      </c>
      <c r="L51" s="109">
        <f ca="1">SUM(OFFSET('2020实际研发费用池州天赐'!$H51,0,0,1,MONTH(封面!$G$13)))</f>
        <v>0</v>
      </c>
      <c r="M51" s="109">
        <f t="shared" ca="1" si="8"/>
        <v>0</v>
      </c>
      <c r="N51" s="109">
        <f t="shared" ca="1" si="9"/>
        <v>0</v>
      </c>
      <c r="O51" s="118" t="str">
        <f>IF('2020实际研发费用池州天赐'!U51="","",'2020实际研发费用池州天赐'!U51)</f>
        <v/>
      </c>
      <c r="P51" s="119"/>
      <c r="Q51" s="119"/>
      <c r="R51" s="119"/>
    </row>
    <row r="52" spans="1:18" s="102" customFormat="1" ht="17.25" customHeight="1">
      <c r="A52" s="521"/>
      <c r="B52" s="513" t="s">
        <v>95</v>
      </c>
      <c r="C52" s="112" t="s">
        <v>96</v>
      </c>
      <c r="D52" s="109">
        <f>'2020预算研发费用 '!T52</f>
        <v>0</v>
      </c>
      <c r="E52" s="109">
        <f ca="1">OFFSET('2019研发费用 '!$H52,0,MONTH(封面!$G$13)-1,)</f>
        <v>0</v>
      </c>
      <c r="F52" s="110">
        <f ca="1">OFFSET('2020预算研发费用 '!$H52,0,MONTH(封面!$G$13)-1,)</f>
        <v>0</v>
      </c>
      <c r="G52" s="110">
        <f ca="1">OFFSET('2020实际研发费用池州天赐'!$H52,0,MONTH(封面!$G$13)-1,)</f>
        <v>0</v>
      </c>
      <c r="H52" s="109">
        <f t="shared" ca="1" si="6"/>
        <v>0</v>
      </c>
      <c r="I52" s="109">
        <f t="shared" ca="1" si="7"/>
        <v>0</v>
      </c>
      <c r="J52" s="109">
        <f ca="1">SUM(OFFSET('2019研发费用 '!$H52,0,0,1,MONTH(封面!$G$13)))</f>
        <v>0</v>
      </c>
      <c r="K52" s="109">
        <f ca="1">SUM(OFFSET('2020预算研发费用 '!$H52,0,0,1,MONTH(封面!$G$13)))</f>
        <v>0</v>
      </c>
      <c r="L52" s="109">
        <f ca="1">SUM(OFFSET('2020实际研发费用池州天赐'!$H52,0,0,1,MONTH(封面!$G$13)))</f>
        <v>0</v>
      </c>
      <c r="M52" s="109">
        <f t="shared" ca="1" si="8"/>
        <v>0</v>
      </c>
      <c r="N52" s="109">
        <f t="shared" ca="1" si="9"/>
        <v>0</v>
      </c>
      <c r="O52" s="118" t="str">
        <f>IF('2020实际研发费用池州天赐'!U52="","",'2020实际研发费用池州天赐'!U52)</f>
        <v/>
      </c>
      <c r="P52" s="119"/>
      <c r="Q52" s="119"/>
      <c r="R52" s="119"/>
    </row>
    <row r="53" spans="1:18" s="102" customFormat="1" ht="17.25" customHeight="1">
      <c r="A53" s="521"/>
      <c r="B53" s="513"/>
      <c r="C53" s="112" t="s">
        <v>97</v>
      </c>
      <c r="D53" s="109">
        <f>'2020预算研发费用 '!T53</f>
        <v>0</v>
      </c>
      <c r="E53" s="109">
        <f ca="1">OFFSET('2019研发费用 '!$H53,0,MONTH(封面!$G$13)-1,)</f>
        <v>0</v>
      </c>
      <c r="F53" s="110">
        <f ca="1">OFFSET('2020预算研发费用 '!$H53,0,MONTH(封面!$G$13)-1,)</f>
        <v>0</v>
      </c>
      <c r="G53" s="110">
        <f ca="1">OFFSET('2020实际研发费用池州天赐'!$H53,0,MONTH(封面!$G$13)-1,)</f>
        <v>0</v>
      </c>
      <c r="H53" s="109">
        <f t="shared" ca="1" si="6"/>
        <v>0</v>
      </c>
      <c r="I53" s="109">
        <f t="shared" ca="1" si="7"/>
        <v>0</v>
      </c>
      <c r="J53" s="109">
        <f ca="1">SUM(OFFSET('2019研发费用 '!$H53,0,0,1,MONTH(封面!$G$13)))</f>
        <v>0</v>
      </c>
      <c r="K53" s="109">
        <f ca="1">SUM(OFFSET('2020预算研发费用 '!$H53,0,0,1,MONTH(封面!$G$13)))</f>
        <v>0</v>
      </c>
      <c r="L53" s="109">
        <f ca="1">SUM(OFFSET('2020实际研发费用池州天赐'!$H53,0,0,1,MONTH(封面!$G$13)))</f>
        <v>0</v>
      </c>
      <c r="M53" s="109">
        <f t="shared" ca="1" si="8"/>
        <v>0</v>
      </c>
      <c r="N53" s="109">
        <f t="shared" ca="1" si="9"/>
        <v>0</v>
      </c>
      <c r="O53" s="118" t="str">
        <f>IF('2020实际研发费用池州天赐'!U53="","",'2020实际研发费用池州天赐'!U53)</f>
        <v/>
      </c>
      <c r="P53" s="119"/>
      <c r="Q53" s="119"/>
      <c r="R53" s="119"/>
    </row>
    <row r="54" spans="1:18" s="102" customFormat="1" ht="17.25" customHeight="1">
      <c r="A54" s="521"/>
      <c r="B54" s="513"/>
      <c r="C54" s="112" t="s">
        <v>98</v>
      </c>
      <c r="D54" s="109">
        <f>'2020预算研发费用 '!T54</f>
        <v>0</v>
      </c>
      <c r="E54" s="109">
        <f ca="1">OFFSET('2019研发费用 '!$H54,0,MONTH(封面!$G$13)-1,)</f>
        <v>0</v>
      </c>
      <c r="F54" s="110">
        <f ca="1">OFFSET('2020预算研发费用 '!$H54,0,MONTH(封面!$G$13)-1,)</f>
        <v>0</v>
      </c>
      <c r="G54" s="110">
        <f ca="1">OFFSET('2020实际研发费用池州天赐'!$H54,0,MONTH(封面!$G$13)-1,)</f>
        <v>0</v>
      </c>
      <c r="H54" s="109">
        <f t="shared" ca="1" si="6"/>
        <v>0</v>
      </c>
      <c r="I54" s="109">
        <f t="shared" ca="1" si="7"/>
        <v>0</v>
      </c>
      <c r="J54" s="109">
        <f ca="1">SUM(OFFSET('2019研发费用 '!$H54,0,0,1,MONTH(封面!$G$13)))</f>
        <v>0</v>
      </c>
      <c r="K54" s="109">
        <f ca="1">SUM(OFFSET('2020预算研发费用 '!$H54,0,0,1,MONTH(封面!$G$13)))</f>
        <v>0</v>
      </c>
      <c r="L54" s="109">
        <f ca="1">SUM(OFFSET('2020实际研发费用池州天赐'!$H54,0,0,1,MONTH(封面!$G$13)))</f>
        <v>0</v>
      </c>
      <c r="M54" s="109">
        <f t="shared" ca="1" si="8"/>
        <v>0</v>
      </c>
      <c r="N54" s="109">
        <f t="shared" ca="1" si="9"/>
        <v>0</v>
      </c>
      <c r="O54" s="118" t="str">
        <f>IF('2020实际研发费用池州天赐'!U54="","",'2020实际研发费用池州天赐'!U54)</f>
        <v/>
      </c>
      <c r="P54" s="119"/>
      <c r="Q54" s="119"/>
      <c r="R54" s="119"/>
    </row>
    <row r="55" spans="1:18" s="102" customFormat="1" ht="17.25" customHeight="1">
      <c r="A55" s="521"/>
      <c r="B55" s="113" t="s">
        <v>99</v>
      </c>
      <c r="C55" s="112" t="s">
        <v>99</v>
      </c>
      <c r="D55" s="109">
        <f>'2020预算研发费用 '!T55</f>
        <v>0</v>
      </c>
      <c r="E55" s="109">
        <f ca="1">OFFSET('2019研发费用 '!$H55,0,MONTH(封面!$G$13)-1,)</f>
        <v>0</v>
      </c>
      <c r="F55" s="110">
        <f ca="1">OFFSET('2020预算研发费用 '!$H55,0,MONTH(封面!$G$13)-1,)</f>
        <v>0</v>
      </c>
      <c r="G55" s="110">
        <f ca="1">OFFSET('2020实际研发费用池州天赐'!$H55,0,MONTH(封面!$G$13)-1,)</f>
        <v>0</v>
      </c>
      <c r="H55" s="109">
        <f t="shared" ca="1" si="6"/>
        <v>0</v>
      </c>
      <c r="I55" s="109">
        <f t="shared" ca="1" si="7"/>
        <v>0</v>
      </c>
      <c r="J55" s="109">
        <f ca="1">SUM(OFFSET('2019研发费用 '!$H55,0,0,1,MONTH(封面!$G$13)))</f>
        <v>0</v>
      </c>
      <c r="K55" s="109">
        <f ca="1">SUM(OFFSET('2020预算研发费用 '!$H55,0,0,1,MONTH(封面!$G$13)))</f>
        <v>0</v>
      </c>
      <c r="L55" s="109">
        <f ca="1">SUM(OFFSET('2020实际研发费用池州天赐'!$H55,0,0,1,MONTH(封面!$G$13)))</f>
        <v>0</v>
      </c>
      <c r="M55" s="109">
        <f t="shared" ca="1" si="8"/>
        <v>0</v>
      </c>
      <c r="N55" s="109">
        <f t="shared" ca="1" si="9"/>
        <v>0</v>
      </c>
      <c r="O55" s="118" t="str">
        <f>IF('2020实际研发费用池州天赐'!U55="","",'2020实际研发费用池州天赐'!U55)</f>
        <v/>
      </c>
      <c r="P55" s="119"/>
      <c r="Q55" s="119"/>
      <c r="R55" s="119"/>
    </row>
    <row r="56" spans="1:18" s="102" customFormat="1" ht="17.25" customHeight="1">
      <c r="A56" s="521"/>
      <c r="B56" s="113" t="s">
        <v>100</v>
      </c>
      <c r="C56" s="112" t="s">
        <v>100</v>
      </c>
      <c r="D56" s="109">
        <f>'2020预算研发费用 '!T56</f>
        <v>0</v>
      </c>
      <c r="E56" s="109">
        <f ca="1">OFFSET('2019研发费用 '!$H56,0,MONTH(封面!$G$13)-1,)</f>
        <v>0</v>
      </c>
      <c r="F56" s="110">
        <f ca="1">OFFSET('2020预算研发费用 '!$H56,0,MONTH(封面!$G$13)-1,)</f>
        <v>0</v>
      </c>
      <c r="G56" s="110">
        <f ca="1">OFFSET('2020实际研发费用池州天赐'!$H56,0,MONTH(封面!$G$13)-1,)</f>
        <v>0</v>
      </c>
      <c r="H56" s="109">
        <f t="shared" ca="1" si="6"/>
        <v>0</v>
      </c>
      <c r="I56" s="109">
        <f t="shared" ca="1" si="7"/>
        <v>0</v>
      </c>
      <c r="J56" s="109">
        <f ca="1">SUM(OFFSET('2019研发费用 '!$H56,0,0,1,MONTH(封面!$G$13)))</f>
        <v>0</v>
      </c>
      <c r="K56" s="109">
        <f ca="1">SUM(OFFSET('2020预算研发费用 '!$H56,0,0,1,MONTH(封面!$G$13)))</f>
        <v>0</v>
      </c>
      <c r="L56" s="109">
        <f ca="1">SUM(OFFSET('2020实际研发费用池州天赐'!$H56,0,0,1,MONTH(封面!$G$13)))</f>
        <v>0</v>
      </c>
      <c r="M56" s="109">
        <f t="shared" ca="1" si="8"/>
        <v>0</v>
      </c>
      <c r="N56" s="109">
        <f t="shared" ca="1" si="9"/>
        <v>0</v>
      </c>
      <c r="O56" s="118" t="str">
        <f>IF('2020实际研发费用池州天赐'!U56="","",'2020实际研发费用池州天赐'!U56)</f>
        <v/>
      </c>
      <c r="P56" s="119"/>
      <c r="Q56" s="119"/>
      <c r="R56" s="119"/>
    </row>
    <row r="57" spans="1:18" s="102" customFormat="1" ht="17.25" customHeight="1">
      <c r="A57" s="522" t="s">
        <v>101</v>
      </c>
      <c r="B57" s="107" t="s">
        <v>102</v>
      </c>
      <c r="C57" s="112" t="s">
        <v>102</v>
      </c>
      <c r="D57" s="109">
        <f>'2020预算研发费用 '!T57</f>
        <v>0</v>
      </c>
      <c r="E57" s="109">
        <f ca="1">OFFSET('2019研发费用 '!$H57,0,MONTH(封面!$G$13)-1,)</f>
        <v>0</v>
      </c>
      <c r="F57" s="110">
        <f ca="1">OFFSET('2020预算研发费用 '!$H57,0,MONTH(封面!$G$13)-1,)</f>
        <v>0</v>
      </c>
      <c r="G57" s="110">
        <f ca="1">OFFSET('2020实际研发费用池州天赐'!$H57,0,MONTH(封面!$G$13)-1,)</f>
        <v>0</v>
      </c>
      <c r="H57" s="109">
        <f t="shared" ca="1" si="6"/>
        <v>0</v>
      </c>
      <c r="I57" s="109">
        <f t="shared" ca="1" si="7"/>
        <v>0</v>
      </c>
      <c r="J57" s="109">
        <f ca="1">SUM(OFFSET('2019研发费用 '!$H57,0,0,1,MONTH(封面!$G$13)))</f>
        <v>0</v>
      </c>
      <c r="K57" s="109">
        <f ca="1">SUM(OFFSET('2020预算研发费用 '!$H57,0,0,1,MONTH(封面!$G$13)))</f>
        <v>0</v>
      </c>
      <c r="L57" s="109">
        <f ca="1">SUM(OFFSET('2020实际研发费用池州天赐'!$H57,0,0,1,MONTH(封面!$G$13)))</f>
        <v>0</v>
      </c>
      <c r="M57" s="109">
        <f t="shared" ca="1" si="8"/>
        <v>0</v>
      </c>
      <c r="N57" s="109">
        <f t="shared" ca="1" si="9"/>
        <v>0</v>
      </c>
      <c r="O57" s="118" t="str">
        <f>IF('2020实际研发费用池州天赐'!U57="","",'2020实际研发费用池州天赐'!U57)</f>
        <v/>
      </c>
      <c r="P57" s="119"/>
      <c r="Q57" s="119"/>
      <c r="R57" s="119"/>
    </row>
    <row r="58" spans="1:18" s="102" customFormat="1" ht="17.25" customHeight="1">
      <c r="A58" s="522"/>
      <c r="B58" s="113" t="s">
        <v>103</v>
      </c>
      <c r="C58" s="112" t="s">
        <v>103</v>
      </c>
      <c r="D58" s="109">
        <f>'2020预算研发费用 '!T58</f>
        <v>0</v>
      </c>
      <c r="E58" s="109">
        <f ca="1">OFFSET('2019研发费用 '!$H58,0,MONTH(封面!$G$13)-1,)</f>
        <v>0</v>
      </c>
      <c r="F58" s="110">
        <f ca="1">OFFSET('2020预算研发费用 '!$H58,0,MONTH(封面!$G$13)-1,)</f>
        <v>0</v>
      </c>
      <c r="G58" s="110">
        <f ca="1">OFFSET('2020实际研发费用池州天赐'!$H58,0,MONTH(封面!$G$13)-1,)</f>
        <v>0</v>
      </c>
      <c r="H58" s="109">
        <f t="shared" ca="1" si="6"/>
        <v>0</v>
      </c>
      <c r="I58" s="109">
        <f t="shared" ca="1" si="7"/>
        <v>0</v>
      </c>
      <c r="J58" s="109">
        <f ca="1">SUM(OFFSET('2019研发费用 '!$H58,0,0,1,MONTH(封面!$G$13)))</f>
        <v>0</v>
      </c>
      <c r="K58" s="109">
        <f ca="1">SUM(OFFSET('2020预算研发费用 '!$H58,0,0,1,MONTH(封面!$G$13)))</f>
        <v>0</v>
      </c>
      <c r="L58" s="109">
        <f ca="1">SUM(OFFSET('2020实际研发费用池州天赐'!$H58,0,0,1,MONTH(封面!$G$13)))</f>
        <v>0</v>
      </c>
      <c r="M58" s="109">
        <f t="shared" ca="1" si="8"/>
        <v>0</v>
      </c>
      <c r="N58" s="109">
        <f t="shared" ca="1" si="9"/>
        <v>0</v>
      </c>
      <c r="O58" s="118" t="str">
        <f>IF('2020实际研发费用池州天赐'!U58="","",'2020实际研发费用池州天赐'!U58)</f>
        <v/>
      </c>
      <c r="P58" s="119"/>
      <c r="Q58" s="119"/>
      <c r="R58" s="119"/>
    </row>
    <row r="59" spans="1:18" s="102" customFormat="1" ht="17.25" customHeight="1">
      <c r="A59" s="522"/>
      <c r="B59" s="528" t="s">
        <v>104</v>
      </c>
      <c r="C59" s="112" t="s">
        <v>105</v>
      </c>
      <c r="D59" s="109">
        <f>'2020预算研发费用 '!T59</f>
        <v>0</v>
      </c>
      <c r="E59" s="109">
        <f ca="1">OFFSET('2019研发费用 '!$H59,0,MONTH(封面!$G$13)-1,)</f>
        <v>0</v>
      </c>
      <c r="F59" s="110">
        <f ca="1">OFFSET('2020预算研发费用 '!$H59,0,MONTH(封面!$G$13)-1,)</f>
        <v>0</v>
      </c>
      <c r="G59" s="110">
        <f ca="1">OFFSET('2020实际研发费用池州天赐'!$H59,0,MONTH(封面!$G$13)-1,)</f>
        <v>0</v>
      </c>
      <c r="H59" s="109">
        <f t="shared" ca="1" si="6"/>
        <v>0</v>
      </c>
      <c r="I59" s="109">
        <f t="shared" ca="1" si="7"/>
        <v>0</v>
      </c>
      <c r="J59" s="109">
        <f ca="1">SUM(OFFSET('2019研发费用 '!$H59,0,0,1,MONTH(封面!$G$13)))</f>
        <v>0</v>
      </c>
      <c r="K59" s="109">
        <f ca="1">SUM(OFFSET('2020预算研发费用 '!$H59,0,0,1,MONTH(封面!$G$13)))</f>
        <v>0</v>
      </c>
      <c r="L59" s="109">
        <f ca="1">SUM(OFFSET('2020实际研发费用池州天赐'!$H59,0,0,1,MONTH(封面!$G$13)))</f>
        <v>0</v>
      </c>
      <c r="M59" s="109">
        <f t="shared" ca="1" si="8"/>
        <v>0</v>
      </c>
      <c r="N59" s="109">
        <f t="shared" ca="1" si="9"/>
        <v>0</v>
      </c>
      <c r="O59" s="118" t="str">
        <f>IF('2020实际研发费用池州天赐'!U59="","",'2020实际研发费用池州天赐'!U59)</f>
        <v/>
      </c>
      <c r="P59" s="119"/>
      <c r="Q59" s="119"/>
      <c r="R59" s="119"/>
    </row>
    <row r="60" spans="1:18" s="102" customFormat="1" ht="17.25" customHeight="1">
      <c r="A60" s="522"/>
      <c r="B60" s="528"/>
      <c r="C60" s="112" t="s">
        <v>106</v>
      </c>
      <c r="D60" s="109">
        <f>'2020预算研发费用 '!T60</f>
        <v>0</v>
      </c>
      <c r="E60" s="109">
        <f ca="1">OFFSET('2019研发费用 '!$H60,0,MONTH(封面!$G$13)-1,)</f>
        <v>0</v>
      </c>
      <c r="F60" s="110">
        <f ca="1">OFFSET('2020预算研发费用 '!$H60,0,MONTH(封面!$G$13)-1,)</f>
        <v>0</v>
      </c>
      <c r="G60" s="110">
        <f ca="1">OFFSET('2020实际研发费用池州天赐'!$H60,0,MONTH(封面!$G$13)-1,)</f>
        <v>0</v>
      </c>
      <c r="H60" s="109">
        <f t="shared" ca="1" si="6"/>
        <v>0</v>
      </c>
      <c r="I60" s="109">
        <f t="shared" ca="1" si="7"/>
        <v>0</v>
      </c>
      <c r="J60" s="109">
        <f ca="1">SUM(OFFSET('2019研发费用 '!$H60,0,0,1,MONTH(封面!$G$13)))</f>
        <v>0</v>
      </c>
      <c r="K60" s="109">
        <f ca="1">SUM(OFFSET('2020预算研发费用 '!$H60,0,0,1,MONTH(封面!$G$13)))</f>
        <v>0</v>
      </c>
      <c r="L60" s="109">
        <f ca="1">SUM(OFFSET('2020实际研发费用池州天赐'!$H60,0,0,1,MONTH(封面!$G$13)))</f>
        <v>0</v>
      </c>
      <c r="M60" s="109">
        <f t="shared" ca="1" si="8"/>
        <v>0</v>
      </c>
      <c r="N60" s="109">
        <f t="shared" ca="1" si="9"/>
        <v>0</v>
      </c>
      <c r="O60" s="118" t="str">
        <f>IF('2020实际研发费用池州天赐'!U60="","",'2020实际研发费用池州天赐'!U60)</f>
        <v/>
      </c>
      <c r="P60" s="119"/>
      <c r="Q60" s="119"/>
      <c r="R60" s="119"/>
    </row>
    <row r="61" spans="1:18" s="102" customFormat="1" ht="17.25" customHeight="1">
      <c r="A61" s="522"/>
      <c r="B61" s="113" t="s">
        <v>107</v>
      </c>
      <c r="C61" s="112" t="s">
        <v>107</v>
      </c>
      <c r="D61" s="109">
        <f>'2020预算研发费用 '!T61</f>
        <v>0</v>
      </c>
      <c r="E61" s="109">
        <f ca="1">OFFSET('2019研发费用 '!$H61,0,MONTH(封面!$G$13)-1,)</f>
        <v>0</v>
      </c>
      <c r="F61" s="110">
        <f ca="1">OFFSET('2020预算研发费用 '!$H61,0,MONTH(封面!$G$13)-1,)</f>
        <v>0</v>
      </c>
      <c r="G61" s="110">
        <f ca="1">OFFSET('2020实际研发费用池州天赐'!$H61,0,MONTH(封面!$G$13)-1,)</f>
        <v>0</v>
      </c>
      <c r="H61" s="109">
        <f t="shared" ca="1" si="6"/>
        <v>0</v>
      </c>
      <c r="I61" s="109">
        <f t="shared" ca="1" si="7"/>
        <v>0</v>
      </c>
      <c r="J61" s="109">
        <f ca="1">SUM(OFFSET('2019研发费用 '!$H61,0,0,1,MONTH(封面!$G$13)))</f>
        <v>0</v>
      </c>
      <c r="K61" s="109">
        <f ca="1">SUM(OFFSET('2020预算研发费用 '!$H61,0,0,1,MONTH(封面!$G$13)))</f>
        <v>0</v>
      </c>
      <c r="L61" s="109">
        <f ca="1">SUM(OFFSET('2020实际研发费用池州天赐'!$H61,0,0,1,MONTH(封面!$G$13)))</f>
        <v>0</v>
      </c>
      <c r="M61" s="109">
        <f t="shared" ca="1" si="8"/>
        <v>0</v>
      </c>
      <c r="N61" s="109">
        <f t="shared" ca="1" si="9"/>
        <v>0</v>
      </c>
      <c r="O61" s="118" t="str">
        <f>IF('2020实际研发费用池州天赐'!U61="","",'2020实际研发费用池州天赐'!U61)</f>
        <v/>
      </c>
      <c r="P61" s="119"/>
      <c r="Q61" s="119"/>
      <c r="R61" s="119"/>
    </row>
    <row r="62" spans="1:18" s="102" customFormat="1" ht="17.25" customHeight="1">
      <c r="A62" s="522"/>
      <c r="B62" s="107" t="s">
        <v>108</v>
      </c>
      <c r="C62" s="112" t="s">
        <v>108</v>
      </c>
      <c r="D62" s="109">
        <f>'2020预算研发费用 '!T62</f>
        <v>0</v>
      </c>
      <c r="E62" s="109">
        <f ca="1">OFFSET('2019研发费用 '!$H62,0,MONTH(封面!$G$13)-1,)</f>
        <v>0</v>
      </c>
      <c r="F62" s="110">
        <f ca="1">OFFSET('2020预算研发费用 '!$H62,0,MONTH(封面!$G$13)-1,)</f>
        <v>0</v>
      </c>
      <c r="G62" s="110">
        <f ca="1">OFFSET('2020实际研发费用池州天赐'!$H62,0,MONTH(封面!$G$13)-1,)</f>
        <v>0</v>
      </c>
      <c r="H62" s="109">
        <f t="shared" ca="1" si="6"/>
        <v>0</v>
      </c>
      <c r="I62" s="109">
        <f t="shared" ca="1" si="7"/>
        <v>0</v>
      </c>
      <c r="J62" s="109">
        <f ca="1">SUM(OFFSET('2019研发费用 '!$H62,0,0,1,MONTH(封面!$G$13)))</f>
        <v>0</v>
      </c>
      <c r="K62" s="109">
        <f ca="1">SUM(OFFSET('2020预算研发费用 '!$H62,0,0,1,MONTH(封面!$G$13)))</f>
        <v>0</v>
      </c>
      <c r="L62" s="109">
        <f ca="1">SUM(OFFSET('2020实际研发费用池州天赐'!$H62,0,0,1,MONTH(封面!$G$13)))</f>
        <v>0</v>
      </c>
      <c r="M62" s="109">
        <f t="shared" ca="1" si="8"/>
        <v>0</v>
      </c>
      <c r="N62" s="109">
        <f t="shared" ca="1" si="9"/>
        <v>0</v>
      </c>
      <c r="O62" s="118" t="str">
        <f>IF('2020实际研发费用池州天赐'!U62="","",'2020实际研发费用池州天赐'!U62)</f>
        <v/>
      </c>
      <c r="P62" s="119"/>
      <c r="Q62" s="119"/>
      <c r="R62" s="119"/>
    </row>
    <row r="63" spans="1:18" s="102" customFormat="1" ht="17.25" customHeight="1">
      <c r="A63" s="523" t="s">
        <v>109</v>
      </c>
      <c r="B63" s="111" t="s">
        <v>110</v>
      </c>
      <c r="C63" s="112" t="s">
        <v>110</v>
      </c>
      <c r="D63" s="109">
        <f>'2020预算研发费用 '!T63</f>
        <v>0</v>
      </c>
      <c r="E63" s="109">
        <f ca="1">OFFSET('2019研发费用 '!$H63,0,MONTH(封面!$G$13)-1,)</f>
        <v>0</v>
      </c>
      <c r="F63" s="110">
        <f ca="1">OFFSET('2020预算研发费用 '!$H63,0,MONTH(封面!$G$13)-1,)</f>
        <v>0</v>
      </c>
      <c r="G63" s="110">
        <f ca="1">OFFSET('2020实际研发费用池州天赐'!$H63,0,MONTH(封面!$G$13)-1,)</f>
        <v>0</v>
      </c>
      <c r="H63" s="109">
        <f t="shared" ca="1" si="6"/>
        <v>0</v>
      </c>
      <c r="I63" s="109">
        <f t="shared" ca="1" si="7"/>
        <v>0</v>
      </c>
      <c r="J63" s="109">
        <f ca="1">SUM(OFFSET('2019研发费用 '!$H63,0,0,1,MONTH(封面!$G$13)))</f>
        <v>0</v>
      </c>
      <c r="K63" s="109">
        <f ca="1">SUM(OFFSET('2020预算研发费用 '!$H63,0,0,1,MONTH(封面!$G$13)))</f>
        <v>0</v>
      </c>
      <c r="L63" s="109">
        <f ca="1">SUM(OFFSET('2020实际研发费用池州天赐'!$H63,0,0,1,MONTH(封面!$G$13)))</f>
        <v>0</v>
      </c>
      <c r="M63" s="109">
        <f t="shared" ca="1" si="8"/>
        <v>0</v>
      </c>
      <c r="N63" s="109">
        <f t="shared" ca="1" si="9"/>
        <v>0</v>
      </c>
      <c r="O63" s="118" t="str">
        <f>IF('2020实际研发费用池州天赐'!U63="","",'2020实际研发费用池州天赐'!U63)</f>
        <v/>
      </c>
      <c r="P63" s="119"/>
      <c r="Q63" s="119"/>
      <c r="R63" s="119"/>
    </row>
    <row r="64" spans="1:18" s="102" customFormat="1" ht="17.25" customHeight="1">
      <c r="A64" s="523"/>
      <c r="B64" s="111" t="s">
        <v>111</v>
      </c>
      <c r="C64" s="112" t="s">
        <v>111</v>
      </c>
      <c r="D64" s="109">
        <f>'2020预算研发费用 '!T64</f>
        <v>0</v>
      </c>
      <c r="E64" s="109">
        <f ca="1">OFFSET('2019研发费用 '!$H64,0,MONTH(封面!$G$13)-1,)</f>
        <v>0</v>
      </c>
      <c r="F64" s="110">
        <f ca="1">OFFSET('2020预算研发费用 '!$H64,0,MONTH(封面!$G$13)-1,)</f>
        <v>0</v>
      </c>
      <c r="G64" s="110">
        <f ca="1">OFFSET('2020实际研发费用池州天赐'!$H64,0,MONTH(封面!$G$13)-1,)</f>
        <v>0</v>
      </c>
      <c r="H64" s="109">
        <f t="shared" ca="1" si="6"/>
        <v>0</v>
      </c>
      <c r="I64" s="109">
        <f t="shared" ca="1" si="7"/>
        <v>0</v>
      </c>
      <c r="J64" s="109">
        <f ca="1">SUM(OFFSET('2019研发费用 '!$H64,0,0,1,MONTH(封面!$G$13)))</f>
        <v>0</v>
      </c>
      <c r="K64" s="109">
        <f ca="1">SUM(OFFSET('2020预算研发费用 '!$H64,0,0,1,MONTH(封面!$G$13)))</f>
        <v>0</v>
      </c>
      <c r="L64" s="109">
        <f ca="1">SUM(OFFSET('2020实际研发费用池州天赐'!$H64,0,0,1,MONTH(封面!$G$13)))</f>
        <v>0</v>
      </c>
      <c r="M64" s="109">
        <f t="shared" ca="1" si="8"/>
        <v>0</v>
      </c>
      <c r="N64" s="109">
        <f t="shared" ca="1" si="9"/>
        <v>0</v>
      </c>
      <c r="O64" s="118" t="str">
        <f>IF('2020实际研发费用池州天赐'!U64="","",'2020实际研发费用池州天赐'!U64)</f>
        <v/>
      </c>
      <c r="P64" s="119"/>
      <c r="Q64" s="119"/>
      <c r="R64" s="119"/>
    </row>
    <row r="65" spans="1:18" s="102" customFormat="1" ht="17.25" customHeight="1">
      <c r="A65" s="523"/>
      <c r="B65" s="111" t="s">
        <v>112</v>
      </c>
      <c r="C65" s="112" t="s">
        <v>112</v>
      </c>
      <c r="D65" s="109">
        <f>'2020预算研发费用 '!T65</f>
        <v>0</v>
      </c>
      <c r="E65" s="109">
        <f ca="1">OFFSET('2019研发费用 '!$H65,0,MONTH(封面!$G$13)-1,)</f>
        <v>0</v>
      </c>
      <c r="F65" s="110">
        <f ca="1">OFFSET('2020预算研发费用 '!$H65,0,MONTH(封面!$G$13)-1,)</f>
        <v>0</v>
      </c>
      <c r="G65" s="110">
        <f ca="1">OFFSET('2020实际研发费用池州天赐'!$H65,0,MONTH(封面!$G$13)-1,)</f>
        <v>0</v>
      </c>
      <c r="H65" s="109">
        <f t="shared" ca="1" si="6"/>
        <v>0</v>
      </c>
      <c r="I65" s="109">
        <f t="shared" ca="1" si="7"/>
        <v>0</v>
      </c>
      <c r="J65" s="109">
        <f ca="1">SUM(OFFSET('2019研发费用 '!$H65,0,0,1,MONTH(封面!$G$13)))</f>
        <v>0</v>
      </c>
      <c r="K65" s="109">
        <f ca="1">SUM(OFFSET('2020预算研发费用 '!$H65,0,0,1,MONTH(封面!$G$13)))</f>
        <v>0</v>
      </c>
      <c r="L65" s="109">
        <f ca="1">SUM(OFFSET('2020实际研发费用池州天赐'!$H65,0,0,1,MONTH(封面!$G$13)))</f>
        <v>0</v>
      </c>
      <c r="M65" s="109">
        <f t="shared" ca="1" si="8"/>
        <v>0</v>
      </c>
      <c r="N65" s="109">
        <f t="shared" ca="1" si="9"/>
        <v>0</v>
      </c>
      <c r="O65" s="118" t="str">
        <f>IF('2020实际研发费用池州天赐'!U65="","",'2020实际研发费用池州天赐'!U65)</f>
        <v/>
      </c>
      <c r="P65" s="119"/>
      <c r="Q65" s="119"/>
      <c r="R65" s="119"/>
    </row>
    <row r="66" spans="1:18" s="102" customFormat="1" ht="17.25" customHeight="1">
      <c r="A66" s="523"/>
      <c r="B66" s="111" t="s">
        <v>113</v>
      </c>
      <c r="C66" s="112" t="s">
        <v>113</v>
      </c>
      <c r="D66" s="109">
        <f>'2020预算研发费用 '!T66</f>
        <v>0</v>
      </c>
      <c r="E66" s="109">
        <f ca="1">OFFSET('2019研发费用 '!$H66,0,MONTH(封面!$G$13)-1,)</f>
        <v>0</v>
      </c>
      <c r="F66" s="110">
        <f ca="1">OFFSET('2020预算研发费用 '!$H66,0,MONTH(封面!$G$13)-1,)</f>
        <v>0</v>
      </c>
      <c r="G66" s="110">
        <f ca="1">OFFSET('2020实际研发费用池州天赐'!$H66,0,MONTH(封面!$G$13)-1,)</f>
        <v>0</v>
      </c>
      <c r="H66" s="109">
        <f t="shared" ca="1" si="6"/>
        <v>0</v>
      </c>
      <c r="I66" s="109">
        <f t="shared" ca="1" si="7"/>
        <v>0</v>
      </c>
      <c r="J66" s="109">
        <f ca="1">SUM(OFFSET('2019研发费用 '!$H66,0,0,1,MONTH(封面!$G$13)))</f>
        <v>0</v>
      </c>
      <c r="K66" s="109">
        <f ca="1">SUM(OFFSET('2020预算研发费用 '!$H66,0,0,1,MONTH(封面!$G$13)))</f>
        <v>0</v>
      </c>
      <c r="L66" s="109">
        <f ca="1">SUM(OFFSET('2020实际研发费用池州天赐'!$H66,0,0,1,MONTH(封面!$G$13)))</f>
        <v>0</v>
      </c>
      <c r="M66" s="109">
        <f t="shared" ca="1" si="8"/>
        <v>0</v>
      </c>
      <c r="N66" s="109">
        <f t="shared" ca="1" si="9"/>
        <v>0</v>
      </c>
      <c r="O66" s="118" t="str">
        <f>IF('2020实际研发费用池州天赐'!U66="","",'2020实际研发费用池州天赐'!U66)</f>
        <v/>
      </c>
      <c r="P66" s="119"/>
      <c r="Q66" s="119"/>
      <c r="R66" s="119"/>
    </row>
    <row r="67" spans="1:18" s="102" customFormat="1" ht="17.25" customHeight="1">
      <c r="A67" s="523"/>
      <c r="B67" s="111" t="s">
        <v>114</v>
      </c>
      <c r="C67" s="112" t="s">
        <v>114</v>
      </c>
      <c r="D67" s="109">
        <f>'2020预算研发费用 '!T67</f>
        <v>0</v>
      </c>
      <c r="E67" s="109">
        <f ca="1">OFFSET('2019研发费用 '!$H67,0,MONTH(封面!$G$13)-1,)</f>
        <v>0</v>
      </c>
      <c r="F67" s="110">
        <f ca="1">OFFSET('2020预算研发费用 '!$H67,0,MONTH(封面!$G$13)-1,)</f>
        <v>0</v>
      </c>
      <c r="G67" s="110">
        <f ca="1">OFFSET('2020实际研发费用池州天赐'!$H67,0,MONTH(封面!$G$13)-1,)</f>
        <v>0</v>
      </c>
      <c r="H67" s="109">
        <f t="shared" ca="1" si="6"/>
        <v>0</v>
      </c>
      <c r="I67" s="109">
        <f t="shared" ca="1" si="7"/>
        <v>0</v>
      </c>
      <c r="J67" s="109">
        <f ca="1">SUM(OFFSET('2019研发费用 '!$H67,0,0,1,MONTH(封面!$G$13)))</f>
        <v>0</v>
      </c>
      <c r="K67" s="109">
        <f ca="1">SUM(OFFSET('2020预算研发费用 '!$H67,0,0,1,MONTH(封面!$G$13)))</f>
        <v>0</v>
      </c>
      <c r="L67" s="109">
        <f ca="1">SUM(OFFSET('2020实际研发费用池州天赐'!$H67,0,0,1,MONTH(封面!$G$13)))</f>
        <v>0</v>
      </c>
      <c r="M67" s="109">
        <f t="shared" ca="1" si="8"/>
        <v>0</v>
      </c>
      <c r="N67" s="109">
        <f t="shared" ca="1" si="9"/>
        <v>0</v>
      </c>
      <c r="O67" s="118" t="str">
        <f>IF('2020实际研发费用池州天赐'!U67="","",'2020实际研发费用池州天赐'!U67)</f>
        <v/>
      </c>
      <c r="P67" s="119"/>
      <c r="Q67" s="119"/>
      <c r="R67" s="119"/>
    </row>
    <row r="68" spans="1:18" s="102" customFormat="1" ht="17.25" customHeight="1">
      <c r="A68" s="523"/>
      <c r="B68" s="528" t="s">
        <v>115</v>
      </c>
      <c r="C68" s="112" t="s">
        <v>116</v>
      </c>
      <c r="D68" s="109">
        <f>'2020预算研发费用 '!T68</f>
        <v>0</v>
      </c>
      <c r="E68" s="109">
        <f ca="1">OFFSET('2019研发费用 '!$H68,0,MONTH(封面!$G$13)-1,)</f>
        <v>0</v>
      </c>
      <c r="F68" s="110">
        <f ca="1">OFFSET('2020预算研发费用 '!$H68,0,MONTH(封面!$G$13)-1,)</f>
        <v>0</v>
      </c>
      <c r="G68" s="110">
        <f ca="1">OFFSET('2020实际研发费用池州天赐'!$H68,0,MONTH(封面!$G$13)-1,)</f>
        <v>0</v>
      </c>
      <c r="H68" s="109">
        <f t="shared" ca="1" si="6"/>
        <v>0</v>
      </c>
      <c r="I68" s="109">
        <f t="shared" ca="1" si="7"/>
        <v>0</v>
      </c>
      <c r="J68" s="109">
        <f ca="1">SUM(OFFSET('2019研发费用 '!$H68,0,0,1,MONTH(封面!$G$13)))</f>
        <v>0</v>
      </c>
      <c r="K68" s="109">
        <f ca="1">SUM(OFFSET('2020预算研发费用 '!$H68,0,0,1,MONTH(封面!$G$13)))</f>
        <v>0</v>
      </c>
      <c r="L68" s="109">
        <f ca="1">SUM(OFFSET('2020实际研发费用池州天赐'!$H68,0,0,1,MONTH(封面!$G$13)))</f>
        <v>0</v>
      </c>
      <c r="M68" s="109">
        <f t="shared" ca="1" si="8"/>
        <v>0</v>
      </c>
      <c r="N68" s="109">
        <f t="shared" ca="1" si="9"/>
        <v>0</v>
      </c>
      <c r="O68" s="118" t="str">
        <f>IF('2020实际研发费用池州天赐'!U68="","",'2020实际研发费用池州天赐'!U68)</f>
        <v/>
      </c>
      <c r="P68" s="119"/>
      <c r="Q68" s="119"/>
      <c r="R68" s="119"/>
    </row>
    <row r="69" spans="1:18" s="102" customFormat="1" ht="17.25" customHeight="1">
      <c r="A69" s="523"/>
      <c r="B69" s="528"/>
      <c r="C69" s="112" t="s">
        <v>117</v>
      </c>
      <c r="D69" s="109">
        <f>'2020预算研发费用 '!T69</f>
        <v>0</v>
      </c>
      <c r="E69" s="109">
        <f ca="1">OFFSET('2019研发费用 '!$H69,0,MONTH(封面!$G$13)-1,)</f>
        <v>0</v>
      </c>
      <c r="F69" s="110">
        <f ca="1">OFFSET('2020预算研发费用 '!$H69,0,MONTH(封面!$G$13)-1,)</f>
        <v>0</v>
      </c>
      <c r="G69" s="110">
        <f ca="1">OFFSET('2020实际研发费用池州天赐'!$H69,0,MONTH(封面!$G$13)-1,)</f>
        <v>0</v>
      </c>
      <c r="H69" s="109">
        <f t="shared" ca="1" si="6"/>
        <v>0</v>
      </c>
      <c r="I69" s="109">
        <f t="shared" ca="1" si="7"/>
        <v>0</v>
      </c>
      <c r="J69" s="109">
        <f ca="1">SUM(OFFSET('2019研发费用 '!$H69,0,0,1,MONTH(封面!$G$13)))</f>
        <v>0</v>
      </c>
      <c r="K69" s="109">
        <f ca="1">SUM(OFFSET('2020预算研发费用 '!$H69,0,0,1,MONTH(封面!$G$13)))</f>
        <v>0</v>
      </c>
      <c r="L69" s="109">
        <f ca="1">SUM(OFFSET('2020实际研发费用池州天赐'!$H69,0,0,1,MONTH(封面!$G$13)))</f>
        <v>0</v>
      </c>
      <c r="M69" s="109">
        <f t="shared" ca="1" si="8"/>
        <v>0</v>
      </c>
      <c r="N69" s="109">
        <f t="shared" ca="1" si="9"/>
        <v>0</v>
      </c>
      <c r="O69" s="118" t="str">
        <f>IF('2020实际研发费用池州天赐'!U69="","",'2020实际研发费用池州天赐'!U69)</f>
        <v/>
      </c>
      <c r="P69" s="119"/>
      <c r="Q69" s="119"/>
      <c r="R69" s="119"/>
    </row>
    <row r="70" spans="1:18" s="102" customFormat="1" ht="17.25" customHeight="1">
      <c r="A70" s="523"/>
      <c r="B70" s="113" t="s">
        <v>118</v>
      </c>
      <c r="C70" s="112" t="s">
        <v>118</v>
      </c>
      <c r="D70" s="109">
        <f>'2020预算研发费用 '!T70</f>
        <v>0</v>
      </c>
      <c r="E70" s="109">
        <f ca="1">OFFSET('2019研发费用 '!$H70,0,MONTH(封面!$G$13)-1,)</f>
        <v>0</v>
      </c>
      <c r="F70" s="110">
        <f ca="1">OFFSET('2020预算研发费用 '!$H70,0,MONTH(封面!$G$13)-1,)</f>
        <v>0</v>
      </c>
      <c r="G70" s="110">
        <f ca="1">OFFSET('2020实际研发费用池州天赐'!$H70,0,MONTH(封面!$G$13)-1,)</f>
        <v>0</v>
      </c>
      <c r="H70" s="109">
        <f t="shared" ca="1" si="6"/>
        <v>0</v>
      </c>
      <c r="I70" s="109">
        <f t="shared" ca="1" si="7"/>
        <v>0</v>
      </c>
      <c r="J70" s="109">
        <f ca="1">SUM(OFFSET('2019研发费用 '!$H70,0,0,1,MONTH(封面!$G$13)))</f>
        <v>0</v>
      </c>
      <c r="K70" s="109">
        <f ca="1">SUM(OFFSET('2020预算研发费用 '!$H70,0,0,1,MONTH(封面!$G$13)))</f>
        <v>0</v>
      </c>
      <c r="L70" s="109">
        <f ca="1">SUM(OFFSET('2020实际研发费用池州天赐'!$H70,0,0,1,MONTH(封面!$G$13)))</f>
        <v>0</v>
      </c>
      <c r="M70" s="109">
        <f t="shared" ca="1" si="8"/>
        <v>0</v>
      </c>
      <c r="N70" s="109">
        <f t="shared" ca="1" si="9"/>
        <v>0</v>
      </c>
      <c r="O70" s="118" t="str">
        <f>IF('2020实际研发费用池州天赐'!U70="","",'2020实际研发费用池州天赐'!U70)</f>
        <v/>
      </c>
      <c r="P70" s="119"/>
      <c r="Q70" s="119"/>
      <c r="R70" s="119"/>
    </row>
    <row r="71" spans="1:18" s="102" customFormat="1" ht="17.25" customHeight="1">
      <c r="A71" s="523"/>
      <c r="B71" s="113" t="s">
        <v>119</v>
      </c>
      <c r="C71" s="112" t="s">
        <v>119</v>
      </c>
      <c r="D71" s="109">
        <f>'2020预算研发费用 '!T71</f>
        <v>0</v>
      </c>
      <c r="E71" s="109">
        <f ca="1">OFFSET('2019研发费用 '!$H71,0,MONTH(封面!$G$13)-1,)</f>
        <v>0</v>
      </c>
      <c r="F71" s="110">
        <f ca="1">OFFSET('2020预算研发费用 '!$H71,0,MONTH(封面!$G$13)-1,)</f>
        <v>0</v>
      </c>
      <c r="G71" s="110">
        <f ca="1">OFFSET('2020实际研发费用池州天赐'!$H71,0,MONTH(封面!$G$13)-1,)</f>
        <v>0</v>
      </c>
      <c r="H71" s="109">
        <f t="shared" ca="1" si="6"/>
        <v>0</v>
      </c>
      <c r="I71" s="109">
        <f t="shared" ca="1" si="7"/>
        <v>0</v>
      </c>
      <c r="J71" s="109">
        <f ca="1">SUM(OFFSET('2019研发费用 '!$H71,0,0,1,MONTH(封面!$G$13)))</f>
        <v>0</v>
      </c>
      <c r="K71" s="109">
        <f ca="1">SUM(OFFSET('2020预算研发费用 '!$H71,0,0,1,MONTH(封面!$G$13)))</f>
        <v>0</v>
      </c>
      <c r="L71" s="109">
        <f ca="1">SUM(OFFSET('2020实际研发费用池州天赐'!$H71,0,0,1,MONTH(封面!$G$13)))</f>
        <v>0</v>
      </c>
      <c r="M71" s="109">
        <f t="shared" ca="1" si="8"/>
        <v>0</v>
      </c>
      <c r="N71" s="109">
        <f t="shared" ca="1" si="9"/>
        <v>0</v>
      </c>
      <c r="O71" s="118" t="str">
        <f>IF('2020实际研发费用池州天赐'!U71="","",'2020实际研发费用池州天赐'!U71)</f>
        <v/>
      </c>
      <c r="P71" s="119"/>
      <c r="Q71" s="119"/>
      <c r="R71" s="119"/>
    </row>
    <row r="72" spans="1:18" s="102" customFormat="1" ht="17.25" customHeight="1">
      <c r="A72" s="523"/>
      <c r="B72" s="113" t="s">
        <v>120</v>
      </c>
      <c r="C72" s="112" t="s">
        <v>120</v>
      </c>
      <c r="D72" s="109">
        <f>'2020预算研发费用 '!T72</f>
        <v>0</v>
      </c>
      <c r="E72" s="109">
        <f ca="1">OFFSET('2019研发费用 '!$H72,0,MONTH(封面!$G$13)-1,)</f>
        <v>0</v>
      </c>
      <c r="F72" s="110">
        <f ca="1">OFFSET('2020预算研发费用 '!$H72,0,MONTH(封面!$G$13)-1,)</f>
        <v>0</v>
      </c>
      <c r="G72" s="110">
        <f ca="1">OFFSET('2020实际研发费用池州天赐'!$H72,0,MONTH(封面!$G$13)-1,)</f>
        <v>0</v>
      </c>
      <c r="H72" s="109">
        <f t="shared" ca="1" si="6"/>
        <v>0</v>
      </c>
      <c r="I72" s="109">
        <f t="shared" ca="1" si="7"/>
        <v>0</v>
      </c>
      <c r="J72" s="109">
        <f ca="1">SUM(OFFSET('2019研发费用 '!$H72,0,0,1,MONTH(封面!$G$13)))</f>
        <v>0</v>
      </c>
      <c r="K72" s="109">
        <f ca="1">SUM(OFFSET('2020预算研发费用 '!$H72,0,0,1,MONTH(封面!$G$13)))</f>
        <v>0</v>
      </c>
      <c r="L72" s="109">
        <f ca="1">SUM(OFFSET('2020实际研发费用池州天赐'!$H72,0,0,1,MONTH(封面!$G$13)))</f>
        <v>0</v>
      </c>
      <c r="M72" s="109">
        <f t="shared" ca="1" si="8"/>
        <v>0</v>
      </c>
      <c r="N72" s="109">
        <f t="shared" ca="1" si="9"/>
        <v>0</v>
      </c>
      <c r="O72" s="118" t="str">
        <f>IF('2020实际研发费用池州天赐'!U72="","",'2020实际研发费用池州天赐'!U72)</f>
        <v/>
      </c>
      <c r="P72" s="119"/>
      <c r="Q72" s="119"/>
      <c r="R72" s="119"/>
    </row>
    <row r="73" spans="1:18" s="102" customFormat="1" ht="17.25" customHeight="1">
      <c r="A73" s="523"/>
      <c r="B73" s="528" t="s">
        <v>121</v>
      </c>
      <c r="C73" s="112" t="s">
        <v>122</v>
      </c>
      <c r="D73" s="109">
        <f>'2020预算研发费用 '!T73</f>
        <v>0</v>
      </c>
      <c r="E73" s="109">
        <f ca="1">OFFSET('2019研发费用 '!$H73,0,MONTH(封面!$G$13)-1,)</f>
        <v>0</v>
      </c>
      <c r="F73" s="110">
        <f ca="1">OFFSET('2020预算研发费用 '!$H73,0,MONTH(封面!$G$13)-1,)</f>
        <v>0</v>
      </c>
      <c r="G73" s="110">
        <f ca="1">OFFSET('2020实际研发费用池州天赐'!$H73,0,MONTH(封面!$G$13)-1,)</f>
        <v>0</v>
      </c>
      <c r="H73" s="109">
        <f t="shared" ca="1" si="6"/>
        <v>0</v>
      </c>
      <c r="I73" s="109">
        <f t="shared" ca="1" si="7"/>
        <v>0</v>
      </c>
      <c r="J73" s="109">
        <f ca="1">SUM(OFFSET('2019研发费用 '!$H73,0,0,1,MONTH(封面!$G$13)))</f>
        <v>0</v>
      </c>
      <c r="K73" s="109">
        <f ca="1">SUM(OFFSET('2020预算研发费用 '!$H73,0,0,1,MONTH(封面!$G$13)))</f>
        <v>0</v>
      </c>
      <c r="L73" s="109">
        <f ca="1">SUM(OFFSET('2020实际研发费用池州天赐'!$H73,0,0,1,MONTH(封面!$G$13)))</f>
        <v>0</v>
      </c>
      <c r="M73" s="109">
        <f t="shared" ca="1" si="8"/>
        <v>0</v>
      </c>
      <c r="N73" s="109">
        <f t="shared" ca="1" si="9"/>
        <v>0</v>
      </c>
      <c r="O73" s="118" t="str">
        <f>IF('2020实际研发费用池州天赐'!U73="","",'2020实际研发费用池州天赐'!U73)</f>
        <v/>
      </c>
      <c r="P73" s="119"/>
      <c r="Q73" s="119"/>
      <c r="R73" s="119"/>
    </row>
    <row r="74" spans="1:18" s="102" customFormat="1" ht="17.25" customHeight="1">
      <c r="A74" s="523"/>
      <c r="B74" s="528"/>
      <c r="C74" s="120" t="s">
        <v>123</v>
      </c>
      <c r="D74" s="109">
        <f>'2020预算研发费用 '!T74</f>
        <v>0</v>
      </c>
      <c r="E74" s="109">
        <f ca="1">OFFSET('2019研发费用 '!$H74,0,MONTH(封面!$G$13)-1,)</f>
        <v>0</v>
      </c>
      <c r="F74" s="110">
        <f ca="1">OFFSET('2020预算研发费用 '!$H74,0,MONTH(封面!$G$13)-1,)</f>
        <v>0</v>
      </c>
      <c r="G74" s="110">
        <f ca="1">OFFSET('2020实际研发费用池州天赐'!$H74,0,MONTH(封面!$G$13)-1,)</f>
        <v>0</v>
      </c>
      <c r="H74" s="109">
        <f t="shared" ca="1" si="6"/>
        <v>0</v>
      </c>
      <c r="I74" s="109">
        <f t="shared" ca="1" si="7"/>
        <v>0</v>
      </c>
      <c r="J74" s="109">
        <f ca="1">SUM(OFFSET('2019研发费用 '!$H74,0,0,1,MONTH(封面!$G$13)))</f>
        <v>0</v>
      </c>
      <c r="K74" s="109">
        <f ca="1">SUM(OFFSET('2020预算研发费用 '!$H74,0,0,1,MONTH(封面!$G$13)))</f>
        <v>0</v>
      </c>
      <c r="L74" s="109">
        <f ca="1">SUM(OFFSET('2020实际研发费用池州天赐'!$H74,0,0,1,MONTH(封面!$G$13)))</f>
        <v>0</v>
      </c>
      <c r="M74" s="109">
        <f t="shared" ca="1" si="8"/>
        <v>0</v>
      </c>
      <c r="N74" s="109">
        <f t="shared" ca="1" si="9"/>
        <v>0</v>
      </c>
      <c r="O74" s="118" t="str">
        <f>IF('2020实际研发费用池州天赐'!U74="","",'2020实际研发费用池州天赐'!U74)</f>
        <v/>
      </c>
      <c r="P74" s="119"/>
      <c r="Q74" s="119"/>
      <c r="R74" s="119"/>
    </row>
    <row r="75" spans="1:18" s="102" customFormat="1" ht="17.25" customHeight="1">
      <c r="A75" s="523"/>
      <c r="B75" s="113" t="s">
        <v>124</v>
      </c>
      <c r="C75" s="112" t="s">
        <v>124</v>
      </c>
      <c r="D75" s="109">
        <f>'2020预算研发费用 '!T75</f>
        <v>0</v>
      </c>
      <c r="E75" s="109">
        <f ca="1">OFFSET('2019研发费用 '!$H75,0,MONTH(封面!$G$13)-1,)</f>
        <v>0</v>
      </c>
      <c r="F75" s="110">
        <f ca="1">OFFSET('2020预算研发费用 '!$H75,0,MONTH(封面!$G$13)-1,)</f>
        <v>0</v>
      </c>
      <c r="G75" s="110">
        <f ca="1">OFFSET('2020实际研发费用池州天赐'!$H75,0,MONTH(封面!$G$13)-1,)</f>
        <v>0</v>
      </c>
      <c r="H75" s="109">
        <f t="shared" ref="H75:H92" ca="1" si="10">G75-E75</f>
        <v>0</v>
      </c>
      <c r="I75" s="109">
        <f t="shared" ref="I75:I92" ca="1" si="11">G75-F75</f>
        <v>0</v>
      </c>
      <c r="J75" s="109">
        <f ca="1">SUM(OFFSET('2019研发费用 '!$H75,0,0,1,MONTH(封面!$G$13)))</f>
        <v>0</v>
      </c>
      <c r="K75" s="109">
        <f ca="1">SUM(OFFSET('2020预算研发费用 '!$H75,0,0,1,MONTH(封面!$G$13)))</f>
        <v>0</v>
      </c>
      <c r="L75" s="109">
        <f ca="1">SUM(OFFSET('2020实际研发费用池州天赐'!$H75,0,0,1,MONTH(封面!$G$13)))</f>
        <v>0</v>
      </c>
      <c r="M75" s="109">
        <f t="shared" ref="M75:M92" ca="1" si="12">L75-J75</f>
        <v>0</v>
      </c>
      <c r="N75" s="109">
        <f t="shared" ref="N75:N97" ca="1" si="13">L75-K75</f>
        <v>0</v>
      </c>
      <c r="O75" s="118" t="str">
        <f>IF('2020实际研发费用池州天赐'!U75="","",'2020实际研发费用池州天赐'!U75)</f>
        <v/>
      </c>
      <c r="P75" s="119"/>
      <c r="Q75" s="119"/>
      <c r="R75" s="119"/>
    </row>
    <row r="76" spans="1:18" s="102" customFormat="1" ht="17.25" customHeight="1">
      <c r="A76" s="524" t="s">
        <v>125</v>
      </c>
      <c r="B76" s="107" t="s">
        <v>126</v>
      </c>
      <c r="C76" s="112" t="s">
        <v>126</v>
      </c>
      <c r="D76" s="109">
        <f>'2020预算研发费用 '!T76</f>
        <v>0</v>
      </c>
      <c r="E76" s="109">
        <f ca="1">OFFSET('2019研发费用 '!$H76,0,MONTH(封面!$G$13)-1,)</f>
        <v>0</v>
      </c>
      <c r="F76" s="110">
        <f ca="1">OFFSET('2020预算研发费用 '!$H76,0,MONTH(封面!$G$13)-1,)</f>
        <v>0</v>
      </c>
      <c r="G76" s="110">
        <f ca="1">OFFSET('2020实际研发费用池州天赐'!$H76,0,MONTH(封面!$G$13)-1,)</f>
        <v>0</v>
      </c>
      <c r="H76" s="109">
        <f t="shared" ca="1" si="10"/>
        <v>0</v>
      </c>
      <c r="I76" s="109">
        <f t="shared" ca="1" si="11"/>
        <v>0</v>
      </c>
      <c r="J76" s="109">
        <f ca="1">SUM(OFFSET('2019研发费用 '!$H76,0,0,1,MONTH(封面!$G$13)))</f>
        <v>0</v>
      </c>
      <c r="K76" s="109">
        <f ca="1">SUM(OFFSET('2020预算研发费用 '!$H76,0,0,1,MONTH(封面!$G$13)))</f>
        <v>0</v>
      </c>
      <c r="L76" s="109">
        <f ca="1">SUM(OFFSET('2020实际研发费用池州天赐'!$H76,0,0,1,MONTH(封面!$G$13)))</f>
        <v>0</v>
      </c>
      <c r="M76" s="109">
        <f t="shared" ca="1" si="12"/>
        <v>0</v>
      </c>
      <c r="N76" s="109">
        <f t="shared" ca="1" si="13"/>
        <v>0</v>
      </c>
      <c r="O76" s="118" t="str">
        <f>IF('2020实际研发费用池州天赐'!U76="","",'2020实际研发费用池州天赐'!U76)</f>
        <v/>
      </c>
      <c r="P76" s="119"/>
      <c r="Q76" s="119"/>
      <c r="R76" s="119"/>
    </row>
    <row r="77" spans="1:18" s="102" customFormat="1" ht="17.25" customHeight="1">
      <c r="A77" s="524"/>
      <c r="B77" s="513" t="s">
        <v>127</v>
      </c>
      <c r="C77" s="112" t="s">
        <v>128</v>
      </c>
      <c r="D77" s="109">
        <f>'2020预算研发费用 '!T77</f>
        <v>0</v>
      </c>
      <c r="E77" s="109">
        <f ca="1">OFFSET('2019研发费用 '!$H77,0,MONTH(封面!$G$13)-1,)</f>
        <v>0</v>
      </c>
      <c r="F77" s="110">
        <f ca="1">OFFSET('2020预算研发费用 '!$H77,0,MONTH(封面!$G$13)-1,)</f>
        <v>0</v>
      </c>
      <c r="G77" s="110">
        <f ca="1">OFFSET('2020实际研发费用池州天赐'!$H77,0,MONTH(封面!$G$13)-1,)</f>
        <v>0</v>
      </c>
      <c r="H77" s="109">
        <f t="shared" ca="1" si="10"/>
        <v>0</v>
      </c>
      <c r="I77" s="109">
        <f t="shared" ca="1" si="11"/>
        <v>0</v>
      </c>
      <c r="J77" s="109">
        <f ca="1">SUM(OFFSET('2019研发费用 '!$H77,0,0,1,MONTH(封面!$G$13)))</f>
        <v>0</v>
      </c>
      <c r="K77" s="109">
        <f ca="1">SUM(OFFSET('2020预算研发费用 '!$H77,0,0,1,MONTH(封面!$G$13)))</f>
        <v>0</v>
      </c>
      <c r="L77" s="109">
        <f ca="1">SUM(OFFSET('2020实际研发费用池州天赐'!$H77,0,0,1,MONTH(封面!$G$13)))</f>
        <v>0</v>
      </c>
      <c r="M77" s="109">
        <f t="shared" ca="1" si="12"/>
        <v>0</v>
      </c>
      <c r="N77" s="109">
        <f t="shared" ca="1" si="13"/>
        <v>0</v>
      </c>
      <c r="O77" s="118" t="str">
        <f>IF('2020实际研发费用池州天赐'!U77="","",'2020实际研发费用池州天赐'!U77)</f>
        <v/>
      </c>
      <c r="P77" s="119"/>
      <c r="Q77" s="119"/>
      <c r="R77" s="119"/>
    </row>
    <row r="78" spans="1:18" s="102" customFormat="1" ht="17.25" customHeight="1">
      <c r="A78" s="524"/>
      <c r="B78" s="513"/>
      <c r="C78" s="120" t="s">
        <v>129</v>
      </c>
      <c r="D78" s="109">
        <f>'2020预算研发费用 '!T78</f>
        <v>0</v>
      </c>
      <c r="E78" s="109">
        <f ca="1">OFFSET('2019研发费用 '!$H78,0,MONTH(封面!$G$13)-1,)</f>
        <v>0</v>
      </c>
      <c r="F78" s="110">
        <f ca="1">OFFSET('2020预算研发费用 '!$H78,0,MONTH(封面!$G$13)-1,)</f>
        <v>0</v>
      </c>
      <c r="G78" s="110">
        <f ca="1">OFFSET('2020实际研发费用池州天赐'!$H78,0,MONTH(封面!$G$13)-1,)</f>
        <v>0</v>
      </c>
      <c r="H78" s="109">
        <f t="shared" ca="1" si="10"/>
        <v>0</v>
      </c>
      <c r="I78" s="109">
        <f t="shared" ca="1" si="11"/>
        <v>0</v>
      </c>
      <c r="J78" s="109">
        <f ca="1">SUM(OFFSET('2019研发费用 '!$H78,0,0,1,MONTH(封面!$G$13)))</f>
        <v>0</v>
      </c>
      <c r="K78" s="109">
        <f ca="1">SUM(OFFSET('2020预算研发费用 '!$H78,0,0,1,MONTH(封面!$G$13)))</f>
        <v>0</v>
      </c>
      <c r="L78" s="109">
        <f ca="1">SUM(OFFSET('2020实际研发费用池州天赐'!$H78,0,0,1,MONTH(封面!$G$13)))</f>
        <v>0</v>
      </c>
      <c r="M78" s="109">
        <f t="shared" ca="1" si="12"/>
        <v>0</v>
      </c>
      <c r="N78" s="109">
        <f t="shared" ca="1" si="13"/>
        <v>0</v>
      </c>
      <c r="O78" s="118" t="str">
        <f>IF('2020实际研发费用池州天赐'!U78="","",'2020实际研发费用池州天赐'!U78)</f>
        <v/>
      </c>
      <c r="P78" s="119"/>
      <c r="Q78" s="119"/>
      <c r="R78" s="119"/>
    </row>
    <row r="79" spans="1:18" s="102" customFormat="1" ht="17.25" customHeight="1">
      <c r="A79" s="524"/>
      <c r="B79" s="107" t="s">
        <v>130</v>
      </c>
      <c r="C79" s="112" t="s">
        <v>130</v>
      </c>
      <c r="D79" s="109">
        <f>'2020预算研发费用 '!T79</f>
        <v>0</v>
      </c>
      <c r="E79" s="109">
        <f ca="1">OFFSET('2019研发费用 '!$H79,0,MONTH(封面!$G$13)-1,)</f>
        <v>0</v>
      </c>
      <c r="F79" s="110">
        <f ca="1">OFFSET('2020预算研发费用 '!$H79,0,MONTH(封面!$G$13)-1,)</f>
        <v>0</v>
      </c>
      <c r="G79" s="110">
        <f ca="1">OFFSET('2020实际研发费用池州天赐'!$H79,0,MONTH(封面!$G$13)-1,)</f>
        <v>0</v>
      </c>
      <c r="H79" s="109">
        <f t="shared" ca="1" si="10"/>
        <v>0</v>
      </c>
      <c r="I79" s="109">
        <f t="shared" ca="1" si="11"/>
        <v>0</v>
      </c>
      <c r="J79" s="109">
        <f ca="1">SUM(OFFSET('2019研发费用 '!$H79,0,0,1,MONTH(封面!$G$13)))</f>
        <v>0</v>
      </c>
      <c r="K79" s="109">
        <f ca="1">SUM(OFFSET('2020预算研发费用 '!$H79,0,0,1,MONTH(封面!$G$13)))</f>
        <v>0</v>
      </c>
      <c r="L79" s="109">
        <f ca="1">SUM(OFFSET('2020实际研发费用池州天赐'!$H79,0,0,1,MONTH(封面!$G$13)))</f>
        <v>0</v>
      </c>
      <c r="M79" s="109">
        <f t="shared" ca="1" si="12"/>
        <v>0</v>
      </c>
      <c r="N79" s="109">
        <f t="shared" ca="1" si="13"/>
        <v>0</v>
      </c>
      <c r="O79" s="118" t="str">
        <f>IF('2020实际研发费用池州天赐'!U79="","",'2020实际研发费用池州天赐'!U79)</f>
        <v/>
      </c>
      <c r="P79" s="119"/>
      <c r="Q79" s="119"/>
      <c r="R79" s="119"/>
    </row>
    <row r="80" spans="1:18" s="102" customFormat="1" ht="17.25" customHeight="1">
      <c r="A80" s="525" t="s">
        <v>131</v>
      </c>
      <c r="B80" s="107" t="s">
        <v>132</v>
      </c>
      <c r="C80" s="112" t="s">
        <v>132</v>
      </c>
      <c r="D80" s="109">
        <f>'2020预算研发费用 '!T80</f>
        <v>0</v>
      </c>
      <c r="E80" s="109">
        <f ca="1">OFFSET('2019研发费用 '!$H80,0,MONTH(封面!$G$13)-1,)</f>
        <v>0</v>
      </c>
      <c r="F80" s="110">
        <f ca="1">OFFSET('2020预算研发费用 '!$H80,0,MONTH(封面!$G$13)-1,)</f>
        <v>0</v>
      </c>
      <c r="G80" s="110">
        <f ca="1">OFFSET('2020实际研发费用池州天赐'!$H80,0,MONTH(封面!$G$13)-1,)</f>
        <v>0</v>
      </c>
      <c r="H80" s="109">
        <f t="shared" ca="1" si="10"/>
        <v>0</v>
      </c>
      <c r="I80" s="109">
        <f t="shared" ca="1" si="11"/>
        <v>0</v>
      </c>
      <c r="J80" s="109">
        <f ca="1">SUM(OFFSET('2019研发费用 '!$H80,0,0,1,MONTH(封面!$G$13)))</f>
        <v>0</v>
      </c>
      <c r="K80" s="109">
        <f ca="1">SUM(OFFSET('2020预算研发费用 '!$H80,0,0,1,MONTH(封面!$G$13)))</f>
        <v>0</v>
      </c>
      <c r="L80" s="109">
        <f ca="1">SUM(OFFSET('2020实际研发费用池州天赐'!$H80,0,0,1,MONTH(封面!$G$13)))</f>
        <v>0</v>
      </c>
      <c r="M80" s="109">
        <f t="shared" ca="1" si="12"/>
        <v>0</v>
      </c>
      <c r="N80" s="109">
        <f t="shared" ca="1" si="13"/>
        <v>0</v>
      </c>
      <c r="O80" s="118" t="str">
        <f>IF('2020实际研发费用池州天赐'!U80="","",'2020实际研发费用池州天赐'!U80)</f>
        <v/>
      </c>
      <c r="P80" s="119"/>
      <c r="Q80" s="119"/>
      <c r="R80" s="119"/>
    </row>
    <row r="81" spans="1:18" s="102" customFormat="1" ht="17.25" customHeight="1">
      <c r="A81" s="525"/>
      <c r="B81" s="107" t="s">
        <v>133</v>
      </c>
      <c r="C81" s="108" t="s">
        <v>133</v>
      </c>
      <c r="D81" s="109">
        <f>'2020预算研发费用 '!T81</f>
        <v>0</v>
      </c>
      <c r="E81" s="109">
        <f ca="1">OFFSET('2019研发费用 '!$H81,0,MONTH(封面!$G$13)-1,)</f>
        <v>0</v>
      </c>
      <c r="F81" s="110">
        <f ca="1">OFFSET('2020预算研发费用 '!$H81,0,MONTH(封面!$G$13)-1,)</f>
        <v>0</v>
      </c>
      <c r="G81" s="110">
        <f ca="1">OFFSET('2020实际研发费用池州天赐'!$H81,0,MONTH(封面!$G$13)-1,)</f>
        <v>0</v>
      </c>
      <c r="H81" s="109">
        <f t="shared" ca="1" si="10"/>
        <v>0</v>
      </c>
      <c r="I81" s="109">
        <f t="shared" ca="1" si="11"/>
        <v>0</v>
      </c>
      <c r="J81" s="109">
        <f ca="1">SUM(OFFSET('2019研发费用 '!$H81,0,0,1,MONTH(封面!$G$13)))</f>
        <v>0</v>
      </c>
      <c r="K81" s="109">
        <f ca="1">SUM(OFFSET('2020预算研发费用 '!$H81,0,0,1,MONTH(封面!$G$13)))</f>
        <v>0</v>
      </c>
      <c r="L81" s="109">
        <f ca="1">SUM(OFFSET('2020实际研发费用池州天赐'!$H81,0,0,1,MONTH(封面!$G$13)))</f>
        <v>0</v>
      </c>
      <c r="M81" s="109">
        <f t="shared" ca="1" si="12"/>
        <v>0</v>
      </c>
      <c r="N81" s="109">
        <f t="shared" ca="1" si="13"/>
        <v>0</v>
      </c>
      <c r="O81" s="118" t="str">
        <f>IF('2020实际研发费用池州天赐'!U81="","",'2020实际研发费用池州天赐'!U81)</f>
        <v/>
      </c>
      <c r="P81" s="119"/>
      <c r="Q81" s="119"/>
      <c r="R81" s="119"/>
    </row>
    <row r="82" spans="1:18" s="102" customFormat="1" ht="17.25" customHeight="1">
      <c r="A82" s="525"/>
      <c r="B82" s="513" t="s">
        <v>134</v>
      </c>
      <c r="C82" s="108" t="s">
        <v>135</v>
      </c>
      <c r="D82" s="109">
        <f>'2020预算研发费用 '!T82</f>
        <v>0</v>
      </c>
      <c r="E82" s="109">
        <f ca="1">OFFSET('2019研发费用 '!$H82,0,MONTH(封面!$G$13)-1,)</f>
        <v>0</v>
      </c>
      <c r="F82" s="110">
        <f ca="1">OFFSET('2020预算研发费用 '!$H82,0,MONTH(封面!$G$13)-1,)</f>
        <v>0</v>
      </c>
      <c r="G82" s="110">
        <f ca="1">OFFSET('2020实际研发费用池州天赐'!$H82,0,MONTH(封面!$G$13)-1,)</f>
        <v>0</v>
      </c>
      <c r="H82" s="109">
        <f t="shared" ca="1" si="10"/>
        <v>0</v>
      </c>
      <c r="I82" s="109">
        <f t="shared" ca="1" si="11"/>
        <v>0</v>
      </c>
      <c r="J82" s="109">
        <f ca="1">SUM(OFFSET('2019研发费用 '!$H82,0,0,1,MONTH(封面!$G$13)))</f>
        <v>0</v>
      </c>
      <c r="K82" s="109">
        <f ca="1">SUM(OFFSET('2020预算研发费用 '!$H82,0,0,1,MONTH(封面!$G$13)))</f>
        <v>0</v>
      </c>
      <c r="L82" s="109">
        <f ca="1">SUM(OFFSET('2020实际研发费用池州天赐'!$H82,0,0,1,MONTH(封面!$G$13)))</f>
        <v>0</v>
      </c>
      <c r="M82" s="109">
        <f t="shared" ca="1" si="12"/>
        <v>0</v>
      </c>
      <c r="N82" s="109">
        <f t="shared" ca="1" si="13"/>
        <v>0</v>
      </c>
      <c r="O82" s="118" t="str">
        <f>IF('2020实际研发费用池州天赐'!U82="","",'2020实际研发费用池州天赐'!U82)</f>
        <v/>
      </c>
      <c r="P82" s="119"/>
      <c r="Q82" s="119"/>
      <c r="R82" s="119"/>
    </row>
    <row r="83" spans="1:18" s="102" customFormat="1" ht="17.25" customHeight="1">
      <c r="A83" s="525"/>
      <c r="B83" s="513"/>
      <c r="C83" s="108" t="s">
        <v>136</v>
      </c>
      <c r="D83" s="109">
        <f>'2020预算研发费用 '!T83</f>
        <v>0</v>
      </c>
      <c r="E83" s="109">
        <f ca="1">OFFSET('2019研发费用 '!$H83,0,MONTH(封面!$G$13)-1,)</f>
        <v>0</v>
      </c>
      <c r="F83" s="110">
        <f ca="1">OFFSET('2020预算研发费用 '!$H83,0,MONTH(封面!$G$13)-1,)</f>
        <v>0</v>
      </c>
      <c r="G83" s="110">
        <f ca="1">OFFSET('2020实际研发费用池州天赐'!$H83,0,MONTH(封面!$G$13)-1,)</f>
        <v>0</v>
      </c>
      <c r="H83" s="109">
        <f t="shared" ca="1" si="10"/>
        <v>0</v>
      </c>
      <c r="I83" s="109">
        <f t="shared" ca="1" si="11"/>
        <v>0</v>
      </c>
      <c r="J83" s="109">
        <f ca="1">SUM(OFFSET('2019研发费用 '!$H83,0,0,1,MONTH(封面!$G$13)))</f>
        <v>0</v>
      </c>
      <c r="K83" s="109">
        <f ca="1">SUM(OFFSET('2020预算研发费用 '!$H83,0,0,1,MONTH(封面!$G$13)))</f>
        <v>0</v>
      </c>
      <c r="L83" s="109">
        <f ca="1">SUM(OFFSET('2020实际研发费用池州天赐'!$H83,0,0,1,MONTH(封面!$G$13)))</f>
        <v>0</v>
      </c>
      <c r="M83" s="109">
        <f t="shared" ca="1" si="12"/>
        <v>0</v>
      </c>
      <c r="N83" s="109">
        <f t="shared" ca="1" si="13"/>
        <v>0</v>
      </c>
      <c r="O83" s="118" t="str">
        <f>IF('2020实际研发费用池州天赐'!U83="","",'2020实际研发费用池州天赐'!U83)</f>
        <v/>
      </c>
      <c r="P83" s="119"/>
      <c r="Q83" s="119"/>
      <c r="R83" s="119"/>
    </row>
    <row r="84" spans="1:18" s="102" customFormat="1" ht="17.25" customHeight="1">
      <c r="A84" s="525"/>
      <c r="B84" s="513"/>
      <c r="C84" s="108" t="s">
        <v>137</v>
      </c>
      <c r="D84" s="109">
        <f>'2020预算研发费用 '!T84</f>
        <v>0</v>
      </c>
      <c r="E84" s="109">
        <f ca="1">OFFSET('2019研发费用 '!$H84,0,MONTH(封面!$G$13)-1,)</f>
        <v>0</v>
      </c>
      <c r="F84" s="110">
        <f ca="1">OFFSET('2020预算研发费用 '!$H84,0,MONTH(封面!$G$13)-1,)</f>
        <v>0</v>
      </c>
      <c r="G84" s="110">
        <f ca="1">OFFSET('2020实际研发费用池州天赐'!$H84,0,MONTH(封面!$G$13)-1,)</f>
        <v>0</v>
      </c>
      <c r="H84" s="109">
        <f t="shared" ca="1" si="10"/>
        <v>0</v>
      </c>
      <c r="I84" s="109">
        <f t="shared" ca="1" si="11"/>
        <v>0</v>
      </c>
      <c r="J84" s="109">
        <f ca="1">SUM(OFFSET('2019研发费用 '!$H84,0,0,1,MONTH(封面!$G$13)))</f>
        <v>0</v>
      </c>
      <c r="K84" s="109">
        <f ca="1">SUM(OFFSET('2020预算研发费用 '!$H84,0,0,1,MONTH(封面!$G$13)))</f>
        <v>0</v>
      </c>
      <c r="L84" s="109">
        <f ca="1">SUM(OFFSET('2020实际研发费用池州天赐'!$H84,0,0,1,MONTH(封面!$G$13)))</f>
        <v>0</v>
      </c>
      <c r="M84" s="109">
        <f t="shared" ca="1" si="12"/>
        <v>0</v>
      </c>
      <c r="N84" s="109">
        <f t="shared" ca="1" si="13"/>
        <v>0</v>
      </c>
      <c r="O84" s="118" t="str">
        <f>IF('2020实际研发费用池州天赐'!U84="","",'2020实际研发费用池州天赐'!U84)</f>
        <v/>
      </c>
      <c r="P84" s="119"/>
      <c r="Q84" s="119"/>
      <c r="R84" s="119"/>
    </row>
    <row r="85" spans="1:18" s="102" customFormat="1" ht="17.25" customHeight="1">
      <c r="A85" s="525"/>
      <c r="B85" s="107" t="s">
        <v>138</v>
      </c>
      <c r="C85" s="112" t="s">
        <v>138</v>
      </c>
      <c r="D85" s="109">
        <f>'2020预算研发费用 '!T85</f>
        <v>0</v>
      </c>
      <c r="E85" s="109">
        <f ca="1">OFFSET('2019研发费用 '!$H85,0,MONTH(封面!$G$13)-1,)</f>
        <v>0</v>
      </c>
      <c r="F85" s="110">
        <f ca="1">OFFSET('2020预算研发费用 '!$H85,0,MONTH(封面!$G$13)-1,)</f>
        <v>0</v>
      </c>
      <c r="G85" s="110">
        <f ca="1">OFFSET('2020实际研发费用池州天赐'!$H85,0,MONTH(封面!$G$13)-1,)</f>
        <v>0</v>
      </c>
      <c r="H85" s="109">
        <f t="shared" ca="1" si="10"/>
        <v>0</v>
      </c>
      <c r="I85" s="109">
        <f t="shared" ca="1" si="11"/>
        <v>0</v>
      </c>
      <c r="J85" s="109">
        <f ca="1">SUM(OFFSET('2019研发费用 '!$H85,0,0,1,MONTH(封面!$G$13)))</f>
        <v>0</v>
      </c>
      <c r="K85" s="109">
        <f ca="1">SUM(OFFSET('2020预算研发费用 '!$H85,0,0,1,MONTH(封面!$G$13)))</f>
        <v>0</v>
      </c>
      <c r="L85" s="109">
        <f ca="1">SUM(OFFSET('2020实际研发费用池州天赐'!$H85,0,0,1,MONTH(封面!$G$13)))</f>
        <v>0</v>
      </c>
      <c r="M85" s="109">
        <f t="shared" ca="1" si="12"/>
        <v>0</v>
      </c>
      <c r="N85" s="109">
        <f t="shared" ca="1" si="13"/>
        <v>0</v>
      </c>
      <c r="O85" s="118" t="str">
        <f>IF('2020实际研发费用池州天赐'!U85="","",'2020实际研发费用池州天赐'!U85)</f>
        <v/>
      </c>
      <c r="P85" s="119"/>
      <c r="Q85" s="119"/>
      <c r="R85" s="119"/>
    </row>
    <row r="86" spans="1:18" s="102" customFormat="1" ht="17.25" customHeight="1">
      <c r="A86" s="526" t="s">
        <v>139</v>
      </c>
      <c r="B86" s="107" t="s">
        <v>140</v>
      </c>
      <c r="C86" s="112" t="s">
        <v>140</v>
      </c>
      <c r="D86" s="109">
        <f>'2020预算研发费用 '!T86</f>
        <v>0</v>
      </c>
      <c r="E86" s="109">
        <f ca="1">OFFSET('2019研发费用 '!$H86,0,MONTH(封面!$G$13)-1,)</f>
        <v>0</v>
      </c>
      <c r="F86" s="110">
        <f ca="1">OFFSET('2020预算研发费用 '!$H86,0,MONTH(封面!$G$13)-1,)</f>
        <v>0</v>
      </c>
      <c r="G86" s="110">
        <f ca="1">OFFSET('2020实际研发费用池州天赐'!$H86,0,MONTH(封面!$G$13)-1,)</f>
        <v>0</v>
      </c>
      <c r="H86" s="109">
        <f t="shared" ca="1" si="10"/>
        <v>0</v>
      </c>
      <c r="I86" s="109">
        <f t="shared" ca="1" si="11"/>
        <v>0</v>
      </c>
      <c r="J86" s="109">
        <f ca="1">SUM(OFFSET('2019研发费用 '!$H86,0,0,1,MONTH(封面!$G$13)))</f>
        <v>0</v>
      </c>
      <c r="K86" s="109">
        <f ca="1">SUM(OFFSET('2020预算研发费用 '!$H86,0,0,1,MONTH(封面!$G$13)))</f>
        <v>0</v>
      </c>
      <c r="L86" s="109">
        <f ca="1">SUM(OFFSET('2020实际研发费用池州天赐'!$H86,0,0,1,MONTH(封面!$G$13)))</f>
        <v>0</v>
      </c>
      <c r="M86" s="109">
        <f t="shared" ca="1" si="12"/>
        <v>0</v>
      </c>
      <c r="N86" s="109">
        <f t="shared" ca="1" si="13"/>
        <v>0</v>
      </c>
      <c r="O86" s="118" t="str">
        <f>IF('2020实际研发费用池州天赐'!U86="","",'2020实际研发费用池州天赐'!U86)</f>
        <v/>
      </c>
      <c r="P86" s="119"/>
      <c r="Q86" s="119"/>
      <c r="R86" s="119"/>
    </row>
    <row r="87" spans="1:18" s="102" customFormat="1" ht="17.25" customHeight="1">
      <c r="A87" s="526"/>
      <c r="B87" s="107" t="s">
        <v>141</v>
      </c>
      <c r="C87" s="112" t="s">
        <v>141</v>
      </c>
      <c r="D87" s="109">
        <f>'2020预算研发费用 '!T87</f>
        <v>0</v>
      </c>
      <c r="E87" s="109">
        <f ca="1">OFFSET('2019研发费用 '!$H87,0,MONTH(封面!$G$13)-1,)</f>
        <v>0</v>
      </c>
      <c r="F87" s="110">
        <f ca="1">OFFSET('2020预算研发费用 '!$H87,0,MONTH(封面!$G$13)-1,)</f>
        <v>0</v>
      </c>
      <c r="G87" s="110">
        <f ca="1">OFFSET('2020实际研发费用池州天赐'!$H87,0,MONTH(封面!$G$13)-1,)</f>
        <v>0</v>
      </c>
      <c r="H87" s="109">
        <f t="shared" ca="1" si="10"/>
        <v>0</v>
      </c>
      <c r="I87" s="109">
        <f t="shared" ca="1" si="11"/>
        <v>0</v>
      </c>
      <c r="J87" s="109">
        <f ca="1">SUM(OFFSET('2019研发费用 '!$H87,0,0,1,MONTH(封面!$G$13)))</f>
        <v>0</v>
      </c>
      <c r="K87" s="109">
        <f ca="1">SUM(OFFSET('2020预算研发费用 '!$H87,0,0,1,MONTH(封面!$G$13)))</f>
        <v>0</v>
      </c>
      <c r="L87" s="109">
        <f ca="1">SUM(OFFSET('2020实际研发费用池州天赐'!$H87,0,0,1,MONTH(封面!$G$13)))</f>
        <v>0</v>
      </c>
      <c r="M87" s="109">
        <f t="shared" ca="1" si="12"/>
        <v>0</v>
      </c>
      <c r="N87" s="109">
        <f t="shared" ca="1" si="13"/>
        <v>0</v>
      </c>
      <c r="O87" s="118" t="str">
        <f>IF('2020实际研发费用池州天赐'!U87="","",'2020实际研发费用池州天赐'!U87)</f>
        <v/>
      </c>
      <c r="P87" s="119"/>
      <c r="Q87" s="119"/>
      <c r="R87" s="119"/>
    </row>
    <row r="88" spans="1:18" s="102" customFormat="1" ht="17.25" customHeight="1">
      <c r="A88" s="526"/>
      <c r="B88" s="107" t="s">
        <v>142</v>
      </c>
      <c r="C88" s="112" t="s">
        <v>142</v>
      </c>
      <c r="D88" s="109">
        <f>'2020预算研发费用 '!T88</f>
        <v>0</v>
      </c>
      <c r="E88" s="109">
        <f ca="1">OFFSET('2019研发费用 '!$H88,0,MONTH(封面!$G$13)-1,)</f>
        <v>0</v>
      </c>
      <c r="F88" s="110">
        <f ca="1">OFFSET('2020预算研发费用 '!$H88,0,MONTH(封面!$G$13)-1,)</f>
        <v>0</v>
      </c>
      <c r="G88" s="110">
        <f ca="1">OFFSET('2020实际研发费用池州天赐'!$H88,0,MONTH(封面!$G$13)-1,)</f>
        <v>0</v>
      </c>
      <c r="H88" s="109">
        <f t="shared" ca="1" si="10"/>
        <v>0</v>
      </c>
      <c r="I88" s="109">
        <f t="shared" ca="1" si="11"/>
        <v>0</v>
      </c>
      <c r="J88" s="109">
        <f ca="1">SUM(OFFSET('2019研发费用 '!$H88,0,0,1,MONTH(封面!$G$13)))</f>
        <v>0</v>
      </c>
      <c r="K88" s="109">
        <f ca="1">SUM(OFFSET('2020预算研发费用 '!$H88,0,0,1,MONTH(封面!$G$13)))</f>
        <v>0</v>
      </c>
      <c r="L88" s="109">
        <f ca="1">SUM(OFFSET('2020实际研发费用池州天赐'!$H88,0,0,1,MONTH(封面!$G$13)))</f>
        <v>0</v>
      </c>
      <c r="M88" s="109">
        <f t="shared" ca="1" si="12"/>
        <v>0</v>
      </c>
      <c r="N88" s="109">
        <f t="shared" ca="1" si="13"/>
        <v>0</v>
      </c>
      <c r="O88" s="118" t="str">
        <f>IF('2020实际研发费用池州天赐'!U88="","",'2020实际研发费用池州天赐'!U88)</f>
        <v/>
      </c>
      <c r="P88" s="119"/>
      <c r="Q88" s="119"/>
      <c r="R88" s="119"/>
    </row>
    <row r="89" spans="1:18" s="102" customFormat="1" ht="17.25" customHeight="1">
      <c r="A89" s="526"/>
      <c r="B89" s="107" t="s">
        <v>143</v>
      </c>
      <c r="C89" s="112" t="s">
        <v>143</v>
      </c>
      <c r="D89" s="109">
        <f>'2020预算研发费用 '!T89</f>
        <v>0</v>
      </c>
      <c r="E89" s="109">
        <f ca="1">OFFSET('2019研发费用 '!$H89,0,MONTH(封面!$G$13)-1,)</f>
        <v>0</v>
      </c>
      <c r="F89" s="110">
        <f ca="1">OFFSET('2020预算研发费用 '!$H89,0,MONTH(封面!$G$13)-1,)</f>
        <v>0</v>
      </c>
      <c r="G89" s="110">
        <f ca="1">OFFSET('2020实际研发费用池州天赐'!$H89,0,MONTH(封面!$G$13)-1,)</f>
        <v>0</v>
      </c>
      <c r="H89" s="109">
        <f t="shared" ca="1" si="10"/>
        <v>0</v>
      </c>
      <c r="I89" s="109">
        <f t="shared" ca="1" si="11"/>
        <v>0</v>
      </c>
      <c r="J89" s="109">
        <f ca="1">SUM(OFFSET('2019研发费用 '!$H89,0,0,1,MONTH(封面!$G$13)))</f>
        <v>0</v>
      </c>
      <c r="K89" s="109">
        <f ca="1">SUM(OFFSET('2020预算研发费用 '!$H89,0,0,1,MONTH(封面!$G$13)))</f>
        <v>0</v>
      </c>
      <c r="L89" s="109">
        <f ca="1">SUM(OFFSET('2020实际研发费用池州天赐'!$H89,0,0,1,MONTH(封面!$G$13)))</f>
        <v>0</v>
      </c>
      <c r="M89" s="109">
        <f t="shared" ca="1" si="12"/>
        <v>0</v>
      </c>
      <c r="N89" s="109">
        <f t="shared" ca="1" si="13"/>
        <v>0</v>
      </c>
      <c r="O89" s="118" t="str">
        <f>IF('2020实际研发费用池州天赐'!U89="","",'2020实际研发费用池州天赐'!U89)</f>
        <v/>
      </c>
      <c r="P89" s="119"/>
      <c r="Q89" s="119"/>
      <c r="R89" s="119"/>
    </row>
    <row r="90" spans="1:18" s="102" customFormat="1" ht="17.25" customHeight="1">
      <c r="A90" s="527" t="s">
        <v>144</v>
      </c>
      <c r="B90" s="107" t="s">
        <v>145</v>
      </c>
      <c r="C90" s="112" t="s">
        <v>145</v>
      </c>
      <c r="D90" s="109">
        <f>'2020预算研发费用 '!T90</f>
        <v>0</v>
      </c>
      <c r="E90" s="109">
        <f ca="1">OFFSET('2019研发费用 '!$H90,0,MONTH(封面!$G$13)-1,)</f>
        <v>0</v>
      </c>
      <c r="F90" s="110">
        <f ca="1">OFFSET('2020预算研发费用 '!$H90,0,MONTH(封面!$G$13)-1,)</f>
        <v>0</v>
      </c>
      <c r="G90" s="110">
        <f ca="1">OFFSET('2020实际研发费用池州天赐'!$H90,0,MONTH(封面!$G$13)-1,)</f>
        <v>0</v>
      </c>
      <c r="H90" s="109">
        <f t="shared" ca="1" si="10"/>
        <v>0</v>
      </c>
      <c r="I90" s="109">
        <f t="shared" ca="1" si="11"/>
        <v>0</v>
      </c>
      <c r="J90" s="109">
        <f ca="1">SUM(OFFSET('2019研发费用 '!$H90,0,0,1,MONTH(封面!$G$13)))</f>
        <v>0</v>
      </c>
      <c r="K90" s="109">
        <f ca="1">SUM(OFFSET('2020预算研发费用 '!$H90,0,0,1,MONTH(封面!$G$13)))</f>
        <v>0</v>
      </c>
      <c r="L90" s="109">
        <f ca="1">SUM(OFFSET('2020实际研发费用池州天赐'!$H90,0,0,1,MONTH(封面!$G$13)))</f>
        <v>0</v>
      </c>
      <c r="M90" s="109">
        <f t="shared" ca="1" si="12"/>
        <v>0</v>
      </c>
      <c r="N90" s="109">
        <f t="shared" ca="1" si="13"/>
        <v>0</v>
      </c>
      <c r="O90" s="118" t="str">
        <f>IF('2020实际研发费用池州天赐'!U90="","",'2020实际研发费用池州天赐'!U90)</f>
        <v/>
      </c>
      <c r="P90" s="119"/>
      <c r="Q90" s="119"/>
      <c r="R90" s="119"/>
    </row>
    <row r="91" spans="1:18" s="102" customFormat="1" ht="17.25" customHeight="1">
      <c r="A91" s="527"/>
      <c r="B91" s="107" t="s">
        <v>146</v>
      </c>
      <c r="C91" s="112" t="s">
        <v>146</v>
      </c>
      <c r="D91" s="109">
        <f>'2020预算研发费用 '!T91</f>
        <v>0</v>
      </c>
      <c r="E91" s="109">
        <f ca="1">OFFSET('2019研发费用 '!$H91,0,MONTH(封面!$G$13)-1,)</f>
        <v>0</v>
      </c>
      <c r="F91" s="110">
        <f ca="1">OFFSET('2020预算研发费用 '!$H91,0,MONTH(封面!$G$13)-1,)</f>
        <v>0</v>
      </c>
      <c r="G91" s="110">
        <f ca="1">OFFSET('2020实际研发费用池州天赐'!$H91,0,MONTH(封面!$G$13)-1,)</f>
        <v>0</v>
      </c>
      <c r="H91" s="109">
        <f t="shared" ca="1" si="10"/>
        <v>0</v>
      </c>
      <c r="I91" s="109">
        <f t="shared" ca="1" si="11"/>
        <v>0</v>
      </c>
      <c r="J91" s="109">
        <f ca="1">SUM(OFFSET('2019研发费用 '!$H91,0,0,1,MONTH(封面!$G$13)))</f>
        <v>0</v>
      </c>
      <c r="K91" s="109">
        <f ca="1">SUM(OFFSET('2020预算研发费用 '!$H91,0,0,1,MONTH(封面!$G$13)))</f>
        <v>0</v>
      </c>
      <c r="L91" s="109">
        <f ca="1">SUM(OFFSET('2020实际研发费用池州天赐'!$H91,0,0,1,MONTH(封面!$G$13)))</f>
        <v>0</v>
      </c>
      <c r="M91" s="109">
        <f t="shared" ca="1" si="12"/>
        <v>0</v>
      </c>
      <c r="N91" s="109">
        <f t="shared" ca="1" si="13"/>
        <v>0</v>
      </c>
      <c r="O91" s="118" t="str">
        <f>IF('2020实际研发费用池州天赐'!U91="","",'2020实际研发费用池州天赐'!U91)</f>
        <v/>
      </c>
      <c r="P91" s="119"/>
      <c r="Q91" s="119"/>
      <c r="R91" s="119"/>
    </row>
    <row r="92" spans="1:18" s="102" customFormat="1" ht="17.25" customHeight="1">
      <c r="A92" s="527"/>
      <c r="B92" s="107" t="s">
        <v>147</v>
      </c>
      <c r="C92" s="112" t="s">
        <v>147</v>
      </c>
      <c r="D92" s="109">
        <f>'2020预算研发费用 '!T92</f>
        <v>0</v>
      </c>
      <c r="E92" s="109">
        <f ca="1">OFFSET('2019研发费用 '!$H92,0,MONTH(封面!$G$13)-1,)</f>
        <v>0</v>
      </c>
      <c r="F92" s="110">
        <f ca="1">OFFSET('2020预算研发费用 '!$H92,0,MONTH(封面!$G$13)-1,)</f>
        <v>0</v>
      </c>
      <c r="G92" s="110">
        <f ca="1">OFFSET('2020实际研发费用池州天赐'!$H92,0,MONTH(封面!$G$13)-1,)</f>
        <v>0</v>
      </c>
      <c r="H92" s="109">
        <f t="shared" ca="1" si="10"/>
        <v>0</v>
      </c>
      <c r="I92" s="109">
        <f t="shared" ca="1" si="11"/>
        <v>0</v>
      </c>
      <c r="J92" s="109">
        <f ca="1">SUM(OFFSET('2019研发费用 '!$H92,0,0,1,MONTH(封面!$G$13)))</f>
        <v>0</v>
      </c>
      <c r="K92" s="109">
        <f ca="1">SUM(OFFSET('2020预算研发费用 '!$H92,0,0,1,MONTH(封面!$G$13)))</f>
        <v>0</v>
      </c>
      <c r="L92" s="109">
        <f ca="1">SUM(OFFSET('2020实际研发费用池州天赐'!$H92,0,0,1,MONTH(封面!$G$13)))</f>
        <v>0</v>
      </c>
      <c r="M92" s="109">
        <f t="shared" ca="1" si="12"/>
        <v>0</v>
      </c>
      <c r="N92" s="109">
        <f t="shared" ca="1" si="13"/>
        <v>0</v>
      </c>
      <c r="O92" s="118" t="str">
        <f>IF('2020实际研发费用池州天赐'!U92="","",'2020实际研发费用池州天赐'!U92)</f>
        <v/>
      </c>
      <c r="P92" s="119"/>
      <c r="Q92" s="119"/>
      <c r="R92" s="119"/>
    </row>
    <row r="93" spans="1:18" s="103" customFormat="1" ht="15" customHeight="1">
      <c r="A93" s="514" t="s">
        <v>148</v>
      </c>
      <c r="B93" s="515"/>
      <c r="C93" s="516"/>
      <c r="D93" s="122">
        <f>SUM(D6:D92)</f>
        <v>0</v>
      </c>
      <c r="E93" s="122">
        <f ca="1">SUM(E6:E92)</f>
        <v>0</v>
      </c>
      <c r="F93" s="122">
        <f t="shared" ref="F93:N93" ca="1" si="14">SUM(F6:F92)</f>
        <v>0</v>
      </c>
      <c r="G93" s="122">
        <f t="shared" ca="1" si="14"/>
        <v>0</v>
      </c>
      <c r="H93" s="122">
        <f t="shared" ca="1" si="14"/>
        <v>0</v>
      </c>
      <c r="I93" s="122">
        <f t="shared" ca="1" si="14"/>
        <v>0</v>
      </c>
      <c r="J93" s="122">
        <f t="shared" ca="1" si="14"/>
        <v>0</v>
      </c>
      <c r="K93" s="122">
        <f t="shared" ca="1" si="14"/>
        <v>0</v>
      </c>
      <c r="L93" s="129">
        <f t="shared" ca="1" si="14"/>
        <v>0</v>
      </c>
      <c r="M93" s="122">
        <f t="shared" ca="1" si="14"/>
        <v>0</v>
      </c>
      <c r="N93" s="122">
        <f t="shared" ca="1" si="14"/>
        <v>0</v>
      </c>
      <c r="O93" s="118" t="str">
        <f>IF('2020实际研发费用池州天赐'!U93="","",'2020实际研发费用池州天赐'!U93)</f>
        <v/>
      </c>
      <c r="P93" s="119"/>
      <c r="Q93" s="119"/>
      <c r="R93" s="119"/>
    </row>
    <row r="94" spans="1:18" s="104" customFormat="1" ht="15" customHeight="1">
      <c r="A94" s="514" t="s">
        <v>438</v>
      </c>
      <c r="B94" s="515"/>
      <c r="C94" s="516"/>
      <c r="D94" s="122">
        <v>0</v>
      </c>
      <c r="E94" s="109">
        <f ca="1">OFFSET('2019研发费用 '!$H94,0,MONTH(封面!$G$13)-1,)</f>
        <v>0</v>
      </c>
      <c r="F94" s="110">
        <f ca="1">OFFSET('2020预算研发费用 '!$H94,0,MONTH(封面!$G$13)-1,)</f>
        <v>0</v>
      </c>
      <c r="G94" s="110">
        <f ca="1">OFFSET('2020实际研发费用池州天赐'!$H94,0,MONTH(封面!$G$13)-1,)</f>
        <v>0</v>
      </c>
      <c r="H94" s="109">
        <f t="shared" ref="H94:H97" ca="1" si="15">G94-E94</f>
        <v>0</v>
      </c>
      <c r="I94" s="109">
        <f t="shared" ref="I94:I97" ca="1" si="16">G94-F94</f>
        <v>0</v>
      </c>
      <c r="J94" s="109">
        <f ca="1">SUM(OFFSET('2019研发费用 '!$H94,0,0,1,MONTH(封面!$G$13)))</f>
        <v>0</v>
      </c>
      <c r="K94" s="109">
        <f ca="1">SUM(OFFSET('2020预算研发费用 '!$H94,0,0,1,MONTH(封面!$G$13)))</f>
        <v>0</v>
      </c>
      <c r="L94" s="109">
        <f ca="1">SUM(OFFSET('2020实际研发费用池州天赐'!$H94,0,0,1,MONTH(封面!$G$13)))</f>
        <v>0</v>
      </c>
      <c r="M94" s="109">
        <f t="shared" ref="M94:M95" ca="1" si="17">L94-J94</f>
        <v>0</v>
      </c>
      <c r="N94" s="109">
        <f t="shared" ca="1" si="13"/>
        <v>0</v>
      </c>
      <c r="O94" s="118" t="str">
        <f>IF('2020实际研发费用池州天赐'!U94="","",'2020实际研发费用池州天赐'!U94)</f>
        <v/>
      </c>
      <c r="P94" s="119"/>
      <c r="Q94" s="119"/>
      <c r="R94" s="119"/>
    </row>
    <row r="95" spans="1:18" s="104" customFormat="1" ht="15" customHeight="1">
      <c r="A95" s="514" t="s">
        <v>439</v>
      </c>
      <c r="B95" s="515"/>
      <c r="C95" s="516"/>
      <c r="D95" s="122">
        <v>0</v>
      </c>
      <c r="E95" s="109">
        <f ca="1">OFFSET('2019研发费用 '!$H95,0,MONTH(封面!$G$13)-1,)</f>
        <v>0</v>
      </c>
      <c r="F95" s="110">
        <f ca="1">OFFSET('2020预算研发费用 '!$H95,0,MONTH(封面!$G$13)-1,)</f>
        <v>0</v>
      </c>
      <c r="G95" s="110">
        <f ca="1">OFFSET('2020实际研发费用池州天赐'!$H95,0,MONTH(封面!$G$13)-1,)</f>
        <v>0</v>
      </c>
      <c r="H95" s="109">
        <f t="shared" ca="1" si="15"/>
        <v>0</v>
      </c>
      <c r="I95" s="109">
        <f t="shared" ca="1" si="16"/>
        <v>0</v>
      </c>
      <c r="J95" s="109">
        <f ca="1">SUM(OFFSET('2019研发费用 '!$H95,0,0,1,MONTH(封面!$G$13)))</f>
        <v>0</v>
      </c>
      <c r="K95" s="109">
        <f ca="1">SUM(OFFSET('2020预算研发费用 '!$H95,0,0,1,MONTH(封面!$G$13)))</f>
        <v>0</v>
      </c>
      <c r="L95" s="109">
        <f ca="1">SUM(OFFSET('2020实际研发费用池州天赐'!$H95,0,0,1,MONTH(封面!$G$13)))</f>
        <v>0</v>
      </c>
      <c r="M95" s="109">
        <f t="shared" ca="1" si="17"/>
        <v>0</v>
      </c>
      <c r="N95" s="109">
        <f t="shared" ca="1" si="13"/>
        <v>0</v>
      </c>
      <c r="O95" s="118" t="str">
        <f>IF('2020实际研发费用池州天赐'!U95="","",'2020实际研发费用池州天赐'!U95)</f>
        <v/>
      </c>
      <c r="P95" s="119"/>
      <c r="Q95" s="119"/>
      <c r="R95" s="119"/>
    </row>
    <row r="96" spans="1:18" s="104" customFormat="1" ht="15" customHeight="1">
      <c r="A96" s="123"/>
      <c r="B96" s="124" t="s">
        <v>440</v>
      </c>
      <c r="C96" s="121"/>
      <c r="D96" s="122">
        <v>0</v>
      </c>
      <c r="E96" s="109">
        <f ca="1">OFFSET('2019研发费用 '!$H96,0,MONTH(封面!$G$13)-1,)</f>
        <v>0</v>
      </c>
      <c r="F96" s="110">
        <f ca="1">OFFSET('2020预算研发费用 '!$H96,0,MONTH(封面!$G$13)-1,)</f>
        <v>0</v>
      </c>
      <c r="G96" s="110">
        <f ca="1">OFFSET('2020实际研发费用池州天赐'!$H96,0,MONTH(封面!$G$13)-1,)</f>
        <v>0</v>
      </c>
      <c r="H96" s="109">
        <f t="shared" ca="1" si="15"/>
        <v>0</v>
      </c>
      <c r="I96" s="109">
        <f t="shared" ca="1" si="16"/>
        <v>0</v>
      </c>
      <c r="J96" s="109">
        <f ca="1">SUM(OFFSET('2019研发费用 '!$H96,0,0,1,MONTH(封面!$G$13)))</f>
        <v>0</v>
      </c>
      <c r="K96" s="109">
        <f ca="1">SUM(OFFSET('2020预算研发费用 '!$H96,0,0,1,MONTH(封面!$G$13)))</f>
        <v>0</v>
      </c>
      <c r="L96" s="109">
        <f ca="1">SUM(OFFSET('2020实际研发费用池州天赐'!$H96,0,0,1,MONTH(封面!$G$13)))</f>
        <v>0</v>
      </c>
      <c r="M96" s="109">
        <f t="shared" ref="M96:M97" ca="1" si="18">L96-J96</f>
        <v>0</v>
      </c>
      <c r="N96" s="109">
        <f t="shared" ca="1" si="13"/>
        <v>0</v>
      </c>
      <c r="O96" s="118"/>
      <c r="P96" s="119"/>
      <c r="Q96" s="119"/>
      <c r="R96" s="119"/>
    </row>
    <row r="97" spans="1:18" s="104" customFormat="1" ht="15" customHeight="1">
      <c r="A97" s="517" t="s">
        <v>160</v>
      </c>
      <c r="B97" s="517"/>
      <c r="C97" s="517"/>
      <c r="D97" s="122">
        <v>0</v>
      </c>
      <c r="E97" s="109">
        <f ca="1">OFFSET('2019研发费用 '!$H97,0,MONTH(封面!$G$13)-1,)</f>
        <v>0</v>
      </c>
      <c r="F97" s="110">
        <f ca="1">OFFSET('2020预算研发费用 '!$H97,0,MONTH(封面!$G$13)-1,)</f>
        <v>0</v>
      </c>
      <c r="G97" s="110">
        <f ca="1">OFFSET('2020实际研发费用池州天赐'!$H97,0,MONTH(封面!$G$13)-1,)</f>
        <v>0</v>
      </c>
      <c r="H97" s="109">
        <f t="shared" ca="1" si="15"/>
        <v>0</v>
      </c>
      <c r="I97" s="109">
        <f t="shared" ca="1" si="16"/>
        <v>0</v>
      </c>
      <c r="J97" s="109">
        <f ca="1">SUM(OFFSET('2019研发费用 '!$H97,0,0,1,MONTH(封面!$G$13)))</f>
        <v>0</v>
      </c>
      <c r="K97" s="109">
        <f ca="1">SUM(OFFSET('2020预算研发费用 '!$H97,0,0,1,MONTH(封面!$G$13)))</f>
        <v>0</v>
      </c>
      <c r="L97" s="109">
        <f ca="1">SUM(OFFSET('2020实际研发费用池州天赐'!$H97,0,0,1,MONTH(封面!$G$13)))</f>
        <v>0</v>
      </c>
      <c r="M97" s="109">
        <f t="shared" ca="1" si="18"/>
        <v>0</v>
      </c>
      <c r="N97" s="109">
        <f t="shared" ca="1" si="13"/>
        <v>0</v>
      </c>
      <c r="O97" s="118" t="str">
        <f>IF('2020实际研发费用池州天赐'!U97="","",'2020实际研发费用池州天赐'!U97)</f>
        <v/>
      </c>
      <c r="P97" s="119"/>
      <c r="Q97" s="119"/>
      <c r="R97" s="119"/>
    </row>
    <row r="98" spans="1:18" s="103" customFormat="1" ht="13.5">
      <c r="C98" s="125"/>
      <c r="D98" s="126" t="s">
        <v>162</v>
      </c>
      <c r="E98" s="126">
        <f ca="1">E93-SUM(E94:E97)</f>
        <v>0</v>
      </c>
      <c r="F98" s="126"/>
      <c r="G98" s="126">
        <f ca="1">G93-SUM(G94:G97)</f>
        <v>0</v>
      </c>
      <c r="H98" s="126">
        <f ca="1">H93-SUM(H94:H97)</f>
        <v>0</v>
      </c>
      <c r="I98" s="126"/>
      <c r="J98" s="126">
        <f ca="1">J93-SUM(J94:J97)</f>
        <v>0</v>
      </c>
      <c r="K98" s="126"/>
      <c r="L98" s="119">
        <f ca="1">L93-SUM(L94:L97)</f>
        <v>0</v>
      </c>
      <c r="M98" s="126">
        <f ca="1">M93-SUM(M94:M97)</f>
        <v>0</v>
      </c>
      <c r="N98" s="126"/>
      <c r="O98" s="125"/>
      <c r="P98" s="125"/>
    </row>
    <row r="99" spans="1:18" s="103" customFormat="1" ht="13.5">
      <c r="C99" s="125"/>
      <c r="D99" s="126"/>
      <c r="E99" s="127"/>
      <c r="F99" s="127"/>
      <c r="G99" s="127"/>
      <c r="H99" s="128"/>
      <c r="I99" s="128"/>
      <c r="J99" s="127"/>
      <c r="K99" s="127"/>
      <c r="L99" s="127"/>
      <c r="M99" s="126"/>
      <c r="N99" s="126"/>
      <c r="O99" s="125"/>
      <c r="P99" s="125"/>
    </row>
    <row r="100" spans="1:18" s="19" customFormat="1" ht="12">
      <c r="C100" s="70"/>
      <c r="D100" s="71"/>
      <c r="E100" s="71">
        <f ca="1">E93-管理费用明细表!E91</f>
        <v>0</v>
      </c>
      <c r="F100" s="71">
        <f ca="1">F93-管理费用明细表!F91</f>
        <v>0</v>
      </c>
      <c r="G100" s="71">
        <f ca="1">G93-管理费用明细表!G91</f>
        <v>0</v>
      </c>
      <c r="H100" s="71">
        <f ca="1">H93-管理费用明细表!H91</f>
        <v>0</v>
      </c>
      <c r="I100" s="71">
        <f ca="1">I93-管理费用明细表!I91</f>
        <v>0</v>
      </c>
      <c r="J100" s="71">
        <f ca="1">J93-管理费用明细表!J91</f>
        <v>0</v>
      </c>
      <c r="K100" s="71">
        <f ca="1">K93-管理费用明细表!K91</f>
        <v>0</v>
      </c>
      <c r="L100" s="57">
        <f ca="1">L93-管理费用明细表!L91</f>
        <v>0</v>
      </c>
      <c r="M100" s="71">
        <f ca="1">M93-管理费用明细表!M91</f>
        <v>0</v>
      </c>
      <c r="N100" s="71">
        <f ca="1">ROUND(N93-管理费用明细表!N91,2)</f>
        <v>0</v>
      </c>
      <c r="O100" s="70"/>
      <c r="P100" s="70"/>
    </row>
    <row r="101" spans="1:18" s="19" customFormat="1" ht="12">
      <c r="C101" s="70"/>
      <c r="D101" s="71"/>
      <c r="E101" s="71"/>
      <c r="F101" s="71"/>
      <c r="G101" s="71"/>
      <c r="H101" s="71"/>
      <c r="I101" s="71"/>
      <c r="J101" s="71"/>
      <c r="K101" s="71"/>
      <c r="L101" s="57"/>
      <c r="M101" s="71"/>
      <c r="N101" s="71"/>
      <c r="O101" s="70"/>
      <c r="P101" s="70"/>
    </row>
    <row r="102" spans="1:18" s="19" customFormat="1" ht="12">
      <c r="C102" s="70"/>
      <c r="D102" s="71"/>
      <c r="E102" s="71"/>
      <c r="F102" s="71"/>
      <c r="G102" s="71"/>
      <c r="H102" s="71"/>
      <c r="I102" s="71"/>
      <c r="J102" s="71"/>
      <c r="K102" s="71"/>
      <c r="L102" s="57"/>
      <c r="M102" s="71"/>
      <c r="N102" s="71"/>
      <c r="O102" s="70"/>
      <c r="P102" s="70"/>
    </row>
    <row r="103" spans="1:18" s="19" customFormat="1" ht="12">
      <c r="C103" s="70"/>
      <c r="D103" s="71"/>
      <c r="E103" s="71"/>
      <c r="F103" s="71"/>
      <c r="G103" s="71"/>
      <c r="H103" s="71"/>
      <c r="I103" s="71"/>
      <c r="J103" s="71"/>
      <c r="K103" s="71"/>
      <c r="L103" s="57"/>
      <c r="M103" s="71"/>
      <c r="N103" s="71"/>
      <c r="O103" s="70"/>
      <c r="P103" s="70"/>
    </row>
    <row r="104" spans="1:18" s="19" customFormat="1" ht="12">
      <c r="C104" s="70"/>
      <c r="D104" s="71"/>
      <c r="E104" s="71"/>
      <c r="F104" s="71"/>
      <c r="G104" s="71"/>
      <c r="H104" s="71"/>
      <c r="I104" s="71"/>
      <c r="J104" s="71"/>
      <c r="K104" s="71"/>
      <c r="L104" s="57"/>
      <c r="M104" s="71"/>
      <c r="N104" s="71"/>
      <c r="O104" s="70"/>
      <c r="P104" s="70"/>
    </row>
  </sheetData>
  <autoFilter ref="A5:Q98"/>
  <mergeCells count="37">
    <mergeCell ref="A1:P1"/>
    <mergeCell ref="E4:I4"/>
    <mergeCell ref="J4:N4"/>
    <mergeCell ref="A93:C93"/>
    <mergeCell ref="A94:C94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D4:D5"/>
    <mergeCell ref="O4:O5"/>
  </mergeCells>
  <phoneticPr fontId="27" type="noConversion"/>
  <conditionalFormatting sqref="E99:L99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C104"/>
  <sheetViews>
    <sheetView workbookViewId="0">
      <pane xSplit="3" ySplit="5" topLeftCell="D6" activePane="bottomRight" state="frozen"/>
      <selection pane="topRight"/>
      <selection pane="bottomLeft"/>
      <selection pane="bottomRight" activeCell="L25" sqref="L25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6.125" style="34" customWidth="1"/>
    <col min="5" max="6" width="17.25" style="34" customWidth="1"/>
    <col min="7" max="7" width="18.375" style="34" customWidth="1"/>
    <col min="8" max="11" width="16.125" style="34" customWidth="1"/>
    <col min="12" max="12" width="17.875" style="34" customWidth="1"/>
    <col min="13" max="14" width="16.125" style="34" customWidth="1"/>
    <col min="15" max="15" width="15.25" style="76" customWidth="1"/>
    <col min="16" max="16" width="16" style="7" customWidth="1"/>
    <col min="17" max="18" width="16.125" style="6" customWidth="1"/>
    <col min="19" max="19" width="16" style="6" customWidth="1"/>
    <col min="20" max="20" width="17.25" style="6" customWidth="1"/>
    <col min="21" max="21" width="9.625" style="6" customWidth="1"/>
    <col min="22" max="16384" width="9" style="6"/>
  </cols>
  <sheetData>
    <row r="1" spans="1:23" s="1" customFormat="1" ht="28.5" customHeight="1">
      <c r="A1" s="358" t="s">
        <v>441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84"/>
      <c r="P1" s="22"/>
    </row>
    <row r="2" spans="1:23" s="2" customFormat="1" ht="18" customHeight="1">
      <c r="A2" s="8" t="str">
        <f>"编制单位："&amp;封面!A8</f>
        <v>编制单位：池州天赐高新材料有限公司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9"/>
      <c r="N2" s="39"/>
      <c r="O2" s="39"/>
      <c r="P2" s="26"/>
    </row>
    <row r="3" spans="1:23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"编制日期："&amp;YEAR(封面!$G$14)&amp;"年"&amp;MONTH(封面!$G$14)&amp;"月7日"</f>
        <v>编制日期：2020年4月7日</v>
      </c>
      <c r="M3" s="42"/>
      <c r="N3" s="43"/>
      <c r="O3" s="43"/>
      <c r="P3" s="30"/>
    </row>
    <row r="4" spans="1:23" s="4" customFormat="1" ht="14.25" customHeight="1">
      <c r="A4" s="321" t="s">
        <v>16</v>
      </c>
      <c r="B4" s="321" t="s">
        <v>17</v>
      </c>
      <c r="C4" s="312" t="s">
        <v>18</v>
      </c>
      <c r="D4" s="393" t="s">
        <v>19</v>
      </c>
      <c r="E4" s="394"/>
      <c r="F4" s="395" t="s">
        <v>20</v>
      </c>
      <c r="G4" s="395"/>
      <c r="H4" s="313" t="s">
        <v>546</v>
      </c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 t="s">
        <v>21</v>
      </c>
      <c r="U4" s="314" t="s">
        <v>22</v>
      </c>
    </row>
    <row r="5" spans="1:23" s="5" customFormat="1">
      <c r="A5" s="321"/>
      <c r="B5" s="321"/>
      <c r="C5" s="312"/>
      <c r="D5" s="77" t="s">
        <v>23</v>
      </c>
      <c r="E5" s="77" t="s">
        <v>24</v>
      </c>
      <c r="F5" s="77" t="s">
        <v>23</v>
      </c>
      <c r="G5" s="77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313"/>
      <c r="U5" s="315"/>
    </row>
    <row r="6" spans="1:23" s="73" customFormat="1" ht="17.25" customHeight="1">
      <c r="A6" s="464" t="s">
        <v>37</v>
      </c>
      <c r="B6" s="463" t="s">
        <v>38</v>
      </c>
      <c r="C6" s="79" t="s">
        <v>38</v>
      </c>
      <c r="D6" s="80">
        <f ca="1">OFFSET($H6,0,MONTH(封面!$G$13)-1,)-OFFSET('2019研发费用 '!$H6,0,MONTH(封面!$G$13)-1,)</f>
        <v>0</v>
      </c>
      <c r="E6" s="80">
        <f ca="1">OFFSET($H6,0,MONTH(封面!$G$13)-1,)-OFFSET('2020预算研发费用 '!$H6,0,MONTH(封面!$G$13)-1,)</f>
        <v>0</v>
      </c>
      <c r="F6" s="80">
        <f ca="1">SUM(OFFSET($H6,0,0,1,MONTH(封面!$G$13)))-SUM(OFFSET('2019研发费用 '!$H6,0,0,1,MONTH(封面!$G$13)))</f>
        <v>0</v>
      </c>
      <c r="G6" s="80">
        <f ca="1">SUM(OFFSET($H6,0,0,1,MONTH(封面!$G$13)))-SUM(OFFSET('2020预算研发费用 '!$H6,0,0,1,MONTH(封面!$G$13)))</f>
        <v>0</v>
      </c>
      <c r="H6" s="80"/>
      <c r="I6" s="80"/>
      <c r="J6" s="80"/>
      <c r="K6" s="80"/>
      <c r="L6" s="80"/>
      <c r="M6" s="80"/>
      <c r="N6" s="80"/>
      <c r="O6" s="85"/>
      <c r="P6" s="86"/>
      <c r="Q6" s="86"/>
      <c r="R6" s="86"/>
      <c r="S6" s="86"/>
      <c r="T6" s="87">
        <f>SUM(H6:S6)</f>
        <v>0</v>
      </c>
      <c r="U6" s="88"/>
      <c r="V6" s="89" t="s">
        <v>442</v>
      </c>
      <c r="W6" s="89"/>
    </row>
    <row r="7" spans="1:23" s="73" customFormat="1" ht="17.25" customHeight="1">
      <c r="A7" s="464"/>
      <c r="B7" s="463"/>
      <c r="C7" s="79" t="s">
        <v>39</v>
      </c>
      <c r="D7" s="80">
        <f ca="1">OFFSET($H7,0,MONTH(封面!$G$13)-1,)-OFFSET('2019研发费用 '!$H7,0,MONTH(封面!$G$13)-1,)</f>
        <v>0</v>
      </c>
      <c r="E7" s="80">
        <f ca="1">OFFSET($H7,0,MONTH(封面!$G$13)-1,)-OFFSET('2020预算研发费用 '!$H7,0,MONTH(封面!$G$13)-1,)</f>
        <v>0</v>
      </c>
      <c r="F7" s="80">
        <f ca="1">SUM(OFFSET($H7,0,0,1,MONTH(封面!$G$13)))-SUM(OFFSET('2019研发费用 '!$H7,0,0,1,MONTH(封面!$G$13)))</f>
        <v>0</v>
      </c>
      <c r="G7" s="80">
        <f ca="1">SUM(OFFSET($H7,0,0,1,MONTH(封面!$G$13)))-SUM(OFFSET('2020预算研发费用 '!$H7,0,0,1,MONTH(封面!$G$13)))</f>
        <v>0</v>
      </c>
      <c r="H7" s="80"/>
      <c r="I7" s="80"/>
      <c r="J7" s="80"/>
      <c r="K7" s="80"/>
      <c r="L7" s="80"/>
      <c r="M7" s="80"/>
      <c r="N7" s="80"/>
      <c r="O7" s="85"/>
      <c r="P7" s="86"/>
      <c r="Q7" s="86"/>
      <c r="R7" s="86"/>
      <c r="S7" s="86"/>
      <c r="T7" s="87">
        <f t="shared" ref="T7:T70" si="0">SUM(H7:S7)</f>
        <v>0</v>
      </c>
      <c r="U7" s="88"/>
      <c r="V7" s="89" t="s">
        <v>443</v>
      </c>
      <c r="W7" s="89"/>
    </row>
    <row r="8" spans="1:23" s="73" customFormat="1" ht="17.25" customHeight="1">
      <c r="A8" s="464"/>
      <c r="B8" s="78" t="s">
        <v>40</v>
      </c>
      <c r="C8" s="79" t="s">
        <v>40</v>
      </c>
      <c r="D8" s="80">
        <f ca="1">OFFSET($H8,0,MONTH(封面!$G$13)-1,)-OFFSET('2019研发费用 '!$H8,0,MONTH(封面!$G$13)-1,)</f>
        <v>0</v>
      </c>
      <c r="E8" s="80">
        <f ca="1">OFFSET($H8,0,MONTH(封面!$G$13)-1,)-OFFSET('2020预算研发费用 '!$H8,0,MONTH(封面!$G$13)-1,)</f>
        <v>0</v>
      </c>
      <c r="F8" s="80">
        <f ca="1">SUM(OFFSET($H8,0,0,1,MONTH(封面!$G$13)))-SUM(OFFSET('2019研发费用 '!$H8,0,0,1,MONTH(封面!$G$13)))</f>
        <v>0</v>
      </c>
      <c r="G8" s="80">
        <f ca="1">SUM(OFFSET($H8,0,0,1,MONTH(封面!$G$13)))-SUM(OFFSET('2020预算研发费用 '!$H8,0,0,1,MONTH(封面!$G$13)))</f>
        <v>0</v>
      </c>
      <c r="H8" s="80"/>
      <c r="I8" s="80"/>
      <c r="J8" s="80"/>
      <c r="K8" s="80"/>
      <c r="L8" s="80"/>
      <c r="M8" s="80"/>
      <c r="N8" s="80"/>
      <c r="O8" s="85"/>
      <c r="P8" s="86"/>
      <c r="Q8" s="86"/>
      <c r="R8" s="86"/>
      <c r="S8" s="86"/>
      <c r="T8" s="87">
        <f t="shared" si="0"/>
        <v>0</v>
      </c>
      <c r="U8" s="88"/>
      <c r="V8" s="89" t="s">
        <v>444</v>
      </c>
      <c r="W8" s="89"/>
    </row>
    <row r="9" spans="1:23" s="73" customFormat="1" ht="17.25" customHeight="1">
      <c r="A9" s="464"/>
      <c r="B9" s="78" t="s">
        <v>41</v>
      </c>
      <c r="C9" s="79" t="s">
        <v>41</v>
      </c>
      <c r="D9" s="80">
        <f ca="1">OFFSET($H9,0,MONTH(封面!$G$13)-1,)-OFFSET('2019研发费用 '!$H9,0,MONTH(封面!$G$13)-1,)</f>
        <v>0</v>
      </c>
      <c r="E9" s="80">
        <f ca="1">OFFSET($H9,0,MONTH(封面!$G$13)-1,)-OFFSET('2020预算研发费用 '!$H9,0,MONTH(封面!$G$13)-1,)</f>
        <v>0</v>
      </c>
      <c r="F9" s="80">
        <f ca="1">SUM(OFFSET($H9,0,0,1,MONTH(封面!$G$13)))-SUM(OFFSET('2019研发费用 '!$H9,0,0,1,MONTH(封面!$G$13)))</f>
        <v>0</v>
      </c>
      <c r="G9" s="80">
        <f ca="1">SUM(OFFSET($H9,0,0,1,MONTH(封面!$G$13)))-SUM(OFFSET('2020预算研发费用 '!$H9,0,0,1,MONTH(封面!$G$13)))</f>
        <v>0</v>
      </c>
      <c r="H9" s="80"/>
      <c r="I9" s="80"/>
      <c r="J9" s="80"/>
      <c r="K9" s="80"/>
      <c r="L9" s="80"/>
      <c r="M9" s="80"/>
      <c r="N9" s="80"/>
      <c r="O9" s="85"/>
      <c r="P9" s="86"/>
      <c r="Q9" s="86"/>
      <c r="R9" s="86"/>
      <c r="S9" s="86"/>
      <c r="T9" s="87">
        <f t="shared" si="0"/>
        <v>0</v>
      </c>
      <c r="U9" s="88"/>
      <c r="V9" s="89" t="s">
        <v>445</v>
      </c>
      <c r="W9" s="89"/>
    </row>
    <row r="10" spans="1:23" s="73" customFormat="1" ht="17.25" customHeight="1">
      <c r="A10" s="464"/>
      <c r="B10" s="463" t="s">
        <v>42</v>
      </c>
      <c r="C10" s="79" t="s">
        <v>43</v>
      </c>
      <c r="D10" s="80">
        <f ca="1">OFFSET($H10,0,MONTH(封面!$G$13)-1,)-OFFSET('2019研发费用 '!$H10,0,MONTH(封面!$G$13)-1,)</f>
        <v>0</v>
      </c>
      <c r="E10" s="80">
        <f ca="1">OFFSET($H10,0,MONTH(封面!$G$13)-1,)-OFFSET('2020预算研发费用 '!$H10,0,MONTH(封面!$G$13)-1,)</f>
        <v>0</v>
      </c>
      <c r="F10" s="80">
        <f ca="1">SUM(OFFSET($H10,0,0,1,MONTH(封面!$G$13)))-SUM(OFFSET('2019研发费用 '!$H10,0,0,1,MONTH(封面!$G$13)))</f>
        <v>0</v>
      </c>
      <c r="G10" s="80">
        <f ca="1">SUM(OFFSET($H10,0,0,1,MONTH(封面!$G$13)))-SUM(OFFSET('2020预算研发费用 '!$H10,0,0,1,MONTH(封面!$G$13)))</f>
        <v>0</v>
      </c>
      <c r="H10" s="80"/>
      <c r="I10" s="80"/>
      <c r="J10" s="80"/>
      <c r="K10" s="80"/>
      <c r="L10" s="80"/>
      <c r="M10" s="80"/>
      <c r="N10" s="80"/>
      <c r="O10" s="85"/>
      <c r="P10" s="86"/>
      <c r="Q10" s="86"/>
      <c r="R10" s="86"/>
      <c r="S10" s="86"/>
      <c r="T10" s="87">
        <f t="shared" si="0"/>
        <v>0</v>
      </c>
      <c r="U10" s="88"/>
      <c r="V10" s="89" t="s">
        <v>446</v>
      </c>
      <c r="W10" s="89"/>
    </row>
    <row r="11" spans="1:23" s="73" customFormat="1" ht="17.25" customHeight="1">
      <c r="A11" s="464"/>
      <c r="B11" s="463"/>
      <c r="C11" s="79" t="s">
        <v>44</v>
      </c>
      <c r="D11" s="80">
        <f ca="1">OFFSET($H11,0,MONTH(封面!$G$13)-1,)-OFFSET('2019研发费用 '!$H11,0,MONTH(封面!$G$13)-1,)</f>
        <v>0</v>
      </c>
      <c r="E11" s="80">
        <f ca="1">OFFSET($H11,0,MONTH(封面!$G$13)-1,)-OFFSET('2020预算研发费用 '!$H11,0,MONTH(封面!$G$13)-1,)</f>
        <v>0</v>
      </c>
      <c r="F11" s="80">
        <f ca="1">SUM(OFFSET($H11,0,0,1,MONTH(封面!$G$13)))-SUM(OFFSET('2019研发费用 '!$H11,0,0,1,MONTH(封面!$G$13)))</f>
        <v>0</v>
      </c>
      <c r="G11" s="80">
        <f ca="1">SUM(OFFSET($H11,0,0,1,MONTH(封面!$G$13)))-SUM(OFFSET('2020预算研发费用 '!$H11,0,0,1,MONTH(封面!$G$13)))</f>
        <v>0</v>
      </c>
      <c r="H11" s="80"/>
      <c r="I11" s="80"/>
      <c r="J11" s="80"/>
      <c r="K11" s="80"/>
      <c r="L11" s="80"/>
      <c r="M11" s="80"/>
      <c r="N11" s="80"/>
      <c r="O11" s="85"/>
      <c r="P11" s="86"/>
      <c r="Q11" s="86"/>
      <c r="R11" s="86"/>
      <c r="S11" s="86"/>
      <c r="T11" s="87">
        <f t="shared" si="0"/>
        <v>0</v>
      </c>
      <c r="U11" s="88"/>
      <c r="V11" s="89" t="s">
        <v>447</v>
      </c>
      <c r="W11" s="89"/>
    </row>
    <row r="12" spans="1:23" s="73" customFormat="1" ht="17.25" customHeight="1">
      <c r="A12" s="464"/>
      <c r="B12" s="463"/>
      <c r="C12" s="79" t="s">
        <v>45</v>
      </c>
      <c r="D12" s="80">
        <f ca="1">OFFSET($H12,0,MONTH(封面!$G$13)-1,)-OFFSET('2019研发费用 '!$H12,0,MONTH(封面!$G$13)-1,)</f>
        <v>0</v>
      </c>
      <c r="E12" s="80">
        <f ca="1">OFFSET($H12,0,MONTH(封面!$G$13)-1,)-OFFSET('2020预算研发费用 '!$H12,0,MONTH(封面!$G$13)-1,)</f>
        <v>0</v>
      </c>
      <c r="F12" s="80">
        <f ca="1">SUM(OFFSET($H12,0,0,1,MONTH(封面!$G$13)))-SUM(OFFSET('2019研发费用 '!$H12,0,0,1,MONTH(封面!$G$13)))</f>
        <v>0</v>
      </c>
      <c r="G12" s="80">
        <f ca="1">SUM(OFFSET($H12,0,0,1,MONTH(封面!$G$13)))-SUM(OFFSET('2020预算研发费用 '!$H12,0,0,1,MONTH(封面!$G$13)))</f>
        <v>0</v>
      </c>
      <c r="H12" s="80"/>
      <c r="I12" s="80"/>
      <c r="J12" s="80"/>
      <c r="K12" s="80"/>
      <c r="L12" s="80"/>
      <c r="M12" s="80"/>
      <c r="N12" s="80"/>
      <c r="O12" s="85"/>
      <c r="P12" s="86"/>
      <c r="Q12" s="86"/>
      <c r="R12" s="86"/>
      <c r="S12" s="86"/>
      <c r="T12" s="87">
        <f t="shared" si="0"/>
        <v>0</v>
      </c>
      <c r="U12" s="88"/>
      <c r="V12" s="89" t="s">
        <v>448</v>
      </c>
      <c r="W12" s="89"/>
    </row>
    <row r="13" spans="1:23" s="73" customFormat="1" ht="17.25" customHeight="1">
      <c r="A13" s="464"/>
      <c r="B13" s="463"/>
      <c r="C13" s="79" t="s">
        <v>46</v>
      </c>
      <c r="D13" s="80">
        <f ca="1">OFFSET($H13,0,MONTH(封面!$G$13)-1,)-OFFSET('2019研发费用 '!$H13,0,MONTH(封面!$G$13)-1,)</f>
        <v>0</v>
      </c>
      <c r="E13" s="80">
        <f ca="1">OFFSET($H13,0,MONTH(封面!$G$13)-1,)-OFFSET('2020预算研发费用 '!$H13,0,MONTH(封面!$G$13)-1,)</f>
        <v>0</v>
      </c>
      <c r="F13" s="80">
        <f ca="1">SUM(OFFSET($H13,0,0,1,MONTH(封面!$G$13)))-SUM(OFFSET('2019研发费用 '!$H13,0,0,1,MONTH(封面!$G$13)))</f>
        <v>0</v>
      </c>
      <c r="G13" s="80">
        <f ca="1">SUM(OFFSET($H13,0,0,1,MONTH(封面!$G$13)))-SUM(OFFSET('2020预算研发费用 '!$H13,0,0,1,MONTH(封面!$G$13)))</f>
        <v>0</v>
      </c>
      <c r="H13" s="80"/>
      <c r="I13" s="80"/>
      <c r="J13" s="80"/>
      <c r="K13" s="80"/>
      <c r="L13" s="80"/>
      <c r="M13" s="80"/>
      <c r="N13" s="80"/>
      <c r="O13" s="85"/>
      <c r="P13" s="86"/>
      <c r="Q13" s="86"/>
      <c r="R13" s="86"/>
      <c r="S13" s="86"/>
      <c r="T13" s="87">
        <f t="shared" si="0"/>
        <v>0</v>
      </c>
      <c r="U13" s="88"/>
      <c r="V13" s="89" t="s">
        <v>449</v>
      </c>
      <c r="W13" s="89"/>
    </row>
    <row r="14" spans="1:23" s="73" customFormat="1" ht="17.25" customHeight="1">
      <c r="A14" s="464"/>
      <c r="B14" s="463"/>
      <c r="C14" s="79" t="s">
        <v>47</v>
      </c>
      <c r="D14" s="80">
        <f ca="1">OFFSET($H14,0,MONTH(封面!$G$13)-1,)-OFFSET('2019研发费用 '!$H14,0,MONTH(封面!$G$13)-1,)</f>
        <v>0</v>
      </c>
      <c r="E14" s="80">
        <f ca="1">OFFSET($H14,0,MONTH(封面!$G$13)-1,)-OFFSET('2020预算研发费用 '!$H14,0,MONTH(封面!$G$13)-1,)</f>
        <v>0</v>
      </c>
      <c r="F14" s="80">
        <f ca="1">SUM(OFFSET($H14,0,0,1,MONTH(封面!$G$13)))-SUM(OFFSET('2019研发费用 '!$H14,0,0,1,MONTH(封面!$G$13)))</f>
        <v>0</v>
      </c>
      <c r="G14" s="80">
        <f ca="1">SUM(OFFSET($H14,0,0,1,MONTH(封面!$G$13)))-SUM(OFFSET('2020预算研发费用 '!$H14,0,0,1,MONTH(封面!$G$13)))</f>
        <v>0</v>
      </c>
      <c r="H14" s="80"/>
      <c r="I14" s="80"/>
      <c r="J14" s="80"/>
      <c r="K14" s="80"/>
      <c r="L14" s="80"/>
      <c r="M14" s="80"/>
      <c r="N14" s="80"/>
      <c r="O14" s="85"/>
      <c r="P14" s="86"/>
      <c r="Q14" s="86"/>
      <c r="R14" s="86"/>
      <c r="S14" s="86"/>
      <c r="T14" s="87">
        <f t="shared" si="0"/>
        <v>0</v>
      </c>
      <c r="U14" s="88"/>
      <c r="V14" s="89" t="s">
        <v>450</v>
      </c>
      <c r="W14" s="89"/>
    </row>
    <row r="15" spans="1:23" s="73" customFormat="1" ht="17.25" customHeight="1">
      <c r="A15" s="464"/>
      <c r="B15" s="463"/>
      <c r="C15" s="79" t="s">
        <v>48</v>
      </c>
      <c r="D15" s="80">
        <f ca="1">OFFSET($H15,0,MONTH(封面!$G$13)-1,)-OFFSET('2019研发费用 '!$H15,0,MONTH(封面!$G$13)-1,)</f>
        <v>0</v>
      </c>
      <c r="E15" s="80">
        <f ca="1">OFFSET($H15,0,MONTH(封面!$G$13)-1,)-OFFSET('2020预算研发费用 '!$H15,0,MONTH(封面!$G$13)-1,)</f>
        <v>0</v>
      </c>
      <c r="F15" s="80">
        <f ca="1">SUM(OFFSET($H15,0,0,1,MONTH(封面!$G$13)))-SUM(OFFSET('2019研发费用 '!$H15,0,0,1,MONTH(封面!$G$13)))</f>
        <v>0</v>
      </c>
      <c r="G15" s="80">
        <f ca="1">SUM(OFFSET($H15,0,0,1,MONTH(封面!$G$13)))-SUM(OFFSET('2020预算研发费用 '!$H15,0,0,1,MONTH(封面!$G$13)))</f>
        <v>0</v>
      </c>
      <c r="H15" s="80"/>
      <c r="I15" s="80"/>
      <c r="J15" s="80"/>
      <c r="K15" s="80"/>
      <c r="L15" s="80"/>
      <c r="M15" s="80"/>
      <c r="N15" s="80"/>
      <c r="O15" s="85"/>
      <c r="P15" s="86"/>
      <c r="Q15" s="86"/>
      <c r="R15" s="86"/>
      <c r="S15" s="86"/>
      <c r="T15" s="87">
        <f t="shared" si="0"/>
        <v>0</v>
      </c>
      <c r="U15" s="88"/>
      <c r="V15" s="89" t="s">
        <v>451</v>
      </c>
      <c r="W15" s="89"/>
    </row>
    <row r="16" spans="1:23" s="73" customFormat="1" ht="17.25" customHeight="1">
      <c r="A16" s="464"/>
      <c r="B16" s="463"/>
      <c r="C16" s="79" t="s">
        <v>49</v>
      </c>
      <c r="D16" s="80">
        <f ca="1">OFFSET($H16,0,MONTH(封面!$G$13)-1,)-OFFSET('2019研发费用 '!$H16,0,MONTH(封面!$G$13)-1,)</f>
        <v>0</v>
      </c>
      <c r="E16" s="80">
        <f ca="1">OFFSET($H16,0,MONTH(封面!$G$13)-1,)-OFFSET('2020预算研发费用 '!$H16,0,MONTH(封面!$G$13)-1,)</f>
        <v>0</v>
      </c>
      <c r="F16" s="80">
        <f ca="1">SUM(OFFSET($H16,0,0,1,MONTH(封面!$G$13)))-SUM(OFFSET('2019研发费用 '!$H16,0,0,1,MONTH(封面!$G$13)))</f>
        <v>0</v>
      </c>
      <c r="G16" s="80">
        <f ca="1">SUM(OFFSET($H16,0,0,1,MONTH(封面!$G$13)))-SUM(OFFSET('2020预算研发费用 '!$H16,0,0,1,MONTH(封面!$G$13)))</f>
        <v>0</v>
      </c>
      <c r="H16" s="80"/>
      <c r="I16" s="80"/>
      <c r="J16" s="80"/>
      <c r="K16" s="80"/>
      <c r="L16" s="80"/>
      <c r="M16" s="80"/>
      <c r="N16" s="80"/>
      <c r="O16" s="85"/>
      <c r="P16" s="86"/>
      <c r="Q16" s="86"/>
      <c r="R16" s="86"/>
      <c r="S16" s="86"/>
      <c r="T16" s="87">
        <f t="shared" si="0"/>
        <v>0</v>
      </c>
      <c r="U16" s="88"/>
      <c r="V16" s="89" t="s">
        <v>452</v>
      </c>
      <c r="W16" s="89"/>
    </row>
    <row r="17" spans="1:23" s="73" customFormat="1" ht="17.25" customHeight="1">
      <c r="A17" s="464"/>
      <c r="B17" s="463"/>
      <c r="C17" s="79" t="s">
        <v>50</v>
      </c>
      <c r="D17" s="80">
        <f ca="1">OFFSET($H17,0,MONTH(封面!$G$13)-1,)-OFFSET('2019研发费用 '!$H17,0,MONTH(封面!$G$13)-1,)</f>
        <v>0</v>
      </c>
      <c r="E17" s="80">
        <f ca="1">OFFSET($H17,0,MONTH(封面!$G$13)-1,)-OFFSET('2020预算研发费用 '!$H17,0,MONTH(封面!$G$13)-1,)</f>
        <v>0</v>
      </c>
      <c r="F17" s="80">
        <f ca="1">SUM(OFFSET($H17,0,0,1,MONTH(封面!$G$13)))-SUM(OFFSET('2019研发费用 '!$H17,0,0,1,MONTH(封面!$G$13)))</f>
        <v>0</v>
      </c>
      <c r="G17" s="80">
        <f ca="1">SUM(OFFSET($H17,0,0,1,MONTH(封面!$G$13)))-SUM(OFFSET('2020预算研发费用 '!$H17,0,0,1,MONTH(封面!$G$13)))</f>
        <v>0</v>
      </c>
      <c r="H17" s="80"/>
      <c r="I17" s="80"/>
      <c r="J17" s="80"/>
      <c r="K17" s="80"/>
      <c r="L17" s="80"/>
      <c r="M17" s="80"/>
      <c r="N17" s="80"/>
      <c r="O17" s="85"/>
      <c r="P17" s="86"/>
      <c r="Q17" s="86"/>
      <c r="R17" s="86"/>
      <c r="S17" s="86"/>
      <c r="T17" s="87">
        <f t="shared" si="0"/>
        <v>0</v>
      </c>
      <c r="U17" s="88"/>
      <c r="V17" s="89" t="s">
        <v>453</v>
      </c>
      <c r="W17" s="89"/>
    </row>
    <row r="18" spans="1:23" s="73" customFormat="1" ht="17.25" customHeight="1">
      <c r="A18" s="464"/>
      <c r="B18" s="463"/>
      <c r="C18" s="79" t="s">
        <v>51</v>
      </c>
      <c r="D18" s="80">
        <f ca="1">OFFSET($H18,0,MONTH(封面!$G$13)-1,)-OFFSET('2019研发费用 '!$H18,0,MONTH(封面!$G$13)-1,)</f>
        <v>0</v>
      </c>
      <c r="E18" s="80">
        <f ca="1">OFFSET($H18,0,MONTH(封面!$G$13)-1,)-OFFSET('2020预算研发费用 '!$H18,0,MONTH(封面!$G$13)-1,)</f>
        <v>0</v>
      </c>
      <c r="F18" s="80">
        <f ca="1">SUM(OFFSET($H18,0,0,1,MONTH(封面!$G$13)))-SUM(OFFSET('2019研发费用 '!$H18,0,0,1,MONTH(封面!$G$13)))</f>
        <v>0</v>
      </c>
      <c r="G18" s="80">
        <f ca="1">SUM(OFFSET($H18,0,0,1,MONTH(封面!$G$13)))-SUM(OFFSET('2020预算研发费用 '!$H18,0,0,1,MONTH(封面!$G$13)))</f>
        <v>0</v>
      </c>
      <c r="H18" s="80"/>
      <c r="I18" s="80"/>
      <c r="J18" s="80"/>
      <c r="K18" s="80"/>
      <c r="L18" s="80"/>
      <c r="M18" s="80"/>
      <c r="N18" s="80"/>
      <c r="O18" s="85"/>
      <c r="P18" s="86"/>
      <c r="Q18" s="86"/>
      <c r="R18" s="86"/>
      <c r="S18" s="86"/>
      <c r="T18" s="87">
        <f t="shared" si="0"/>
        <v>0</v>
      </c>
      <c r="U18" s="88"/>
      <c r="V18" s="89" t="s">
        <v>454</v>
      </c>
      <c r="W18" s="89"/>
    </row>
    <row r="19" spans="1:23" s="73" customFormat="1" ht="17.25" customHeight="1">
      <c r="A19" s="464"/>
      <c r="B19" s="78" t="s">
        <v>52</v>
      </c>
      <c r="C19" s="79" t="s">
        <v>52</v>
      </c>
      <c r="D19" s="80">
        <f ca="1">OFFSET($H19,0,MONTH(封面!$G$13)-1,)-OFFSET('2019研发费用 '!$H19,0,MONTH(封面!$G$13)-1,)</f>
        <v>0</v>
      </c>
      <c r="E19" s="80">
        <f ca="1">OFFSET($H19,0,MONTH(封面!$G$13)-1,)-OFFSET('2020预算研发费用 '!$H19,0,MONTH(封面!$G$13)-1,)</f>
        <v>0</v>
      </c>
      <c r="F19" s="80">
        <f ca="1">SUM(OFFSET($H19,0,0,1,MONTH(封面!$G$13)))-SUM(OFFSET('2019研发费用 '!$H19,0,0,1,MONTH(封面!$G$13)))</f>
        <v>0</v>
      </c>
      <c r="G19" s="80">
        <f ca="1">SUM(OFFSET($H19,0,0,1,MONTH(封面!$G$13)))-SUM(OFFSET('2020预算研发费用 '!$H19,0,0,1,MONTH(封面!$G$13)))</f>
        <v>0</v>
      </c>
      <c r="H19" s="80"/>
      <c r="I19" s="80"/>
      <c r="J19" s="80"/>
      <c r="K19" s="80"/>
      <c r="L19" s="80"/>
      <c r="M19" s="80"/>
      <c r="N19" s="80"/>
      <c r="O19" s="85"/>
      <c r="P19" s="86"/>
      <c r="Q19" s="86"/>
      <c r="R19" s="86"/>
      <c r="S19" s="86"/>
      <c r="T19" s="87">
        <f t="shared" si="0"/>
        <v>0</v>
      </c>
      <c r="U19" s="88"/>
      <c r="V19" s="89" t="s">
        <v>455</v>
      </c>
      <c r="W19" s="89"/>
    </row>
    <row r="20" spans="1:23" s="73" customFormat="1" ht="17.25" customHeight="1">
      <c r="A20" s="464"/>
      <c r="B20" s="78" t="s">
        <v>53</v>
      </c>
      <c r="C20" s="79" t="s">
        <v>53</v>
      </c>
      <c r="D20" s="80">
        <f ca="1">OFFSET($H20,0,MONTH(封面!$G$13)-1,)-OFFSET('2019研发费用 '!$H20,0,MONTH(封面!$G$13)-1,)</f>
        <v>0</v>
      </c>
      <c r="E20" s="80">
        <f ca="1">OFFSET($H20,0,MONTH(封面!$G$13)-1,)-OFFSET('2020预算研发费用 '!$H20,0,MONTH(封面!$G$13)-1,)</f>
        <v>0</v>
      </c>
      <c r="F20" s="80">
        <f ca="1">SUM(OFFSET($H20,0,0,1,MONTH(封面!$G$13)))-SUM(OFFSET('2019研发费用 '!$H20,0,0,1,MONTH(封面!$G$13)))</f>
        <v>0</v>
      </c>
      <c r="G20" s="80">
        <f ca="1">SUM(OFFSET($H20,0,0,1,MONTH(封面!$G$13)))-SUM(OFFSET('2020预算研发费用 '!$H20,0,0,1,MONTH(封面!$G$13)))</f>
        <v>0</v>
      </c>
      <c r="H20" s="80"/>
      <c r="I20" s="80"/>
      <c r="J20" s="80"/>
      <c r="K20" s="80"/>
      <c r="L20" s="80"/>
      <c r="M20" s="80"/>
      <c r="N20" s="80"/>
      <c r="O20" s="85"/>
      <c r="P20" s="86"/>
      <c r="Q20" s="86"/>
      <c r="R20" s="86"/>
      <c r="S20" s="86"/>
      <c r="T20" s="87">
        <f t="shared" si="0"/>
        <v>0</v>
      </c>
      <c r="U20" s="88"/>
      <c r="V20" s="89" t="s">
        <v>456</v>
      </c>
      <c r="W20" s="89"/>
    </row>
    <row r="21" spans="1:23" s="73" customFormat="1" ht="17.25" customHeight="1">
      <c r="A21" s="464"/>
      <c r="B21" s="78" t="s">
        <v>54</v>
      </c>
      <c r="C21" s="79" t="s">
        <v>54</v>
      </c>
      <c r="D21" s="80">
        <f ca="1">OFFSET($H21,0,MONTH(封面!$G$13)-1,)-OFFSET('2019研发费用 '!$H21,0,MONTH(封面!$G$13)-1,)</f>
        <v>0</v>
      </c>
      <c r="E21" s="80">
        <f ca="1">OFFSET($H21,0,MONTH(封面!$G$13)-1,)-OFFSET('2020预算研发费用 '!$H21,0,MONTH(封面!$G$13)-1,)</f>
        <v>0</v>
      </c>
      <c r="F21" s="80">
        <f ca="1">SUM(OFFSET($H21,0,0,1,MONTH(封面!$G$13)))-SUM(OFFSET('2019研发费用 '!$H21,0,0,1,MONTH(封面!$G$13)))</f>
        <v>0</v>
      </c>
      <c r="G21" s="80">
        <f ca="1">SUM(OFFSET($H21,0,0,1,MONTH(封面!$G$13)))-SUM(OFFSET('2020预算研发费用 '!$H21,0,0,1,MONTH(封面!$G$13)))</f>
        <v>0</v>
      </c>
      <c r="H21" s="80"/>
      <c r="I21" s="80"/>
      <c r="J21" s="80"/>
      <c r="K21" s="80"/>
      <c r="L21" s="80"/>
      <c r="M21" s="80"/>
      <c r="N21" s="80"/>
      <c r="O21" s="85"/>
      <c r="P21" s="86"/>
      <c r="Q21" s="86"/>
      <c r="R21" s="86"/>
      <c r="S21" s="86"/>
      <c r="T21" s="87">
        <f t="shared" si="0"/>
        <v>0</v>
      </c>
      <c r="U21" s="88"/>
      <c r="V21" s="89" t="s">
        <v>457</v>
      </c>
      <c r="W21" s="89"/>
    </row>
    <row r="22" spans="1:23" s="73" customFormat="1" ht="17.25" customHeight="1">
      <c r="A22" s="464"/>
      <c r="B22" s="463" t="s">
        <v>55</v>
      </c>
      <c r="C22" s="79" t="s">
        <v>56</v>
      </c>
      <c r="D22" s="80">
        <f ca="1">OFFSET($H22,0,MONTH(封面!$G$13)-1,)-OFFSET('2019研发费用 '!$H22,0,MONTH(封面!$G$13)-1,)</f>
        <v>0</v>
      </c>
      <c r="E22" s="80">
        <f ca="1">OFFSET($H22,0,MONTH(封面!$G$13)-1,)-OFFSET('2020预算研发费用 '!$H22,0,MONTH(封面!$G$13)-1,)</f>
        <v>0</v>
      </c>
      <c r="F22" s="80">
        <f ca="1">SUM(OFFSET($H22,0,0,1,MONTH(封面!$G$13)))-SUM(OFFSET('2019研发费用 '!$H22,0,0,1,MONTH(封面!$G$13)))</f>
        <v>0</v>
      </c>
      <c r="G22" s="80">
        <f ca="1">SUM(OFFSET($H22,0,0,1,MONTH(封面!$G$13)))-SUM(OFFSET('2020预算研发费用 '!$H22,0,0,1,MONTH(封面!$G$13)))</f>
        <v>0</v>
      </c>
      <c r="H22" s="80"/>
      <c r="I22" s="80"/>
      <c r="J22" s="80"/>
      <c r="K22" s="80"/>
      <c r="L22" s="80"/>
      <c r="M22" s="80"/>
      <c r="N22" s="80"/>
      <c r="O22" s="85"/>
      <c r="P22" s="86"/>
      <c r="Q22" s="86"/>
      <c r="R22" s="86"/>
      <c r="S22" s="86"/>
      <c r="T22" s="87">
        <f t="shared" si="0"/>
        <v>0</v>
      </c>
      <c r="U22" s="88"/>
      <c r="V22" s="89" t="s">
        <v>458</v>
      </c>
      <c r="W22" s="89"/>
    </row>
    <row r="23" spans="1:23" s="73" customFormat="1" ht="17.25" customHeight="1">
      <c r="A23" s="464"/>
      <c r="B23" s="463"/>
      <c r="C23" s="79" t="s">
        <v>57</v>
      </c>
      <c r="D23" s="80">
        <f ca="1">OFFSET($H23,0,MONTH(封面!$G$13)-1,)-OFFSET('2019研发费用 '!$H23,0,MONTH(封面!$G$13)-1,)</f>
        <v>0</v>
      </c>
      <c r="E23" s="80">
        <f ca="1">OFFSET($H23,0,MONTH(封面!$G$13)-1,)-OFFSET('2020预算研发费用 '!$H23,0,MONTH(封面!$G$13)-1,)</f>
        <v>0</v>
      </c>
      <c r="F23" s="80">
        <f ca="1">SUM(OFFSET($H23,0,0,1,MONTH(封面!$G$13)))-SUM(OFFSET('2019研发费用 '!$H23,0,0,1,MONTH(封面!$G$13)))</f>
        <v>0</v>
      </c>
      <c r="G23" s="80">
        <f ca="1">SUM(OFFSET($H23,0,0,1,MONTH(封面!$G$13)))-SUM(OFFSET('2020预算研发费用 '!$H23,0,0,1,MONTH(封面!$G$13)))</f>
        <v>0</v>
      </c>
      <c r="H23" s="80"/>
      <c r="I23" s="80"/>
      <c r="J23" s="80"/>
      <c r="K23" s="80"/>
      <c r="L23" s="80"/>
      <c r="M23" s="80"/>
      <c r="N23" s="80"/>
      <c r="O23" s="85"/>
      <c r="P23" s="86"/>
      <c r="Q23" s="86"/>
      <c r="R23" s="86"/>
      <c r="S23" s="86"/>
      <c r="T23" s="87">
        <f t="shared" si="0"/>
        <v>0</v>
      </c>
      <c r="U23" s="88"/>
      <c r="V23" s="89" t="s">
        <v>459</v>
      </c>
      <c r="W23" s="89"/>
    </row>
    <row r="24" spans="1:23" s="73" customFormat="1" ht="17.25" customHeight="1">
      <c r="A24" s="464"/>
      <c r="B24" s="463"/>
      <c r="C24" s="79" t="s">
        <v>58</v>
      </c>
      <c r="D24" s="80">
        <f ca="1">OFFSET($H24,0,MONTH(封面!$G$13)-1,)-OFFSET('2019研发费用 '!$H24,0,MONTH(封面!$G$13)-1,)</f>
        <v>0</v>
      </c>
      <c r="E24" s="80">
        <f ca="1">OFFSET($H24,0,MONTH(封面!$G$13)-1,)-OFFSET('2020预算研发费用 '!$H24,0,MONTH(封面!$G$13)-1,)</f>
        <v>0</v>
      </c>
      <c r="F24" s="80">
        <f ca="1">SUM(OFFSET($H24,0,0,1,MONTH(封面!$G$13)))-SUM(OFFSET('2019研发费用 '!$H24,0,0,1,MONTH(封面!$G$13)))</f>
        <v>0</v>
      </c>
      <c r="G24" s="80">
        <f ca="1">SUM(OFFSET($H24,0,0,1,MONTH(封面!$G$13)))-SUM(OFFSET('2020预算研发费用 '!$H24,0,0,1,MONTH(封面!$G$13)))</f>
        <v>0</v>
      </c>
      <c r="H24" s="80"/>
      <c r="I24" s="80"/>
      <c r="J24" s="80"/>
      <c r="K24" s="80"/>
      <c r="L24" s="80"/>
      <c r="M24" s="80"/>
      <c r="N24" s="80"/>
      <c r="O24" s="85"/>
      <c r="P24" s="86"/>
      <c r="Q24" s="86"/>
      <c r="R24" s="86"/>
      <c r="S24" s="86"/>
      <c r="T24" s="87">
        <f t="shared" si="0"/>
        <v>0</v>
      </c>
      <c r="U24" s="88"/>
      <c r="V24" s="89" t="s">
        <v>460</v>
      </c>
      <c r="W24" s="89"/>
    </row>
    <row r="25" spans="1:23" s="73" customFormat="1" ht="17.25" customHeight="1">
      <c r="A25" s="464"/>
      <c r="B25" s="463"/>
      <c r="C25" s="79" t="s">
        <v>59</v>
      </c>
      <c r="D25" s="80">
        <f ca="1">OFFSET($H25,0,MONTH(封面!$G$13)-1,)-OFFSET('2019研发费用 '!$H25,0,MONTH(封面!$G$13)-1,)</f>
        <v>0</v>
      </c>
      <c r="E25" s="80">
        <f ca="1">OFFSET($H25,0,MONTH(封面!$G$13)-1,)-OFFSET('2020预算研发费用 '!$H25,0,MONTH(封面!$G$13)-1,)</f>
        <v>0</v>
      </c>
      <c r="F25" s="80">
        <f ca="1">SUM(OFFSET($H25,0,0,1,MONTH(封面!$G$13)))-SUM(OFFSET('2019研发费用 '!$H25,0,0,1,MONTH(封面!$G$13)))</f>
        <v>0</v>
      </c>
      <c r="G25" s="80">
        <f ca="1">SUM(OFFSET($H25,0,0,1,MONTH(封面!$G$13)))-SUM(OFFSET('2020预算研发费用 '!$H25,0,0,1,MONTH(封面!$G$13)))</f>
        <v>0</v>
      </c>
      <c r="H25" s="80"/>
      <c r="I25" s="80"/>
      <c r="J25" s="80"/>
      <c r="K25" s="80"/>
      <c r="L25" s="80"/>
      <c r="M25" s="80"/>
      <c r="N25" s="80"/>
      <c r="O25" s="85"/>
      <c r="P25" s="86"/>
      <c r="Q25" s="86"/>
      <c r="R25" s="86"/>
      <c r="S25" s="86"/>
      <c r="T25" s="87">
        <f t="shared" si="0"/>
        <v>0</v>
      </c>
      <c r="U25" s="88"/>
      <c r="V25" s="89" t="s">
        <v>461</v>
      </c>
      <c r="W25" s="89"/>
    </row>
    <row r="26" spans="1:23" s="73" customFormat="1" ht="17.25" customHeight="1">
      <c r="A26" s="464"/>
      <c r="B26" s="463"/>
      <c r="C26" s="79" t="s">
        <v>60</v>
      </c>
      <c r="D26" s="80">
        <f ca="1">OFFSET($H26,0,MONTH(封面!$G$13)-1,)-OFFSET('2019研发费用 '!$H26,0,MONTH(封面!$G$13)-1,)</f>
        <v>0</v>
      </c>
      <c r="E26" s="80">
        <f ca="1">OFFSET($H26,0,MONTH(封面!$G$13)-1,)-OFFSET('2020预算研发费用 '!$H26,0,MONTH(封面!$G$13)-1,)</f>
        <v>0</v>
      </c>
      <c r="F26" s="80">
        <f ca="1">SUM(OFFSET($H26,0,0,1,MONTH(封面!$G$13)))-SUM(OFFSET('2019研发费用 '!$H26,0,0,1,MONTH(封面!$G$13)))</f>
        <v>0</v>
      </c>
      <c r="G26" s="80">
        <f ca="1">SUM(OFFSET($H26,0,0,1,MONTH(封面!$G$13)))-SUM(OFFSET('2020预算研发费用 '!$H26,0,0,1,MONTH(封面!$G$13)))</f>
        <v>0</v>
      </c>
      <c r="H26" s="80"/>
      <c r="I26" s="80"/>
      <c r="J26" s="80"/>
      <c r="K26" s="80"/>
      <c r="L26" s="80"/>
      <c r="M26" s="80"/>
      <c r="N26" s="80"/>
      <c r="O26" s="85"/>
      <c r="P26" s="86"/>
      <c r="Q26" s="86"/>
      <c r="R26" s="86"/>
      <c r="S26" s="86"/>
      <c r="T26" s="87">
        <f t="shared" si="0"/>
        <v>0</v>
      </c>
      <c r="U26" s="88"/>
      <c r="V26" s="89" t="s">
        <v>462</v>
      </c>
      <c r="W26" s="89"/>
    </row>
    <row r="27" spans="1:23" s="73" customFormat="1" ht="17.25" customHeight="1">
      <c r="A27" s="464"/>
      <c r="B27" s="78" t="s">
        <v>61</v>
      </c>
      <c r="C27" s="79" t="s">
        <v>61</v>
      </c>
      <c r="D27" s="80">
        <f ca="1">OFFSET($H27,0,MONTH(封面!$G$13)-1,)-OFFSET('2019研发费用 '!$H27,0,MONTH(封面!$G$13)-1,)</f>
        <v>0</v>
      </c>
      <c r="E27" s="80">
        <f ca="1">OFFSET($H27,0,MONTH(封面!$G$13)-1,)-OFFSET('2020预算研发费用 '!$H27,0,MONTH(封面!$G$13)-1,)</f>
        <v>0</v>
      </c>
      <c r="F27" s="80">
        <f ca="1">SUM(OFFSET($H27,0,0,1,MONTH(封面!$G$13)))-SUM(OFFSET('2019研发费用 '!$H27,0,0,1,MONTH(封面!$G$13)))</f>
        <v>0</v>
      </c>
      <c r="G27" s="80">
        <f ca="1">SUM(OFFSET($H27,0,0,1,MONTH(封面!$G$13)))-SUM(OFFSET('2020预算研发费用 '!$H27,0,0,1,MONTH(封面!$G$13)))</f>
        <v>0</v>
      </c>
      <c r="H27" s="80"/>
      <c r="I27" s="80"/>
      <c r="J27" s="80"/>
      <c r="K27" s="80"/>
      <c r="L27" s="80"/>
      <c r="M27" s="80"/>
      <c r="N27" s="80"/>
      <c r="O27" s="85"/>
      <c r="P27" s="86"/>
      <c r="Q27" s="86"/>
      <c r="R27" s="86"/>
      <c r="S27" s="86"/>
      <c r="T27" s="87">
        <f t="shared" si="0"/>
        <v>0</v>
      </c>
      <c r="U27" s="88"/>
      <c r="V27" s="89" t="s">
        <v>463</v>
      </c>
      <c r="W27" s="89"/>
    </row>
    <row r="28" spans="1:23" s="73" customFormat="1" ht="17.25" customHeight="1">
      <c r="A28" s="465" t="s">
        <v>62</v>
      </c>
      <c r="B28" s="463" t="s">
        <v>63</v>
      </c>
      <c r="C28" s="79" t="s">
        <v>64</v>
      </c>
      <c r="D28" s="80">
        <f ca="1">OFFSET($H28,0,MONTH(封面!$G$13)-1,)-OFFSET('2019研发费用 '!$H28,0,MONTH(封面!$G$13)-1,)</f>
        <v>0</v>
      </c>
      <c r="E28" s="80">
        <f ca="1">OFFSET($H28,0,MONTH(封面!$G$13)-1,)-OFFSET('2020预算研发费用 '!$H28,0,MONTH(封面!$G$13)-1,)</f>
        <v>0</v>
      </c>
      <c r="F28" s="80">
        <f ca="1">SUM(OFFSET($H28,0,0,1,MONTH(封面!$G$13)))-SUM(OFFSET('2019研发费用 '!$H28,0,0,1,MONTH(封面!$G$13)))</f>
        <v>0</v>
      </c>
      <c r="G28" s="80">
        <f ca="1">SUM(OFFSET($H28,0,0,1,MONTH(封面!$G$13)))-SUM(OFFSET('2020预算研发费用 '!$H28,0,0,1,MONTH(封面!$G$13)))</f>
        <v>0</v>
      </c>
      <c r="H28" s="80"/>
      <c r="I28" s="80"/>
      <c r="J28" s="80"/>
      <c r="K28" s="80"/>
      <c r="L28" s="80"/>
      <c r="M28" s="80"/>
      <c r="N28" s="80"/>
      <c r="O28" s="85"/>
      <c r="P28" s="86"/>
      <c r="Q28" s="86"/>
      <c r="R28" s="86"/>
      <c r="S28" s="86"/>
      <c r="T28" s="87">
        <f t="shared" si="0"/>
        <v>0</v>
      </c>
      <c r="U28" s="88"/>
      <c r="V28" s="89" t="s">
        <v>464</v>
      </c>
      <c r="W28" s="89"/>
    </row>
    <row r="29" spans="1:23" s="73" customFormat="1" ht="17.25" customHeight="1">
      <c r="A29" s="465"/>
      <c r="B29" s="463"/>
      <c r="C29" s="79" t="s">
        <v>65</v>
      </c>
      <c r="D29" s="80">
        <f ca="1">OFFSET($H29,0,MONTH(封面!$G$13)-1,)-OFFSET('2019研发费用 '!$H29,0,MONTH(封面!$G$13)-1,)</f>
        <v>0</v>
      </c>
      <c r="E29" s="80">
        <f ca="1">OFFSET($H29,0,MONTH(封面!$G$13)-1,)-OFFSET('2020预算研发费用 '!$H29,0,MONTH(封面!$G$13)-1,)</f>
        <v>0</v>
      </c>
      <c r="F29" s="80">
        <f ca="1">SUM(OFFSET($H29,0,0,1,MONTH(封面!$G$13)))-SUM(OFFSET('2019研发费用 '!$H29,0,0,1,MONTH(封面!$G$13)))</f>
        <v>0</v>
      </c>
      <c r="G29" s="80">
        <f ca="1">SUM(OFFSET($H29,0,0,1,MONTH(封面!$G$13)))-SUM(OFFSET('2020预算研发费用 '!$H29,0,0,1,MONTH(封面!$G$13)))</f>
        <v>0</v>
      </c>
      <c r="H29" s="80"/>
      <c r="I29" s="80"/>
      <c r="J29" s="80"/>
      <c r="K29" s="80"/>
      <c r="L29" s="80"/>
      <c r="M29" s="80"/>
      <c r="N29" s="80"/>
      <c r="O29" s="85"/>
      <c r="P29" s="86"/>
      <c r="Q29" s="86"/>
      <c r="R29" s="86"/>
      <c r="S29" s="86"/>
      <c r="T29" s="87">
        <f t="shared" si="0"/>
        <v>0</v>
      </c>
      <c r="U29" s="88"/>
      <c r="V29" s="89" t="s">
        <v>465</v>
      </c>
      <c r="W29" s="89"/>
    </row>
    <row r="30" spans="1:23" s="73" customFormat="1" ht="17.25" customHeight="1">
      <c r="A30" s="465"/>
      <c r="B30" s="78" t="s">
        <v>66</v>
      </c>
      <c r="C30" s="79" t="s">
        <v>66</v>
      </c>
      <c r="D30" s="80">
        <f ca="1">OFFSET($H30,0,MONTH(封面!$G$13)-1,)-OFFSET('2019研发费用 '!$H30,0,MONTH(封面!$G$13)-1,)</f>
        <v>0</v>
      </c>
      <c r="E30" s="80">
        <f ca="1">OFFSET($H30,0,MONTH(封面!$G$13)-1,)-OFFSET('2020预算研发费用 '!$H30,0,MONTH(封面!$G$13)-1,)</f>
        <v>0</v>
      </c>
      <c r="F30" s="80">
        <f ca="1">SUM(OFFSET($H30,0,0,1,MONTH(封面!$G$13)))-SUM(OFFSET('2019研发费用 '!$H30,0,0,1,MONTH(封面!$G$13)))</f>
        <v>0</v>
      </c>
      <c r="G30" s="80">
        <f ca="1">SUM(OFFSET($H30,0,0,1,MONTH(封面!$G$13)))-SUM(OFFSET('2020预算研发费用 '!$H30,0,0,1,MONTH(封面!$G$13)))</f>
        <v>0</v>
      </c>
      <c r="H30" s="80"/>
      <c r="I30" s="80"/>
      <c r="J30" s="80"/>
      <c r="K30" s="80"/>
      <c r="L30" s="80"/>
      <c r="M30" s="80"/>
      <c r="N30" s="80"/>
      <c r="O30" s="85"/>
      <c r="P30" s="86"/>
      <c r="Q30" s="86"/>
      <c r="R30" s="86"/>
      <c r="S30" s="86"/>
      <c r="T30" s="87">
        <f t="shared" si="0"/>
        <v>0</v>
      </c>
      <c r="U30" s="88"/>
      <c r="V30" s="89" t="s">
        <v>466</v>
      </c>
      <c r="W30" s="89"/>
    </row>
    <row r="31" spans="1:23" s="73" customFormat="1" ht="17.25" customHeight="1">
      <c r="A31" s="465"/>
      <c r="B31" s="463" t="s">
        <v>67</v>
      </c>
      <c r="C31" s="79" t="s">
        <v>68</v>
      </c>
      <c r="D31" s="80">
        <f ca="1">OFFSET($H31,0,MONTH(封面!$G$13)-1,)-OFFSET('2019研发费用 '!$H31,0,MONTH(封面!$G$13)-1,)</f>
        <v>0</v>
      </c>
      <c r="E31" s="80">
        <f ca="1">OFFSET($H31,0,MONTH(封面!$G$13)-1,)-OFFSET('2020预算研发费用 '!$H31,0,MONTH(封面!$G$13)-1,)</f>
        <v>0</v>
      </c>
      <c r="F31" s="80">
        <f ca="1">SUM(OFFSET($H31,0,0,1,MONTH(封面!$G$13)))-SUM(OFFSET('2019研发费用 '!$H31,0,0,1,MONTH(封面!$G$13)))</f>
        <v>0</v>
      </c>
      <c r="G31" s="80">
        <f ca="1">SUM(OFFSET($H31,0,0,1,MONTH(封面!$G$13)))-SUM(OFFSET('2020预算研发费用 '!$H31,0,0,1,MONTH(封面!$G$13)))</f>
        <v>0</v>
      </c>
      <c r="H31" s="80"/>
      <c r="I31" s="80"/>
      <c r="J31" s="80"/>
      <c r="K31" s="80"/>
      <c r="L31" s="80"/>
      <c r="M31" s="80"/>
      <c r="N31" s="80"/>
      <c r="O31" s="85"/>
      <c r="P31" s="86"/>
      <c r="Q31" s="86"/>
      <c r="R31" s="86"/>
      <c r="S31" s="86"/>
      <c r="T31" s="87">
        <f t="shared" si="0"/>
        <v>0</v>
      </c>
      <c r="U31" s="88"/>
      <c r="V31" s="89" t="s">
        <v>467</v>
      </c>
      <c r="W31" s="89"/>
    </row>
    <row r="32" spans="1:23" s="73" customFormat="1" ht="17.25" customHeight="1">
      <c r="A32" s="465"/>
      <c r="B32" s="463"/>
      <c r="C32" s="79" t="s">
        <v>69</v>
      </c>
      <c r="D32" s="80">
        <f ca="1">OFFSET($H32,0,MONTH(封面!$G$13)-1,)-OFFSET('2019研发费用 '!$H32,0,MONTH(封面!$G$13)-1,)</f>
        <v>0</v>
      </c>
      <c r="E32" s="80">
        <f ca="1">OFFSET($H32,0,MONTH(封面!$G$13)-1,)-OFFSET('2020预算研发费用 '!$H32,0,MONTH(封面!$G$13)-1,)</f>
        <v>0</v>
      </c>
      <c r="F32" s="80">
        <f ca="1">SUM(OFFSET($H32,0,0,1,MONTH(封面!$G$13)))-SUM(OFFSET('2019研发费用 '!$H32,0,0,1,MONTH(封面!$G$13)))</f>
        <v>0</v>
      </c>
      <c r="G32" s="80">
        <f ca="1">SUM(OFFSET($H32,0,0,1,MONTH(封面!$G$13)))-SUM(OFFSET('2020预算研发费用 '!$H32,0,0,1,MONTH(封面!$G$13)))</f>
        <v>0</v>
      </c>
      <c r="H32" s="80"/>
      <c r="I32" s="80"/>
      <c r="J32" s="80"/>
      <c r="K32" s="80"/>
      <c r="L32" s="80"/>
      <c r="M32" s="80"/>
      <c r="N32" s="80"/>
      <c r="O32" s="85"/>
      <c r="P32" s="86"/>
      <c r="Q32" s="86"/>
      <c r="R32" s="86"/>
      <c r="S32" s="86"/>
      <c r="T32" s="87">
        <f t="shared" si="0"/>
        <v>0</v>
      </c>
      <c r="U32" s="88"/>
      <c r="V32" s="89" t="s">
        <v>468</v>
      </c>
      <c r="W32" s="89"/>
    </row>
    <row r="33" spans="1:23" s="73" customFormat="1" ht="17.25" customHeight="1">
      <c r="A33" s="465"/>
      <c r="B33" s="463"/>
      <c r="C33" s="79" t="s">
        <v>70</v>
      </c>
      <c r="D33" s="80">
        <f ca="1">OFFSET($H33,0,MONTH(封面!$G$13)-1,)-OFFSET('2019研发费用 '!$H33,0,MONTH(封面!$G$13)-1,)</f>
        <v>0</v>
      </c>
      <c r="E33" s="80">
        <f ca="1">OFFSET($H33,0,MONTH(封面!$G$13)-1,)-OFFSET('2020预算研发费用 '!$H33,0,MONTH(封面!$G$13)-1,)</f>
        <v>0</v>
      </c>
      <c r="F33" s="80">
        <f ca="1">SUM(OFFSET($H33,0,0,1,MONTH(封面!$G$13)))-SUM(OFFSET('2019研发费用 '!$H33,0,0,1,MONTH(封面!$G$13)))</f>
        <v>0</v>
      </c>
      <c r="G33" s="80">
        <f ca="1">SUM(OFFSET($H33,0,0,1,MONTH(封面!$G$13)))-SUM(OFFSET('2020预算研发费用 '!$H33,0,0,1,MONTH(封面!$G$13)))</f>
        <v>0</v>
      </c>
      <c r="H33" s="80"/>
      <c r="I33" s="80"/>
      <c r="J33" s="80"/>
      <c r="K33" s="80"/>
      <c r="L33" s="80"/>
      <c r="M33" s="80"/>
      <c r="N33" s="80"/>
      <c r="O33" s="85"/>
      <c r="P33" s="86"/>
      <c r="Q33" s="86"/>
      <c r="R33" s="86"/>
      <c r="S33" s="86"/>
      <c r="T33" s="87">
        <f t="shared" si="0"/>
        <v>0</v>
      </c>
      <c r="U33" s="88"/>
      <c r="V33" s="89" t="s">
        <v>469</v>
      </c>
      <c r="W33" s="89"/>
    </row>
    <row r="34" spans="1:23" s="73" customFormat="1" ht="17.25" customHeight="1">
      <c r="A34" s="465"/>
      <c r="B34" s="463" t="s">
        <v>71</v>
      </c>
      <c r="C34" s="79" t="s">
        <v>72</v>
      </c>
      <c r="D34" s="80">
        <f ca="1">OFFSET($H34,0,MONTH(封面!$G$13)-1,)-OFFSET('2019研发费用 '!$H34,0,MONTH(封面!$G$13)-1,)</f>
        <v>0</v>
      </c>
      <c r="E34" s="80">
        <f ca="1">OFFSET($H34,0,MONTH(封面!$G$13)-1,)-OFFSET('2020预算研发费用 '!$H34,0,MONTH(封面!$G$13)-1,)</f>
        <v>0</v>
      </c>
      <c r="F34" s="80">
        <f ca="1">SUM(OFFSET($H34,0,0,1,MONTH(封面!$G$13)))-SUM(OFFSET('2019研发费用 '!$H34,0,0,1,MONTH(封面!$G$13)))</f>
        <v>0</v>
      </c>
      <c r="G34" s="80">
        <f ca="1">SUM(OFFSET($H34,0,0,1,MONTH(封面!$G$13)))-SUM(OFFSET('2020预算研发费用 '!$H34,0,0,1,MONTH(封面!$G$13)))</f>
        <v>0</v>
      </c>
      <c r="H34" s="80"/>
      <c r="I34" s="80"/>
      <c r="J34" s="80"/>
      <c r="K34" s="80"/>
      <c r="L34" s="80"/>
      <c r="M34" s="80"/>
      <c r="N34" s="80"/>
      <c r="O34" s="85"/>
      <c r="P34" s="86"/>
      <c r="Q34" s="86"/>
      <c r="R34" s="86"/>
      <c r="S34" s="86"/>
      <c r="T34" s="87">
        <f t="shared" si="0"/>
        <v>0</v>
      </c>
      <c r="U34" s="88"/>
      <c r="V34" s="89" t="s">
        <v>470</v>
      </c>
      <c r="W34" s="89"/>
    </row>
    <row r="35" spans="1:23" s="73" customFormat="1" ht="17.25" customHeight="1">
      <c r="A35" s="465"/>
      <c r="B35" s="463"/>
      <c r="C35" s="79" t="s">
        <v>73</v>
      </c>
      <c r="D35" s="80">
        <f ca="1">OFFSET($H35,0,MONTH(封面!$G$13)-1,)-OFFSET('2019研发费用 '!$H35,0,MONTH(封面!$G$13)-1,)</f>
        <v>0</v>
      </c>
      <c r="E35" s="80">
        <f ca="1">OFFSET($H35,0,MONTH(封面!$G$13)-1,)-OFFSET('2020预算研发费用 '!$H35,0,MONTH(封面!$G$13)-1,)</f>
        <v>0</v>
      </c>
      <c r="F35" s="80">
        <f ca="1">SUM(OFFSET($H35,0,0,1,MONTH(封面!$G$13)))-SUM(OFFSET('2019研发费用 '!$H35,0,0,1,MONTH(封面!$G$13)))</f>
        <v>0</v>
      </c>
      <c r="G35" s="80">
        <f ca="1">SUM(OFFSET($H35,0,0,1,MONTH(封面!$G$13)))-SUM(OFFSET('2020预算研发费用 '!$H35,0,0,1,MONTH(封面!$G$13)))</f>
        <v>0</v>
      </c>
      <c r="H35" s="80"/>
      <c r="I35" s="80"/>
      <c r="J35" s="80"/>
      <c r="K35" s="80"/>
      <c r="L35" s="80"/>
      <c r="M35" s="80"/>
      <c r="N35" s="80"/>
      <c r="O35" s="85"/>
      <c r="P35" s="86"/>
      <c r="Q35" s="86"/>
      <c r="R35" s="86"/>
      <c r="S35" s="86"/>
      <c r="T35" s="87">
        <f t="shared" si="0"/>
        <v>0</v>
      </c>
      <c r="U35" s="88"/>
      <c r="V35" s="89" t="s">
        <v>471</v>
      </c>
      <c r="W35" s="89"/>
    </row>
    <row r="36" spans="1:23" s="73" customFormat="1" ht="17.25" customHeight="1">
      <c r="A36" s="465"/>
      <c r="B36" s="78" t="s">
        <v>74</v>
      </c>
      <c r="C36" s="79" t="s">
        <v>74</v>
      </c>
      <c r="D36" s="80">
        <f ca="1">OFFSET($H36,0,MONTH(封面!$G$13)-1,)-OFFSET('2019研发费用 '!$H36,0,MONTH(封面!$G$13)-1,)</f>
        <v>0</v>
      </c>
      <c r="E36" s="80">
        <f ca="1">OFFSET($H36,0,MONTH(封面!$G$13)-1,)-OFFSET('2020预算研发费用 '!$H36,0,MONTH(封面!$G$13)-1,)</f>
        <v>0</v>
      </c>
      <c r="F36" s="80">
        <f ca="1">SUM(OFFSET($H36,0,0,1,MONTH(封面!$G$13)))-SUM(OFFSET('2019研发费用 '!$H36,0,0,1,MONTH(封面!$G$13)))</f>
        <v>0</v>
      </c>
      <c r="G36" s="80">
        <f ca="1">SUM(OFFSET($H36,0,0,1,MONTH(封面!$G$13)))-SUM(OFFSET('2020预算研发费用 '!$H36,0,0,1,MONTH(封面!$G$13)))</f>
        <v>0</v>
      </c>
      <c r="H36" s="80"/>
      <c r="I36" s="80"/>
      <c r="J36" s="80"/>
      <c r="K36" s="80"/>
      <c r="L36" s="80"/>
      <c r="M36" s="80"/>
      <c r="N36" s="80"/>
      <c r="O36" s="85"/>
      <c r="P36" s="86"/>
      <c r="Q36" s="86"/>
      <c r="R36" s="86"/>
      <c r="S36" s="86"/>
      <c r="T36" s="87">
        <f t="shared" si="0"/>
        <v>0</v>
      </c>
      <c r="U36" s="88"/>
      <c r="V36" s="89" t="s">
        <v>472</v>
      </c>
      <c r="W36" s="89"/>
    </row>
    <row r="37" spans="1:23" s="73" customFormat="1" ht="24.75" customHeight="1">
      <c r="A37" s="465"/>
      <c r="B37" s="78" t="s">
        <v>75</v>
      </c>
      <c r="C37" s="79" t="s">
        <v>75</v>
      </c>
      <c r="D37" s="80">
        <f ca="1">OFFSET($H37,0,MONTH(封面!$G$13)-1,)-OFFSET('2019研发费用 '!$H37,0,MONTH(封面!$G$13)-1,)</f>
        <v>0</v>
      </c>
      <c r="E37" s="80">
        <f ca="1">OFFSET($H37,0,MONTH(封面!$G$13)-1,)-OFFSET('2020预算研发费用 '!$H37,0,MONTH(封面!$G$13)-1,)</f>
        <v>0</v>
      </c>
      <c r="F37" s="80">
        <f ca="1">SUM(OFFSET($H37,0,0,1,MONTH(封面!$G$13)))-SUM(OFFSET('2019研发费用 '!$H37,0,0,1,MONTH(封面!$G$13)))</f>
        <v>0</v>
      </c>
      <c r="G37" s="80">
        <f ca="1">SUM(OFFSET($H37,0,0,1,MONTH(封面!$G$13)))-SUM(OFFSET('2020预算研发费用 '!$H37,0,0,1,MONTH(封面!$G$13)))</f>
        <v>0</v>
      </c>
      <c r="H37" s="80"/>
      <c r="I37" s="80"/>
      <c r="J37" s="80"/>
      <c r="K37" s="80"/>
      <c r="L37" s="80"/>
      <c r="M37" s="80"/>
      <c r="N37" s="80"/>
      <c r="O37" s="85"/>
      <c r="P37" s="86"/>
      <c r="Q37" s="86"/>
      <c r="R37" s="86"/>
      <c r="S37" s="86"/>
      <c r="T37" s="87">
        <f t="shared" si="0"/>
        <v>0</v>
      </c>
      <c r="U37" s="88"/>
      <c r="V37" s="89" t="s">
        <v>473</v>
      </c>
      <c r="W37" s="89"/>
    </row>
    <row r="38" spans="1:23" s="73" customFormat="1" ht="17.25" customHeight="1">
      <c r="A38" s="465"/>
      <c r="B38" s="463" t="s">
        <v>76</v>
      </c>
      <c r="C38" s="79" t="s">
        <v>77</v>
      </c>
      <c r="D38" s="80">
        <f ca="1">OFFSET($H38,0,MONTH(封面!$G$13)-1,)-OFFSET('2019研发费用 '!$H38,0,MONTH(封面!$G$13)-1,)</f>
        <v>0</v>
      </c>
      <c r="E38" s="80">
        <f ca="1">OFFSET($H38,0,MONTH(封面!$G$13)-1,)-OFFSET('2020预算研发费用 '!$H38,0,MONTH(封面!$G$13)-1,)</f>
        <v>0</v>
      </c>
      <c r="F38" s="80">
        <f ca="1">SUM(OFFSET($H38,0,0,1,MONTH(封面!$G$13)))-SUM(OFFSET('2019研发费用 '!$H38,0,0,1,MONTH(封面!$G$13)))</f>
        <v>0</v>
      </c>
      <c r="G38" s="80">
        <f ca="1">SUM(OFFSET($H38,0,0,1,MONTH(封面!$G$13)))-SUM(OFFSET('2020预算研发费用 '!$H38,0,0,1,MONTH(封面!$G$13)))</f>
        <v>0</v>
      </c>
      <c r="H38" s="80"/>
      <c r="I38" s="80"/>
      <c r="J38" s="80"/>
      <c r="K38" s="80"/>
      <c r="L38" s="80"/>
      <c r="M38" s="80"/>
      <c r="N38" s="80"/>
      <c r="O38" s="85"/>
      <c r="P38" s="86"/>
      <c r="Q38" s="86"/>
      <c r="R38" s="86"/>
      <c r="S38" s="86"/>
      <c r="T38" s="87">
        <f t="shared" si="0"/>
        <v>0</v>
      </c>
      <c r="U38" s="88"/>
      <c r="V38" s="89" t="s">
        <v>474</v>
      </c>
      <c r="W38" s="89"/>
    </row>
    <row r="39" spans="1:23" s="73" customFormat="1" ht="17.25" customHeight="1">
      <c r="A39" s="465"/>
      <c r="B39" s="463"/>
      <c r="C39" s="79" t="s">
        <v>78</v>
      </c>
      <c r="D39" s="80">
        <f ca="1">OFFSET($H39,0,MONTH(封面!$G$13)-1,)-OFFSET('2019研发费用 '!$H39,0,MONTH(封面!$G$13)-1,)</f>
        <v>0</v>
      </c>
      <c r="E39" s="80">
        <f ca="1">OFFSET($H39,0,MONTH(封面!$G$13)-1,)-OFFSET('2020预算研发费用 '!$H39,0,MONTH(封面!$G$13)-1,)</f>
        <v>0</v>
      </c>
      <c r="F39" s="80">
        <f ca="1">SUM(OFFSET($H39,0,0,1,MONTH(封面!$G$13)))-SUM(OFFSET('2019研发费用 '!$H39,0,0,1,MONTH(封面!$G$13)))</f>
        <v>0</v>
      </c>
      <c r="G39" s="80">
        <f ca="1">SUM(OFFSET($H39,0,0,1,MONTH(封面!$G$13)))-SUM(OFFSET('2020预算研发费用 '!$H39,0,0,1,MONTH(封面!$G$13)))</f>
        <v>0</v>
      </c>
      <c r="H39" s="80"/>
      <c r="I39" s="80"/>
      <c r="J39" s="80"/>
      <c r="K39" s="80"/>
      <c r="L39" s="80"/>
      <c r="M39" s="80"/>
      <c r="N39" s="80"/>
      <c r="O39" s="85"/>
      <c r="P39" s="86"/>
      <c r="Q39" s="86"/>
      <c r="R39" s="86"/>
      <c r="S39" s="86"/>
      <c r="T39" s="87">
        <f t="shared" si="0"/>
        <v>0</v>
      </c>
      <c r="U39" s="88"/>
      <c r="V39" s="89" t="s">
        <v>475</v>
      </c>
      <c r="W39" s="89"/>
    </row>
    <row r="40" spans="1:23" s="73" customFormat="1" ht="17.25" customHeight="1">
      <c r="A40" s="465"/>
      <c r="B40" s="78" t="s">
        <v>79</v>
      </c>
      <c r="C40" s="79" t="s">
        <v>79</v>
      </c>
      <c r="D40" s="80">
        <f ca="1">OFFSET($H40,0,MONTH(封面!$G$13)-1,)-OFFSET('2019研发费用 '!$H40,0,MONTH(封面!$G$13)-1,)</f>
        <v>0</v>
      </c>
      <c r="E40" s="80">
        <f ca="1">OFFSET($H40,0,MONTH(封面!$G$13)-1,)-OFFSET('2020预算研发费用 '!$H40,0,MONTH(封面!$G$13)-1,)</f>
        <v>0</v>
      </c>
      <c r="F40" s="80">
        <f ca="1">SUM(OFFSET($H40,0,0,1,MONTH(封面!$G$13)))-SUM(OFFSET('2019研发费用 '!$H40,0,0,1,MONTH(封面!$G$13)))</f>
        <v>0</v>
      </c>
      <c r="G40" s="80">
        <f ca="1">SUM(OFFSET($H40,0,0,1,MONTH(封面!$G$13)))-SUM(OFFSET('2020预算研发费用 '!$H40,0,0,1,MONTH(封面!$G$13)))</f>
        <v>0</v>
      </c>
      <c r="H40" s="80"/>
      <c r="I40" s="80"/>
      <c r="J40" s="80"/>
      <c r="K40" s="80"/>
      <c r="L40" s="80"/>
      <c r="M40" s="80"/>
      <c r="N40" s="80"/>
      <c r="O40" s="85"/>
      <c r="P40" s="86"/>
      <c r="Q40" s="86"/>
      <c r="R40" s="86"/>
      <c r="S40" s="86"/>
      <c r="T40" s="87">
        <f t="shared" si="0"/>
        <v>0</v>
      </c>
      <c r="U40" s="88"/>
      <c r="V40" s="89" t="s">
        <v>476</v>
      </c>
      <c r="W40" s="89"/>
    </row>
    <row r="41" spans="1:23" s="73" customFormat="1" ht="27.75" customHeight="1">
      <c r="A41" s="466" t="s">
        <v>80</v>
      </c>
      <c r="B41" s="81" t="s">
        <v>81</v>
      </c>
      <c r="C41" s="79" t="s">
        <v>81</v>
      </c>
      <c r="D41" s="80">
        <f ca="1">OFFSET($H41,0,MONTH(封面!$G$13)-1,)-OFFSET('2019研发费用 '!$H41,0,MONTH(封面!$G$13)-1,)</f>
        <v>0</v>
      </c>
      <c r="E41" s="80">
        <f ca="1">OFFSET($H41,0,MONTH(封面!$G$13)-1,)-OFFSET('2020预算研发费用 '!$H41,0,MONTH(封面!$G$13)-1,)</f>
        <v>0</v>
      </c>
      <c r="F41" s="80">
        <f ca="1">SUM(OFFSET($H41,0,0,1,MONTH(封面!$G$13)))-SUM(OFFSET('2019研发费用 '!$H41,0,0,1,MONTH(封面!$G$13)))</f>
        <v>0</v>
      </c>
      <c r="G41" s="80">
        <f ca="1">SUM(OFFSET($H41,0,0,1,MONTH(封面!$G$13)))-SUM(OFFSET('2020预算研发费用 '!$H41,0,0,1,MONTH(封面!$G$13)))</f>
        <v>0</v>
      </c>
      <c r="H41" s="80"/>
      <c r="I41" s="80"/>
      <c r="J41" s="80"/>
      <c r="K41" s="80"/>
      <c r="L41" s="80"/>
      <c r="M41" s="80"/>
      <c r="N41" s="80"/>
      <c r="O41" s="85"/>
      <c r="P41" s="86"/>
      <c r="Q41" s="86"/>
      <c r="R41" s="86"/>
      <c r="S41" s="86"/>
      <c r="T41" s="87">
        <f t="shared" si="0"/>
        <v>0</v>
      </c>
      <c r="U41" s="88"/>
      <c r="V41" s="89" t="s">
        <v>477</v>
      </c>
      <c r="W41" s="89"/>
    </row>
    <row r="42" spans="1:23" s="73" customFormat="1" ht="25.5" customHeight="1">
      <c r="A42" s="466"/>
      <c r="B42" s="78" t="s">
        <v>82</v>
      </c>
      <c r="C42" s="82" t="s">
        <v>82</v>
      </c>
      <c r="D42" s="80">
        <f ca="1">OFFSET($H42,0,MONTH(封面!$G$13)-1,)-OFFSET('2019研发费用 '!$H42,0,MONTH(封面!$G$13)-1,)</f>
        <v>0</v>
      </c>
      <c r="E42" s="80">
        <f ca="1">OFFSET($H42,0,MONTH(封面!$G$13)-1,)-OFFSET('2020预算研发费用 '!$H42,0,MONTH(封面!$G$13)-1,)</f>
        <v>0</v>
      </c>
      <c r="F42" s="80">
        <f ca="1">SUM(OFFSET($H42,0,0,1,MONTH(封面!$G$13)))-SUM(OFFSET('2019研发费用 '!$H42,0,0,1,MONTH(封面!$G$13)))</f>
        <v>0</v>
      </c>
      <c r="G42" s="80">
        <f ca="1">SUM(OFFSET($H42,0,0,1,MONTH(封面!$G$13)))-SUM(OFFSET('2020预算研发费用 '!$H42,0,0,1,MONTH(封面!$G$13)))</f>
        <v>0</v>
      </c>
      <c r="H42" s="80"/>
      <c r="I42" s="80"/>
      <c r="J42" s="80"/>
      <c r="K42" s="80"/>
      <c r="L42" s="80"/>
      <c r="M42" s="80"/>
      <c r="N42" s="80"/>
      <c r="O42" s="85"/>
      <c r="P42" s="86"/>
      <c r="Q42" s="86"/>
      <c r="R42" s="86"/>
      <c r="S42" s="86"/>
      <c r="T42" s="87">
        <f t="shared" si="0"/>
        <v>0</v>
      </c>
      <c r="U42" s="88"/>
      <c r="V42" s="89" t="s">
        <v>478</v>
      </c>
      <c r="W42" s="89"/>
    </row>
    <row r="43" spans="1:23" s="73" customFormat="1" ht="25.5" customHeight="1">
      <c r="A43" s="466"/>
      <c r="B43" s="78" t="s">
        <v>83</v>
      </c>
      <c r="C43" s="82" t="s">
        <v>83</v>
      </c>
      <c r="D43" s="80">
        <f ca="1">OFFSET($H43,0,MONTH(封面!$G$13)-1,)-OFFSET('2019研发费用 '!$H43,0,MONTH(封面!$G$13)-1,)</f>
        <v>0</v>
      </c>
      <c r="E43" s="80">
        <f ca="1">OFFSET($H43,0,MONTH(封面!$G$13)-1,)-OFFSET('2020预算研发费用 '!$H43,0,MONTH(封面!$G$13)-1,)</f>
        <v>0</v>
      </c>
      <c r="F43" s="80">
        <f ca="1">SUM(OFFSET($H43,0,0,1,MONTH(封面!$G$13)))-SUM(OFFSET('2019研发费用 '!$H43,0,0,1,MONTH(封面!$G$13)))</f>
        <v>0</v>
      </c>
      <c r="G43" s="80">
        <f ca="1">SUM(OFFSET($H43,0,0,1,MONTH(封面!$G$13)))-SUM(OFFSET('2020预算研发费用 '!$H43,0,0,1,MONTH(封面!$G$13)))</f>
        <v>0</v>
      </c>
      <c r="H43" s="80"/>
      <c r="I43" s="80"/>
      <c r="J43" s="80"/>
      <c r="K43" s="80"/>
      <c r="L43" s="80"/>
      <c r="M43" s="80"/>
      <c r="N43" s="80"/>
      <c r="O43" s="85"/>
      <c r="P43" s="86"/>
      <c r="Q43" s="86"/>
      <c r="R43" s="86"/>
      <c r="S43" s="86"/>
      <c r="T43" s="87">
        <f t="shared" si="0"/>
        <v>0</v>
      </c>
      <c r="U43" s="88"/>
      <c r="V43" s="89" t="s">
        <v>479</v>
      </c>
      <c r="W43" s="89"/>
    </row>
    <row r="44" spans="1:23" s="73" customFormat="1" ht="17.25" customHeight="1">
      <c r="A44" s="466"/>
      <c r="B44" s="463" t="s">
        <v>84</v>
      </c>
      <c r="C44" s="82" t="s">
        <v>85</v>
      </c>
      <c r="D44" s="80">
        <f ca="1">OFFSET($H44,0,MONTH(封面!$G$13)-1,)-OFFSET('2019研发费用 '!$H44,0,MONTH(封面!$G$13)-1,)</f>
        <v>0</v>
      </c>
      <c r="E44" s="80">
        <f ca="1">OFFSET($H44,0,MONTH(封面!$G$13)-1,)-OFFSET('2020预算研发费用 '!$H44,0,MONTH(封面!$G$13)-1,)</f>
        <v>0</v>
      </c>
      <c r="F44" s="80">
        <f ca="1">SUM(OFFSET($H44,0,0,1,MONTH(封面!$G$13)))-SUM(OFFSET('2019研发费用 '!$H44,0,0,1,MONTH(封面!$G$13)))</f>
        <v>0</v>
      </c>
      <c r="G44" s="80">
        <f ca="1">SUM(OFFSET($H44,0,0,1,MONTH(封面!$G$13)))-SUM(OFFSET('2020预算研发费用 '!$H44,0,0,1,MONTH(封面!$G$13)))</f>
        <v>0</v>
      </c>
      <c r="H44" s="80"/>
      <c r="I44" s="80"/>
      <c r="J44" s="80"/>
      <c r="K44" s="80"/>
      <c r="L44" s="80"/>
      <c r="M44" s="80"/>
      <c r="N44" s="80"/>
      <c r="O44" s="85"/>
      <c r="P44" s="86"/>
      <c r="Q44" s="86"/>
      <c r="R44" s="86"/>
      <c r="S44" s="86"/>
      <c r="T44" s="87">
        <f t="shared" si="0"/>
        <v>0</v>
      </c>
      <c r="U44" s="88"/>
      <c r="V44" s="89" t="s">
        <v>480</v>
      </c>
      <c r="W44" s="89"/>
    </row>
    <row r="45" spans="1:23" s="73" customFormat="1" ht="17.25" customHeight="1">
      <c r="A45" s="466"/>
      <c r="B45" s="463"/>
      <c r="C45" s="82" t="s">
        <v>86</v>
      </c>
      <c r="D45" s="80">
        <f ca="1">OFFSET($H45,0,MONTH(封面!$G$13)-1,)-OFFSET('2019研发费用 '!$H45,0,MONTH(封面!$G$13)-1,)</f>
        <v>0</v>
      </c>
      <c r="E45" s="80">
        <f ca="1">OFFSET($H45,0,MONTH(封面!$G$13)-1,)-OFFSET('2020预算研发费用 '!$H45,0,MONTH(封面!$G$13)-1,)</f>
        <v>0</v>
      </c>
      <c r="F45" s="80">
        <f ca="1">SUM(OFFSET($H45,0,0,1,MONTH(封面!$G$13)))-SUM(OFFSET('2019研发费用 '!$H45,0,0,1,MONTH(封面!$G$13)))</f>
        <v>0</v>
      </c>
      <c r="G45" s="80">
        <f ca="1">SUM(OFFSET($H45,0,0,1,MONTH(封面!$G$13)))-SUM(OFFSET('2020预算研发费用 '!$H45,0,0,1,MONTH(封面!$G$13)))</f>
        <v>0</v>
      </c>
      <c r="H45" s="80"/>
      <c r="I45" s="80"/>
      <c r="J45" s="80"/>
      <c r="K45" s="80"/>
      <c r="L45" s="80"/>
      <c r="M45" s="80"/>
      <c r="N45" s="80"/>
      <c r="O45" s="85"/>
      <c r="P45" s="86"/>
      <c r="Q45" s="86"/>
      <c r="R45" s="86"/>
      <c r="S45" s="86"/>
      <c r="T45" s="87">
        <f t="shared" si="0"/>
        <v>0</v>
      </c>
      <c r="U45" s="88"/>
      <c r="V45" s="89" t="s">
        <v>481</v>
      </c>
      <c r="W45" s="89"/>
    </row>
    <row r="46" spans="1:23" s="73" customFormat="1" ht="17.25" customHeight="1">
      <c r="A46" s="466"/>
      <c r="B46" s="78" t="s">
        <v>87</v>
      </c>
      <c r="C46" s="82" t="s">
        <v>87</v>
      </c>
      <c r="D46" s="80">
        <f ca="1">OFFSET($H46,0,MONTH(封面!$G$13)-1,)-OFFSET('2019研发费用 '!$H46,0,MONTH(封面!$G$13)-1,)</f>
        <v>0</v>
      </c>
      <c r="E46" s="80">
        <f ca="1">OFFSET($H46,0,MONTH(封面!$G$13)-1,)-OFFSET('2020预算研发费用 '!$H46,0,MONTH(封面!$G$13)-1,)</f>
        <v>0</v>
      </c>
      <c r="F46" s="80">
        <f ca="1">SUM(OFFSET($H46,0,0,1,MONTH(封面!$G$13)))-SUM(OFFSET('2019研发费用 '!$H46,0,0,1,MONTH(封面!$G$13)))</f>
        <v>0</v>
      </c>
      <c r="G46" s="80">
        <f ca="1">SUM(OFFSET($H46,0,0,1,MONTH(封面!$G$13)))-SUM(OFFSET('2020预算研发费用 '!$H46,0,0,1,MONTH(封面!$G$13)))</f>
        <v>0</v>
      </c>
      <c r="H46" s="80"/>
      <c r="I46" s="80"/>
      <c r="J46" s="80"/>
      <c r="K46" s="80"/>
      <c r="L46" s="80"/>
      <c r="M46" s="80"/>
      <c r="N46" s="80"/>
      <c r="O46" s="85"/>
      <c r="P46" s="86"/>
      <c r="Q46" s="86"/>
      <c r="R46" s="86"/>
      <c r="S46" s="86"/>
      <c r="T46" s="87">
        <f t="shared" si="0"/>
        <v>0</v>
      </c>
      <c r="U46" s="88"/>
      <c r="V46" s="89" t="s">
        <v>482</v>
      </c>
      <c r="W46" s="89"/>
    </row>
    <row r="47" spans="1:23" s="73" customFormat="1" ht="17.25" customHeight="1">
      <c r="A47" s="466"/>
      <c r="B47" s="78" t="s">
        <v>88</v>
      </c>
      <c r="C47" s="82" t="s">
        <v>88</v>
      </c>
      <c r="D47" s="80">
        <f ca="1">OFFSET($H47,0,MONTH(封面!$G$13)-1,)-OFFSET('2019研发费用 '!$H47,0,MONTH(封面!$G$13)-1,)</f>
        <v>0</v>
      </c>
      <c r="E47" s="80">
        <f ca="1">OFFSET($H47,0,MONTH(封面!$G$13)-1,)-OFFSET('2020预算研发费用 '!$H47,0,MONTH(封面!$G$13)-1,)</f>
        <v>0</v>
      </c>
      <c r="F47" s="80">
        <f ca="1">SUM(OFFSET($H47,0,0,1,MONTH(封面!$G$13)))-SUM(OFFSET('2019研发费用 '!$H47,0,0,1,MONTH(封面!$G$13)))</f>
        <v>0</v>
      </c>
      <c r="G47" s="80">
        <f ca="1">SUM(OFFSET($H47,0,0,1,MONTH(封面!$G$13)))-SUM(OFFSET('2020预算研发费用 '!$H47,0,0,1,MONTH(封面!$G$13)))</f>
        <v>0</v>
      </c>
      <c r="H47" s="80"/>
      <c r="I47" s="80"/>
      <c r="J47" s="80"/>
      <c r="K47" s="80"/>
      <c r="L47" s="80"/>
      <c r="M47" s="80"/>
      <c r="N47" s="80"/>
      <c r="O47" s="85"/>
      <c r="P47" s="86"/>
      <c r="Q47" s="86"/>
      <c r="R47" s="86"/>
      <c r="S47" s="86"/>
      <c r="T47" s="87">
        <f t="shared" si="0"/>
        <v>0</v>
      </c>
      <c r="U47" s="88"/>
      <c r="V47" s="89" t="s">
        <v>483</v>
      </c>
      <c r="W47" s="89"/>
    </row>
    <row r="48" spans="1:23" s="73" customFormat="1" ht="17.25" customHeight="1">
      <c r="A48" s="466"/>
      <c r="B48" s="78" t="s">
        <v>89</v>
      </c>
      <c r="C48" s="82" t="s">
        <v>89</v>
      </c>
      <c r="D48" s="80">
        <f ca="1">OFFSET($H48,0,MONTH(封面!$G$13)-1,)-OFFSET('2019研发费用 '!$H48,0,MONTH(封面!$G$13)-1,)</f>
        <v>0</v>
      </c>
      <c r="E48" s="80">
        <f ca="1">OFFSET($H48,0,MONTH(封面!$G$13)-1,)-OFFSET('2020预算研发费用 '!$H48,0,MONTH(封面!$G$13)-1,)</f>
        <v>0</v>
      </c>
      <c r="F48" s="80">
        <f ca="1">SUM(OFFSET($H48,0,0,1,MONTH(封面!$G$13)))-SUM(OFFSET('2019研发费用 '!$H48,0,0,1,MONTH(封面!$G$13)))</f>
        <v>0</v>
      </c>
      <c r="G48" s="80">
        <f ca="1">SUM(OFFSET($H48,0,0,1,MONTH(封面!$G$13)))-SUM(OFFSET('2020预算研发费用 '!$H48,0,0,1,MONTH(封面!$G$13)))</f>
        <v>0</v>
      </c>
      <c r="H48" s="80"/>
      <c r="I48" s="80"/>
      <c r="J48" s="80"/>
      <c r="K48" s="80"/>
      <c r="L48" s="80"/>
      <c r="M48" s="80"/>
      <c r="N48" s="80"/>
      <c r="O48" s="85"/>
      <c r="P48" s="86"/>
      <c r="Q48" s="86"/>
      <c r="R48" s="86"/>
      <c r="S48" s="86"/>
      <c r="T48" s="87">
        <f t="shared" si="0"/>
        <v>0</v>
      </c>
      <c r="U48" s="88"/>
      <c r="V48" s="89" t="s">
        <v>484</v>
      </c>
      <c r="W48" s="89"/>
    </row>
    <row r="49" spans="1:23" s="73" customFormat="1" ht="17.25" customHeight="1">
      <c r="A49" s="467" t="s">
        <v>90</v>
      </c>
      <c r="B49" s="462" t="s">
        <v>91</v>
      </c>
      <c r="C49" s="82" t="s">
        <v>92</v>
      </c>
      <c r="D49" s="80">
        <f ca="1">OFFSET($H49,0,MONTH(封面!$G$13)-1,)-OFFSET('2019研发费用 '!$H49,0,MONTH(封面!$G$13)-1,)</f>
        <v>0</v>
      </c>
      <c r="E49" s="80">
        <f ca="1">OFFSET($H49,0,MONTH(封面!$G$13)-1,)-OFFSET('2020预算研发费用 '!$H49,0,MONTH(封面!$G$13)-1,)</f>
        <v>0</v>
      </c>
      <c r="F49" s="80">
        <f ca="1">SUM(OFFSET($H49,0,0,1,MONTH(封面!$G$13)))-SUM(OFFSET('2019研发费用 '!$H49,0,0,1,MONTH(封面!$G$13)))</f>
        <v>0</v>
      </c>
      <c r="G49" s="80">
        <f ca="1">SUM(OFFSET($H49,0,0,1,MONTH(封面!$G$13)))-SUM(OFFSET('2020预算研发费用 '!$H49,0,0,1,MONTH(封面!$G$13)))</f>
        <v>0</v>
      </c>
      <c r="H49" s="80"/>
      <c r="I49" s="80"/>
      <c r="J49" s="80"/>
      <c r="K49" s="80"/>
      <c r="L49" s="80"/>
      <c r="M49" s="80"/>
      <c r="N49" s="80"/>
      <c r="O49" s="85"/>
      <c r="P49" s="86"/>
      <c r="Q49" s="86"/>
      <c r="R49" s="86"/>
      <c r="S49" s="86"/>
      <c r="T49" s="87">
        <f t="shared" si="0"/>
        <v>0</v>
      </c>
      <c r="U49" s="88"/>
      <c r="V49" s="89" t="s">
        <v>485</v>
      </c>
      <c r="W49" s="89"/>
    </row>
    <row r="50" spans="1:23" s="73" customFormat="1" ht="17.25" customHeight="1">
      <c r="A50" s="467"/>
      <c r="B50" s="462"/>
      <c r="C50" s="82" t="s">
        <v>93</v>
      </c>
      <c r="D50" s="80">
        <f ca="1">OFFSET($H50,0,MONTH(封面!$G$13)-1,)-OFFSET('2019研发费用 '!$H50,0,MONTH(封面!$G$13)-1,)</f>
        <v>0</v>
      </c>
      <c r="E50" s="80">
        <f ca="1">OFFSET($H50,0,MONTH(封面!$G$13)-1,)-OFFSET('2020预算研发费用 '!$H50,0,MONTH(封面!$G$13)-1,)</f>
        <v>0</v>
      </c>
      <c r="F50" s="80">
        <f ca="1">SUM(OFFSET($H50,0,0,1,MONTH(封面!$G$13)))-SUM(OFFSET('2019研发费用 '!$H50,0,0,1,MONTH(封面!$G$13)))</f>
        <v>0</v>
      </c>
      <c r="G50" s="80">
        <f ca="1">SUM(OFFSET($H50,0,0,1,MONTH(封面!$G$13)))-SUM(OFFSET('2020预算研发费用 '!$H50,0,0,1,MONTH(封面!$G$13)))</f>
        <v>0</v>
      </c>
      <c r="H50" s="80"/>
      <c r="I50" s="80"/>
      <c r="J50" s="80"/>
      <c r="K50" s="80"/>
      <c r="L50" s="80"/>
      <c r="M50" s="80"/>
      <c r="N50" s="80"/>
      <c r="O50" s="85"/>
      <c r="P50" s="86"/>
      <c r="Q50" s="86"/>
      <c r="R50" s="86"/>
      <c r="S50" s="86"/>
      <c r="T50" s="87">
        <f t="shared" si="0"/>
        <v>0</v>
      </c>
      <c r="U50" s="88"/>
      <c r="V50" s="89" t="s">
        <v>486</v>
      </c>
      <c r="W50" s="89"/>
    </row>
    <row r="51" spans="1:23" s="73" customFormat="1" ht="28.5" customHeight="1">
      <c r="A51" s="467"/>
      <c r="B51" s="462"/>
      <c r="C51" s="82" t="s">
        <v>94</v>
      </c>
      <c r="D51" s="80">
        <f ca="1">OFFSET($H51,0,MONTH(封面!$G$13)-1,)-OFFSET('2019研发费用 '!$H51,0,MONTH(封面!$G$13)-1,)</f>
        <v>0</v>
      </c>
      <c r="E51" s="80">
        <f ca="1">OFFSET($H51,0,MONTH(封面!$G$13)-1,)-OFFSET('2020预算研发费用 '!$H51,0,MONTH(封面!$G$13)-1,)</f>
        <v>0</v>
      </c>
      <c r="F51" s="80">
        <f ca="1">SUM(OFFSET($H51,0,0,1,MONTH(封面!$G$13)))-SUM(OFFSET('2019研发费用 '!$H51,0,0,1,MONTH(封面!$G$13)))</f>
        <v>0</v>
      </c>
      <c r="G51" s="80">
        <f ca="1">SUM(OFFSET($H51,0,0,1,MONTH(封面!$G$13)))-SUM(OFFSET('2020预算研发费用 '!$H51,0,0,1,MONTH(封面!$G$13)))</f>
        <v>0</v>
      </c>
      <c r="H51" s="80"/>
      <c r="I51" s="80"/>
      <c r="J51" s="80"/>
      <c r="K51" s="80"/>
      <c r="L51" s="80"/>
      <c r="M51" s="80"/>
      <c r="N51" s="80"/>
      <c r="O51" s="85"/>
      <c r="P51" s="86"/>
      <c r="Q51" s="86"/>
      <c r="R51" s="86"/>
      <c r="S51" s="86"/>
      <c r="T51" s="87">
        <f t="shared" si="0"/>
        <v>0</v>
      </c>
      <c r="U51" s="88"/>
      <c r="V51" s="89" t="s">
        <v>487</v>
      </c>
      <c r="W51" s="89"/>
    </row>
    <row r="52" spans="1:23" s="73" customFormat="1" ht="17.25" customHeight="1">
      <c r="A52" s="467"/>
      <c r="B52" s="463" t="s">
        <v>95</v>
      </c>
      <c r="C52" s="82" t="s">
        <v>96</v>
      </c>
      <c r="D52" s="80">
        <f ca="1">OFFSET($H52,0,MONTH(封面!$G$13)-1,)-OFFSET('2019研发费用 '!$H52,0,MONTH(封面!$G$13)-1,)</f>
        <v>0</v>
      </c>
      <c r="E52" s="80">
        <f ca="1">OFFSET($H52,0,MONTH(封面!$G$13)-1,)-OFFSET('2020预算研发费用 '!$H52,0,MONTH(封面!$G$13)-1,)</f>
        <v>0</v>
      </c>
      <c r="F52" s="80">
        <f ca="1">SUM(OFFSET($H52,0,0,1,MONTH(封面!$G$13)))-SUM(OFFSET('2019研发费用 '!$H52,0,0,1,MONTH(封面!$G$13)))</f>
        <v>0</v>
      </c>
      <c r="G52" s="80">
        <f ca="1">SUM(OFFSET($H52,0,0,1,MONTH(封面!$G$13)))-SUM(OFFSET('2020预算研发费用 '!$H52,0,0,1,MONTH(封面!$G$13)))</f>
        <v>0</v>
      </c>
      <c r="H52" s="80"/>
      <c r="I52" s="80"/>
      <c r="J52" s="80"/>
      <c r="K52" s="80"/>
      <c r="L52" s="80"/>
      <c r="M52" s="80"/>
      <c r="N52" s="80"/>
      <c r="O52" s="85"/>
      <c r="P52" s="86"/>
      <c r="Q52" s="86"/>
      <c r="R52" s="86"/>
      <c r="S52" s="86"/>
      <c r="T52" s="87">
        <f t="shared" si="0"/>
        <v>0</v>
      </c>
      <c r="U52" s="88"/>
      <c r="V52" s="89" t="s">
        <v>488</v>
      </c>
      <c r="W52" s="89"/>
    </row>
    <row r="53" spans="1:23" s="73" customFormat="1" ht="17.25" customHeight="1">
      <c r="A53" s="467"/>
      <c r="B53" s="463"/>
      <c r="C53" s="82" t="s">
        <v>97</v>
      </c>
      <c r="D53" s="80">
        <f ca="1">OFFSET($H53,0,MONTH(封面!$G$13)-1,)-OFFSET('2019研发费用 '!$H53,0,MONTH(封面!$G$13)-1,)</f>
        <v>0</v>
      </c>
      <c r="E53" s="80">
        <f ca="1">OFFSET($H53,0,MONTH(封面!$G$13)-1,)-OFFSET('2020预算研发费用 '!$H53,0,MONTH(封面!$G$13)-1,)</f>
        <v>0</v>
      </c>
      <c r="F53" s="80">
        <f ca="1">SUM(OFFSET($H53,0,0,1,MONTH(封面!$G$13)))-SUM(OFFSET('2019研发费用 '!$H53,0,0,1,MONTH(封面!$G$13)))</f>
        <v>0</v>
      </c>
      <c r="G53" s="80">
        <f ca="1">SUM(OFFSET($H53,0,0,1,MONTH(封面!$G$13)))-SUM(OFFSET('2020预算研发费用 '!$H53,0,0,1,MONTH(封面!$G$13)))</f>
        <v>0</v>
      </c>
      <c r="H53" s="80"/>
      <c r="I53" s="80"/>
      <c r="J53" s="80"/>
      <c r="K53" s="80"/>
      <c r="L53" s="80"/>
      <c r="M53" s="80"/>
      <c r="N53" s="80"/>
      <c r="O53" s="85"/>
      <c r="P53" s="86"/>
      <c r="Q53" s="86"/>
      <c r="R53" s="86"/>
      <c r="S53" s="86"/>
      <c r="T53" s="87">
        <f t="shared" si="0"/>
        <v>0</v>
      </c>
      <c r="U53" s="88"/>
      <c r="V53" s="89" t="s">
        <v>489</v>
      </c>
      <c r="W53" s="89"/>
    </row>
    <row r="54" spans="1:23" s="73" customFormat="1" ht="17.25" customHeight="1">
      <c r="A54" s="467"/>
      <c r="B54" s="463"/>
      <c r="C54" s="82" t="s">
        <v>98</v>
      </c>
      <c r="D54" s="80">
        <f ca="1">OFFSET($H54,0,MONTH(封面!$G$13)-1,)-OFFSET('2019研发费用 '!$H54,0,MONTH(封面!$G$13)-1,)</f>
        <v>0</v>
      </c>
      <c r="E54" s="80">
        <f ca="1">OFFSET($H54,0,MONTH(封面!$G$13)-1,)-OFFSET('2020预算研发费用 '!$H54,0,MONTH(封面!$G$13)-1,)</f>
        <v>0</v>
      </c>
      <c r="F54" s="80">
        <f ca="1">SUM(OFFSET($H54,0,0,1,MONTH(封面!$G$13)))-SUM(OFFSET('2019研发费用 '!$H54,0,0,1,MONTH(封面!$G$13)))</f>
        <v>0</v>
      </c>
      <c r="G54" s="80">
        <f ca="1">SUM(OFFSET($H54,0,0,1,MONTH(封面!$G$13)))-SUM(OFFSET('2020预算研发费用 '!$H54,0,0,1,MONTH(封面!$G$13)))</f>
        <v>0</v>
      </c>
      <c r="H54" s="80"/>
      <c r="I54" s="80"/>
      <c r="J54" s="80"/>
      <c r="K54" s="80"/>
      <c r="L54" s="80"/>
      <c r="M54" s="80"/>
      <c r="N54" s="80"/>
      <c r="O54" s="85"/>
      <c r="P54" s="86"/>
      <c r="Q54" s="86"/>
      <c r="R54" s="86"/>
      <c r="S54" s="86"/>
      <c r="T54" s="87">
        <f t="shared" si="0"/>
        <v>0</v>
      </c>
      <c r="U54" s="88"/>
      <c r="V54" s="89" t="s">
        <v>490</v>
      </c>
      <c r="W54" s="89"/>
    </row>
    <row r="55" spans="1:23" s="73" customFormat="1" ht="17.25" customHeight="1">
      <c r="A55" s="467"/>
      <c r="B55" s="83" t="s">
        <v>99</v>
      </c>
      <c r="C55" s="82" t="s">
        <v>99</v>
      </c>
      <c r="D55" s="80">
        <f ca="1">OFFSET($H55,0,MONTH(封面!$G$13)-1,)-OFFSET('2019研发费用 '!$H55,0,MONTH(封面!$G$13)-1,)</f>
        <v>0</v>
      </c>
      <c r="E55" s="80">
        <f ca="1">OFFSET($H55,0,MONTH(封面!$G$13)-1,)-OFFSET('2020预算研发费用 '!$H55,0,MONTH(封面!$G$13)-1,)</f>
        <v>0</v>
      </c>
      <c r="F55" s="80">
        <f ca="1">SUM(OFFSET($H55,0,0,1,MONTH(封面!$G$13)))-SUM(OFFSET('2019研发费用 '!$H55,0,0,1,MONTH(封面!$G$13)))</f>
        <v>0</v>
      </c>
      <c r="G55" s="80">
        <f ca="1">SUM(OFFSET($H55,0,0,1,MONTH(封面!$G$13)))-SUM(OFFSET('2020预算研发费用 '!$H55,0,0,1,MONTH(封面!$G$13)))</f>
        <v>0</v>
      </c>
      <c r="H55" s="80"/>
      <c r="I55" s="80"/>
      <c r="J55" s="80"/>
      <c r="K55" s="80"/>
      <c r="L55" s="80"/>
      <c r="M55" s="80"/>
      <c r="N55" s="80"/>
      <c r="O55" s="85"/>
      <c r="P55" s="86"/>
      <c r="Q55" s="86"/>
      <c r="R55" s="86"/>
      <c r="S55" s="86"/>
      <c r="T55" s="87">
        <f t="shared" si="0"/>
        <v>0</v>
      </c>
      <c r="U55" s="88"/>
      <c r="V55" s="89" t="s">
        <v>491</v>
      </c>
      <c r="W55" s="89"/>
    </row>
    <row r="56" spans="1:23" s="73" customFormat="1" ht="17.25" customHeight="1">
      <c r="A56" s="467"/>
      <c r="B56" s="83" t="s">
        <v>100</v>
      </c>
      <c r="C56" s="82" t="s">
        <v>100</v>
      </c>
      <c r="D56" s="80">
        <f ca="1">OFFSET($H56,0,MONTH(封面!$G$13)-1,)-OFFSET('2019研发费用 '!$H56,0,MONTH(封面!$G$13)-1,)</f>
        <v>0</v>
      </c>
      <c r="E56" s="80">
        <f ca="1">OFFSET($H56,0,MONTH(封面!$G$13)-1,)-OFFSET('2020预算研发费用 '!$H56,0,MONTH(封面!$G$13)-1,)</f>
        <v>0</v>
      </c>
      <c r="F56" s="80">
        <f ca="1">SUM(OFFSET($H56,0,0,1,MONTH(封面!$G$13)))-SUM(OFFSET('2019研发费用 '!$H56,0,0,1,MONTH(封面!$G$13)))</f>
        <v>0</v>
      </c>
      <c r="G56" s="80">
        <f ca="1">SUM(OFFSET($H56,0,0,1,MONTH(封面!$G$13)))-SUM(OFFSET('2020预算研发费用 '!$H56,0,0,1,MONTH(封面!$G$13)))</f>
        <v>0</v>
      </c>
      <c r="H56" s="80"/>
      <c r="I56" s="80"/>
      <c r="J56" s="80"/>
      <c r="K56" s="80"/>
      <c r="L56" s="80"/>
      <c r="M56" s="80"/>
      <c r="N56" s="80"/>
      <c r="O56" s="85"/>
      <c r="P56" s="86"/>
      <c r="Q56" s="86"/>
      <c r="R56" s="86"/>
      <c r="S56" s="86"/>
      <c r="T56" s="87">
        <f t="shared" si="0"/>
        <v>0</v>
      </c>
      <c r="U56" s="88"/>
      <c r="V56" s="89" t="s">
        <v>492</v>
      </c>
      <c r="W56" s="89"/>
    </row>
    <row r="57" spans="1:23" s="73" customFormat="1" ht="17.25" customHeight="1">
      <c r="A57" s="468" t="s">
        <v>101</v>
      </c>
      <c r="B57" s="78" t="s">
        <v>102</v>
      </c>
      <c r="C57" s="82" t="s">
        <v>102</v>
      </c>
      <c r="D57" s="80">
        <f ca="1">OFFSET($H57,0,MONTH(封面!$G$13)-1,)-OFFSET('2019研发费用 '!$H57,0,MONTH(封面!$G$13)-1,)</f>
        <v>0</v>
      </c>
      <c r="E57" s="80">
        <f ca="1">OFFSET($H57,0,MONTH(封面!$G$13)-1,)-OFFSET('2020预算研发费用 '!$H57,0,MONTH(封面!$G$13)-1,)</f>
        <v>0</v>
      </c>
      <c r="F57" s="80">
        <f ca="1">SUM(OFFSET($H57,0,0,1,MONTH(封面!$G$13)))-SUM(OFFSET('2019研发费用 '!$H57,0,0,1,MONTH(封面!$G$13)))</f>
        <v>0</v>
      </c>
      <c r="G57" s="80">
        <f ca="1">SUM(OFFSET($H57,0,0,1,MONTH(封面!$G$13)))-SUM(OFFSET('2020预算研发费用 '!$H57,0,0,1,MONTH(封面!$G$13)))</f>
        <v>0</v>
      </c>
      <c r="H57" s="80"/>
      <c r="I57" s="80"/>
      <c r="J57" s="80"/>
      <c r="K57" s="80"/>
      <c r="L57" s="80"/>
      <c r="M57" s="80"/>
      <c r="N57" s="80"/>
      <c r="O57" s="85"/>
      <c r="P57" s="86"/>
      <c r="Q57" s="86"/>
      <c r="R57" s="86"/>
      <c r="S57" s="86"/>
      <c r="T57" s="87">
        <f t="shared" si="0"/>
        <v>0</v>
      </c>
      <c r="U57" s="88"/>
      <c r="V57" s="89" t="s">
        <v>493</v>
      </c>
      <c r="W57" s="89"/>
    </row>
    <row r="58" spans="1:23" s="73" customFormat="1" ht="17.25" customHeight="1">
      <c r="A58" s="468"/>
      <c r="B58" s="83" t="s">
        <v>103</v>
      </c>
      <c r="C58" s="82" t="s">
        <v>103</v>
      </c>
      <c r="D58" s="80">
        <f ca="1">OFFSET($H58,0,MONTH(封面!$G$13)-1,)-OFFSET('2019研发费用 '!$H58,0,MONTH(封面!$G$13)-1,)</f>
        <v>0</v>
      </c>
      <c r="E58" s="80">
        <f ca="1">OFFSET($H58,0,MONTH(封面!$G$13)-1,)-OFFSET('2020预算研发费用 '!$H58,0,MONTH(封面!$G$13)-1,)</f>
        <v>0</v>
      </c>
      <c r="F58" s="80">
        <f ca="1">SUM(OFFSET($H58,0,0,1,MONTH(封面!$G$13)))-SUM(OFFSET('2019研发费用 '!$H58,0,0,1,MONTH(封面!$G$13)))</f>
        <v>0</v>
      </c>
      <c r="G58" s="80">
        <f ca="1">SUM(OFFSET($H58,0,0,1,MONTH(封面!$G$13)))-SUM(OFFSET('2020预算研发费用 '!$H58,0,0,1,MONTH(封面!$G$13)))</f>
        <v>0</v>
      </c>
      <c r="H58" s="80"/>
      <c r="I58" s="80"/>
      <c r="J58" s="80"/>
      <c r="K58" s="80"/>
      <c r="L58" s="80"/>
      <c r="M58" s="80"/>
      <c r="N58" s="80"/>
      <c r="O58" s="85"/>
      <c r="P58" s="86"/>
      <c r="Q58" s="86"/>
      <c r="R58" s="86"/>
      <c r="S58" s="86"/>
      <c r="T58" s="87">
        <f t="shared" si="0"/>
        <v>0</v>
      </c>
      <c r="U58" s="88"/>
      <c r="V58" s="89" t="s">
        <v>494</v>
      </c>
      <c r="W58" s="89"/>
    </row>
    <row r="59" spans="1:23" s="73" customFormat="1" ht="17.25" customHeight="1">
      <c r="A59" s="468"/>
      <c r="B59" s="462" t="s">
        <v>104</v>
      </c>
      <c r="C59" s="82" t="s">
        <v>105</v>
      </c>
      <c r="D59" s="80">
        <f ca="1">OFFSET($H59,0,MONTH(封面!$G$13)-1,)-OFFSET('2019研发费用 '!$H59,0,MONTH(封面!$G$13)-1,)</f>
        <v>0</v>
      </c>
      <c r="E59" s="80">
        <f ca="1">OFFSET($H59,0,MONTH(封面!$G$13)-1,)-OFFSET('2020预算研发费用 '!$H59,0,MONTH(封面!$G$13)-1,)</f>
        <v>0</v>
      </c>
      <c r="F59" s="80">
        <f ca="1">SUM(OFFSET($H59,0,0,1,MONTH(封面!$G$13)))-SUM(OFFSET('2019研发费用 '!$H59,0,0,1,MONTH(封面!$G$13)))</f>
        <v>0</v>
      </c>
      <c r="G59" s="80">
        <f ca="1">SUM(OFFSET($H59,0,0,1,MONTH(封面!$G$13)))-SUM(OFFSET('2020预算研发费用 '!$H59,0,0,1,MONTH(封面!$G$13)))</f>
        <v>0</v>
      </c>
      <c r="H59" s="80"/>
      <c r="I59" s="80"/>
      <c r="J59" s="80"/>
      <c r="K59" s="80"/>
      <c r="L59" s="80"/>
      <c r="M59" s="80"/>
      <c r="N59" s="80"/>
      <c r="O59" s="85"/>
      <c r="P59" s="86"/>
      <c r="Q59" s="86"/>
      <c r="R59" s="86"/>
      <c r="S59" s="86"/>
      <c r="T59" s="87">
        <f t="shared" si="0"/>
        <v>0</v>
      </c>
      <c r="U59" s="88"/>
      <c r="V59" s="89" t="s">
        <v>495</v>
      </c>
      <c r="W59" s="89"/>
    </row>
    <row r="60" spans="1:23" s="73" customFormat="1" ht="17.25" customHeight="1">
      <c r="A60" s="468"/>
      <c r="B60" s="462"/>
      <c r="C60" s="82" t="s">
        <v>106</v>
      </c>
      <c r="D60" s="80">
        <f ca="1">OFFSET($H60,0,MONTH(封面!$G$13)-1,)-OFFSET('2019研发费用 '!$H60,0,MONTH(封面!$G$13)-1,)</f>
        <v>0</v>
      </c>
      <c r="E60" s="80">
        <f ca="1">OFFSET($H60,0,MONTH(封面!$G$13)-1,)-OFFSET('2020预算研发费用 '!$H60,0,MONTH(封面!$G$13)-1,)</f>
        <v>0</v>
      </c>
      <c r="F60" s="80">
        <f ca="1">SUM(OFFSET($H60,0,0,1,MONTH(封面!$G$13)))-SUM(OFFSET('2019研发费用 '!$H60,0,0,1,MONTH(封面!$G$13)))</f>
        <v>0</v>
      </c>
      <c r="G60" s="80">
        <f ca="1">SUM(OFFSET($H60,0,0,1,MONTH(封面!$G$13)))-SUM(OFFSET('2020预算研发费用 '!$H60,0,0,1,MONTH(封面!$G$13)))</f>
        <v>0</v>
      </c>
      <c r="H60" s="80"/>
      <c r="I60" s="80"/>
      <c r="J60" s="80"/>
      <c r="K60" s="80"/>
      <c r="L60" s="80"/>
      <c r="M60" s="80"/>
      <c r="N60" s="80"/>
      <c r="O60" s="85"/>
      <c r="P60" s="86"/>
      <c r="Q60" s="86"/>
      <c r="R60" s="86"/>
      <c r="S60" s="86"/>
      <c r="T60" s="87">
        <f t="shared" si="0"/>
        <v>0</v>
      </c>
      <c r="U60" s="88"/>
      <c r="V60" s="89" t="s">
        <v>496</v>
      </c>
      <c r="W60" s="89"/>
    </row>
    <row r="61" spans="1:23" s="73" customFormat="1" ht="17.25" customHeight="1">
      <c r="A61" s="468"/>
      <c r="B61" s="83" t="s">
        <v>107</v>
      </c>
      <c r="C61" s="82" t="s">
        <v>107</v>
      </c>
      <c r="D61" s="80">
        <f ca="1">OFFSET($H61,0,MONTH(封面!$G$13)-1,)-OFFSET('2019研发费用 '!$H61,0,MONTH(封面!$G$13)-1,)</f>
        <v>0</v>
      </c>
      <c r="E61" s="80">
        <f ca="1">OFFSET($H61,0,MONTH(封面!$G$13)-1,)-OFFSET('2020预算研发费用 '!$H61,0,MONTH(封面!$G$13)-1,)</f>
        <v>0</v>
      </c>
      <c r="F61" s="80">
        <f ca="1">SUM(OFFSET($H61,0,0,1,MONTH(封面!$G$13)))-SUM(OFFSET('2019研发费用 '!$H61,0,0,1,MONTH(封面!$G$13)))</f>
        <v>0</v>
      </c>
      <c r="G61" s="80">
        <f ca="1">SUM(OFFSET($H61,0,0,1,MONTH(封面!$G$13)))-SUM(OFFSET('2020预算研发费用 '!$H61,0,0,1,MONTH(封面!$G$13)))</f>
        <v>0</v>
      </c>
      <c r="H61" s="80"/>
      <c r="I61" s="80"/>
      <c r="J61" s="80"/>
      <c r="K61" s="80"/>
      <c r="L61" s="80"/>
      <c r="M61" s="80"/>
      <c r="N61" s="80"/>
      <c r="O61" s="85"/>
      <c r="P61" s="86"/>
      <c r="Q61" s="86"/>
      <c r="R61" s="86"/>
      <c r="S61" s="86"/>
      <c r="T61" s="87">
        <f t="shared" si="0"/>
        <v>0</v>
      </c>
      <c r="U61" s="88"/>
      <c r="V61" s="89" t="s">
        <v>497</v>
      </c>
      <c r="W61" s="89"/>
    </row>
    <row r="62" spans="1:23" s="73" customFormat="1" ht="17.25" customHeight="1">
      <c r="A62" s="468"/>
      <c r="B62" s="78" t="s">
        <v>108</v>
      </c>
      <c r="C62" s="82" t="s">
        <v>108</v>
      </c>
      <c r="D62" s="80">
        <f ca="1">OFFSET($H62,0,MONTH(封面!$G$13)-1,)-OFFSET('2019研发费用 '!$H62,0,MONTH(封面!$G$13)-1,)</f>
        <v>0</v>
      </c>
      <c r="E62" s="80">
        <f ca="1">OFFSET($H62,0,MONTH(封面!$G$13)-1,)-OFFSET('2020预算研发费用 '!$H62,0,MONTH(封面!$G$13)-1,)</f>
        <v>0</v>
      </c>
      <c r="F62" s="80">
        <f ca="1">SUM(OFFSET($H62,0,0,1,MONTH(封面!$G$13)))-SUM(OFFSET('2019研发费用 '!$H62,0,0,1,MONTH(封面!$G$13)))</f>
        <v>0</v>
      </c>
      <c r="G62" s="80">
        <f ca="1">SUM(OFFSET($H62,0,0,1,MONTH(封面!$G$13)))-SUM(OFFSET('2020预算研发费用 '!$H62,0,0,1,MONTH(封面!$G$13)))</f>
        <v>0</v>
      </c>
      <c r="H62" s="80"/>
      <c r="I62" s="80"/>
      <c r="J62" s="80"/>
      <c r="K62" s="80"/>
      <c r="L62" s="80"/>
      <c r="M62" s="80"/>
      <c r="N62" s="80"/>
      <c r="O62" s="85"/>
      <c r="P62" s="86"/>
      <c r="Q62" s="86"/>
      <c r="R62" s="86"/>
      <c r="S62" s="86"/>
      <c r="T62" s="87">
        <f t="shared" si="0"/>
        <v>0</v>
      </c>
      <c r="U62" s="88"/>
      <c r="V62" s="89" t="s">
        <v>498</v>
      </c>
      <c r="W62" s="89"/>
    </row>
    <row r="63" spans="1:23" s="73" customFormat="1" ht="17.25" customHeight="1">
      <c r="A63" s="469" t="s">
        <v>109</v>
      </c>
      <c r="B63" s="81" t="s">
        <v>110</v>
      </c>
      <c r="C63" s="82" t="s">
        <v>110</v>
      </c>
      <c r="D63" s="80">
        <f ca="1">OFFSET($H63,0,MONTH(封面!$G$13)-1,)-OFFSET('2019研发费用 '!$H63,0,MONTH(封面!$G$13)-1,)</f>
        <v>0</v>
      </c>
      <c r="E63" s="80">
        <f ca="1">OFFSET($H63,0,MONTH(封面!$G$13)-1,)-OFFSET('2020预算研发费用 '!$H63,0,MONTH(封面!$G$13)-1,)</f>
        <v>0</v>
      </c>
      <c r="F63" s="80">
        <f ca="1">SUM(OFFSET($H63,0,0,1,MONTH(封面!$G$13)))-SUM(OFFSET('2019研发费用 '!$H63,0,0,1,MONTH(封面!$G$13)))</f>
        <v>0</v>
      </c>
      <c r="G63" s="80">
        <f ca="1">SUM(OFFSET($H63,0,0,1,MONTH(封面!$G$13)))-SUM(OFFSET('2020预算研发费用 '!$H63,0,0,1,MONTH(封面!$G$13)))</f>
        <v>0</v>
      </c>
      <c r="H63" s="80"/>
      <c r="I63" s="80"/>
      <c r="J63" s="80"/>
      <c r="K63" s="80"/>
      <c r="L63" s="80"/>
      <c r="M63" s="80"/>
      <c r="N63" s="80"/>
      <c r="O63" s="85"/>
      <c r="P63" s="86"/>
      <c r="Q63" s="86"/>
      <c r="R63" s="86"/>
      <c r="S63" s="86"/>
      <c r="T63" s="87">
        <f t="shared" si="0"/>
        <v>0</v>
      </c>
      <c r="U63" s="88"/>
      <c r="V63" s="89" t="s">
        <v>499</v>
      </c>
      <c r="W63" s="89"/>
    </row>
    <row r="64" spans="1:23" s="73" customFormat="1" ht="17.25" customHeight="1">
      <c r="A64" s="469"/>
      <c r="B64" s="81" t="s">
        <v>111</v>
      </c>
      <c r="C64" s="82" t="s">
        <v>111</v>
      </c>
      <c r="D64" s="80">
        <f ca="1">OFFSET($H64,0,MONTH(封面!$G$13)-1,)-OFFSET('2019研发费用 '!$H64,0,MONTH(封面!$G$13)-1,)</f>
        <v>0</v>
      </c>
      <c r="E64" s="80">
        <f ca="1">OFFSET($H64,0,MONTH(封面!$G$13)-1,)-OFFSET('2020预算研发费用 '!$H64,0,MONTH(封面!$G$13)-1,)</f>
        <v>0</v>
      </c>
      <c r="F64" s="80">
        <f ca="1">SUM(OFFSET($H64,0,0,1,MONTH(封面!$G$13)))-SUM(OFFSET('2019研发费用 '!$H64,0,0,1,MONTH(封面!$G$13)))</f>
        <v>0</v>
      </c>
      <c r="G64" s="80">
        <f ca="1">SUM(OFFSET($H64,0,0,1,MONTH(封面!$G$13)))-SUM(OFFSET('2020预算研发费用 '!$H64,0,0,1,MONTH(封面!$G$13)))</f>
        <v>0</v>
      </c>
      <c r="H64" s="80"/>
      <c r="I64" s="80"/>
      <c r="J64" s="80"/>
      <c r="K64" s="80"/>
      <c r="L64" s="80"/>
      <c r="M64" s="80"/>
      <c r="N64" s="80"/>
      <c r="O64" s="85"/>
      <c r="P64" s="86"/>
      <c r="Q64" s="86"/>
      <c r="R64" s="86"/>
      <c r="S64" s="86"/>
      <c r="T64" s="87">
        <f t="shared" si="0"/>
        <v>0</v>
      </c>
      <c r="U64" s="88"/>
      <c r="V64" s="89" t="s">
        <v>500</v>
      </c>
      <c r="W64" s="89"/>
    </row>
    <row r="65" spans="1:23" s="73" customFormat="1" ht="17.25" customHeight="1">
      <c r="A65" s="469"/>
      <c r="B65" s="81" t="s">
        <v>112</v>
      </c>
      <c r="C65" s="82" t="s">
        <v>112</v>
      </c>
      <c r="D65" s="80">
        <f ca="1">OFFSET($H65,0,MONTH(封面!$G$13)-1,)-OFFSET('2019研发费用 '!$H65,0,MONTH(封面!$G$13)-1,)</f>
        <v>0</v>
      </c>
      <c r="E65" s="80">
        <f ca="1">OFFSET($H65,0,MONTH(封面!$G$13)-1,)-OFFSET('2020预算研发费用 '!$H65,0,MONTH(封面!$G$13)-1,)</f>
        <v>0</v>
      </c>
      <c r="F65" s="80">
        <f ca="1">SUM(OFFSET($H65,0,0,1,MONTH(封面!$G$13)))-SUM(OFFSET('2019研发费用 '!$H65,0,0,1,MONTH(封面!$G$13)))</f>
        <v>0</v>
      </c>
      <c r="G65" s="80">
        <f ca="1">SUM(OFFSET($H65,0,0,1,MONTH(封面!$G$13)))-SUM(OFFSET('2020预算研发费用 '!$H65,0,0,1,MONTH(封面!$G$13)))</f>
        <v>0</v>
      </c>
      <c r="H65" s="80"/>
      <c r="I65" s="80"/>
      <c r="J65" s="80"/>
      <c r="K65" s="80"/>
      <c r="L65" s="80"/>
      <c r="M65" s="80"/>
      <c r="N65" s="80"/>
      <c r="O65" s="85"/>
      <c r="P65" s="86"/>
      <c r="Q65" s="86"/>
      <c r="R65" s="86"/>
      <c r="S65" s="86"/>
      <c r="T65" s="87">
        <f t="shared" si="0"/>
        <v>0</v>
      </c>
      <c r="U65" s="88"/>
      <c r="V65" s="89" t="s">
        <v>501</v>
      </c>
      <c r="W65" s="89"/>
    </row>
    <row r="66" spans="1:23" s="73" customFormat="1" ht="17.25" customHeight="1">
      <c r="A66" s="469"/>
      <c r="B66" s="81" t="s">
        <v>113</v>
      </c>
      <c r="C66" s="82" t="s">
        <v>113</v>
      </c>
      <c r="D66" s="80">
        <f ca="1">OFFSET($H66,0,MONTH(封面!$G$13)-1,)-OFFSET('2019研发费用 '!$H66,0,MONTH(封面!$G$13)-1,)</f>
        <v>0</v>
      </c>
      <c r="E66" s="80">
        <f ca="1">OFFSET($H66,0,MONTH(封面!$G$13)-1,)-OFFSET('2020预算研发费用 '!$H66,0,MONTH(封面!$G$13)-1,)</f>
        <v>0</v>
      </c>
      <c r="F66" s="80">
        <f ca="1">SUM(OFFSET($H66,0,0,1,MONTH(封面!$G$13)))-SUM(OFFSET('2019研发费用 '!$H66,0,0,1,MONTH(封面!$G$13)))</f>
        <v>0</v>
      </c>
      <c r="G66" s="80">
        <f ca="1">SUM(OFFSET($H66,0,0,1,MONTH(封面!$G$13)))-SUM(OFFSET('2020预算研发费用 '!$H66,0,0,1,MONTH(封面!$G$13)))</f>
        <v>0</v>
      </c>
      <c r="H66" s="80"/>
      <c r="I66" s="80"/>
      <c r="J66" s="80"/>
      <c r="K66" s="80"/>
      <c r="L66" s="80"/>
      <c r="M66" s="80"/>
      <c r="N66" s="80"/>
      <c r="O66" s="85"/>
      <c r="P66" s="86"/>
      <c r="Q66" s="86"/>
      <c r="R66" s="86"/>
      <c r="S66" s="86"/>
      <c r="T66" s="87">
        <f t="shared" si="0"/>
        <v>0</v>
      </c>
      <c r="U66" s="88"/>
      <c r="V66" s="89" t="s">
        <v>502</v>
      </c>
      <c r="W66" s="89"/>
    </row>
    <row r="67" spans="1:23" s="73" customFormat="1" ht="17.25" customHeight="1">
      <c r="A67" s="469"/>
      <c r="B67" s="81" t="s">
        <v>114</v>
      </c>
      <c r="C67" s="82" t="s">
        <v>114</v>
      </c>
      <c r="D67" s="80">
        <f ca="1">OFFSET($H67,0,MONTH(封面!$G$13)-1,)-OFFSET('2019研发费用 '!$H67,0,MONTH(封面!$G$13)-1,)</f>
        <v>0</v>
      </c>
      <c r="E67" s="80">
        <f ca="1">OFFSET($H67,0,MONTH(封面!$G$13)-1,)-OFFSET('2020预算研发费用 '!$H67,0,MONTH(封面!$G$13)-1,)</f>
        <v>0</v>
      </c>
      <c r="F67" s="80">
        <f ca="1">SUM(OFFSET($H67,0,0,1,MONTH(封面!$G$13)))-SUM(OFFSET('2019研发费用 '!$H67,0,0,1,MONTH(封面!$G$13)))</f>
        <v>0</v>
      </c>
      <c r="G67" s="80">
        <f ca="1">SUM(OFFSET($H67,0,0,1,MONTH(封面!$G$13)))-SUM(OFFSET('2020预算研发费用 '!$H67,0,0,1,MONTH(封面!$G$13)))</f>
        <v>0</v>
      </c>
      <c r="H67" s="80"/>
      <c r="I67" s="80"/>
      <c r="J67" s="80"/>
      <c r="K67" s="80"/>
      <c r="L67" s="80"/>
      <c r="M67" s="80"/>
      <c r="N67" s="80"/>
      <c r="O67" s="85"/>
      <c r="P67" s="86"/>
      <c r="Q67" s="86"/>
      <c r="R67" s="86"/>
      <c r="S67" s="86"/>
      <c r="T67" s="87">
        <f t="shared" si="0"/>
        <v>0</v>
      </c>
      <c r="U67" s="88"/>
      <c r="V67" s="89" t="s">
        <v>503</v>
      </c>
      <c r="W67" s="89"/>
    </row>
    <row r="68" spans="1:23" s="73" customFormat="1" ht="17.25" customHeight="1">
      <c r="A68" s="469"/>
      <c r="B68" s="462" t="s">
        <v>115</v>
      </c>
      <c r="C68" s="82" t="s">
        <v>116</v>
      </c>
      <c r="D68" s="80">
        <f ca="1">OFFSET($H68,0,MONTH(封面!$G$13)-1,)-OFFSET('2019研发费用 '!$H68,0,MONTH(封面!$G$13)-1,)</f>
        <v>0</v>
      </c>
      <c r="E68" s="80">
        <f ca="1">OFFSET($H68,0,MONTH(封面!$G$13)-1,)-OFFSET('2020预算研发费用 '!$H68,0,MONTH(封面!$G$13)-1,)</f>
        <v>0</v>
      </c>
      <c r="F68" s="80">
        <f ca="1">SUM(OFFSET($H68,0,0,1,MONTH(封面!$G$13)))-SUM(OFFSET('2019研发费用 '!$H68,0,0,1,MONTH(封面!$G$13)))</f>
        <v>0</v>
      </c>
      <c r="G68" s="80">
        <f ca="1">SUM(OFFSET($H68,0,0,1,MONTH(封面!$G$13)))-SUM(OFFSET('2020预算研发费用 '!$H68,0,0,1,MONTH(封面!$G$13)))</f>
        <v>0</v>
      </c>
      <c r="H68" s="80"/>
      <c r="I68" s="80"/>
      <c r="J68" s="80"/>
      <c r="K68" s="80"/>
      <c r="L68" s="80"/>
      <c r="M68" s="80"/>
      <c r="N68" s="80"/>
      <c r="O68" s="85"/>
      <c r="P68" s="86"/>
      <c r="Q68" s="86"/>
      <c r="R68" s="86"/>
      <c r="S68" s="86"/>
      <c r="T68" s="87">
        <f t="shared" si="0"/>
        <v>0</v>
      </c>
      <c r="U68" s="88"/>
      <c r="V68" s="89" t="s">
        <v>504</v>
      </c>
      <c r="W68" s="89"/>
    </row>
    <row r="69" spans="1:23" s="73" customFormat="1" ht="17.25" customHeight="1">
      <c r="A69" s="469"/>
      <c r="B69" s="462"/>
      <c r="C69" s="82" t="s">
        <v>117</v>
      </c>
      <c r="D69" s="80">
        <f ca="1">OFFSET($H69,0,MONTH(封面!$G$13)-1,)-OFFSET('2019研发费用 '!$H69,0,MONTH(封面!$G$13)-1,)</f>
        <v>0</v>
      </c>
      <c r="E69" s="80">
        <f ca="1">OFFSET($H69,0,MONTH(封面!$G$13)-1,)-OFFSET('2020预算研发费用 '!$H69,0,MONTH(封面!$G$13)-1,)</f>
        <v>0</v>
      </c>
      <c r="F69" s="80">
        <f ca="1">SUM(OFFSET($H69,0,0,1,MONTH(封面!$G$13)))-SUM(OFFSET('2019研发费用 '!$H69,0,0,1,MONTH(封面!$G$13)))</f>
        <v>0</v>
      </c>
      <c r="G69" s="80">
        <f ca="1">SUM(OFFSET($H69,0,0,1,MONTH(封面!$G$13)))-SUM(OFFSET('2020预算研发费用 '!$H69,0,0,1,MONTH(封面!$G$13)))</f>
        <v>0</v>
      </c>
      <c r="H69" s="80"/>
      <c r="I69" s="80"/>
      <c r="J69" s="80"/>
      <c r="K69" s="80"/>
      <c r="L69" s="80"/>
      <c r="M69" s="80"/>
      <c r="N69" s="80"/>
      <c r="O69" s="85"/>
      <c r="P69" s="86"/>
      <c r="Q69" s="86"/>
      <c r="R69" s="86"/>
      <c r="S69" s="86"/>
      <c r="T69" s="87">
        <f t="shared" si="0"/>
        <v>0</v>
      </c>
      <c r="U69" s="88"/>
      <c r="V69" s="89" t="s">
        <v>505</v>
      </c>
      <c r="W69" s="89"/>
    </row>
    <row r="70" spans="1:23" s="73" customFormat="1" ht="17.25" customHeight="1">
      <c r="A70" s="469"/>
      <c r="B70" s="83" t="s">
        <v>118</v>
      </c>
      <c r="C70" s="82" t="s">
        <v>118</v>
      </c>
      <c r="D70" s="80">
        <f ca="1">OFFSET($H70,0,MONTH(封面!$G$13)-1,)-OFFSET('2019研发费用 '!$H70,0,MONTH(封面!$G$13)-1,)</f>
        <v>0</v>
      </c>
      <c r="E70" s="80">
        <f ca="1">OFFSET($H70,0,MONTH(封面!$G$13)-1,)-OFFSET('2020预算研发费用 '!$H70,0,MONTH(封面!$G$13)-1,)</f>
        <v>0</v>
      </c>
      <c r="F70" s="80">
        <f ca="1">SUM(OFFSET($H70,0,0,1,MONTH(封面!$G$13)))-SUM(OFFSET('2019研发费用 '!$H70,0,0,1,MONTH(封面!$G$13)))</f>
        <v>0</v>
      </c>
      <c r="G70" s="80">
        <f ca="1">SUM(OFFSET($H70,0,0,1,MONTH(封面!$G$13)))-SUM(OFFSET('2020预算研发费用 '!$H70,0,0,1,MONTH(封面!$G$13)))</f>
        <v>0</v>
      </c>
      <c r="H70" s="80"/>
      <c r="I70" s="80"/>
      <c r="J70" s="80"/>
      <c r="K70" s="80"/>
      <c r="L70" s="80"/>
      <c r="M70" s="80"/>
      <c r="N70" s="80"/>
      <c r="O70" s="85"/>
      <c r="P70" s="86"/>
      <c r="Q70" s="86"/>
      <c r="R70" s="86"/>
      <c r="S70" s="86"/>
      <c r="T70" s="87">
        <f t="shared" si="0"/>
        <v>0</v>
      </c>
      <c r="U70" s="88"/>
      <c r="V70" s="89" t="s">
        <v>506</v>
      </c>
      <c r="W70" s="89"/>
    </row>
    <row r="71" spans="1:23" s="73" customFormat="1" ht="17.25" customHeight="1">
      <c r="A71" s="469"/>
      <c r="B71" s="83" t="s">
        <v>119</v>
      </c>
      <c r="C71" s="82" t="s">
        <v>119</v>
      </c>
      <c r="D71" s="80">
        <f ca="1">OFFSET($H71,0,MONTH(封面!$G$13)-1,)-OFFSET('2019研发费用 '!$H71,0,MONTH(封面!$G$13)-1,)</f>
        <v>0</v>
      </c>
      <c r="E71" s="80">
        <f ca="1">OFFSET($H71,0,MONTH(封面!$G$13)-1,)-OFFSET('2020预算研发费用 '!$H71,0,MONTH(封面!$G$13)-1,)</f>
        <v>0</v>
      </c>
      <c r="F71" s="80">
        <f ca="1">SUM(OFFSET($H71,0,0,1,MONTH(封面!$G$13)))-SUM(OFFSET('2019研发费用 '!$H71,0,0,1,MONTH(封面!$G$13)))</f>
        <v>0</v>
      </c>
      <c r="G71" s="80">
        <f ca="1">SUM(OFFSET($H71,0,0,1,MONTH(封面!$G$13)))-SUM(OFFSET('2020预算研发费用 '!$H71,0,0,1,MONTH(封面!$G$13)))</f>
        <v>0</v>
      </c>
      <c r="H71" s="80"/>
      <c r="I71" s="80"/>
      <c r="J71" s="80"/>
      <c r="K71" s="80"/>
      <c r="L71" s="80"/>
      <c r="M71" s="80"/>
      <c r="N71" s="80"/>
      <c r="O71" s="85"/>
      <c r="P71" s="86"/>
      <c r="Q71" s="86"/>
      <c r="R71" s="86"/>
      <c r="S71" s="86"/>
      <c r="T71" s="87">
        <f t="shared" ref="T71:T97" si="1">SUM(H71:S71)</f>
        <v>0</v>
      </c>
      <c r="U71" s="88"/>
      <c r="V71" s="89" t="s">
        <v>507</v>
      </c>
      <c r="W71" s="89"/>
    </row>
    <row r="72" spans="1:23" s="73" customFormat="1" ht="17.25" customHeight="1">
      <c r="A72" s="469"/>
      <c r="B72" s="83" t="s">
        <v>120</v>
      </c>
      <c r="C72" s="82" t="s">
        <v>120</v>
      </c>
      <c r="D72" s="80">
        <f ca="1">OFFSET($H72,0,MONTH(封面!$G$13)-1,)-OFFSET('2019研发费用 '!$H72,0,MONTH(封面!$G$13)-1,)</f>
        <v>0</v>
      </c>
      <c r="E72" s="80">
        <f ca="1">OFFSET($H72,0,MONTH(封面!$G$13)-1,)-OFFSET('2020预算研发费用 '!$H72,0,MONTH(封面!$G$13)-1,)</f>
        <v>0</v>
      </c>
      <c r="F72" s="80">
        <f ca="1">SUM(OFFSET($H72,0,0,1,MONTH(封面!$G$13)))-SUM(OFFSET('2019研发费用 '!$H72,0,0,1,MONTH(封面!$G$13)))</f>
        <v>0</v>
      </c>
      <c r="G72" s="80">
        <f ca="1">SUM(OFFSET($H72,0,0,1,MONTH(封面!$G$13)))-SUM(OFFSET('2020预算研发费用 '!$H72,0,0,1,MONTH(封面!$G$13)))</f>
        <v>0</v>
      </c>
      <c r="H72" s="80"/>
      <c r="I72" s="80"/>
      <c r="J72" s="80"/>
      <c r="K72" s="80"/>
      <c r="L72" s="80"/>
      <c r="M72" s="80"/>
      <c r="N72" s="80"/>
      <c r="O72" s="85"/>
      <c r="P72" s="86"/>
      <c r="Q72" s="86"/>
      <c r="R72" s="86"/>
      <c r="S72" s="86"/>
      <c r="T72" s="87">
        <f t="shared" si="1"/>
        <v>0</v>
      </c>
      <c r="U72" s="88"/>
      <c r="V72" s="89" t="s">
        <v>508</v>
      </c>
      <c r="W72" s="89"/>
    </row>
    <row r="73" spans="1:23" s="73" customFormat="1" ht="17.25" customHeight="1">
      <c r="A73" s="469"/>
      <c r="B73" s="462" t="s">
        <v>121</v>
      </c>
      <c r="C73" s="82" t="s">
        <v>122</v>
      </c>
      <c r="D73" s="80">
        <f ca="1">OFFSET($H73,0,MONTH(封面!$G$13)-1,)-OFFSET('2019研发费用 '!$H73,0,MONTH(封面!$G$13)-1,)</f>
        <v>0</v>
      </c>
      <c r="E73" s="80">
        <f ca="1">OFFSET($H73,0,MONTH(封面!$G$13)-1,)-OFFSET('2020预算研发费用 '!$H73,0,MONTH(封面!$G$13)-1,)</f>
        <v>0</v>
      </c>
      <c r="F73" s="80">
        <f ca="1">SUM(OFFSET($H73,0,0,1,MONTH(封面!$G$13)))-SUM(OFFSET('2019研发费用 '!$H73,0,0,1,MONTH(封面!$G$13)))</f>
        <v>0</v>
      </c>
      <c r="G73" s="80">
        <f ca="1">SUM(OFFSET($H73,0,0,1,MONTH(封面!$G$13)))-SUM(OFFSET('2020预算研发费用 '!$H73,0,0,1,MONTH(封面!$G$13)))</f>
        <v>0</v>
      </c>
      <c r="H73" s="80"/>
      <c r="I73" s="80"/>
      <c r="J73" s="80"/>
      <c r="K73" s="80"/>
      <c r="L73" s="80"/>
      <c r="M73" s="80"/>
      <c r="N73" s="80"/>
      <c r="O73" s="85"/>
      <c r="P73" s="86"/>
      <c r="Q73" s="86"/>
      <c r="R73" s="86"/>
      <c r="S73" s="86"/>
      <c r="T73" s="87">
        <f t="shared" si="1"/>
        <v>0</v>
      </c>
      <c r="U73" s="88"/>
      <c r="V73" s="89" t="s">
        <v>509</v>
      </c>
      <c r="W73" s="89"/>
    </row>
    <row r="74" spans="1:23" s="73" customFormat="1" ht="17.25" customHeight="1">
      <c r="A74" s="469"/>
      <c r="B74" s="462"/>
      <c r="C74" s="90" t="s">
        <v>123</v>
      </c>
      <c r="D74" s="80">
        <f ca="1">OFFSET($H74,0,MONTH(封面!$G$13)-1,)-OFFSET('2019研发费用 '!$H74,0,MONTH(封面!$G$13)-1,)</f>
        <v>0</v>
      </c>
      <c r="E74" s="80">
        <f ca="1">OFFSET($H74,0,MONTH(封面!$G$13)-1,)-OFFSET('2020预算研发费用 '!$H74,0,MONTH(封面!$G$13)-1,)</f>
        <v>0</v>
      </c>
      <c r="F74" s="80">
        <f ca="1">SUM(OFFSET($H74,0,0,1,MONTH(封面!$G$13)))-SUM(OFFSET('2019研发费用 '!$H74,0,0,1,MONTH(封面!$G$13)))</f>
        <v>0</v>
      </c>
      <c r="G74" s="80">
        <f ca="1">SUM(OFFSET($H74,0,0,1,MONTH(封面!$G$13)))-SUM(OFFSET('2020预算研发费用 '!$H74,0,0,1,MONTH(封面!$G$13)))</f>
        <v>0</v>
      </c>
      <c r="H74" s="80"/>
      <c r="I74" s="80"/>
      <c r="J74" s="80"/>
      <c r="K74" s="80"/>
      <c r="L74" s="80"/>
      <c r="M74" s="80"/>
      <c r="N74" s="80"/>
      <c r="O74" s="85"/>
      <c r="P74" s="86"/>
      <c r="Q74" s="86"/>
      <c r="R74" s="86"/>
      <c r="S74" s="86"/>
      <c r="T74" s="87">
        <f t="shared" si="1"/>
        <v>0</v>
      </c>
      <c r="U74" s="88"/>
      <c r="V74" s="89" t="s">
        <v>510</v>
      </c>
      <c r="W74" s="89"/>
    </row>
    <row r="75" spans="1:23" s="73" customFormat="1" ht="17.25" customHeight="1">
      <c r="A75" s="469"/>
      <c r="B75" s="83" t="s">
        <v>124</v>
      </c>
      <c r="C75" s="82" t="s">
        <v>124</v>
      </c>
      <c r="D75" s="80">
        <f ca="1">OFFSET($H75,0,MONTH(封面!$G$13)-1,)-OFFSET('2019研发费用 '!$H75,0,MONTH(封面!$G$13)-1,)</f>
        <v>0</v>
      </c>
      <c r="E75" s="80">
        <f ca="1">OFFSET($H75,0,MONTH(封面!$G$13)-1,)-OFFSET('2020预算研发费用 '!$H75,0,MONTH(封面!$G$13)-1,)</f>
        <v>0</v>
      </c>
      <c r="F75" s="80">
        <f ca="1">SUM(OFFSET($H75,0,0,1,MONTH(封面!$G$13)))-SUM(OFFSET('2019研发费用 '!$H75,0,0,1,MONTH(封面!$G$13)))</f>
        <v>0</v>
      </c>
      <c r="G75" s="80">
        <f ca="1">SUM(OFFSET($H75,0,0,1,MONTH(封面!$G$13)))-SUM(OFFSET('2020预算研发费用 '!$H75,0,0,1,MONTH(封面!$G$13)))</f>
        <v>0</v>
      </c>
      <c r="H75" s="80"/>
      <c r="I75" s="80"/>
      <c r="J75" s="80"/>
      <c r="K75" s="80"/>
      <c r="L75" s="80"/>
      <c r="M75" s="80"/>
      <c r="N75" s="80"/>
      <c r="O75" s="85"/>
      <c r="P75" s="86"/>
      <c r="Q75" s="86"/>
      <c r="R75" s="86"/>
      <c r="S75" s="86"/>
      <c r="T75" s="87">
        <f t="shared" si="1"/>
        <v>0</v>
      </c>
      <c r="U75" s="88"/>
      <c r="V75" s="89" t="s">
        <v>511</v>
      </c>
      <c r="W75" s="89"/>
    </row>
    <row r="76" spans="1:23" s="73" customFormat="1" ht="17.25" customHeight="1">
      <c r="A76" s="470" t="s">
        <v>125</v>
      </c>
      <c r="B76" s="78" t="s">
        <v>126</v>
      </c>
      <c r="C76" s="82" t="s">
        <v>126</v>
      </c>
      <c r="D76" s="80">
        <f ca="1">OFFSET($H76,0,MONTH(封面!$G$13)-1,)-OFFSET('2019研发费用 '!$H76,0,MONTH(封面!$G$13)-1,)</f>
        <v>0</v>
      </c>
      <c r="E76" s="80">
        <f ca="1">OFFSET($H76,0,MONTH(封面!$G$13)-1,)-OFFSET('2020预算研发费用 '!$H76,0,MONTH(封面!$G$13)-1,)</f>
        <v>0</v>
      </c>
      <c r="F76" s="80">
        <f ca="1">SUM(OFFSET($H76,0,0,1,MONTH(封面!$G$13)))-SUM(OFFSET('2019研发费用 '!$H76,0,0,1,MONTH(封面!$G$13)))</f>
        <v>0</v>
      </c>
      <c r="G76" s="80">
        <f ca="1">SUM(OFFSET($H76,0,0,1,MONTH(封面!$G$13)))-SUM(OFFSET('2020预算研发费用 '!$H76,0,0,1,MONTH(封面!$G$13)))</f>
        <v>0</v>
      </c>
      <c r="H76" s="80"/>
      <c r="I76" s="80"/>
      <c r="J76" s="80"/>
      <c r="K76" s="80"/>
      <c r="L76" s="80"/>
      <c r="M76" s="80"/>
      <c r="N76" s="80"/>
      <c r="O76" s="85"/>
      <c r="P76" s="86"/>
      <c r="Q76" s="86"/>
      <c r="R76" s="86"/>
      <c r="S76" s="86"/>
      <c r="T76" s="87">
        <f t="shared" si="1"/>
        <v>0</v>
      </c>
      <c r="U76" s="88"/>
      <c r="V76" s="89" t="s">
        <v>512</v>
      </c>
      <c r="W76" s="89"/>
    </row>
    <row r="77" spans="1:23" s="73" customFormat="1" ht="17.25" customHeight="1">
      <c r="A77" s="470"/>
      <c r="B77" s="463" t="s">
        <v>127</v>
      </c>
      <c r="C77" s="82" t="s">
        <v>128</v>
      </c>
      <c r="D77" s="80">
        <f ca="1">OFFSET($H77,0,MONTH(封面!$G$13)-1,)-OFFSET('2019研发费用 '!$H77,0,MONTH(封面!$G$13)-1,)</f>
        <v>0</v>
      </c>
      <c r="E77" s="80">
        <f ca="1">OFFSET($H77,0,MONTH(封面!$G$13)-1,)-OFFSET('2020预算研发费用 '!$H77,0,MONTH(封面!$G$13)-1,)</f>
        <v>0</v>
      </c>
      <c r="F77" s="80">
        <f ca="1">SUM(OFFSET($H77,0,0,1,MONTH(封面!$G$13)))-SUM(OFFSET('2019研发费用 '!$H77,0,0,1,MONTH(封面!$G$13)))</f>
        <v>0</v>
      </c>
      <c r="G77" s="80">
        <f ca="1">SUM(OFFSET($H77,0,0,1,MONTH(封面!$G$13)))-SUM(OFFSET('2020预算研发费用 '!$H77,0,0,1,MONTH(封面!$G$13)))</f>
        <v>0</v>
      </c>
      <c r="H77" s="80"/>
      <c r="I77" s="80"/>
      <c r="J77" s="80"/>
      <c r="K77" s="80"/>
      <c r="L77" s="80"/>
      <c r="M77" s="80"/>
      <c r="N77" s="80"/>
      <c r="O77" s="85"/>
      <c r="P77" s="86"/>
      <c r="Q77" s="86"/>
      <c r="R77" s="86"/>
      <c r="S77" s="86"/>
      <c r="T77" s="87">
        <f t="shared" si="1"/>
        <v>0</v>
      </c>
      <c r="U77" s="88"/>
      <c r="V77" s="89" t="s">
        <v>513</v>
      </c>
      <c r="W77" s="89"/>
    </row>
    <row r="78" spans="1:23" s="73" customFormat="1" ht="17.25" customHeight="1">
      <c r="A78" s="470"/>
      <c r="B78" s="463"/>
      <c r="C78" s="90" t="s">
        <v>129</v>
      </c>
      <c r="D78" s="80">
        <f ca="1">OFFSET($H78,0,MONTH(封面!$G$13)-1,)-OFFSET('2019研发费用 '!$H78,0,MONTH(封面!$G$13)-1,)</f>
        <v>0</v>
      </c>
      <c r="E78" s="80">
        <f ca="1">OFFSET($H78,0,MONTH(封面!$G$13)-1,)-OFFSET('2020预算研发费用 '!$H78,0,MONTH(封面!$G$13)-1,)</f>
        <v>0</v>
      </c>
      <c r="F78" s="80">
        <f ca="1">SUM(OFFSET($H78,0,0,1,MONTH(封面!$G$13)))-SUM(OFFSET('2019研发费用 '!$H78,0,0,1,MONTH(封面!$G$13)))</f>
        <v>0</v>
      </c>
      <c r="G78" s="80">
        <f ca="1">SUM(OFFSET($H78,0,0,1,MONTH(封面!$G$13)))-SUM(OFFSET('2020预算研发费用 '!$H78,0,0,1,MONTH(封面!$G$13)))</f>
        <v>0</v>
      </c>
      <c r="H78" s="80"/>
      <c r="I78" s="80"/>
      <c r="J78" s="80"/>
      <c r="K78" s="80"/>
      <c r="L78" s="80"/>
      <c r="M78" s="80"/>
      <c r="N78" s="80"/>
      <c r="O78" s="85"/>
      <c r="P78" s="86"/>
      <c r="Q78" s="86"/>
      <c r="R78" s="86"/>
      <c r="S78" s="86"/>
      <c r="T78" s="87">
        <f t="shared" si="1"/>
        <v>0</v>
      </c>
      <c r="U78" s="88"/>
      <c r="V78" s="89" t="s">
        <v>514</v>
      </c>
      <c r="W78" s="89"/>
    </row>
    <row r="79" spans="1:23" s="73" customFormat="1" ht="17.25" customHeight="1">
      <c r="A79" s="470"/>
      <c r="B79" s="78" t="s">
        <v>130</v>
      </c>
      <c r="C79" s="82" t="s">
        <v>130</v>
      </c>
      <c r="D79" s="80">
        <f ca="1">OFFSET($H79,0,MONTH(封面!$G$13)-1,)-OFFSET('2019研发费用 '!$H79,0,MONTH(封面!$G$13)-1,)</f>
        <v>0</v>
      </c>
      <c r="E79" s="80">
        <f ca="1">OFFSET($H79,0,MONTH(封面!$G$13)-1,)-OFFSET('2020预算研发费用 '!$H79,0,MONTH(封面!$G$13)-1,)</f>
        <v>0</v>
      </c>
      <c r="F79" s="80">
        <f ca="1">SUM(OFFSET($H79,0,0,1,MONTH(封面!$G$13)))-SUM(OFFSET('2019研发费用 '!$H79,0,0,1,MONTH(封面!$G$13)))</f>
        <v>0</v>
      </c>
      <c r="G79" s="80">
        <f ca="1">SUM(OFFSET($H79,0,0,1,MONTH(封面!$G$13)))-SUM(OFFSET('2020预算研发费用 '!$H79,0,0,1,MONTH(封面!$G$13)))</f>
        <v>0</v>
      </c>
      <c r="H79" s="80"/>
      <c r="I79" s="80"/>
      <c r="J79" s="80"/>
      <c r="K79" s="80"/>
      <c r="L79" s="80"/>
      <c r="M79" s="80"/>
      <c r="N79" s="80"/>
      <c r="O79" s="85"/>
      <c r="P79" s="86"/>
      <c r="Q79" s="86"/>
      <c r="R79" s="86"/>
      <c r="S79" s="86"/>
      <c r="T79" s="87">
        <f t="shared" si="1"/>
        <v>0</v>
      </c>
      <c r="U79" s="88"/>
      <c r="V79" s="89" t="s">
        <v>515</v>
      </c>
      <c r="W79" s="89"/>
    </row>
    <row r="80" spans="1:23" s="73" customFormat="1" ht="17.25" customHeight="1">
      <c r="A80" s="471" t="s">
        <v>131</v>
      </c>
      <c r="B80" s="78" t="s">
        <v>132</v>
      </c>
      <c r="C80" s="82" t="s">
        <v>132</v>
      </c>
      <c r="D80" s="80">
        <f ca="1">OFFSET($H80,0,MONTH(封面!$G$13)-1,)-OFFSET('2019研发费用 '!$H80,0,MONTH(封面!$G$13)-1,)</f>
        <v>0</v>
      </c>
      <c r="E80" s="80">
        <f ca="1">OFFSET($H80,0,MONTH(封面!$G$13)-1,)-OFFSET('2020预算研发费用 '!$H80,0,MONTH(封面!$G$13)-1,)</f>
        <v>0</v>
      </c>
      <c r="F80" s="80">
        <f ca="1">SUM(OFFSET($H80,0,0,1,MONTH(封面!$G$13)))-SUM(OFFSET('2019研发费用 '!$H80,0,0,1,MONTH(封面!$G$13)))</f>
        <v>0</v>
      </c>
      <c r="G80" s="80">
        <f ca="1">SUM(OFFSET($H80,0,0,1,MONTH(封面!$G$13)))-SUM(OFFSET('2020预算研发费用 '!$H80,0,0,1,MONTH(封面!$G$13)))</f>
        <v>0</v>
      </c>
      <c r="H80" s="80"/>
      <c r="I80" s="80"/>
      <c r="J80" s="80"/>
      <c r="K80" s="80"/>
      <c r="L80" s="80"/>
      <c r="M80" s="80"/>
      <c r="N80" s="80"/>
      <c r="O80" s="85"/>
      <c r="P80" s="86"/>
      <c r="Q80" s="86"/>
      <c r="R80" s="86"/>
      <c r="S80" s="86"/>
      <c r="T80" s="87">
        <f t="shared" si="1"/>
        <v>0</v>
      </c>
      <c r="U80" s="88"/>
      <c r="V80" s="89" t="s">
        <v>516</v>
      </c>
      <c r="W80" s="89"/>
    </row>
    <row r="81" spans="1:29" s="73" customFormat="1" ht="17.25" customHeight="1">
      <c r="A81" s="471"/>
      <c r="B81" s="78" t="s">
        <v>133</v>
      </c>
      <c r="C81" s="79" t="s">
        <v>133</v>
      </c>
      <c r="D81" s="80">
        <f ca="1">OFFSET($H81,0,MONTH(封面!$G$13)-1,)-OFFSET('2019研发费用 '!$H81,0,MONTH(封面!$G$13)-1,)</f>
        <v>0</v>
      </c>
      <c r="E81" s="80">
        <f ca="1">OFFSET($H81,0,MONTH(封面!$G$13)-1,)-OFFSET('2020预算研发费用 '!$H81,0,MONTH(封面!$G$13)-1,)</f>
        <v>0</v>
      </c>
      <c r="F81" s="80">
        <f ca="1">SUM(OFFSET($H81,0,0,1,MONTH(封面!$G$13)))-SUM(OFFSET('2019研发费用 '!$H81,0,0,1,MONTH(封面!$G$13)))</f>
        <v>0</v>
      </c>
      <c r="G81" s="80">
        <f ca="1">SUM(OFFSET($H81,0,0,1,MONTH(封面!$G$13)))-SUM(OFFSET('2020预算研发费用 '!$H81,0,0,1,MONTH(封面!$G$13)))</f>
        <v>0</v>
      </c>
      <c r="H81" s="80"/>
      <c r="I81" s="80"/>
      <c r="J81" s="80"/>
      <c r="K81" s="80"/>
      <c r="L81" s="80"/>
      <c r="M81" s="80"/>
      <c r="N81" s="80"/>
      <c r="O81" s="85"/>
      <c r="P81" s="86"/>
      <c r="Q81" s="86"/>
      <c r="R81" s="86"/>
      <c r="S81" s="86"/>
      <c r="T81" s="87">
        <f t="shared" si="1"/>
        <v>0</v>
      </c>
      <c r="U81" s="88"/>
      <c r="V81" s="89" t="s">
        <v>517</v>
      </c>
      <c r="W81" s="89"/>
    </row>
    <row r="82" spans="1:29" s="73" customFormat="1" ht="17.25" customHeight="1">
      <c r="A82" s="471"/>
      <c r="B82" s="463" t="s">
        <v>134</v>
      </c>
      <c r="C82" s="79" t="s">
        <v>135</v>
      </c>
      <c r="D82" s="80">
        <f ca="1">OFFSET($H82,0,MONTH(封面!$G$13)-1,)-OFFSET('2019研发费用 '!$H82,0,MONTH(封面!$G$13)-1,)</f>
        <v>0</v>
      </c>
      <c r="E82" s="80">
        <f ca="1">OFFSET($H82,0,MONTH(封面!$G$13)-1,)-OFFSET('2020预算研发费用 '!$H82,0,MONTH(封面!$G$13)-1,)</f>
        <v>0</v>
      </c>
      <c r="F82" s="80">
        <f ca="1">SUM(OFFSET($H82,0,0,1,MONTH(封面!$G$13)))-SUM(OFFSET('2019研发费用 '!$H82,0,0,1,MONTH(封面!$G$13)))</f>
        <v>0</v>
      </c>
      <c r="G82" s="80">
        <f ca="1">SUM(OFFSET($H82,0,0,1,MONTH(封面!$G$13)))-SUM(OFFSET('2020预算研发费用 '!$H82,0,0,1,MONTH(封面!$G$13)))</f>
        <v>0</v>
      </c>
      <c r="H82" s="80"/>
      <c r="I82" s="80"/>
      <c r="J82" s="80"/>
      <c r="K82" s="80"/>
      <c r="L82" s="80"/>
      <c r="M82" s="80"/>
      <c r="N82" s="80"/>
      <c r="O82" s="85"/>
      <c r="P82" s="86"/>
      <c r="Q82" s="86"/>
      <c r="R82" s="86"/>
      <c r="S82" s="86"/>
      <c r="T82" s="87">
        <f t="shared" si="1"/>
        <v>0</v>
      </c>
      <c r="U82" s="88"/>
      <c r="V82" s="89" t="s">
        <v>518</v>
      </c>
      <c r="W82" s="89"/>
    </row>
    <row r="83" spans="1:29" s="73" customFormat="1" ht="17.25" customHeight="1">
      <c r="A83" s="471"/>
      <c r="B83" s="463"/>
      <c r="C83" s="79" t="s">
        <v>136</v>
      </c>
      <c r="D83" s="80">
        <f ca="1">OFFSET($H83,0,MONTH(封面!$G$13)-1,)-OFFSET('2019研发费用 '!$H83,0,MONTH(封面!$G$13)-1,)</f>
        <v>0</v>
      </c>
      <c r="E83" s="80">
        <f ca="1">OFFSET($H83,0,MONTH(封面!$G$13)-1,)-OFFSET('2020预算研发费用 '!$H83,0,MONTH(封面!$G$13)-1,)</f>
        <v>0</v>
      </c>
      <c r="F83" s="80">
        <f ca="1">SUM(OFFSET($H83,0,0,1,MONTH(封面!$G$13)))-SUM(OFFSET('2019研发费用 '!$H83,0,0,1,MONTH(封面!$G$13)))</f>
        <v>0</v>
      </c>
      <c r="G83" s="80">
        <f ca="1">SUM(OFFSET($H83,0,0,1,MONTH(封面!$G$13)))-SUM(OFFSET('2020预算研发费用 '!$H83,0,0,1,MONTH(封面!$G$13)))</f>
        <v>0</v>
      </c>
      <c r="H83" s="80"/>
      <c r="I83" s="80"/>
      <c r="J83" s="80"/>
      <c r="K83" s="80"/>
      <c r="L83" s="80"/>
      <c r="M83" s="80"/>
      <c r="N83" s="80"/>
      <c r="O83" s="85"/>
      <c r="P83" s="86"/>
      <c r="Q83" s="86"/>
      <c r="R83" s="86"/>
      <c r="S83" s="86"/>
      <c r="T83" s="87">
        <f t="shared" si="1"/>
        <v>0</v>
      </c>
      <c r="U83" s="88"/>
      <c r="V83" s="89" t="s">
        <v>519</v>
      </c>
      <c r="W83" s="89"/>
    </row>
    <row r="84" spans="1:29" s="73" customFormat="1" ht="17.25" customHeight="1">
      <c r="A84" s="471"/>
      <c r="B84" s="463"/>
      <c r="C84" s="79" t="s">
        <v>137</v>
      </c>
      <c r="D84" s="80">
        <f ca="1">OFFSET($H84,0,MONTH(封面!$G$13)-1,)-OFFSET('2019研发费用 '!$H84,0,MONTH(封面!$G$13)-1,)</f>
        <v>0</v>
      </c>
      <c r="E84" s="80">
        <f ca="1">OFFSET($H84,0,MONTH(封面!$G$13)-1,)-OFFSET('2020预算研发费用 '!$H84,0,MONTH(封面!$G$13)-1,)</f>
        <v>0</v>
      </c>
      <c r="F84" s="80">
        <f ca="1">SUM(OFFSET($H84,0,0,1,MONTH(封面!$G$13)))-SUM(OFFSET('2019研发费用 '!$H84,0,0,1,MONTH(封面!$G$13)))</f>
        <v>0</v>
      </c>
      <c r="G84" s="80">
        <f ca="1">SUM(OFFSET($H84,0,0,1,MONTH(封面!$G$13)))-SUM(OFFSET('2020预算研发费用 '!$H84,0,0,1,MONTH(封面!$G$13)))</f>
        <v>0</v>
      </c>
      <c r="H84" s="80"/>
      <c r="I84" s="80"/>
      <c r="J84" s="80"/>
      <c r="K84" s="80"/>
      <c r="L84" s="80"/>
      <c r="M84" s="80"/>
      <c r="N84" s="80"/>
      <c r="O84" s="85"/>
      <c r="P84" s="86"/>
      <c r="Q84" s="86"/>
      <c r="R84" s="86"/>
      <c r="S84" s="86"/>
      <c r="T84" s="87">
        <f t="shared" si="1"/>
        <v>0</v>
      </c>
      <c r="U84" s="88"/>
      <c r="V84" s="89" t="s">
        <v>520</v>
      </c>
      <c r="W84" s="89"/>
    </row>
    <row r="85" spans="1:29" s="73" customFormat="1" ht="17.25" customHeight="1">
      <c r="A85" s="471"/>
      <c r="B85" s="78" t="s">
        <v>138</v>
      </c>
      <c r="C85" s="82" t="s">
        <v>138</v>
      </c>
      <c r="D85" s="80">
        <f ca="1">OFFSET($H85,0,MONTH(封面!$G$13)-1,)-OFFSET('2019研发费用 '!$H85,0,MONTH(封面!$G$13)-1,)</f>
        <v>0</v>
      </c>
      <c r="E85" s="80">
        <f ca="1">OFFSET($H85,0,MONTH(封面!$G$13)-1,)-OFFSET('2020预算研发费用 '!$H85,0,MONTH(封面!$G$13)-1,)</f>
        <v>0</v>
      </c>
      <c r="F85" s="80">
        <f ca="1">SUM(OFFSET($H85,0,0,1,MONTH(封面!$G$13)))-SUM(OFFSET('2019研发费用 '!$H85,0,0,1,MONTH(封面!$G$13)))</f>
        <v>0</v>
      </c>
      <c r="G85" s="80">
        <f ca="1">SUM(OFFSET($H85,0,0,1,MONTH(封面!$G$13)))-SUM(OFFSET('2020预算研发费用 '!$H85,0,0,1,MONTH(封面!$G$13)))</f>
        <v>0</v>
      </c>
      <c r="H85" s="80"/>
      <c r="I85" s="80"/>
      <c r="J85" s="80"/>
      <c r="K85" s="80"/>
      <c r="L85" s="80"/>
      <c r="M85" s="80"/>
      <c r="N85" s="80"/>
      <c r="O85" s="85"/>
      <c r="P85" s="86"/>
      <c r="Q85" s="86"/>
      <c r="R85" s="86"/>
      <c r="S85" s="86"/>
      <c r="T85" s="87">
        <f t="shared" si="1"/>
        <v>0</v>
      </c>
      <c r="U85" s="88"/>
      <c r="V85" s="89" t="s">
        <v>521</v>
      </c>
      <c r="W85" s="89"/>
    </row>
    <row r="86" spans="1:29" s="73" customFormat="1" ht="17.25" customHeight="1">
      <c r="A86" s="472" t="s">
        <v>139</v>
      </c>
      <c r="B86" s="78" t="s">
        <v>140</v>
      </c>
      <c r="C86" s="82" t="s">
        <v>140</v>
      </c>
      <c r="D86" s="80">
        <f ca="1">OFFSET($H86,0,MONTH(封面!$G$13)-1,)-OFFSET('2019研发费用 '!$H86,0,MONTH(封面!$G$13)-1,)</f>
        <v>0</v>
      </c>
      <c r="E86" s="80">
        <f ca="1">OFFSET($H86,0,MONTH(封面!$G$13)-1,)-OFFSET('2020预算研发费用 '!$H86,0,MONTH(封面!$G$13)-1,)</f>
        <v>0</v>
      </c>
      <c r="F86" s="80">
        <f ca="1">SUM(OFFSET($H86,0,0,1,MONTH(封面!$G$13)))-SUM(OFFSET('2019研发费用 '!$H86,0,0,1,MONTH(封面!$G$13)))</f>
        <v>0</v>
      </c>
      <c r="G86" s="80">
        <f ca="1">SUM(OFFSET($H86,0,0,1,MONTH(封面!$G$13)))-SUM(OFFSET('2020预算研发费用 '!$H86,0,0,1,MONTH(封面!$G$13)))</f>
        <v>0</v>
      </c>
      <c r="H86" s="80"/>
      <c r="I86" s="80"/>
      <c r="J86" s="80"/>
      <c r="K86" s="80"/>
      <c r="L86" s="80"/>
      <c r="M86" s="80"/>
      <c r="N86" s="80"/>
      <c r="O86" s="85"/>
      <c r="P86" s="86"/>
      <c r="Q86" s="86"/>
      <c r="R86" s="86"/>
      <c r="S86" s="86"/>
      <c r="T86" s="87">
        <f t="shared" si="1"/>
        <v>0</v>
      </c>
      <c r="U86" s="88"/>
      <c r="V86" s="89" t="s">
        <v>522</v>
      </c>
      <c r="W86" s="89"/>
    </row>
    <row r="87" spans="1:29" s="73" customFormat="1" ht="17.25" customHeight="1">
      <c r="A87" s="472"/>
      <c r="B87" s="78" t="s">
        <v>141</v>
      </c>
      <c r="C87" s="82" t="s">
        <v>141</v>
      </c>
      <c r="D87" s="80">
        <f ca="1">OFFSET($H87,0,MONTH(封面!$G$13)-1,)-OFFSET('2019研发费用 '!$H87,0,MONTH(封面!$G$13)-1,)</f>
        <v>0</v>
      </c>
      <c r="E87" s="80">
        <f ca="1">OFFSET($H87,0,MONTH(封面!$G$13)-1,)-OFFSET('2020预算研发费用 '!$H87,0,MONTH(封面!$G$13)-1,)</f>
        <v>0</v>
      </c>
      <c r="F87" s="80">
        <f ca="1">SUM(OFFSET($H87,0,0,1,MONTH(封面!$G$13)))-SUM(OFFSET('2019研发费用 '!$H87,0,0,1,MONTH(封面!$G$13)))</f>
        <v>0</v>
      </c>
      <c r="G87" s="80">
        <f ca="1">SUM(OFFSET($H87,0,0,1,MONTH(封面!$G$13)))-SUM(OFFSET('2020预算研发费用 '!$H87,0,0,1,MONTH(封面!$G$13)))</f>
        <v>0</v>
      </c>
      <c r="H87" s="80"/>
      <c r="I87" s="80"/>
      <c r="J87" s="80"/>
      <c r="K87" s="80"/>
      <c r="L87" s="80"/>
      <c r="M87" s="80"/>
      <c r="N87" s="80"/>
      <c r="O87" s="85"/>
      <c r="P87" s="86"/>
      <c r="Q87" s="86"/>
      <c r="R87" s="86"/>
      <c r="S87" s="86"/>
      <c r="T87" s="87">
        <f t="shared" si="1"/>
        <v>0</v>
      </c>
      <c r="U87" s="88"/>
      <c r="V87" s="89" t="s">
        <v>523</v>
      </c>
      <c r="W87" s="89"/>
    </row>
    <row r="88" spans="1:29" s="73" customFormat="1" ht="17.25" customHeight="1">
      <c r="A88" s="472"/>
      <c r="B88" s="78" t="s">
        <v>142</v>
      </c>
      <c r="C88" s="82" t="s">
        <v>142</v>
      </c>
      <c r="D88" s="80">
        <f ca="1">OFFSET($H88,0,MONTH(封面!$G$13)-1,)-OFFSET('2019研发费用 '!$H88,0,MONTH(封面!$G$13)-1,)</f>
        <v>0</v>
      </c>
      <c r="E88" s="80">
        <f ca="1">OFFSET($H88,0,MONTH(封面!$G$13)-1,)-OFFSET('2020预算研发费用 '!$H88,0,MONTH(封面!$G$13)-1,)</f>
        <v>0</v>
      </c>
      <c r="F88" s="80">
        <f ca="1">SUM(OFFSET($H88,0,0,1,MONTH(封面!$G$13)))-SUM(OFFSET('2019研发费用 '!$H88,0,0,1,MONTH(封面!$G$13)))</f>
        <v>0</v>
      </c>
      <c r="G88" s="80">
        <f ca="1">SUM(OFFSET($H88,0,0,1,MONTH(封面!$G$13)))-SUM(OFFSET('2020预算研发费用 '!$H88,0,0,1,MONTH(封面!$G$13)))</f>
        <v>0</v>
      </c>
      <c r="H88" s="80"/>
      <c r="I88" s="80"/>
      <c r="J88" s="80"/>
      <c r="K88" s="80"/>
      <c r="L88" s="80"/>
      <c r="M88" s="80"/>
      <c r="N88" s="80"/>
      <c r="O88" s="85"/>
      <c r="P88" s="86"/>
      <c r="Q88" s="86"/>
      <c r="R88" s="86"/>
      <c r="S88" s="86"/>
      <c r="T88" s="87">
        <f t="shared" si="1"/>
        <v>0</v>
      </c>
      <c r="U88" s="88"/>
      <c r="V88" s="89" t="s">
        <v>524</v>
      </c>
      <c r="W88" s="89"/>
    </row>
    <row r="89" spans="1:29" s="73" customFormat="1" ht="17.25" customHeight="1">
      <c r="A89" s="472"/>
      <c r="B89" s="78" t="s">
        <v>143</v>
      </c>
      <c r="C89" s="82" t="s">
        <v>143</v>
      </c>
      <c r="D89" s="80">
        <f ca="1">OFFSET($H89,0,MONTH(封面!$G$13)-1,)-OFFSET('2019研发费用 '!$H89,0,MONTH(封面!$G$13)-1,)</f>
        <v>0</v>
      </c>
      <c r="E89" s="80">
        <f ca="1">OFFSET($H89,0,MONTH(封面!$G$13)-1,)-OFFSET('2020预算研发费用 '!$H89,0,MONTH(封面!$G$13)-1,)</f>
        <v>0</v>
      </c>
      <c r="F89" s="80">
        <f ca="1">SUM(OFFSET($H89,0,0,1,MONTH(封面!$G$13)))-SUM(OFFSET('2019研发费用 '!$H89,0,0,1,MONTH(封面!$G$13)))</f>
        <v>0</v>
      </c>
      <c r="G89" s="80">
        <f ca="1">SUM(OFFSET($H89,0,0,1,MONTH(封面!$G$13)))-SUM(OFFSET('2020预算研发费用 '!$H89,0,0,1,MONTH(封面!$G$13)))</f>
        <v>0</v>
      </c>
      <c r="H89" s="80"/>
      <c r="I89" s="80"/>
      <c r="J89" s="80"/>
      <c r="K89" s="80"/>
      <c r="L89" s="80"/>
      <c r="M89" s="80"/>
      <c r="N89" s="80"/>
      <c r="O89" s="85"/>
      <c r="P89" s="86"/>
      <c r="Q89" s="86"/>
      <c r="R89" s="86"/>
      <c r="S89" s="86"/>
      <c r="T89" s="87">
        <f t="shared" si="1"/>
        <v>0</v>
      </c>
      <c r="U89" s="88"/>
      <c r="V89" s="89" t="s">
        <v>525</v>
      </c>
      <c r="W89" s="89"/>
    </row>
    <row r="90" spans="1:29" s="73" customFormat="1" ht="17.25" customHeight="1">
      <c r="A90" s="473" t="s">
        <v>144</v>
      </c>
      <c r="B90" s="78" t="s">
        <v>145</v>
      </c>
      <c r="C90" s="82" t="s">
        <v>145</v>
      </c>
      <c r="D90" s="80">
        <f ca="1">OFFSET($H90,0,MONTH(封面!$G$13)-1,)-OFFSET('2019研发费用 '!$H90,0,MONTH(封面!$G$13)-1,)</f>
        <v>0</v>
      </c>
      <c r="E90" s="80">
        <f ca="1">OFFSET($H90,0,MONTH(封面!$G$13)-1,)-OFFSET('2020预算研发费用 '!$H90,0,MONTH(封面!$G$13)-1,)</f>
        <v>0</v>
      </c>
      <c r="F90" s="80">
        <f ca="1">SUM(OFFSET($H90,0,0,1,MONTH(封面!$G$13)))-SUM(OFFSET('2019研发费用 '!$H90,0,0,1,MONTH(封面!$G$13)))</f>
        <v>0</v>
      </c>
      <c r="G90" s="80">
        <f ca="1">SUM(OFFSET($H90,0,0,1,MONTH(封面!$G$13)))-SUM(OFFSET('2020预算研发费用 '!$H90,0,0,1,MONTH(封面!$G$13)))</f>
        <v>0</v>
      </c>
      <c r="H90" s="80"/>
      <c r="I90" s="80"/>
      <c r="J90" s="80"/>
      <c r="K90" s="80"/>
      <c r="L90" s="80"/>
      <c r="M90" s="80"/>
      <c r="N90" s="80"/>
      <c r="O90" s="85"/>
      <c r="P90" s="86"/>
      <c r="Q90" s="86"/>
      <c r="R90" s="86"/>
      <c r="S90" s="86"/>
      <c r="T90" s="87">
        <f t="shared" si="1"/>
        <v>0</v>
      </c>
      <c r="U90" s="88"/>
      <c r="V90" s="89" t="s">
        <v>526</v>
      </c>
      <c r="W90" s="89"/>
    </row>
    <row r="91" spans="1:29" s="73" customFormat="1" ht="17.25" customHeight="1">
      <c r="A91" s="473"/>
      <c r="B91" s="78" t="s">
        <v>146</v>
      </c>
      <c r="C91" s="82" t="s">
        <v>146</v>
      </c>
      <c r="D91" s="80">
        <f ca="1">OFFSET($H91,0,MONTH(封面!$G$13)-1,)-OFFSET('2019研发费用 '!$H91,0,MONTH(封面!$G$13)-1,)</f>
        <v>0</v>
      </c>
      <c r="E91" s="80">
        <f ca="1">OFFSET($H91,0,MONTH(封面!$G$13)-1,)-OFFSET('2020预算研发费用 '!$H91,0,MONTH(封面!$G$13)-1,)</f>
        <v>0</v>
      </c>
      <c r="F91" s="80">
        <f ca="1">SUM(OFFSET($H91,0,0,1,MONTH(封面!$G$13)))-SUM(OFFSET('2019研发费用 '!$H91,0,0,1,MONTH(封面!$G$13)))</f>
        <v>0</v>
      </c>
      <c r="G91" s="80">
        <f ca="1">SUM(OFFSET($H91,0,0,1,MONTH(封面!$G$13)))-SUM(OFFSET('2020预算研发费用 '!$H91,0,0,1,MONTH(封面!$G$13)))</f>
        <v>0</v>
      </c>
      <c r="H91" s="80"/>
      <c r="I91" s="80"/>
      <c r="J91" s="80"/>
      <c r="K91" s="80"/>
      <c r="L91" s="80"/>
      <c r="M91" s="80"/>
      <c r="N91" s="80"/>
      <c r="O91" s="85"/>
      <c r="P91" s="86"/>
      <c r="Q91" s="86"/>
      <c r="R91" s="86"/>
      <c r="S91" s="86"/>
      <c r="T91" s="87">
        <f t="shared" si="1"/>
        <v>0</v>
      </c>
      <c r="U91" s="88"/>
      <c r="V91" s="89" t="s">
        <v>527</v>
      </c>
      <c r="W91" s="89"/>
    </row>
    <row r="92" spans="1:29" s="73" customFormat="1" ht="17.25" customHeight="1">
      <c r="A92" s="473"/>
      <c r="B92" s="78" t="s">
        <v>147</v>
      </c>
      <c r="C92" s="82" t="s">
        <v>147</v>
      </c>
      <c r="D92" s="80">
        <f ca="1">OFFSET($H92,0,MONTH(封面!$G$13)-1,)-OFFSET('2019研发费用 '!$H92,0,MONTH(封面!$G$13)-1,)</f>
        <v>0</v>
      </c>
      <c r="E92" s="80">
        <f ca="1">OFFSET($H92,0,MONTH(封面!$G$13)-1,)-OFFSET('2020预算研发费用 '!$H92,0,MONTH(封面!$G$13)-1,)</f>
        <v>0</v>
      </c>
      <c r="F92" s="80">
        <f ca="1">SUM(OFFSET($H92,0,0,1,MONTH(封面!$G$13)))-SUM(OFFSET('2019研发费用 '!$H92,0,0,1,MONTH(封面!$G$13)))</f>
        <v>0</v>
      </c>
      <c r="G92" s="80">
        <f ca="1">SUM(OFFSET($H92,0,0,1,MONTH(封面!$G$13)))-SUM(OFFSET('2020预算研发费用 '!$H92,0,0,1,MONTH(封面!$G$13)))</f>
        <v>0</v>
      </c>
      <c r="H92" s="80"/>
      <c r="I92" s="80"/>
      <c r="J92" s="80"/>
      <c r="K92" s="80"/>
      <c r="L92" s="80"/>
      <c r="M92" s="80"/>
      <c r="N92" s="80"/>
      <c r="O92" s="85"/>
      <c r="P92" s="86"/>
      <c r="Q92" s="86"/>
      <c r="R92" s="86"/>
      <c r="S92" s="86"/>
      <c r="T92" s="87">
        <f t="shared" si="1"/>
        <v>0</v>
      </c>
      <c r="U92" s="88"/>
      <c r="V92" s="89" t="s">
        <v>528</v>
      </c>
      <c r="W92" s="89"/>
    </row>
    <row r="93" spans="1:29" s="74" customFormat="1" ht="15" customHeight="1">
      <c r="A93" s="457" t="s">
        <v>148</v>
      </c>
      <c r="B93" s="458"/>
      <c r="C93" s="459"/>
      <c r="D93" s="93">
        <f t="shared" ref="D93:T93" ca="1" si="2">SUM(D6:D92)</f>
        <v>0</v>
      </c>
      <c r="E93" s="93">
        <f t="shared" ca="1" si="2"/>
        <v>0</v>
      </c>
      <c r="F93" s="93">
        <f t="shared" ca="1" si="2"/>
        <v>0</v>
      </c>
      <c r="G93" s="93">
        <f t="shared" ca="1" si="2"/>
        <v>0</v>
      </c>
      <c r="H93" s="93">
        <f t="shared" si="2"/>
        <v>0</v>
      </c>
      <c r="I93" s="93">
        <f t="shared" si="2"/>
        <v>0</v>
      </c>
      <c r="J93" s="93">
        <f t="shared" si="2"/>
        <v>0</v>
      </c>
      <c r="K93" s="93">
        <f t="shared" si="2"/>
        <v>0</v>
      </c>
      <c r="L93" s="93">
        <f t="shared" si="2"/>
        <v>0</v>
      </c>
      <c r="M93" s="93">
        <f t="shared" si="2"/>
        <v>0</v>
      </c>
      <c r="N93" s="93">
        <f t="shared" si="2"/>
        <v>0</v>
      </c>
      <c r="O93" s="98">
        <f t="shared" si="2"/>
        <v>0</v>
      </c>
      <c r="P93" s="87">
        <f t="shared" si="2"/>
        <v>0</v>
      </c>
      <c r="Q93" s="87">
        <f t="shared" si="2"/>
        <v>0</v>
      </c>
      <c r="R93" s="87">
        <f t="shared" si="2"/>
        <v>0</v>
      </c>
      <c r="S93" s="87">
        <f t="shared" si="2"/>
        <v>0</v>
      </c>
      <c r="T93" s="87">
        <f t="shared" si="2"/>
        <v>0</v>
      </c>
      <c r="U93" s="88"/>
      <c r="V93" s="73"/>
      <c r="W93" s="73"/>
      <c r="X93" s="73"/>
      <c r="Y93" s="73"/>
      <c r="Z93" s="73"/>
      <c r="AA93" s="73"/>
      <c r="AB93" s="73"/>
      <c r="AC93" s="73"/>
    </row>
    <row r="94" spans="1:29" s="75" customFormat="1" ht="15" customHeight="1">
      <c r="A94" s="457" t="s">
        <v>438</v>
      </c>
      <c r="B94" s="458"/>
      <c r="C94" s="459"/>
      <c r="D94" s="80">
        <f ca="1">OFFSET($H94,0,MONTH(封面!$G$13)-1,)-OFFSET('2019研发费用 '!$H94,0,MONTH(封面!$G$13)-1,)</f>
        <v>0</v>
      </c>
      <c r="E94" s="80">
        <f ca="1">OFFSET($H94,0,MONTH(封面!$G$13)-1,)-OFFSET('2020预算研发费用 '!$H94,0,MONTH(封面!$G$13)-1,)</f>
        <v>0</v>
      </c>
      <c r="F94" s="80">
        <f ca="1">SUM(OFFSET($H94,0,0,1,MONTH(封面!$G$13)))-SUM(OFFSET('2019研发费用 '!$H94,0,0,1,MONTH(封面!$G$13)))</f>
        <v>0</v>
      </c>
      <c r="G94" s="80">
        <f ca="1">SUM(OFFSET($H94,0,0,1,MONTH(封面!$G$13)))-SUM(OFFSET('2020预算研发费用 '!$H94,0,0,1,MONTH(封面!$G$13)))</f>
        <v>0</v>
      </c>
      <c r="H94" s="80"/>
      <c r="I94" s="80"/>
      <c r="J94" s="80"/>
      <c r="K94" s="80"/>
      <c r="L94" s="80"/>
      <c r="M94" s="80"/>
      <c r="N94" s="80"/>
      <c r="O94" s="85"/>
      <c r="P94" s="86"/>
      <c r="Q94" s="86"/>
      <c r="R94" s="86"/>
      <c r="S94" s="86"/>
      <c r="T94" s="87">
        <f t="shared" si="1"/>
        <v>0</v>
      </c>
      <c r="U94" s="88"/>
      <c r="V94" s="73"/>
      <c r="W94" s="73"/>
      <c r="X94" s="73"/>
      <c r="Y94" s="73"/>
      <c r="Z94" s="73"/>
      <c r="AA94" s="73"/>
      <c r="AB94" s="73"/>
      <c r="AC94" s="73"/>
    </row>
    <row r="95" spans="1:29" s="75" customFormat="1" ht="15" customHeight="1">
      <c r="A95" s="457" t="s">
        <v>439</v>
      </c>
      <c r="B95" s="458"/>
      <c r="C95" s="459"/>
      <c r="D95" s="80">
        <f ca="1">OFFSET($H95,0,MONTH(封面!$G$13)-1,)-OFFSET('2019研发费用 '!$H95,0,MONTH(封面!$G$13)-1,)</f>
        <v>0</v>
      </c>
      <c r="E95" s="80">
        <f ca="1">OFFSET($H95,0,MONTH(封面!$G$13)-1,)-OFFSET('2020预算研发费用 '!$H95,0,MONTH(封面!$G$13)-1,)</f>
        <v>0</v>
      </c>
      <c r="F95" s="80">
        <f ca="1">SUM(OFFSET($H95,0,0,1,MONTH(封面!$G$13)))-SUM(OFFSET('2019研发费用 '!$H95,0,0,1,MONTH(封面!$G$13)))</f>
        <v>0</v>
      </c>
      <c r="G95" s="80">
        <f ca="1">SUM(OFFSET($H95,0,0,1,MONTH(封面!$G$13)))-SUM(OFFSET('2020预算研发费用 '!$H95,0,0,1,MONTH(封面!$G$13)))</f>
        <v>0</v>
      </c>
      <c r="H95" s="80"/>
      <c r="I95" s="80"/>
      <c r="J95" s="80"/>
      <c r="K95" s="80"/>
      <c r="L95" s="80"/>
      <c r="M95" s="80"/>
      <c r="N95" s="80"/>
      <c r="O95" s="99"/>
      <c r="P95" s="86"/>
      <c r="Q95" s="86"/>
      <c r="R95" s="86"/>
      <c r="S95" s="86"/>
      <c r="T95" s="87">
        <f t="shared" si="1"/>
        <v>0</v>
      </c>
      <c r="U95" s="88"/>
      <c r="V95" s="73"/>
      <c r="W95" s="73"/>
      <c r="X95" s="73"/>
      <c r="Y95" s="73"/>
      <c r="Z95" s="73"/>
      <c r="AA95" s="73"/>
      <c r="AB95" s="73"/>
      <c r="AC95" s="73"/>
    </row>
    <row r="96" spans="1:29" s="75" customFormat="1" ht="15" customHeight="1">
      <c r="A96" s="94"/>
      <c r="B96" s="95" t="s">
        <v>440</v>
      </c>
      <c r="C96" s="92"/>
      <c r="D96" s="80">
        <f ca="1">OFFSET($H96,0,MONTH(封面!$G$13)-1,)-OFFSET('2019研发费用 '!$H96,0,MONTH(封面!$G$13)-1,)</f>
        <v>0</v>
      </c>
      <c r="E96" s="80">
        <f ca="1">OFFSET($H96,0,MONTH(封面!$G$13)-1,)-OFFSET('2020预算研发费用 '!$H96,0,MONTH(封面!$G$13)-1,)</f>
        <v>0</v>
      </c>
      <c r="F96" s="80">
        <f ca="1">SUM(OFFSET($H96,0,0,1,MONTH(封面!$G$13)))-SUM(OFFSET('2019研发费用 '!$H96,0,0,1,MONTH(封面!$G$13)))</f>
        <v>0</v>
      </c>
      <c r="G96" s="80">
        <f ca="1">SUM(OFFSET($H96,0,0,1,MONTH(封面!$G$13)))-SUM(OFFSET('2020预算研发费用 '!$H96,0,0,1,MONTH(封面!$G$13)))</f>
        <v>0</v>
      </c>
      <c r="H96" s="80"/>
      <c r="I96" s="80"/>
      <c r="J96" s="80"/>
      <c r="K96" s="80"/>
      <c r="L96" s="80"/>
      <c r="M96" s="80"/>
      <c r="N96" s="80"/>
      <c r="O96" s="85"/>
      <c r="P96" s="86"/>
      <c r="Q96" s="86"/>
      <c r="R96" s="86"/>
      <c r="S96" s="86"/>
      <c r="T96" s="87">
        <f t="shared" si="1"/>
        <v>0</v>
      </c>
      <c r="U96" s="88"/>
      <c r="V96" s="73"/>
      <c r="W96" s="73"/>
      <c r="X96" s="73"/>
      <c r="Y96" s="73"/>
      <c r="Z96" s="73"/>
      <c r="AA96" s="73"/>
      <c r="AB96" s="73"/>
      <c r="AC96" s="73"/>
    </row>
    <row r="97" spans="1:29" s="75" customFormat="1" ht="15" customHeight="1">
      <c r="A97" s="457" t="s">
        <v>160</v>
      </c>
      <c r="B97" s="458"/>
      <c r="C97" s="459"/>
      <c r="D97" s="80">
        <f ca="1">OFFSET($H97,0,MONTH(封面!$G$13)-1,)-OFFSET('2019研发费用 '!$H97,0,MONTH(封面!$G$13)-1,)</f>
        <v>0</v>
      </c>
      <c r="E97" s="80">
        <f ca="1">OFFSET($H97,0,MONTH(封面!$G$13)-1,)-OFFSET('2020预算研发费用 '!$H97,0,MONTH(封面!$G$13)-1,)</f>
        <v>0</v>
      </c>
      <c r="F97" s="80">
        <f ca="1">SUM(OFFSET($H97,0,0,1,MONTH(封面!$G$13)))-SUM(OFFSET('2019研发费用 '!$H97,0,0,1,MONTH(封面!$G$13)))</f>
        <v>0</v>
      </c>
      <c r="G97" s="80">
        <f ca="1">SUM(OFFSET($H97,0,0,1,MONTH(封面!$G$13)))-SUM(OFFSET('2020预算研发费用 '!$H97,0,0,1,MONTH(封面!$G$13)))</f>
        <v>0</v>
      </c>
      <c r="H97" s="80"/>
      <c r="I97" s="80"/>
      <c r="J97" s="80"/>
      <c r="K97" s="80"/>
      <c r="L97" s="80"/>
      <c r="M97" s="80"/>
      <c r="N97" s="80"/>
      <c r="O97" s="85"/>
      <c r="P97" s="86"/>
      <c r="Q97" s="86"/>
      <c r="R97" s="86"/>
      <c r="S97" s="86"/>
      <c r="T97" s="87">
        <f t="shared" si="1"/>
        <v>0</v>
      </c>
      <c r="U97" s="88"/>
      <c r="V97" s="73"/>
      <c r="W97" s="73"/>
      <c r="X97" s="73"/>
      <c r="Y97" s="73"/>
      <c r="Z97" s="73"/>
      <c r="AA97" s="73"/>
      <c r="AB97" s="73"/>
      <c r="AC97" s="73"/>
    </row>
    <row r="98" spans="1:29" s="74" customFormat="1" ht="12">
      <c r="C98" s="96" t="s">
        <v>162</v>
      </c>
      <c r="D98" s="97">
        <f ca="1">D93-SUM(D94:D97)</f>
        <v>0</v>
      </c>
      <c r="E98" s="97"/>
      <c r="F98" s="97">
        <f ca="1">F93-SUM(F94:F97)</f>
        <v>0</v>
      </c>
      <c r="G98" s="97"/>
      <c r="H98" s="97">
        <f>H93-SUM(H94:H97)</f>
        <v>0</v>
      </c>
      <c r="I98" s="97">
        <f>I93-SUM(I94:I97)</f>
        <v>0</v>
      </c>
      <c r="J98" s="97">
        <f>J93-SUM(J94:J97)</f>
        <v>0</v>
      </c>
      <c r="K98" s="97">
        <f>K93-SUM(K94:K97)</f>
        <v>0</v>
      </c>
      <c r="L98" s="97">
        <f>L93-SUM(L94:L97)</f>
        <v>0</v>
      </c>
      <c r="M98" s="97">
        <f t="shared" ref="M98:T98" si="3">M93-SUM(M94:M97)</f>
        <v>0</v>
      </c>
      <c r="N98" s="97">
        <f t="shared" si="3"/>
        <v>0</v>
      </c>
      <c r="O98" s="100">
        <f t="shared" si="3"/>
        <v>0</v>
      </c>
      <c r="P98" s="101">
        <f t="shared" si="3"/>
        <v>0</v>
      </c>
      <c r="Q98" s="101">
        <f t="shared" si="3"/>
        <v>0</v>
      </c>
      <c r="R98" s="101">
        <f t="shared" si="3"/>
        <v>0</v>
      </c>
      <c r="S98" s="101">
        <f t="shared" si="3"/>
        <v>0</v>
      </c>
      <c r="T98" s="101">
        <f t="shared" si="3"/>
        <v>0</v>
      </c>
    </row>
    <row r="99" spans="1:29">
      <c r="G99" s="37"/>
      <c r="Q99" s="7"/>
      <c r="R99" s="7"/>
      <c r="S99" s="7"/>
      <c r="T99" s="7"/>
    </row>
    <row r="100" spans="1:29">
      <c r="A100" s="19"/>
      <c r="G100" s="37"/>
    </row>
    <row r="101" spans="1:29">
      <c r="A101" s="19"/>
      <c r="G101" s="37"/>
      <c r="S101" s="20"/>
    </row>
    <row r="102" spans="1:29">
      <c r="A102" s="19"/>
      <c r="G102" s="37"/>
    </row>
    <row r="103" spans="1:29">
      <c r="A103" s="19"/>
      <c r="G103" s="37"/>
    </row>
    <row r="104" spans="1:29">
      <c r="A104" s="19"/>
    </row>
  </sheetData>
  <autoFilter ref="A5:AC98"/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27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C103"/>
  <sheetViews>
    <sheetView workbookViewId="0">
      <pane xSplit="7" ySplit="5" topLeftCell="H6" activePane="bottomRight" state="frozen"/>
      <selection pane="topRight"/>
      <selection pane="bottomLeft"/>
      <selection pane="bottomRight" activeCell="Q28" sqref="Q28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customWidth="1"/>
    <col min="7" max="7" width="9.375" style="7" customWidth="1"/>
    <col min="8" max="8" width="12.75" style="34" customWidth="1"/>
    <col min="9" max="19" width="11.375" style="34" customWidth="1"/>
    <col min="20" max="20" width="12.375" style="34" customWidth="1"/>
    <col min="21" max="21" width="9.625" style="6" customWidth="1"/>
    <col min="22" max="16384" width="9" style="6"/>
  </cols>
  <sheetData>
    <row r="1" spans="1:21" s="1" customFormat="1" ht="25.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>
        <v>10000</v>
      </c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 ht="14.25" customHeigh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67" t="s">
        <v>547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14"/>
    </row>
    <row r="5" spans="1:21" s="5" customFormat="1">
      <c r="A5" s="321"/>
      <c r="B5" s="321"/>
      <c r="C5" s="312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15"/>
    </row>
    <row r="6" spans="1:21" s="5" customFormat="1" ht="14.25" customHeight="1">
      <c r="A6" s="322" t="s">
        <v>37</v>
      </c>
      <c r="B6" s="317" t="s">
        <v>38</v>
      </c>
      <c r="C6" s="61" t="s">
        <v>38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>
        <f>SUM(H6:S6)</f>
        <v>0</v>
      </c>
      <c r="U6" s="33"/>
    </row>
    <row r="7" spans="1:21" s="5" customFormat="1">
      <c r="A7" s="322"/>
      <c r="B7" s="317"/>
      <c r="C7" s="61" t="s">
        <v>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>
        <f t="shared" ref="T7:T70" si="0">SUM(H7:S7)</f>
        <v>0</v>
      </c>
      <c r="U7" s="33"/>
    </row>
    <row r="8" spans="1:21" s="5" customFormat="1">
      <c r="A8" s="322"/>
      <c r="B8" s="60" t="s">
        <v>40</v>
      </c>
      <c r="C8" s="61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322"/>
      <c r="B9" s="60" t="s">
        <v>41</v>
      </c>
      <c r="C9" s="61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322"/>
      <c r="B10" s="317" t="s">
        <v>42</v>
      </c>
      <c r="C10" s="61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322"/>
      <c r="B11" s="317"/>
      <c r="C11" s="61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322"/>
      <c r="B12" s="317"/>
      <c r="C12" s="61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322"/>
      <c r="B13" s="317"/>
      <c r="C13" s="61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322"/>
      <c r="B14" s="317"/>
      <c r="C14" s="61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322"/>
      <c r="B15" s="317"/>
      <c r="C15" s="61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322"/>
      <c r="B16" s="317"/>
      <c r="C16" s="61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322"/>
      <c r="B17" s="317"/>
      <c r="C17" s="61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322"/>
      <c r="B18" s="317"/>
      <c r="C18" s="61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 ht="25.5">
      <c r="A19" s="322"/>
      <c r="B19" s="60" t="s">
        <v>52</v>
      </c>
      <c r="C19" s="61" t="s">
        <v>52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>
        <f t="shared" si="0"/>
        <v>0</v>
      </c>
      <c r="U19" s="33"/>
    </row>
    <row r="20" spans="1:21" s="5" customFormat="1">
      <c r="A20" s="322"/>
      <c r="B20" s="60" t="s">
        <v>53</v>
      </c>
      <c r="C20" s="61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322"/>
      <c r="B21" s="60" t="s">
        <v>54</v>
      </c>
      <c r="C21" s="61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 ht="14.25" customHeight="1">
      <c r="A22" s="322"/>
      <c r="B22" s="317" t="s">
        <v>55</v>
      </c>
      <c r="C22" s="61" t="s">
        <v>56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>
        <f t="shared" si="0"/>
        <v>0</v>
      </c>
      <c r="U22" s="33"/>
    </row>
    <row r="23" spans="1:21" s="5" customFormat="1">
      <c r="A23" s="322"/>
      <c r="B23" s="317"/>
      <c r="C23" s="61" t="s">
        <v>57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>
        <f t="shared" si="0"/>
        <v>0</v>
      </c>
      <c r="U23" s="33"/>
    </row>
    <row r="24" spans="1:21" s="5" customFormat="1">
      <c r="A24" s="322"/>
      <c r="B24" s="317"/>
      <c r="C24" s="61" t="s">
        <v>58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>
        <f t="shared" si="0"/>
        <v>0</v>
      </c>
      <c r="U24" s="33"/>
    </row>
    <row r="25" spans="1:21" s="5" customFormat="1">
      <c r="A25" s="322"/>
      <c r="B25" s="317"/>
      <c r="C25" s="61" t="s">
        <v>59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>
        <f t="shared" si="0"/>
        <v>0</v>
      </c>
      <c r="U25" s="33"/>
    </row>
    <row r="26" spans="1:21" s="5" customFormat="1">
      <c r="A26" s="322"/>
      <c r="B26" s="317"/>
      <c r="C26" s="61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322"/>
      <c r="B27" s="60" t="s">
        <v>61</v>
      </c>
      <c r="C27" s="61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323" t="s">
        <v>62</v>
      </c>
      <c r="B28" s="317" t="s">
        <v>63</v>
      </c>
      <c r="C28" s="61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 ht="25.5">
      <c r="A29" s="323"/>
      <c r="B29" s="317"/>
      <c r="C29" s="61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323"/>
      <c r="B30" s="60" t="s">
        <v>66</v>
      </c>
      <c r="C30" s="61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>
        <f t="shared" si="0"/>
        <v>0</v>
      </c>
      <c r="U30" s="33"/>
    </row>
    <row r="31" spans="1:21" s="5" customFormat="1">
      <c r="A31" s="323"/>
      <c r="B31" s="317" t="s">
        <v>67</v>
      </c>
      <c r="C31" s="61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323"/>
      <c r="B32" s="317"/>
      <c r="C32" s="61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323"/>
      <c r="B33" s="317"/>
      <c r="C33" s="61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323"/>
      <c r="B34" s="317" t="s">
        <v>71</v>
      </c>
      <c r="C34" s="61" t="s">
        <v>72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>
        <f t="shared" si="0"/>
        <v>0</v>
      </c>
      <c r="U34" s="33"/>
    </row>
    <row r="35" spans="1:21" s="5" customFormat="1">
      <c r="A35" s="323"/>
      <c r="B35" s="317"/>
      <c r="C35" s="61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323"/>
      <c r="B36" s="60" t="s">
        <v>74</v>
      </c>
      <c r="C36" s="61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>
        <f t="shared" si="0"/>
        <v>0</v>
      </c>
      <c r="U36" s="33"/>
    </row>
    <row r="37" spans="1:21" s="5" customFormat="1" ht="25.5">
      <c r="A37" s="323"/>
      <c r="B37" s="60" t="s">
        <v>75</v>
      </c>
      <c r="C37" s="61" t="s">
        <v>75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>
        <f t="shared" si="0"/>
        <v>0</v>
      </c>
      <c r="U37" s="33"/>
    </row>
    <row r="38" spans="1:21" s="5" customFormat="1" ht="14.25" customHeight="1">
      <c r="A38" s="323"/>
      <c r="B38" s="317" t="s">
        <v>76</v>
      </c>
      <c r="C38" s="61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323"/>
      <c r="B39" s="317"/>
      <c r="C39" s="61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 ht="25.5">
      <c r="A40" s="323"/>
      <c r="B40" s="60" t="s">
        <v>79</v>
      </c>
      <c r="C40" s="61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324" t="s">
        <v>80</v>
      </c>
      <c r="B41" s="62" t="s">
        <v>81</v>
      </c>
      <c r="C41" s="61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>
        <f t="shared" si="0"/>
        <v>0</v>
      </c>
      <c r="U41" s="33"/>
    </row>
    <row r="42" spans="1:21" s="5" customFormat="1" ht="25.5">
      <c r="A42" s="324"/>
      <c r="B42" s="60" t="s">
        <v>82</v>
      </c>
      <c r="C42" s="63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324"/>
      <c r="B43" s="60" t="s">
        <v>83</v>
      </c>
      <c r="C43" s="63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324"/>
      <c r="B44" s="317" t="s">
        <v>84</v>
      </c>
      <c r="C44" s="63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324"/>
      <c r="B45" s="317"/>
      <c r="C45" s="63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 ht="25.5">
      <c r="A46" s="324"/>
      <c r="B46" s="60" t="s">
        <v>87</v>
      </c>
      <c r="C46" s="63" t="s">
        <v>87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>
        <f t="shared" si="0"/>
        <v>0</v>
      </c>
      <c r="U46" s="33"/>
    </row>
    <row r="47" spans="1:21" s="5" customFormat="1" ht="25.5">
      <c r="A47" s="324"/>
      <c r="B47" s="60" t="s">
        <v>88</v>
      </c>
      <c r="C47" s="63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324"/>
      <c r="B48" s="60" t="s">
        <v>89</v>
      </c>
      <c r="C48" s="63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>
        <f t="shared" si="0"/>
        <v>0</v>
      </c>
      <c r="U48" s="33"/>
    </row>
    <row r="49" spans="1:21" s="5" customFormat="1" ht="14.25" customHeight="1">
      <c r="A49" s="325" t="s">
        <v>90</v>
      </c>
      <c r="B49" s="316" t="s">
        <v>91</v>
      </c>
      <c r="C49" s="63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325"/>
      <c r="B50" s="316"/>
      <c r="C50" s="63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325"/>
      <c r="B51" s="316"/>
      <c r="C51" s="63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 ht="14.25" customHeight="1">
      <c r="A52" s="325"/>
      <c r="B52" s="317" t="s">
        <v>95</v>
      </c>
      <c r="C52" s="63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 ht="25.5">
      <c r="A53" s="325"/>
      <c r="B53" s="317"/>
      <c r="C53" s="63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>
        <f t="shared" si="0"/>
        <v>0</v>
      </c>
      <c r="U53" s="33"/>
    </row>
    <row r="54" spans="1:21" s="5" customFormat="1">
      <c r="A54" s="325"/>
      <c r="B54" s="317"/>
      <c r="C54" s="63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325"/>
      <c r="B55" s="64" t="s">
        <v>99</v>
      </c>
      <c r="C55" s="63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325"/>
      <c r="B56" s="64" t="s">
        <v>100</v>
      </c>
      <c r="C56" s="63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327" t="s">
        <v>101</v>
      </c>
      <c r="B57" s="60" t="s">
        <v>102</v>
      </c>
      <c r="C57" s="63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 ht="25.5">
      <c r="A58" s="327"/>
      <c r="B58" s="64" t="s">
        <v>103</v>
      </c>
      <c r="C58" s="63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327"/>
      <c r="B59" s="316" t="s">
        <v>104</v>
      </c>
      <c r="C59" s="63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327"/>
      <c r="B60" s="316"/>
      <c r="C60" s="63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 ht="25.5">
      <c r="A61" s="327"/>
      <c r="B61" s="64" t="s">
        <v>107</v>
      </c>
      <c r="C61" s="63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 ht="25.5">
      <c r="A62" s="327"/>
      <c r="B62" s="60" t="s">
        <v>108</v>
      </c>
      <c r="C62" s="63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5" customFormat="1" ht="14.25" customHeight="1">
      <c r="A63" s="328" t="s">
        <v>109</v>
      </c>
      <c r="B63" s="62" t="s">
        <v>110</v>
      </c>
      <c r="C63" s="63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>
        <f t="shared" si="0"/>
        <v>0</v>
      </c>
      <c r="U63" s="33"/>
    </row>
    <row r="64" spans="1:21" s="5" customFormat="1">
      <c r="A64" s="328"/>
      <c r="B64" s="62" t="s">
        <v>111</v>
      </c>
      <c r="C64" s="63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>
        <f t="shared" si="0"/>
        <v>0</v>
      </c>
      <c r="U64" s="33"/>
    </row>
    <row r="65" spans="1:21" s="5" customFormat="1">
      <c r="A65" s="328"/>
      <c r="B65" s="62" t="s">
        <v>112</v>
      </c>
      <c r="C65" s="63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>
        <f t="shared" si="0"/>
        <v>0</v>
      </c>
      <c r="U65" s="33"/>
    </row>
    <row r="66" spans="1:21" s="5" customFormat="1" ht="25.5">
      <c r="A66" s="328"/>
      <c r="B66" s="62" t="s">
        <v>113</v>
      </c>
      <c r="C66" s="63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328"/>
      <c r="B67" s="62" t="s">
        <v>114</v>
      </c>
      <c r="C67" s="63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>
        <f t="shared" si="0"/>
        <v>0</v>
      </c>
      <c r="U67" s="33"/>
    </row>
    <row r="68" spans="1:21" s="5" customFormat="1">
      <c r="A68" s="328"/>
      <c r="B68" s="316" t="s">
        <v>115</v>
      </c>
      <c r="C68" s="63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328"/>
      <c r="B69" s="316"/>
      <c r="C69" s="63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>
        <f t="shared" si="0"/>
        <v>0</v>
      </c>
      <c r="U69" s="33"/>
    </row>
    <row r="70" spans="1:21" s="5" customFormat="1">
      <c r="A70" s="328"/>
      <c r="B70" s="64" t="s">
        <v>118</v>
      </c>
      <c r="C70" s="63" t="s">
        <v>118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>
        <f t="shared" si="0"/>
        <v>0</v>
      </c>
      <c r="U70" s="33"/>
    </row>
    <row r="71" spans="1:21" s="5" customFormat="1" ht="25.5">
      <c r="A71" s="328"/>
      <c r="B71" s="64" t="s">
        <v>119</v>
      </c>
      <c r="C71" s="63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3" si="1">SUM(H71:S71)</f>
        <v>0</v>
      </c>
      <c r="U71" s="33"/>
    </row>
    <row r="72" spans="1:21" s="5" customFormat="1" ht="25.5">
      <c r="A72" s="328"/>
      <c r="B72" s="64" t="s">
        <v>120</v>
      </c>
      <c r="C72" s="63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328"/>
      <c r="B73" s="316" t="s">
        <v>121</v>
      </c>
      <c r="C73" s="63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328"/>
      <c r="B74" s="316"/>
      <c r="C74" s="65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 ht="25.5">
      <c r="A75" s="328"/>
      <c r="B75" s="64" t="s">
        <v>124</v>
      </c>
      <c r="C75" s="63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329" t="s">
        <v>125</v>
      </c>
      <c r="B76" s="60" t="s">
        <v>126</v>
      </c>
      <c r="C76" s="63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329"/>
      <c r="B77" s="317" t="s">
        <v>127</v>
      </c>
      <c r="C77" s="63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329"/>
      <c r="B78" s="317"/>
      <c r="C78" s="65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329"/>
      <c r="B79" s="60" t="s">
        <v>130</v>
      </c>
      <c r="C79" s="63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330" t="s">
        <v>131</v>
      </c>
      <c r="B80" s="60" t="s">
        <v>132</v>
      </c>
      <c r="C80" s="63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330"/>
      <c r="B81" s="60" t="s">
        <v>133</v>
      </c>
      <c r="C81" s="61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330"/>
      <c r="B82" s="317" t="s">
        <v>134</v>
      </c>
      <c r="C82" s="61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330"/>
      <c r="B83" s="317"/>
      <c r="C83" s="61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330"/>
      <c r="B84" s="317"/>
      <c r="C84" s="61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330"/>
      <c r="B85" s="60" t="s">
        <v>138</v>
      </c>
      <c r="C85" s="63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331" t="s">
        <v>139</v>
      </c>
      <c r="B86" s="60" t="s">
        <v>140</v>
      </c>
      <c r="C86" s="63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331"/>
      <c r="B87" s="60" t="s">
        <v>141</v>
      </c>
      <c r="C87" s="63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331"/>
      <c r="B88" s="60" t="s">
        <v>142</v>
      </c>
      <c r="C88" s="63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331"/>
      <c r="B89" s="60" t="s">
        <v>143</v>
      </c>
      <c r="C89" s="63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332" t="s">
        <v>144</v>
      </c>
      <c r="B90" s="60" t="s">
        <v>145</v>
      </c>
      <c r="C90" s="63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332"/>
      <c r="B91" s="60" t="s">
        <v>146</v>
      </c>
      <c r="C91" s="63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332"/>
      <c r="B92" s="60" t="s">
        <v>147</v>
      </c>
      <c r="C92" s="63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58" customFormat="1" ht="15" customHeight="1">
      <c r="A93" s="485" t="s">
        <v>148</v>
      </c>
      <c r="B93" s="486"/>
      <c r="C93" s="487"/>
      <c r="D93" s="17"/>
      <c r="E93" s="17"/>
      <c r="F93" s="17"/>
      <c r="G93" s="17"/>
      <c r="H93" s="17">
        <f>SUM(H6:H92)</f>
        <v>0</v>
      </c>
      <c r="I93" s="17">
        <f t="shared" ref="I93:S93" si="2">SUM(I6:I92)</f>
        <v>0</v>
      </c>
      <c r="J93" s="17">
        <f t="shared" si="2"/>
        <v>0</v>
      </c>
      <c r="K93" s="17">
        <f t="shared" si="2"/>
        <v>0</v>
      </c>
      <c r="L93" s="17">
        <f t="shared" si="2"/>
        <v>0</v>
      </c>
      <c r="M93" s="17">
        <f t="shared" si="2"/>
        <v>0</v>
      </c>
      <c r="N93" s="17">
        <f t="shared" si="2"/>
        <v>0</v>
      </c>
      <c r="O93" s="17">
        <f t="shared" si="2"/>
        <v>0</v>
      </c>
      <c r="P93" s="17">
        <f t="shared" si="2"/>
        <v>0</v>
      </c>
      <c r="Q93" s="17">
        <f t="shared" si="2"/>
        <v>0</v>
      </c>
      <c r="R93" s="17">
        <f t="shared" si="2"/>
        <v>0</v>
      </c>
      <c r="S93" s="17">
        <f t="shared" si="2"/>
        <v>0</v>
      </c>
      <c r="T93" s="17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9" customFormat="1" ht="15" customHeight="1">
      <c r="A94" s="482" t="s">
        <v>438</v>
      </c>
      <c r="B94" s="483"/>
      <c r="C94" s="48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59" customFormat="1" ht="15" customHeight="1">
      <c r="A95" s="482" t="s">
        <v>439</v>
      </c>
      <c r="B95" s="483"/>
      <c r="C95" s="48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59" customFormat="1" ht="15" customHeight="1">
      <c r="A96" s="66"/>
      <c r="B96" s="69" t="s">
        <v>440</v>
      </c>
      <c r="C96" s="72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0">
      <c r="A97" s="19"/>
      <c r="B97" s="19"/>
      <c r="C97" s="70"/>
      <c r="D97" s="70"/>
      <c r="E97" s="70"/>
      <c r="F97" s="70"/>
      <c r="G97" s="70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 spans="1:20">
      <c r="G98" s="21"/>
    </row>
    <row r="99" spans="1:20">
      <c r="A99" s="19"/>
      <c r="G99" s="21"/>
    </row>
    <row r="100" spans="1:20">
      <c r="A100" s="19"/>
      <c r="G100" s="21"/>
    </row>
    <row r="101" spans="1:20">
      <c r="A101" s="19"/>
      <c r="G101" s="21"/>
    </row>
    <row r="102" spans="1:20">
      <c r="A102" s="19"/>
      <c r="G102" s="21"/>
    </row>
    <row r="103" spans="1:20">
      <c r="A103" s="19"/>
    </row>
  </sheetData>
  <mergeCells count="37">
    <mergeCell ref="A1:N1"/>
    <mergeCell ref="D4:E4"/>
    <mergeCell ref="F4:G4"/>
    <mergeCell ref="H4:S4"/>
    <mergeCell ref="A93:C93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T4:T5"/>
    <mergeCell ref="U4:U5"/>
  </mergeCells>
  <phoneticPr fontId="27" type="noConversion"/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AC105"/>
  <sheetViews>
    <sheetView workbookViewId="0">
      <pane xSplit="7" ySplit="5" topLeftCell="H6" activePane="bottomRight" state="frozen"/>
      <selection pane="topRight"/>
      <selection pane="bottomLeft"/>
      <selection pane="bottomRight" activeCell="L25" sqref="L25"/>
    </sheetView>
  </sheetViews>
  <sheetFormatPr defaultColWidth="9" defaultRowHeight="14.25"/>
  <cols>
    <col min="1" max="1" width="6.5" style="6" customWidth="1"/>
    <col min="2" max="2" width="7.625" style="6" customWidth="1"/>
    <col min="3" max="3" width="9.75" style="7" customWidth="1"/>
    <col min="4" max="5" width="11.375" style="7" customWidth="1"/>
    <col min="6" max="6" width="12.375" style="7" customWidth="1"/>
    <col min="7" max="7" width="12.875" style="7" customWidth="1"/>
    <col min="8" max="8" width="13.25" style="34" customWidth="1"/>
    <col min="9" max="20" width="13.375" style="34" customWidth="1"/>
    <col min="21" max="21" width="9.625" style="6" customWidth="1"/>
    <col min="22" max="16384" width="9" style="6"/>
  </cols>
  <sheetData>
    <row r="1" spans="1:21" s="1" customFormat="1" ht="25.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 ht="14.25" customHeigh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67" t="s">
        <v>548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14" t="s">
        <v>22</v>
      </c>
    </row>
    <row r="5" spans="1:21" s="5" customFormat="1">
      <c r="A5" s="321"/>
      <c r="B5" s="321"/>
      <c r="C5" s="312"/>
      <c r="D5" s="13" t="s">
        <v>156</v>
      </c>
      <c r="E5" s="13" t="s">
        <v>157</v>
      </c>
      <c r="F5" s="13" t="s">
        <v>156</v>
      </c>
      <c r="G5" s="13" t="s">
        <v>157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15"/>
    </row>
    <row r="6" spans="1:21" s="5" customFormat="1" ht="14.25" customHeight="1">
      <c r="A6" s="322" t="s">
        <v>37</v>
      </c>
      <c r="B6" s="317" t="s">
        <v>38</v>
      </c>
      <c r="C6" s="61" t="s">
        <v>38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33"/>
    </row>
    <row r="7" spans="1:21" s="5" customFormat="1">
      <c r="A7" s="322"/>
      <c r="B7" s="317"/>
      <c r="C7" s="61" t="s">
        <v>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33"/>
    </row>
    <row r="8" spans="1:21" s="5" customFormat="1">
      <c r="A8" s="322"/>
      <c r="B8" s="60" t="s">
        <v>40</v>
      </c>
      <c r="C8" s="61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U8" s="33"/>
    </row>
    <row r="9" spans="1:21" s="5" customFormat="1">
      <c r="A9" s="322"/>
      <c r="B9" s="60" t="s">
        <v>41</v>
      </c>
      <c r="C9" s="61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33"/>
    </row>
    <row r="10" spans="1:21" s="5" customFormat="1">
      <c r="A10" s="322"/>
      <c r="B10" s="317" t="s">
        <v>42</v>
      </c>
      <c r="C10" s="61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33"/>
    </row>
    <row r="11" spans="1:21" s="5" customFormat="1">
      <c r="A11" s="322"/>
      <c r="B11" s="317"/>
      <c r="C11" s="61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33"/>
    </row>
    <row r="12" spans="1:21" s="5" customFormat="1">
      <c r="A12" s="322"/>
      <c r="B12" s="317"/>
      <c r="C12" s="61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U12" s="33"/>
    </row>
    <row r="13" spans="1:21" s="5" customFormat="1">
      <c r="A13" s="322"/>
      <c r="B13" s="317"/>
      <c r="C13" s="61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33"/>
    </row>
    <row r="14" spans="1:21" s="5" customFormat="1">
      <c r="A14" s="322"/>
      <c r="B14" s="317"/>
      <c r="C14" s="61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U14" s="33"/>
    </row>
    <row r="15" spans="1:21" s="5" customFormat="1">
      <c r="A15" s="322"/>
      <c r="B15" s="317"/>
      <c r="C15" s="61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33"/>
    </row>
    <row r="16" spans="1:21" s="5" customFormat="1">
      <c r="A16" s="322"/>
      <c r="B16" s="317"/>
      <c r="C16" s="61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33"/>
    </row>
    <row r="17" spans="1:21" s="5" customFormat="1">
      <c r="A17" s="322"/>
      <c r="B17" s="317"/>
      <c r="C17" s="61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33"/>
    </row>
    <row r="18" spans="1:21" s="5" customFormat="1">
      <c r="A18" s="322"/>
      <c r="B18" s="317"/>
      <c r="C18" s="61" t="s">
        <v>51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U18" s="33"/>
    </row>
    <row r="19" spans="1:21" s="5" customFormat="1" ht="25.5">
      <c r="A19" s="322"/>
      <c r="B19" s="60" t="s">
        <v>52</v>
      </c>
      <c r="C19" s="61" t="s">
        <v>52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33"/>
    </row>
    <row r="20" spans="1:21" s="5" customFormat="1">
      <c r="A20" s="322"/>
      <c r="B20" s="60" t="s">
        <v>53</v>
      </c>
      <c r="C20" s="61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U20" s="33"/>
    </row>
    <row r="21" spans="1:21" s="5" customFormat="1">
      <c r="A21" s="322"/>
      <c r="B21" s="60" t="s">
        <v>54</v>
      </c>
      <c r="C21" s="61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33"/>
    </row>
    <row r="22" spans="1:21" s="5" customFormat="1" ht="14.25" customHeight="1">
      <c r="A22" s="322"/>
      <c r="B22" s="317" t="s">
        <v>55</v>
      </c>
      <c r="C22" s="61" t="s">
        <v>56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33"/>
    </row>
    <row r="23" spans="1:21" s="5" customFormat="1">
      <c r="A23" s="322"/>
      <c r="B23" s="317"/>
      <c r="C23" s="61" t="s">
        <v>57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33"/>
    </row>
    <row r="24" spans="1:21" s="5" customFormat="1">
      <c r="A24" s="322"/>
      <c r="B24" s="317"/>
      <c r="C24" s="61" t="s">
        <v>58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U24" s="33"/>
    </row>
    <row r="25" spans="1:21" s="5" customFormat="1">
      <c r="A25" s="322"/>
      <c r="B25" s="317"/>
      <c r="C25" s="61" t="s">
        <v>59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33"/>
    </row>
    <row r="26" spans="1:21" s="5" customFormat="1">
      <c r="A26" s="322"/>
      <c r="B26" s="317"/>
      <c r="C26" s="61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U26" s="33"/>
    </row>
    <row r="27" spans="1:21" s="5" customFormat="1">
      <c r="A27" s="322"/>
      <c r="B27" s="60" t="s">
        <v>61</v>
      </c>
      <c r="C27" s="61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33"/>
    </row>
    <row r="28" spans="1:21" s="5" customFormat="1" ht="14.25" customHeight="1">
      <c r="A28" s="323" t="s">
        <v>62</v>
      </c>
      <c r="B28" s="317" t="s">
        <v>63</v>
      </c>
      <c r="C28" s="61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  <c r="U28" s="33"/>
    </row>
    <row r="29" spans="1:21" s="5" customFormat="1" ht="25.5">
      <c r="A29" s="323"/>
      <c r="B29" s="317"/>
      <c r="C29" s="61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33"/>
    </row>
    <row r="30" spans="1:21" s="5" customFormat="1">
      <c r="A30" s="323"/>
      <c r="B30" s="60" t="s">
        <v>66</v>
      </c>
      <c r="C30" s="61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  <c r="U30" s="33"/>
    </row>
    <row r="31" spans="1:21" s="5" customFormat="1">
      <c r="A31" s="323"/>
      <c r="B31" s="317" t="s">
        <v>67</v>
      </c>
      <c r="C31" s="61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33"/>
    </row>
    <row r="32" spans="1:21" s="5" customFormat="1">
      <c r="A32" s="323"/>
      <c r="B32" s="317"/>
      <c r="C32" s="61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  <c r="U32" s="33"/>
    </row>
    <row r="33" spans="1:21" s="5" customFormat="1">
      <c r="A33" s="323"/>
      <c r="B33" s="317"/>
      <c r="C33" s="61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  <c r="U33" s="33"/>
    </row>
    <row r="34" spans="1:21" s="5" customFormat="1">
      <c r="A34" s="323"/>
      <c r="B34" s="317" t="s">
        <v>71</v>
      </c>
      <c r="C34" s="61" t="s">
        <v>72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  <c r="U34" s="33"/>
    </row>
    <row r="35" spans="1:21" s="5" customFormat="1">
      <c r="A35" s="323"/>
      <c r="B35" s="317"/>
      <c r="C35" s="61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  <c r="U35" s="33"/>
    </row>
    <row r="36" spans="1:21" s="5" customFormat="1">
      <c r="A36" s="323"/>
      <c r="B36" s="60" t="s">
        <v>74</v>
      </c>
      <c r="C36" s="61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/>
      <c r="U36" s="33"/>
    </row>
    <row r="37" spans="1:21" s="5" customFormat="1" ht="25.5">
      <c r="A37" s="323"/>
      <c r="B37" s="60" t="s">
        <v>75</v>
      </c>
      <c r="C37" s="61" t="s">
        <v>75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/>
      <c r="U37" s="33"/>
    </row>
    <row r="38" spans="1:21" s="5" customFormat="1" ht="14.25" customHeight="1">
      <c r="A38" s="323"/>
      <c r="B38" s="317" t="s">
        <v>76</v>
      </c>
      <c r="C38" s="61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/>
      <c r="U38" s="33"/>
    </row>
    <row r="39" spans="1:21" s="5" customFormat="1">
      <c r="A39" s="323"/>
      <c r="B39" s="317"/>
      <c r="C39" s="61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/>
      <c r="U39" s="33"/>
    </row>
    <row r="40" spans="1:21" s="5" customFormat="1" ht="25.5">
      <c r="A40" s="323"/>
      <c r="B40" s="60" t="s">
        <v>79</v>
      </c>
      <c r="C40" s="61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/>
      <c r="U40" s="33"/>
    </row>
    <row r="41" spans="1:21" s="5" customFormat="1" ht="14.25" customHeight="1">
      <c r="A41" s="324" t="s">
        <v>80</v>
      </c>
      <c r="B41" s="62" t="s">
        <v>81</v>
      </c>
      <c r="C41" s="61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  <c r="U41" s="33"/>
    </row>
    <row r="42" spans="1:21" s="5" customFormat="1" ht="25.5">
      <c r="A42" s="324"/>
      <c r="B42" s="60" t="s">
        <v>82</v>
      </c>
      <c r="C42" s="63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/>
      <c r="U42" s="33"/>
    </row>
    <row r="43" spans="1:21" s="5" customFormat="1">
      <c r="A43" s="324"/>
      <c r="B43" s="60" t="s">
        <v>83</v>
      </c>
      <c r="C43" s="63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  <c r="U43" s="33"/>
    </row>
    <row r="44" spans="1:21" s="5" customFormat="1">
      <c r="A44" s="324"/>
      <c r="B44" s="317" t="s">
        <v>84</v>
      </c>
      <c r="C44" s="63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/>
      <c r="U44" s="33"/>
    </row>
    <row r="45" spans="1:21" s="5" customFormat="1">
      <c r="A45" s="324"/>
      <c r="B45" s="317"/>
      <c r="C45" s="63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/>
      <c r="U45" s="33"/>
    </row>
    <row r="46" spans="1:21" s="5" customFormat="1" ht="25.5">
      <c r="A46" s="324"/>
      <c r="B46" s="60" t="s">
        <v>87</v>
      </c>
      <c r="C46" s="63" t="s">
        <v>87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  <c r="U46" s="33"/>
    </row>
    <row r="47" spans="1:21" s="5" customFormat="1" ht="25.5">
      <c r="A47" s="324"/>
      <c r="B47" s="60" t="s">
        <v>88</v>
      </c>
      <c r="C47" s="63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  <c r="U47" s="33"/>
    </row>
    <row r="48" spans="1:21" s="5" customFormat="1">
      <c r="A48" s="324"/>
      <c r="B48" s="60" t="s">
        <v>89</v>
      </c>
      <c r="C48" s="63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  <c r="U48" s="33"/>
    </row>
    <row r="49" spans="1:21" s="5" customFormat="1" ht="14.25" customHeight="1">
      <c r="A49" s="325" t="s">
        <v>90</v>
      </c>
      <c r="B49" s="316" t="s">
        <v>91</v>
      </c>
      <c r="C49" s="63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/>
      <c r="U49" s="33"/>
    </row>
    <row r="50" spans="1:21" s="5" customFormat="1">
      <c r="A50" s="325"/>
      <c r="B50" s="316"/>
      <c r="C50" s="63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/>
      <c r="U50" s="33"/>
    </row>
    <row r="51" spans="1:21" s="5" customFormat="1" ht="25.5">
      <c r="A51" s="325"/>
      <c r="B51" s="316"/>
      <c r="C51" s="63" t="s">
        <v>94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  <c r="U51" s="33"/>
    </row>
    <row r="52" spans="1:21" s="5" customFormat="1" ht="14.25" customHeight="1">
      <c r="A52" s="325"/>
      <c r="B52" s="317" t="s">
        <v>95</v>
      </c>
      <c r="C52" s="63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/>
      <c r="U52" s="33"/>
    </row>
    <row r="53" spans="1:21" s="5" customFormat="1" ht="25.5">
      <c r="A53" s="325"/>
      <c r="B53" s="317"/>
      <c r="C53" s="63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/>
      <c r="U53" s="33"/>
    </row>
    <row r="54" spans="1:21" s="5" customFormat="1">
      <c r="A54" s="325"/>
      <c r="B54" s="317"/>
      <c r="C54" s="63" t="s">
        <v>98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  <c r="U54" s="33"/>
    </row>
    <row r="55" spans="1:21" s="5" customFormat="1">
      <c r="A55" s="325"/>
      <c r="B55" s="64" t="s">
        <v>99</v>
      </c>
      <c r="C55" s="63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/>
      <c r="U55" s="33"/>
    </row>
    <row r="56" spans="1:21" s="5" customFormat="1">
      <c r="A56" s="325"/>
      <c r="B56" s="64" t="s">
        <v>100</v>
      </c>
      <c r="C56" s="63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/>
      <c r="U56" s="33"/>
    </row>
    <row r="57" spans="1:21" s="5" customFormat="1" ht="14.25" customHeight="1">
      <c r="A57" s="327" t="s">
        <v>101</v>
      </c>
      <c r="B57" s="60" t="s">
        <v>102</v>
      </c>
      <c r="C57" s="63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  <c r="U57" s="33"/>
    </row>
    <row r="58" spans="1:21" s="5" customFormat="1" ht="25.5">
      <c r="A58" s="327"/>
      <c r="B58" s="64" t="s">
        <v>103</v>
      </c>
      <c r="C58" s="63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  <c r="U58" s="33"/>
    </row>
    <row r="59" spans="1:21" s="5" customFormat="1">
      <c r="A59" s="327"/>
      <c r="B59" s="316" t="s">
        <v>104</v>
      </c>
      <c r="C59" s="63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  <c r="U59" s="33"/>
    </row>
    <row r="60" spans="1:21" s="5" customFormat="1">
      <c r="A60" s="327"/>
      <c r="B60" s="316"/>
      <c r="C60" s="63" t="s">
        <v>106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/>
      <c r="U60" s="33"/>
    </row>
    <row r="61" spans="1:21" s="5" customFormat="1" ht="25.5">
      <c r="A61" s="327"/>
      <c r="B61" s="64" t="s">
        <v>107</v>
      </c>
      <c r="C61" s="63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/>
      <c r="U61" s="33"/>
    </row>
    <row r="62" spans="1:21" s="5" customFormat="1" ht="25.5">
      <c r="A62" s="327"/>
      <c r="B62" s="60" t="s">
        <v>108</v>
      </c>
      <c r="C62" s="63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/>
      <c r="U62" s="33"/>
    </row>
    <row r="63" spans="1:21" s="5" customFormat="1" ht="14.25" customHeight="1">
      <c r="A63" s="328" t="s">
        <v>109</v>
      </c>
      <c r="B63" s="62" t="s">
        <v>110</v>
      </c>
      <c r="C63" s="63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/>
      <c r="U63" s="33"/>
    </row>
    <row r="64" spans="1:21" s="5" customFormat="1">
      <c r="A64" s="328"/>
      <c r="B64" s="62" t="s">
        <v>111</v>
      </c>
      <c r="C64" s="63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/>
      <c r="U64" s="33"/>
    </row>
    <row r="65" spans="1:21" s="5" customFormat="1">
      <c r="A65" s="328"/>
      <c r="B65" s="62" t="s">
        <v>112</v>
      </c>
      <c r="C65" s="63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/>
      <c r="U65" s="33"/>
    </row>
    <row r="66" spans="1:21" s="5" customFormat="1" ht="25.5">
      <c r="A66" s="328"/>
      <c r="B66" s="62" t="s">
        <v>113</v>
      </c>
      <c r="C66" s="63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/>
      <c r="U66" s="33"/>
    </row>
    <row r="67" spans="1:21" s="5" customFormat="1">
      <c r="A67" s="328"/>
      <c r="B67" s="62" t="s">
        <v>114</v>
      </c>
      <c r="C67" s="63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/>
      <c r="U67" s="33"/>
    </row>
    <row r="68" spans="1:21" s="5" customFormat="1">
      <c r="A68" s="328"/>
      <c r="B68" s="316" t="s">
        <v>115</v>
      </c>
      <c r="C68" s="63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/>
      <c r="U68" s="33"/>
    </row>
    <row r="69" spans="1:21" s="5" customFormat="1">
      <c r="A69" s="328"/>
      <c r="B69" s="316"/>
      <c r="C69" s="63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/>
      <c r="U69" s="33"/>
    </row>
    <row r="70" spans="1:21" s="5" customFormat="1">
      <c r="A70" s="328"/>
      <c r="B70" s="64" t="s">
        <v>118</v>
      </c>
      <c r="C70" s="63" t="s">
        <v>118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/>
      <c r="U70" s="33"/>
    </row>
    <row r="71" spans="1:21" s="5" customFormat="1" ht="25.5">
      <c r="A71" s="328"/>
      <c r="B71" s="64" t="s">
        <v>119</v>
      </c>
      <c r="C71" s="63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/>
      <c r="U71" s="33"/>
    </row>
    <row r="72" spans="1:21" s="5" customFormat="1" ht="25.5">
      <c r="A72" s="328"/>
      <c r="B72" s="64" t="s">
        <v>120</v>
      </c>
      <c r="C72" s="63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/>
      <c r="U72" s="33"/>
    </row>
    <row r="73" spans="1:21" s="5" customFormat="1">
      <c r="A73" s="328"/>
      <c r="B73" s="316" t="s">
        <v>121</v>
      </c>
      <c r="C73" s="63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/>
      <c r="U73" s="33"/>
    </row>
    <row r="74" spans="1:21" s="5" customFormat="1">
      <c r="A74" s="328"/>
      <c r="B74" s="316"/>
      <c r="C74" s="65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/>
      <c r="U74" s="33"/>
    </row>
    <row r="75" spans="1:21" s="5" customFormat="1" ht="25.5">
      <c r="A75" s="328"/>
      <c r="B75" s="64" t="s">
        <v>124</v>
      </c>
      <c r="C75" s="63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/>
      <c r="U75" s="33"/>
    </row>
    <row r="76" spans="1:21" s="5" customFormat="1" ht="14.25" customHeight="1">
      <c r="A76" s="329" t="s">
        <v>125</v>
      </c>
      <c r="B76" s="60" t="s">
        <v>126</v>
      </c>
      <c r="C76" s="63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/>
      <c r="U76" s="33"/>
    </row>
    <row r="77" spans="1:21" s="5" customFormat="1">
      <c r="A77" s="329"/>
      <c r="B77" s="317" t="s">
        <v>127</v>
      </c>
      <c r="C77" s="63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/>
      <c r="U77" s="33"/>
    </row>
    <row r="78" spans="1:21" s="5" customFormat="1">
      <c r="A78" s="329"/>
      <c r="B78" s="317"/>
      <c r="C78" s="65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/>
      <c r="U78" s="33"/>
    </row>
    <row r="79" spans="1:21" s="5" customFormat="1">
      <c r="A79" s="329"/>
      <c r="B79" s="60" t="s">
        <v>130</v>
      </c>
      <c r="C79" s="63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/>
      <c r="U79" s="33"/>
    </row>
    <row r="80" spans="1:21" s="5" customFormat="1" ht="14.25" customHeight="1">
      <c r="A80" s="330" t="s">
        <v>131</v>
      </c>
      <c r="B80" s="60" t="s">
        <v>132</v>
      </c>
      <c r="C80" s="63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/>
      <c r="U80" s="33"/>
    </row>
    <row r="81" spans="1:29" s="5" customFormat="1" ht="17.25" customHeight="1">
      <c r="A81" s="330"/>
      <c r="B81" s="60" t="s">
        <v>133</v>
      </c>
      <c r="C81" s="61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/>
      <c r="U81" s="33"/>
    </row>
    <row r="82" spans="1:29" s="5" customFormat="1" ht="17.25" customHeight="1">
      <c r="A82" s="330"/>
      <c r="B82" s="317" t="s">
        <v>134</v>
      </c>
      <c r="C82" s="61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/>
      <c r="U82" s="33"/>
    </row>
    <row r="83" spans="1:29" s="5" customFormat="1" ht="17.25" customHeight="1">
      <c r="A83" s="330"/>
      <c r="B83" s="317"/>
      <c r="C83" s="61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/>
      <c r="U83" s="33"/>
    </row>
    <row r="84" spans="1:29" s="5" customFormat="1" ht="17.25" customHeight="1">
      <c r="A84" s="330"/>
      <c r="B84" s="317"/>
      <c r="C84" s="61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/>
      <c r="U84" s="33"/>
    </row>
    <row r="85" spans="1:29" s="5" customFormat="1" ht="17.25" customHeight="1">
      <c r="A85" s="330"/>
      <c r="B85" s="60" t="s">
        <v>138</v>
      </c>
      <c r="C85" s="63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/>
      <c r="U85" s="33"/>
    </row>
    <row r="86" spans="1:29" s="5" customFormat="1" ht="17.25" customHeight="1">
      <c r="A86" s="331" t="s">
        <v>139</v>
      </c>
      <c r="B86" s="60" t="s">
        <v>140</v>
      </c>
      <c r="C86" s="63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/>
      <c r="U86" s="33"/>
    </row>
    <row r="87" spans="1:29" s="5" customFormat="1" ht="17.25" customHeight="1">
      <c r="A87" s="331"/>
      <c r="B87" s="60" t="s">
        <v>141</v>
      </c>
      <c r="C87" s="63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/>
      <c r="U87" s="33"/>
    </row>
    <row r="88" spans="1:29" s="5" customFormat="1" ht="17.25" customHeight="1">
      <c r="A88" s="331"/>
      <c r="B88" s="60" t="s">
        <v>142</v>
      </c>
      <c r="C88" s="63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/>
      <c r="U88" s="33"/>
    </row>
    <row r="89" spans="1:29" s="5" customFormat="1" ht="17.25" customHeight="1">
      <c r="A89" s="331"/>
      <c r="B89" s="60" t="s">
        <v>143</v>
      </c>
      <c r="C89" s="63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/>
      <c r="U89" s="33"/>
    </row>
    <row r="90" spans="1:29" s="5" customFormat="1" ht="17.25" customHeight="1">
      <c r="A90" s="332" t="s">
        <v>144</v>
      </c>
      <c r="B90" s="60" t="s">
        <v>145</v>
      </c>
      <c r="C90" s="63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/>
      <c r="U90" s="33"/>
    </row>
    <row r="91" spans="1:29" s="5" customFormat="1" ht="17.25" customHeight="1">
      <c r="A91" s="332"/>
      <c r="B91" s="60" t="s">
        <v>146</v>
      </c>
      <c r="C91" s="63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/>
      <c r="U91" s="33"/>
    </row>
    <row r="92" spans="1:29" s="5" customFormat="1" ht="17.25" customHeight="1">
      <c r="A92" s="332"/>
      <c r="B92" s="60" t="s">
        <v>147</v>
      </c>
      <c r="C92" s="63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/>
      <c r="U92" s="33"/>
    </row>
    <row r="93" spans="1:29" s="58" customFormat="1" ht="15" customHeight="1">
      <c r="A93" s="485" t="s">
        <v>148</v>
      </c>
      <c r="B93" s="486"/>
      <c r="C93" s="48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33"/>
      <c r="V93" s="5"/>
      <c r="W93" s="5"/>
      <c r="X93" s="5"/>
      <c r="Y93" s="5"/>
      <c r="Z93" s="5"/>
      <c r="AA93" s="5"/>
      <c r="AB93" s="5"/>
      <c r="AC93" s="5"/>
    </row>
    <row r="94" spans="1:29" s="59" customFormat="1" ht="15" customHeight="1">
      <c r="A94" s="482" t="s">
        <v>438</v>
      </c>
      <c r="B94" s="483"/>
      <c r="C94" s="48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59" customFormat="1" ht="15" customHeight="1">
      <c r="A95" s="482" t="s">
        <v>439</v>
      </c>
      <c r="B95" s="483"/>
      <c r="C95" s="48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59" customFormat="1" ht="15" customHeight="1">
      <c r="A96" s="68"/>
      <c r="B96" s="69" t="s">
        <v>440</v>
      </c>
      <c r="C96" s="67"/>
      <c r="D96" s="16">
        <v>0</v>
      </c>
      <c r="E96" s="16">
        <v>0</v>
      </c>
      <c r="F96" s="16"/>
      <c r="G96" s="16">
        <v>0</v>
      </c>
      <c r="H96" s="16"/>
      <c r="I96" s="16">
        <v>0</v>
      </c>
      <c r="J96" s="16">
        <v>0</v>
      </c>
      <c r="K96" s="16"/>
      <c r="L96" s="16">
        <v>0</v>
      </c>
      <c r="M96" s="16">
        <v>0</v>
      </c>
      <c r="N96" s="16"/>
      <c r="O96" s="16"/>
      <c r="P96" s="16"/>
      <c r="Q96" s="16"/>
      <c r="R96" s="16"/>
      <c r="S96" s="16"/>
      <c r="T96" s="17">
        <f>SUM(H96:S96)</f>
        <v>0</v>
      </c>
      <c r="U96" s="33"/>
      <c r="V96" s="5"/>
      <c r="W96" s="5"/>
      <c r="X96" s="5"/>
      <c r="Y96" s="5"/>
      <c r="Z96" s="5"/>
      <c r="AA96" s="5"/>
      <c r="AB96" s="5"/>
      <c r="AC96" s="5"/>
    </row>
    <row r="97" spans="1:29" s="59" customFormat="1" ht="15" customHeight="1">
      <c r="A97" s="482" t="s">
        <v>160</v>
      </c>
      <c r="B97" s="483"/>
      <c r="C97" s="484"/>
      <c r="D97" s="16">
        <v>0</v>
      </c>
      <c r="E97" s="16">
        <v>0</v>
      </c>
      <c r="F97" s="16">
        <v>0</v>
      </c>
      <c r="G97" s="16">
        <v>0</v>
      </c>
      <c r="H97" s="16"/>
      <c r="I97" s="16">
        <v>0</v>
      </c>
      <c r="J97" s="16">
        <v>0</v>
      </c>
      <c r="K97" s="16"/>
      <c r="L97" s="16">
        <v>0</v>
      </c>
      <c r="M97" s="16">
        <v>0</v>
      </c>
      <c r="N97" s="16"/>
      <c r="O97" s="16"/>
      <c r="P97" s="16"/>
      <c r="Q97" s="16"/>
      <c r="R97" s="16"/>
      <c r="S97" s="16"/>
      <c r="T97" s="17">
        <f>SUM(H97:S97)</f>
        <v>0</v>
      </c>
      <c r="U97" s="33"/>
      <c r="V97" s="5"/>
      <c r="W97" s="5"/>
      <c r="X97" s="5"/>
      <c r="Y97" s="5"/>
      <c r="Z97" s="5"/>
      <c r="AA97" s="5"/>
      <c r="AB97" s="5"/>
      <c r="AC97" s="5"/>
    </row>
    <row r="98" spans="1:29">
      <c r="A98" s="19"/>
      <c r="B98" s="19"/>
      <c r="C98" s="70" t="s">
        <v>162</v>
      </c>
      <c r="D98" s="70" t="b">
        <f>D93=SUM(D94:D97)</f>
        <v>1</v>
      </c>
      <c r="E98" s="70"/>
      <c r="F98" s="70" t="b">
        <f>F93=SUM(F94:F97)</f>
        <v>1</v>
      </c>
      <c r="G98" s="70"/>
      <c r="H98" s="71">
        <f>H93-SUM(H94:H97)</f>
        <v>0</v>
      </c>
      <c r="I98" s="71">
        <f t="shared" ref="I98:T98" si="0">I93-SUM(I94:I97)</f>
        <v>0</v>
      </c>
      <c r="J98" s="71">
        <f t="shared" si="0"/>
        <v>0</v>
      </c>
      <c r="K98" s="71">
        <f t="shared" si="0"/>
        <v>0</v>
      </c>
      <c r="L98" s="71">
        <f t="shared" si="0"/>
        <v>0</v>
      </c>
      <c r="M98" s="71">
        <f t="shared" si="0"/>
        <v>0</v>
      </c>
      <c r="N98" s="71">
        <f t="shared" si="0"/>
        <v>0</v>
      </c>
      <c r="O98" s="71">
        <f t="shared" si="0"/>
        <v>0</v>
      </c>
      <c r="P98" s="71">
        <f t="shared" si="0"/>
        <v>0</v>
      </c>
      <c r="Q98" s="71">
        <f t="shared" si="0"/>
        <v>0</v>
      </c>
      <c r="R98" s="71">
        <f t="shared" si="0"/>
        <v>0</v>
      </c>
      <c r="S98" s="71">
        <f t="shared" si="0"/>
        <v>0</v>
      </c>
      <c r="T98" s="71">
        <f t="shared" si="0"/>
        <v>0</v>
      </c>
    </row>
    <row r="99" spans="1:29">
      <c r="A99" s="19"/>
      <c r="B99" s="19"/>
      <c r="C99" s="70"/>
      <c r="D99" s="70"/>
      <c r="E99" s="70"/>
      <c r="F99" s="70"/>
      <c r="G99" s="70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 spans="1:29">
      <c r="G100" s="21"/>
    </row>
    <row r="101" spans="1:29">
      <c r="A101" s="19"/>
      <c r="G101" s="21"/>
    </row>
    <row r="102" spans="1:29">
      <c r="A102" s="19"/>
      <c r="G102" s="21"/>
    </row>
    <row r="103" spans="1:29">
      <c r="A103" s="19"/>
      <c r="G103" s="21"/>
    </row>
    <row r="104" spans="1:29">
      <c r="A104" s="19"/>
      <c r="G104" s="21"/>
    </row>
    <row r="105" spans="1:29">
      <c r="A105" s="19"/>
    </row>
  </sheetData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2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A21" sqref="A21"/>
    </sheetView>
  </sheetViews>
  <sheetFormatPr defaultColWidth="9"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311" t="s">
        <v>7</v>
      </c>
      <c r="B1" s="311"/>
      <c r="C1" s="311"/>
    </row>
    <row r="2" spans="1:4" ht="26.25" customHeight="1">
      <c r="A2" s="229" t="s">
        <v>8</v>
      </c>
      <c r="B2" s="230" t="s">
        <v>9</v>
      </c>
      <c r="C2" s="230" t="s">
        <v>10</v>
      </c>
      <c r="D2" s="230" t="s">
        <v>11</v>
      </c>
    </row>
    <row r="3" spans="1:4" ht="24.75" customHeight="1">
      <c r="A3" s="231">
        <v>1</v>
      </c>
      <c r="B3" s="232" t="s">
        <v>12</v>
      </c>
      <c r="C3" s="231" t="s">
        <v>4</v>
      </c>
      <c r="D3" s="231"/>
    </row>
    <row r="4" spans="1:4" ht="24.75" customHeight="1">
      <c r="A4" s="231">
        <f>A3+1</f>
        <v>2</v>
      </c>
      <c r="B4" s="233" t="s">
        <v>13</v>
      </c>
      <c r="C4" s="231" t="s">
        <v>4</v>
      </c>
      <c r="D4" s="231"/>
    </row>
    <row r="5" spans="1:4" ht="24.75" customHeight="1">
      <c r="A5" s="231">
        <f t="shared" ref="A5:A13" si="0">A4+1</f>
        <v>3</v>
      </c>
      <c r="B5" s="233" t="s">
        <v>550</v>
      </c>
      <c r="C5" s="231" t="s">
        <v>4</v>
      </c>
      <c r="D5" s="231"/>
    </row>
    <row r="6" spans="1:4" ht="24.75" customHeight="1">
      <c r="A6" s="231">
        <f t="shared" si="0"/>
        <v>4</v>
      </c>
      <c r="B6" s="233" t="s">
        <v>551</v>
      </c>
      <c r="C6" s="231" t="s">
        <v>4</v>
      </c>
      <c r="D6" s="231"/>
    </row>
    <row r="7" spans="1:4" ht="24.75" customHeight="1">
      <c r="A7" s="231">
        <f t="shared" si="0"/>
        <v>5</v>
      </c>
      <c r="B7" s="233" t="s">
        <v>552</v>
      </c>
      <c r="C7" s="231" t="s">
        <v>4</v>
      </c>
      <c r="D7" s="231"/>
    </row>
    <row r="8" spans="1:4" ht="24.75" customHeight="1">
      <c r="A8" s="231">
        <f t="shared" si="0"/>
        <v>6</v>
      </c>
      <c r="B8" s="233" t="s">
        <v>14</v>
      </c>
      <c r="C8" s="231" t="s">
        <v>4</v>
      </c>
      <c r="D8" s="231"/>
    </row>
    <row r="9" spans="1:4" ht="24.75" customHeight="1">
      <c r="A9" s="231">
        <f t="shared" si="0"/>
        <v>7</v>
      </c>
      <c r="B9" s="233" t="s">
        <v>553</v>
      </c>
      <c r="C9" s="231" t="s">
        <v>4</v>
      </c>
      <c r="D9" s="231"/>
    </row>
    <row r="10" spans="1:4" ht="24.75" customHeight="1">
      <c r="A10" s="231">
        <f t="shared" si="0"/>
        <v>8</v>
      </c>
      <c r="B10" s="233" t="s">
        <v>554</v>
      </c>
      <c r="C10" s="231" t="s">
        <v>4</v>
      </c>
      <c r="D10" s="231"/>
    </row>
    <row r="11" spans="1:4" ht="24.75" customHeight="1">
      <c r="A11" s="231">
        <f t="shared" si="0"/>
        <v>9</v>
      </c>
      <c r="B11" s="233"/>
      <c r="C11" s="231"/>
      <c r="D11" s="231"/>
    </row>
    <row r="12" spans="1:4" ht="24.75" customHeight="1">
      <c r="A12" s="231">
        <f t="shared" si="0"/>
        <v>10</v>
      </c>
      <c r="B12" s="233"/>
      <c r="C12" s="231"/>
      <c r="D12" s="231"/>
    </row>
    <row r="13" spans="1:4" ht="24.75" customHeight="1">
      <c r="A13" s="231">
        <f t="shared" si="0"/>
        <v>11</v>
      </c>
      <c r="B13" s="233"/>
      <c r="C13" s="231"/>
      <c r="D13" s="231"/>
    </row>
    <row r="14" spans="1:4" ht="24.75" customHeight="1">
      <c r="A14" s="231"/>
      <c r="B14" s="233"/>
      <c r="C14" s="234"/>
      <c r="D14" s="234"/>
    </row>
  </sheetData>
  <mergeCells count="1">
    <mergeCell ref="A1:C1"/>
  </mergeCells>
  <phoneticPr fontId="27" type="noConversion"/>
  <hyperlinks>
    <hyperlink ref="B3" location="合并总体费用!A1" display="合并总体费用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P13"/>
  <sheetViews>
    <sheetView workbookViewId="0">
      <pane xSplit="3" ySplit="5" topLeftCell="E6" activePane="bottomRight" state="frozen"/>
      <selection pane="topRight"/>
      <selection pane="bottomLeft"/>
      <selection pane="bottomRight" activeCell="O19" sqref="O19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34" customWidth="1"/>
    <col min="4" max="6" width="11.125" style="34" customWidth="1"/>
    <col min="7" max="7" width="12.375" style="34" customWidth="1"/>
    <col min="8" max="13" width="11.125" style="34" customWidth="1"/>
    <col min="14" max="14" width="14.375" style="7" customWidth="1"/>
    <col min="15" max="15" width="6.75" style="7" customWidth="1"/>
    <col min="16" max="17" width="5.875" style="6" customWidth="1"/>
    <col min="18" max="16384" width="9" style="6"/>
  </cols>
  <sheetData>
    <row r="1" spans="1:16" s="48" customFormat="1" ht="28.5" customHeight="1">
      <c r="A1" s="529" t="s">
        <v>529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"/>
    </row>
    <row r="2" spans="1:16" s="24" customFormat="1" ht="18" customHeight="1">
      <c r="A2" s="8" t="str">
        <f>"编制单位："&amp;封面!A8</f>
        <v>编制单位：池州天赐高新材料有限公司</v>
      </c>
      <c r="B2" s="9"/>
      <c r="C2" s="35"/>
      <c r="D2" s="35"/>
      <c r="E2" s="35"/>
      <c r="F2" s="35"/>
      <c r="G2" s="35"/>
      <c r="H2" s="10"/>
      <c r="I2" s="23"/>
      <c r="J2" s="23"/>
      <c r="K2" s="35"/>
      <c r="L2" s="35"/>
      <c r="M2" s="35"/>
    </row>
    <row r="3" spans="1:16" s="9" customFormat="1" ht="15" customHeight="1">
      <c r="A3" s="8" t="str">
        <f>"编制期间："&amp;YEAR(封面!$G$13)&amp;"年"&amp;MONTH(封面!$G$13)&amp;"月"</f>
        <v>编制期间：2020年3月</v>
      </c>
      <c r="C3" s="35"/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编制日期：2020年4月3日</v>
      </c>
      <c r="M3" s="35"/>
      <c r="N3" s="27" t="s">
        <v>150</v>
      </c>
    </row>
    <row r="4" spans="1:16" s="4" customFormat="1">
      <c r="A4" s="538" t="s">
        <v>17</v>
      </c>
      <c r="B4" s="540" t="s">
        <v>18</v>
      </c>
      <c r="C4" s="541" t="s">
        <v>151</v>
      </c>
      <c r="D4" s="530" t="s">
        <v>152</v>
      </c>
      <c r="E4" s="531"/>
      <c r="F4" s="531"/>
      <c r="G4" s="531"/>
      <c r="H4" s="532"/>
      <c r="I4" s="533"/>
      <c r="J4" s="534"/>
      <c r="K4" s="534"/>
      <c r="L4" s="534"/>
      <c r="M4" s="535"/>
      <c r="N4" s="543" t="s">
        <v>22</v>
      </c>
      <c r="O4" s="6"/>
      <c r="P4" s="6"/>
    </row>
    <row r="5" spans="1:16" s="5" customFormat="1">
      <c r="A5" s="538"/>
      <c r="B5" s="540"/>
      <c r="C5" s="542"/>
      <c r="D5" s="49" t="s">
        <v>154</v>
      </c>
      <c r="E5" s="50" t="s">
        <v>151</v>
      </c>
      <c r="F5" s="50" t="s">
        <v>155</v>
      </c>
      <c r="G5" s="49" t="s">
        <v>156</v>
      </c>
      <c r="H5" s="49" t="s">
        <v>157</v>
      </c>
      <c r="I5" s="53" t="s">
        <v>154</v>
      </c>
      <c r="J5" s="54" t="s">
        <v>151</v>
      </c>
      <c r="K5" s="54" t="s">
        <v>155</v>
      </c>
      <c r="L5" s="49" t="s">
        <v>156</v>
      </c>
      <c r="M5" s="49" t="s">
        <v>157</v>
      </c>
      <c r="N5" s="544"/>
      <c r="O5" s="55"/>
      <c r="P5" s="55"/>
    </row>
    <row r="6" spans="1:16" s="5" customFormat="1" ht="17.25" customHeight="1">
      <c r="A6" s="539" t="s">
        <v>530</v>
      </c>
      <c r="B6" s="15" t="s">
        <v>531</v>
      </c>
      <c r="C6" s="51">
        <f>'2020预算财务费用 '!S6</f>
        <v>0</v>
      </c>
      <c r="D6" s="51">
        <f ca="1">OFFSET('2019财务费用 '!$G6,0,MONTH(封面!$G$13)-1,)</f>
        <v>149889.51999999999</v>
      </c>
      <c r="E6" s="16">
        <f ca="1">OFFSET('2020预算财务费用 '!$G6,0,MONTH(封面!$G$13)-1,)</f>
        <v>0</v>
      </c>
      <c r="F6" s="16">
        <f ca="1">OFFSET('2020实际财务费用池州天赐'!$G6,0,MONTH(封面!$G$13)-1,)</f>
        <v>101953.23</v>
      </c>
      <c r="G6" s="51">
        <f ca="1">F6-D6</f>
        <v>-47936.289999999994</v>
      </c>
      <c r="H6" s="51">
        <f ca="1">F6-E6</f>
        <v>101953.23</v>
      </c>
      <c r="I6" s="51">
        <f ca="1">SUM(OFFSET('2019财务费用 '!$G6,0,0,1,MONTH(封面!$G$13)))</f>
        <v>435163.13</v>
      </c>
      <c r="J6" s="51">
        <f ca="1">SUM(OFFSET('2020预算财务费用 '!$G6,0,0,1,MONTH(封面!$G$13)))</f>
        <v>0</v>
      </c>
      <c r="K6" s="51">
        <f ca="1">SUM(OFFSET('2020实际财务费用池州天赐'!$G6,0,0,1,MONTH(封面!$G$13)))</f>
        <v>309576.31</v>
      </c>
      <c r="L6" s="51">
        <f ca="1">K6-I6</f>
        <v>-125586.82</v>
      </c>
      <c r="M6" s="51">
        <f ca="1">K6-J6</f>
        <v>309576.31</v>
      </c>
      <c r="N6" s="56"/>
      <c r="O6" s="57"/>
      <c r="P6" s="57"/>
    </row>
    <row r="7" spans="1:16" s="5" customFormat="1" ht="17.25" customHeight="1">
      <c r="A7" s="539"/>
      <c r="B7" s="15" t="s">
        <v>532</v>
      </c>
      <c r="C7" s="51">
        <f>'2020预算财务费用 '!S7</f>
        <v>0</v>
      </c>
      <c r="D7" s="51">
        <f ca="1">OFFSET('2019财务费用 '!$G7,0,MONTH(封面!$G$13)-1,)</f>
        <v>-642.84</v>
      </c>
      <c r="E7" s="16">
        <f ca="1">OFFSET('2020预算财务费用 '!$G7,0,MONTH(封面!$G$13)-1,)</f>
        <v>0</v>
      </c>
      <c r="F7" s="16">
        <f ca="1">OFFSET('2020实际财务费用池州天赐'!$G7,0,MONTH(封面!$G$13)-1,)</f>
        <v>-2508.52</v>
      </c>
      <c r="G7" s="51">
        <f t="shared" ref="G7:G12" ca="1" si="0">F7-D7</f>
        <v>-1865.6799999999998</v>
      </c>
      <c r="H7" s="51">
        <f t="shared" ref="H7:H12" ca="1" si="1">F7-E7</f>
        <v>-2508.52</v>
      </c>
      <c r="I7" s="51">
        <f ca="1">SUM(OFFSET('2019财务费用 '!$G7,0,0,1,MONTH(封面!$G$13)))</f>
        <v>-642.84</v>
      </c>
      <c r="J7" s="51">
        <f ca="1">SUM(OFFSET('2020预算财务费用 '!$G7,0,0,1,MONTH(封面!$G$13)))</f>
        <v>0</v>
      </c>
      <c r="K7" s="51">
        <f ca="1">SUM(OFFSET('2020实际财务费用池州天赐'!$G7,0,0,1,MONTH(封面!$G$13)))</f>
        <v>-2508.52</v>
      </c>
      <c r="L7" s="51">
        <f t="shared" ref="L7:L12" ca="1" si="2">K7-I7</f>
        <v>-1865.6799999999998</v>
      </c>
      <c r="M7" s="51">
        <f t="shared" ref="M7:M12" ca="1" si="3">K7-J7</f>
        <v>-2508.52</v>
      </c>
      <c r="N7" s="56"/>
      <c r="O7" s="57"/>
      <c r="P7" s="57"/>
    </row>
    <row r="8" spans="1:16" s="5" customFormat="1" ht="17.25" customHeight="1">
      <c r="A8" s="14" t="s">
        <v>533</v>
      </c>
      <c r="B8" s="15" t="s">
        <v>533</v>
      </c>
      <c r="C8" s="51">
        <f>'2020预算财务费用 '!S8</f>
        <v>0</v>
      </c>
      <c r="D8" s="51">
        <f ca="1">OFFSET('2019财务费用 '!$G8,0,MONTH(封面!$G$13)-1,)</f>
        <v>0</v>
      </c>
      <c r="E8" s="16">
        <f ca="1">OFFSET('2020预算财务费用 '!$G8,0,MONTH(封面!$G$13)-1,)</f>
        <v>0</v>
      </c>
      <c r="F8" s="16">
        <f ca="1">OFFSET('2020实际财务费用池州天赐'!$G8,0,MONTH(封面!$G$13)-1,)</f>
        <v>0</v>
      </c>
      <c r="G8" s="51">
        <f t="shared" ca="1" si="0"/>
        <v>0</v>
      </c>
      <c r="H8" s="51">
        <f t="shared" ca="1" si="1"/>
        <v>0</v>
      </c>
      <c r="I8" s="51">
        <f ca="1">SUM(OFFSET('2019财务费用 '!$G8,0,0,1,MONTH(封面!$G$13)))</f>
        <v>0</v>
      </c>
      <c r="J8" s="51">
        <f ca="1">SUM(OFFSET('2020预算财务费用 '!$G8,0,0,1,MONTH(封面!$G$13)))</f>
        <v>0</v>
      </c>
      <c r="K8" s="51">
        <f ca="1">SUM(OFFSET('2020实际财务费用池州天赐'!$G8,0,0,1,MONTH(封面!$G$13)))</f>
        <v>0</v>
      </c>
      <c r="L8" s="51">
        <f t="shared" ca="1" si="2"/>
        <v>0</v>
      </c>
      <c r="M8" s="51">
        <f t="shared" ca="1" si="3"/>
        <v>0</v>
      </c>
      <c r="N8" s="56"/>
      <c r="O8" s="57"/>
      <c r="P8" s="57"/>
    </row>
    <row r="9" spans="1:16" s="5" customFormat="1" ht="17.25" customHeight="1">
      <c r="A9" s="14" t="s">
        <v>534</v>
      </c>
      <c r="B9" s="15" t="s">
        <v>534</v>
      </c>
      <c r="C9" s="51">
        <f>'2020预算财务费用 '!S9</f>
        <v>0</v>
      </c>
      <c r="D9" s="51">
        <f ca="1">OFFSET('2019财务费用 '!$G9,0,MONTH(封面!$G$13)-1,)</f>
        <v>2229.3000000000002</v>
      </c>
      <c r="E9" s="16">
        <f ca="1">OFFSET('2020预算财务费用 '!$G9,0,MONTH(封面!$G$13)-1,)</f>
        <v>0</v>
      </c>
      <c r="F9" s="16">
        <f ca="1">OFFSET('2020实际财务费用池州天赐'!$G9,0,MONTH(封面!$G$13)-1,)</f>
        <v>1604</v>
      </c>
      <c r="G9" s="51">
        <f t="shared" ca="1" si="0"/>
        <v>-625.30000000000018</v>
      </c>
      <c r="H9" s="51">
        <f t="shared" ca="1" si="1"/>
        <v>1604</v>
      </c>
      <c r="I9" s="51">
        <f ca="1">SUM(OFFSET('2019财务费用 '!$G9,0,0,1,MONTH(封面!$G$13)))</f>
        <v>7241.0700000000006</v>
      </c>
      <c r="J9" s="51">
        <f ca="1">SUM(OFFSET('2020预算财务费用 '!$G9,0,0,1,MONTH(封面!$G$13)))</f>
        <v>0</v>
      </c>
      <c r="K9" s="51">
        <f ca="1">SUM(OFFSET('2020实际财务费用池州天赐'!$G9,0,0,1,MONTH(封面!$G$13)))</f>
        <v>3531.2</v>
      </c>
      <c r="L9" s="51">
        <f t="shared" ca="1" si="2"/>
        <v>-3709.8700000000008</v>
      </c>
      <c r="M9" s="51">
        <f t="shared" ca="1" si="3"/>
        <v>3531.2</v>
      </c>
      <c r="N9" s="56"/>
      <c r="O9" s="57"/>
      <c r="P9" s="57"/>
    </row>
    <row r="10" spans="1:16" s="5" customFormat="1" ht="17.25" customHeight="1">
      <c r="A10" s="539" t="s">
        <v>535</v>
      </c>
      <c r="B10" s="15" t="s">
        <v>536</v>
      </c>
      <c r="C10" s="51">
        <f>'2020预算财务费用 '!S10</f>
        <v>0</v>
      </c>
      <c r="D10" s="51">
        <f ca="1">OFFSET('2019财务费用 '!$G10,0,MONTH(封面!$G$13)-1,)</f>
        <v>-10823.23</v>
      </c>
      <c r="E10" s="16">
        <f ca="1">OFFSET('2020预算财务费用 '!$G10,0,MONTH(封面!$G$13)-1,)</f>
        <v>0</v>
      </c>
      <c r="F10" s="16">
        <f ca="1">OFFSET('2020实际财务费用池州天赐'!$G10,0,MONTH(封面!$G$13)-1,)</f>
        <v>-24027.06</v>
      </c>
      <c r="G10" s="51">
        <f t="shared" ca="1" si="0"/>
        <v>-13203.830000000002</v>
      </c>
      <c r="H10" s="51">
        <f t="shared" ca="1" si="1"/>
        <v>-24027.06</v>
      </c>
      <c r="I10" s="51">
        <f ca="1">SUM(OFFSET('2019财务费用 '!$G10,0,0,1,MONTH(封面!$G$13)))</f>
        <v>-14008.27</v>
      </c>
      <c r="J10" s="51">
        <f ca="1">SUM(OFFSET('2020预算财务费用 '!$G10,0,0,1,MONTH(封面!$G$13)))</f>
        <v>0</v>
      </c>
      <c r="K10" s="51">
        <f ca="1">SUM(OFFSET('2020实际财务费用池州天赐'!$G10,0,0,1,MONTH(封面!$G$13)))</f>
        <v>-60854.369999999995</v>
      </c>
      <c r="L10" s="51">
        <f t="shared" ca="1" si="2"/>
        <v>-46846.099999999991</v>
      </c>
      <c r="M10" s="51">
        <f t="shared" ca="1" si="3"/>
        <v>-60854.369999999995</v>
      </c>
      <c r="N10" s="56"/>
      <c r="O10" s="57"/>
      <c r="P10" s="57"/>
    </row>
    <row r="11" spans="1:16" s="5" customFormat="1" ht="17.25" customHeight="1">
      <c r="A11" s="539"/>
      <c r="B11" s="15" t="s">
        <v>537</v>
      </c>
      <c r="C11" s="51">
        <f>'2020预算财务费用 '!S11</f>
        <v>0</v>
      </c>
      <c r="D11" s="51">
        <f ca="1">OFFSET('2019财务费用 '!$G11,0,MONTH(封面!$G$13)-1,)</f>
        <v>699.79</v>
      </c>
      <c r="E11" s="16">
        <f ca="1">OFFSET('2020预算财务费用 '!$G11,0,MONTH(封面!$G$13)-1,)</f>
        <v>0</v>
      </c>
      <c r="F11" s="16">
        <f ca="1">OFFSET('2020实际财务费用池州天赐'!$G11,0,MONTH(封面!$G$13)-1,)</f>
        <v>146.12</v>
      </c>
      <c r="G11" s="51">
        <f t="shared" ca="1" si="0"/>
        <v>-553.66999999999996</v>
      </c>
      <c r="H11" s="51">
        <f t="shared" ca="1" si="1"/>
        <v>146.12</v>
      </c>
      <c r="I11" s="51">
        <f ca="1">SUM(OFFSET('2019财务费用 '!$G11,0,0,1,MONTH(封面!$G$13)))</f>
        <v>48971.37</v>
      </c>
      <c r="J11" s="51">
        <f ca="1">SUM(OFFSET('2020预算财务费用 '!$G11,0,0,1,MONTH(封面!$G$13)))</f>
        <v>0</v>
      </c>
      <c r="K11" s="51">
        <f ca="1">SUM(OFFSET('2020实际财务费用池州天赐'!$G11,0,0,1,MONTH(封面!$G$13)))</f>
        <v>21638.159999999996</v>
      </c>
      <c r="L11" s="51">
        <f t="shared" ca="1" si="2"/>
        <v>-27333.210000000006</v>
      </c>
      <c r="M11" s="51">
        <f t="shared" ca="1" si="3"/>
        <v>21638.159999999996</v>
      </c>
      <c r="N11" s="56"/>
      <c r="O11" s="57"/>
      <c r="P11" s="57"/>
    </row>
    <row r="12" spans="1:16" s="19" customFormat="1">
      <c r="A12" s="14" t="s">
        <v>144</v>
      </c>
      <c r="B12" s="15" t="s">
        <v>144</v>
      </c>
      <c r="C12" s="51">
        <f>'2020预算财务费用 '!S12</f>
        <v>0</v>
      </c>
      <c r="D12" s="51">
        <f ca="1">OFFSET('2019财务费用 '!$G12,0,MONTH(封面!$G$13)-1,)</f>
        <v>0</v>
      </c>
      <c r="E12" s="16">
        <f ca="1">OFFSET('2020预算财务费用 '!$G12,0,MONTH(封面!$G$13)-1,)</f>
        <v>0</v>
      </c>
      <c r="F12" s="16">
        <f ca="1">OFFSET('2020实际财务费用池州天赐'!$G12,0,MONTH(封面!$G$13)-1,)</f>
        <v>0</v>
      </c>
      <c r="G12" s="51">
        <f t="shared" ca="1" si="0"/>
        <v>0</v>
      </c>
      <c r="H12" s="51">
        <f t="shared" ca="1" si="1"/>
        <v>0</v>
      </c>
      <c r="I12" s="51">
        <f ca="1">SUM(OFFSET('2019财务费用 '!$G12,0,0,1,MONTH(封面!$G$13)))</f>
        <v>0</v>
      </c>
      <c r="J12" s="51">
        <f ca="1">SUM(OFFSET('2020预算财务费用 '!$G12,0,0,1,MONTH(封面!$G$13)))</f>
        <v>0</v>
      </c>
      <c r="K12" s="51">
        <f ca="1">SUM(OFFSET('2020实际财务费用池州天赐'!$G12,0,0,1,MONTH(封面!$G$13)))</f>
        <v>0</v>
      </c>
      <c r="L12" s="51">
        <f t="shared" ca="1" si="2"/>
        <v>0</v>
      </c>
      <c r="M12" s="51">
        <f t="shared" ca="1" si="3"/>
        <v>0</v>
      </c>
      <c r="N12" s="56"/>
    </row>
    <row r="13" spans="1:16" ht="20.25" customHeight="1">
      <c r="A13" s="536" t="s">
        <v>538</v>
      </c>
      <c r="B13" s="537"/>
      <c r="C13" s="17">
        <f>SUM(C6:C12)</f>
        <v>0</v>
      </c>
      <c r="D13" s="17">
        <f t="shared" ref="D13:M13" ca="1" si="4">SUM(D6:D12)</f>
        <v>141352.53999999998</v>
      </c>
      <c r="E13" s="17">
        <f t="shared" ca="1" si="4"/>
        <v>0</v>
      </c>
      <c r="F13" s="17">
        <f t="shared" ca="1" si="4"/>
        <v>77167.76999999999</v>
      </c>
      <c r="G13" s="17">
        <f t="shared" ca="1" si="4"/>
        <v>-64184.77</v>
      </c>
      <c r="H13" s="17">
        <f t="shared" ca="1" si="4"/>
        <v>77167.76999999999</v>
      </c>
      <c r="I13" s="17">
        <f t="shared" ca="1" si="4"/>
        <v>476724.45999999996</v>
      </c>
      <c r="J13" s="17">
        <f t="shared" ca="1" si="4"/>
        <v>0</v>
      </c>
      <c r="K13" s="17">
        <f t="shared" ca="1" si="4"/>
        <v>271382.77999999997</v>
      </c>
      <c r="L13" s="17">
        <f t="shared" ca="1" si="4"/>
        <v>-205341.68</v>
      </c>
      <c r="M13" s="17">
        <f t="shared" ca="1" si="4"/>
        <v>271382.77999999997</v>
      </c>
      <c r="N13" s="56" t="str">
        <f>IF('2020实际财务费用池州天赐'!T13="","",'2020实际财务费用池州天赐'!T13)</f>
        <v/>
      </c>
      <c r="O13" s="6"/>
    </row>
  </sheetData>
  <autoFilter ref="A5:P13"/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honeticPr fontId="27" type="noConversion"/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W20"/>
  <sheetViews>
    <sheetView workbookViewId="0">
      <pane xSplit="3" ySplit="5" topLeftCell="D6" activePane="bottomRight" state="frozen"/>
      <selection pane="topRight"/>
      <selection pane="bottomLeft"/>
      <selection pane="bottomRight" activeCell="W18" sqref="W18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294" customWidth="1"/>
    <col min="8" max="8" width="10.5" style="6" customWidth="1"/>
    <col min="9" max="9" width="11.5" style="6" customWidth="1"/>
    <col min="10" max="10" width="13.875" style="7" hidden="1" customWidth="1"/>
    <col min="11" max="11" width="12.25" style="7" hidden="1" customWidth="1"/>
    <col min="12" max="12" width="11.5" style="7" hidden="1" customWidth="1"/>
    <col min="13" max="13" width="10" style="7" hidden="1" customWidth="1"/>
    <col min="14" max="14" width="10.75" style="7" hidden="1" customWidth="1"/>
    <col min="15" max="15" width="13.25" style="7" hidden="1" customWidth="1"/>
    <col min="16" max="16" width="13" style="7" hidden="1" customWidth="1"/>
    <col min="17" max="17" width="12.625" style="6" hidden="1" customWidth="1"/>
    <col min="18" max="18" width="13.5" style="6" hidden="1" customWidth="1"/>
    <col min="19" max="19" width="11.375" style="6" customWidth="1"/>
    <col min="20" max="20" width="11.625" style="6" customWidth="1"/>
    <col min="21" max="21" width="8.5" style="6" customWidth="1"/>
    <col min="22" max="16384" width="9" style="6"/>
  </cols>
  <sheetData>
    <row r="1" spans="1:23" s="1" customFormat="1" ht="28.5" customHeight="1">
      <c r="A1" s="358" t="s">
        <v>557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22"/>
      <c r="P1" s="22"/>
    </row>
    <row r="2" spans="1:23" s="2" customFormat="1" ht="18" customHeight="1">
      <c r="A2" s="8" t="str">
        <f>"编制单位："&amp;封面!A8</f>
        <v>编制单位：池州天赐高新材料有限公司</v>
      </c>
      <c r="B2" s="9"/>
      <c r="C2" s="9"/>
      <c r="D2" s="9"/>
      <c r="E2" s="9"/>
      <c r="F2" s="9"/>
      <c r="G2" s="35"/>
      <c r="H2" s="10"/>
      <c r="I2" s="23"/>
      <c r="J2" s="23"/>
      <c r="K2" s="24"/>
      <c r="L2" s="24"/>
      <c r="M2" s="25"/>
      <c r="N2" s="25"/>
      <c r="O2" s="25"/>
      <c r="P2" s="26"/>
    </row>
    <row r="3" spans="1:23" s="3" customFormat="1" ht="15" customHeight="1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35"/>
      <c r="H3" s="9"/>
      <c r="I3" s="27"/>
      <c r="J3" s="9"/>
      <c r="K3" s="9"/>
      <c r="L3" s="27" t="str">
        <f>"编制日期："&amp;YEAR(封面!$G$14)&amp;"年"&amp;MONTH(封面!$G$14)&amp;"月"&amp;DAY(封面!$G$14)&amp;"日"</f>
        <v>编制日期：2020年4月3日</v>
      </c>
      <c r="M3" s="28"/>
      <c r="N3" s="29"/>
      <c r="O3" s="29"/>
      <c r="P3" s="30"/>
    </row>
    <row r="4" spans="1:23" s="4" customFormat="1" ht="14.25" customHeight="1">
      <c r="A4" s="321" t="s">
        <v>17</v>
      </c>
      <c r="B4" s="312" t="s">
        <v>18</v>
      </c>
      <c r="C4" s="318" t="s">
        <v>19</v>
      </c>
      <c r="D4" s="319"/>
      <c r="E4" s="320" t="s">
        <v>20</v>
      </c>
      <c r="F4" s="320"/>
      <c r="G4" s="313" t="s">
        <v>572</v>
      </c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 t="s">
        <v>21</v>
      </c>
      <c r="T4" s="314" t="s">
        <v>22</v>
      </c>
    </row>
    <row r="5" spans="1:23" s="5" customFormat="1">
      <c r="A5" s="321"/>
      <c r="B5" s="312"/>
      <c r="C5" s="13" t="s">
        <v>23</v>
      </c>
      <c r="D5" s="13" t="s">
        <v>24</v>
      </c>
      <c r="E5" s="13" t="s">
        <v>23</v>
      </c>
      <c r="F5" s="13" t="s">
        <v>24</v>
      </c>
      <c r="G5" s="290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313"/>
      <c r="T5" s="315"/>
    </row>
    <row r="6" spans="1:23" s="5" customFormat="1" ht="17.25" customHeight="1">
      <c r="A6" s="539" t="s">
        <v>530</v>
      </c>
      <c r="B6" s="15" t="s">
        <v>531</v>
      </c>
      <c r="C6" s="46">
        <f ca="1">OFFSET($H6,0,MONTH(封面!$G$13)-1,)-OFFSET('2019财务费用 '!$G6,0,MONTH(封面!$G$13)-1,)</f>
        <v>-149889.51999999999</v>
      </c>
      <c r="D6" s="46">
        <f ca="1">OFFSET($H6,0,MONTH(封面!$G$13)-1,)-OFFSET('2020预算财务费用 '!$G6,0,MONTH(封面!$G$13)-1,)</f>
        <v>0</v>
      </c>
      <c r="E6" s="46">
        <f ca="1">SUM(OFFSET($H6,0,0,1,MONTH(封面!$G$13)))-SUM(OFFSET('2019财务费用 '!$G6,0,0,1,MONTH(封面!$G$13)))</f>
        <v>-233849.25</v>
      </c>
      <c r="F6" s="46">
        <f ca="1">SUM(OFFSET($H6,0,0,1,MONTH(封面!$G$13)))-SUM(OFFSET('2020预算财务费用 '!$G6,0,0,1,MONTH(封面!$G$13)))</f>
        <v>201313.88</v>
      </c>
      <c r="G6" s="46">
        <v>108262.43</v>
      </c>
      <c r="H6" s="46">
        <v>99360.65</v>
      </c>
      <c r="I6" s="46">
        <v>101953.23</v>
      </c>
      <c r="J6" s="46"/>
      <c r="K6" s="46"/>
      <c r="L6" s="46"/>
      <c r="M6" s="46"/>
      <c r="N6" s="46"/>
      <c r="O6" s="46"/>
      <c r="P6" s="46"/>
      <c r="Q6" s="46"/>
      <c r="R6" s="46"/>
      <c r="S6" s="18">
        <f>SUM(G6:R6)</f>
        <v>309576.31</v>
      </c>
      <c r="T6" s="33"/>
      <c r="U6" s="47" t="s">
        <v>539</v>
      </c>
      <c r="V6" s="47"/>
    </row>
    <row r="7" spans="1:23" s="5" customFormat="1" ht="17.25" customHeight="1">
      <c r="A7" s="539"/>
      <c r="B7" s="15" t="s">
        <v>532</v>
      </c>
      <c r="C7" s="46">
        <f ca="1">OFFSET($H7,0,MONTH(封面!$G$13)-1,)-OFFSET('2019财务费用 '!$G7,0,MONTH(封面!$G$13)-1,)</f>
        <v>642.84</v>
      </c>
      <c r="D7" s="46">
        <f ca="1">OFFSET($H7,0,MONTH(封面!$G$13)-1,)-OFFSET('2020预算财务费用 '!$G7,0,MONTH(封面!$G$13)-1,)</f>
        <v>0</v>
      </c>
      <c r="E7" s="46">
        <f ca="1">SUM(OFFSET($H7,0,0,1,MONTH(封面!$G$13)))-SUM(OFFSET('2019财务费用 '!$G7,0,0,1,MONTH(封面!$G$13)))</f>
        <v>-1865.6799999999998</v>
      </c>
      <c r="F7" s="46">
        <f ca="1">SUM(OFFSET($H7,0,0,1,MONTH(封面!$G$13)))-SUM(OFFSET('2020预算财务费用 '!$G7,0,0,1,MONTH(封面!$G$13)))</f>
        <v>-2508.52</v>
      </c>
      <c r="G7" s="46"/>
      <c r="H7" s="46"/>
      <c r="I7" s="46">
        <v>-2508.52</v>
      </c>
      <c r="J7" s="46"/>
      <c r="K7" s="46"/>
      <c r="L7" s="46"/>
      <c r="M7" s="46"/>
      <c r="N7" s="46"/>
      <c r="O7" s="46"/>
      <c r="P7" s="46"/>
      <c r="Q7" s="46"/>
      <c r="R7" s="46"/>
      <c r="S7" s="18">
        <f>SUM(G7:R7)</f>
        <v>-2508.52</v>
      </c>
      <c r="T7" s="33"/>
      <c r="U7" s="47" t="s">
        <v>540</v>
      </c>
      <c r="V7" s="47"/>
    </row>
    <row r="8" spans="1:23" s="5" customFormat="1" ht="17.25" customHeight="1">
      <c r="A8" s="14" t="s">
        <v>533</v>
      </c>
      <c r="B8" s="15" t="s">
        <v>533</v>
      </c>
      <c r="C8" s="46">
        <f ca="1">OFFSET($H8,0,MONTH(封面!$G$13)-1,)-OFFSET('2019财务费用 '!$G8,0,MONTH(封面!$G$13)-1,)</f>
        <v>0</v>
      </c>
      <c r="D8" s="46">
        <f ca="1">OFFSET($H8,0,MONTH(封面!$G$13)-1,)-OFFSET('2020预算财务费用 '!$G8,0,MONTH(封面!$G$13)-1,)</f>
        <v>0</v>
      </c>
      <c r="E8" s="46">
        <f ca="1">SUM(OFFSET($H8,0,0,1,MONTH(封面!$G$13)))-SUM(OFFSET('2019财务费用 '!$G8,0,0,1,MONTH(封面!$G$13)))</f>
        <v>0</v>
      </c>
      <c r="F8" s="46">
        <f ca="1">SUM(OFFSET($H8,0,0,1,MONTH(封面!$G$13)))-SUM(OFFSET('2020预算财务费用 '!$G8,0,0,1,MONTH(封面!$G$13)))</f>
        <v>0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18">
        <f t="shared" ref="S8:S11" si="0">SUM(G8:R8)</f>
        <v>0</v>
      </c>
      <c r="T8" s="33"/>
      <c r="U8" s="47" t="s">
        <v>541</v>
      </c>
      <c r="V8" s="47"/>
    </row>
    <row r="9" spans="1:23" s="5" customFormat="1" ht="17.25" customHeight="1">
      <c r="A9" s="14" t="s">
        <v>534</v>
      </c>
      <c r="B9" s="15" t="s">
        <v>534</v>
      </c>
      <c r="C9" s="46">
        <f ca="1">OFFSET($H9,0,MONTH(封面!$G$13)-1,)-OFFSET('2019财务费用 '!$G9,0,MONTH(封面!$G$13)-1,)</f>
        <v>-2229.3000000000002</v>
      </c>
      <c r="D9" s="46">
        <f ca="1">OFFSET($H9,0,MONTH(封面!$G$13)-1,)-OFFSET('2020预算财务费用 '!$G9,0,MONTH(封面!$G$13)-1,)</f>
        <v>0</v>
      </c>
      <c r="E9" s="46">
        <f ca="1">SUM(OFFSET($H9,0,0,1,MONTH(封面!$G$13)))-SUM(OFFSET('2019财务费用 '!$G9,0,0,1,MONTH(封面!$G$13)))</f>
        <v>-4976.6600000000008</v>
      </c>
      <c r="F9" s="46">
        <f ca="1">SUM(OFFSET($H9,0,0,1,MONTH(封面!$G$13)))-SUM(OFFSET('2020预算财务费用 '!$G9,0,0,1,MONTH(封面!$G$13)))</f>
        <v>2264.41</v>
      </c>
      <c r="G9" s="46">
        <v>1266.79</v>
      </c>
      <c r="H9" s="46">
        <v>660.41</v>
      </c>
      <c r="I9" s="46">
        <v>1604</v>
      </c>
      <c r="J9" s="46"/>
      <c r="K9" s="46"/>
      <c r="L9" s="46"/>
      <c r="M9" s="46"/>
      <c r="N9" s="46"/>
      <c r="O9" s="46"/>
      <c r="P9" s="46"/>
      <c r="Q9" s="46"/>
      <c r="R9" s="46"/>
      <c r="S9" s="18">
        <f t="shared" si="0"/>
        <v>3531.2</v>
      </c>
      <c r="T9" s="33"/>
      <c r="U9" s="47" t="s">
        <v>542</v>
      </c>
      <c r="V9" s="47"/>
    </row>
    <row r="10" spans="1:23" s="5" customFormat="1" ht="17.25" customHeight="1">
      <c r="A10" s="539" t="s">
        <v>535</v>
      </c>
      <c r="B10" s="15" t="s">
        <v>536</v>
      </c>
      <c r="C10" s="46">
        <f ca="1">OFFSET($H10,0,MONTH(封面!$G$13)-1,)-OFFSET('2019财务费用 '!$G10,0,MONTH(封面!$G$13)-1,)</f>
        <v>10823.23</v>
      </c>
      <c r="D10" s="46">
        <f ca="1">OFFSET($H10,0,MONTH(封面!$G$13)-1,)-OFFSET('2020预算财务费用 '!$G10,0,MONTH(封面!$G$13)-1,)</f>
        <v>0</v>
      </c>
      <c r="E10" s="46">
        <f ca="1">SUM(OFFSET($H10,0,0,1,MONTH(封面!$G$13)))-SUM(OFFSET('2019财务费用 '!$G10,0,0,1,MONTH(封面!$G$13)))</f>
        <v>-46468.61</v>
      </c>
      <c r="F10" s="46">
        <f ca="1">SUM(OFFSET($H10,0,0,1,MONTH(封面!$G$13)))-SUM(OFFSET('2020预算财务费用 '!$G10,0,0,1,MONTH(封面!$G$13)))</f>
        <v>-60476.880000000005</v>
      </c>
      <c r="G10" s="46">
        <v>-377.49</v>
      </c>
      <c r="H10" s="46">
        <v>-36449.82</v>
      </c>
      <c r="I10" s="46">
        <v>-24027.06</v>
      </c>
      <c r="J10" s="46"/>
      <c r="K10" s="46"/>
      <c r="L10" s="46"/>
      <c r="M10" s="46"/>
      <c r="N10" s="46"/>
      <c r="O10" s="46"/>
      <c r="P10" s="46"/>
      <c r="Q10" s="46"/>
      <c r="R10" s="46"/>
      <c r="S10" s="18">
        <f t="shared" si="0"/>
        <v>-60854.369999999995</v>
      </c>
      <c r="T10" s="33"/>
      <c r="U10" s="47" t="s">
        <v>543</v>
      </c>
      <c r="V10" s="47"/>
    </row>
    <row r="11" spans="1:23" s="5" customFormat="1" ht="17.25" customHeight="1">
      <c r="A11" s="539"/>
      <c r="B11" s="15" t="s">
        <v>537</v>
      </c>
      <c r="C11" s="46">
        <f ca="1">OFFSET($H11,0,MONTH(封面!$G$13)-1,)-OFFSET('2019财务费用 '!$G11,0,MONTH(封面!$G$13)-1,)</f>
        <v>-699.79</v>
      </c>
      <c r="D11" s="46">
        <f ca="1">OFFSET($H11,0,MONTH(封面!$G$13)-1,)-OFFSET('2020预算财务费用 '!$G11,0,MONTH(封面!$G$13)-1,)</f>
        <v>0</v>
      </c>
      <c r="E11" s="46">
        <f ca="1">SUM(OFFSET($H11,0,0,1,MONTH(封面!$G$13)))-SUM(OFFSET('2019财务费用 '!$G11,0,0,1,MONTH(封面!$G$13)))</f>
        <v>-44565.47</v>
      </c>
      <c r="F11" s="46">
        <f ca="1">SUM(OFFSET($H11,0,0,1,MONTH(封面!$G$13)))-SUM(OFFSET('2020预算财务费用 '!$G11,0,0,1,MONTH(封面!$G$13)))</f>
        <v>4405.8999999999996</v>
      </c>
      <c r="G11" s="46">
        <v>17232.259999999998</v>
      </c>
      <c r="H11" s="46">
        <v>4259.78</v>
      </c>
      <c r="I11" s="46">
        <v>146.12</v>
      </c>
      <c r="J11" s="46"/>
      <c r="K11" s="46"/>
      <c r="L11" s="46"/>
      <c r="M11" s="46"/>
      <c r="N11" s="46"/>
      <c r="O11" s="46"/>
      <c r="P11" s="46"/>
      <c r="Q11" s="46"/>
      <c r="R11" s="46"/>
      <c r="S11" s="18">
        <f t="shared" si="0"/>
        <v>21638.159999999996</v>
      </c>
      <c r="T11" s="33"/>
      <c r="U11" s="47" t="s">
        <v>544</v>
      </c>
      <c r="V11" s="47"/>
    </row>
    <row r="12" spans="1:23">
      <c r="A12" s="14" t="s">
        <v>144</v>
      </c>
      <c r="B12" s="15" t="s">
        <v>144</v>
      </c>
      <c r="C12" s="46">
        <f ca="1">OFFSET($H12,0,MONTH(封面!$G$13)-1,)-OFFSET('2019财务费用 '!$G12,0,MONTH(封面!$G$13)-1,)</f>
        <v>0</v>
      </c>
      <c r="D12" s="46">
        <f ca="1">OFFSET($H12,0,MONTH(封面!$G$13)-1,)-OFFSET('2020预算财务费用 '!$G12,0,MONTH(封面!$G$13)-1,)</f>
        <v>0</v>
      </c>
      <c r="E12" s="46">
        <f ca="1">SUM(OFFSET($H12,0,0,1,MONTH(封面!$G$13)))-SUM(OFFSET('2019财务费用 '!$G12,0,0,1,MONTH(封面!$G$13)))</f>
        <v>0</v>
      </c>
      <c r="F12" s="46">
        <f ca="1">SUM(OFFSET($H12,0,0,1,MONTH(封面!$G$13)))-SUM(OFFSET('2020预算财务费用 '!$G12,0,0,1,MONTH(封面!$G$13)))</f>
        <v>0</v>
      </c>
      <c r="G12" s="2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18">
        <f t="shared" ref="S12" si="1">SUM(G12:R12)</f>
        <v>0</v>
      </c>
      <c r="T12" s="33"/>
      <c r="U12" s="47" t="s">
        <v>545</v>
      </c>
      <c r="V12" s="47"/>
      <c r="W12" s="5"/>
    </row>
    <row r="13" spans="1:23" ht="22.5" customHeight="1">
      <c r="A13" s="536" t="s">
        <v>538</v>
      </c>
      <c r="B13" s="537"/>
      <c r="C13" s="18">
        <f ca="1">SUM(C6:C12)</f>
        <v>-141352.53999999998</v>
      </c>
      <c r="D13" s="18">
        <f ca="1">SUM(D6:D12)</f>
        <v>0</v>
      </c>
      <c r="E13" s="18">
        <f ca="1">SUM(E6:E12)</f>
        <v>-331725.67000000004</v>
      </c>
      <c r="F13" s="18">
        <f ca="1">SUM(F6:F12)</f>
        <v>144998.79</v>
      </c>
      <c r="G13" s="17">
        <f>SUM(G6:G12)</f>
        <v>126383.98999999998</v>
      </c>
      <c r="H13" s="18">
        <f t="shared" ref="H13:S13" si="2">SUM(H6:H12)</f>
        <v>67831.02</v>
      </c>
      <c r="I13" s="18">
        <f t="shared" si="2"/>
        <v>77167.76999999999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271382.77999999997</v>
      </c>
      <c r="T13" s="17"/>
    </row>
    <row r="14" spans="1:23">
      <c r="A14" s="19"/>
      <c r="G14" s="37"/>
    </row>
    <row r="15" spans="1:23">
      <c r="A15" s="19"/>
      <c r="G15" s="37"/>
      <c r="K15" s="20"/>
    </row>
    <row r="16" spans="1:23">
      <c r="A16" s="19"/>
      <c r="G16" s="37"/>
    </row>
    <row r="17" spans="1:10">
      <c r="A17" s="19"/>
      <c r="G17" s="37"/>
    </row>
    <row r="18" spans="1:10">
      <c r="A18" s="19"/>
    </row>
    <row r="20" spans="1:10">
      <c r="J20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27" type="noConversion"/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18"/>
  <sheetViews>
    <sheetView workbookViewId="0">
      <pane xSplit="7" ySplit="5" topLeftCell="H6" activePane="bottomRight" state="frozen"/>
      <selection pane="topRight"/>
      <selection pane="bottomLeft"/>
      <selection pane="bottomRight" activeCell="K19" sqref="K19"/>
    </sheetView>
  </sheetViews>
  <sheetFormatPr defaultColWidth="9" defaultRowHeight="14.25"/>
  <cols>
    <col min="1" max="1" width="13.5" style="6" customWidth="1"/>
    <col min="2" max="2" width="10.25" style="6" customWidth="1"/>
    <col min="3" max="3" width="9.375" style="7" hidden="1" customWidth="1"/>
    <col min="4" max="6" width="8.875" style="7" hidden="1" customWidth="1"/>
    <col min="7" max="7" width="12.75" style="34" customWidth="1"/>
    <col min="8" max="18" width="10" style="34" customWidth="1"/>
    <col min="19" max="19" width="12.125" style="34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8"/>
      <c r="P1" s="38"/>
      <c r="Q1" s="45"/>
      <c r="R1" s="45"/>
      <c r="S1" s="45"/>
    </row>
    <row r="2" spans="1:20" s="2" customFormat="1" ht="18" customHeight="1">
      <c r="A2" s="8"/>
      <c r="B2" s="9"/>
      <c r="C2" s="9"/>
      <c r="D2" s="9"/>
      <c r="E2" s="9"/>
      <c r="F2" s="9"/>
      <c r="G2" s="35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</row>
    <row r="3" spans="1:20" s="3" customFormat="1" ht="15" customHeight="1">
      <c r="A3" s="8"/>
      <c r="B3" s="9"/>
      <c r="C3" s="9"/>
      <c r="D3" s="9"/>
      <c r="E3" s="9"/>
      <c r="F3" s="9"/>
      <c r="G3" s="35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</row>
    <row r="4" spans="1:20" s="4" customFormat="1" ht="14.25" customHeight="1">
      <c r="A4" s="321" t="s">
        <v>17</v>
      </c>
      <c r="B4" s="312" t="s">
        <v>18</v>
      </c>
      <c r="C4" s="318" t="s">
        <v>19</v>
      </c>
      <c r="D4" s="319"/>
      <c r="E4" s="320" t="s">
        <v>20</v>
      </c>
      <c r="F4" s="320"/>
      <c r="G4" s="367" t="s">
        <v>549</v>
      </c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 t="s">
        <v>21</v>
      </c>
      <c r="T4" s="314"/>
    </row>
    <row r="5" spans="1:20" s="5" customFormat="1">
      <c r="A5" s="321"/>
      <c r="B5" s="312"/>
      <c r="C5" s="13" t="s">
        <v>23</v>
      </c>
      <c r="D5" s="13" t="s">
        <v>24</v>
      </c>
      <c r="E5" s="13" t="s">
        <v>23</v>
      </c>
      <c r="F5" s="13" t="s">
        <v>24</v>
      </c>
      <c r="G5" s="36" t="s">
        <v>25</v>
      </c>
      <c r="H5" s="36" t="s">
        <v>26</v>
      </c>
      <c r="I5" s="36" t="s">
        <v>27</v>
      </c>
      <c r="J5" s="36" t="s">
        <v>28</v>
      </c>
      <c r="K5" s="36" t="s">
        <v>29</v>
      </c>
      <c r="L5" s="36" t="s">
        <v>30</v>
      </c>
      <c r="M5" s="36" t="s">
        <v>31</v>
      </c>
      <c r="N5" s="36" t="s">
        <v>32</v>
      </c>
      <c r="O5" s="36" t="s">
        <v>33</v>
      </c>
      <c r="P5" s="36" t="s">
        <v>34</v>
      </c>
      <c r="Q5" s="36" t="s">
        <v>35</v>
      </c>
      <c r="R5" s="36" t="s">
        <v>36</v>
      </c>
      <c r="S5" s="367"/>
      <c r="T5" s="315"/>
    </row>
    <row r="6" spans="1:20" s="5" customFormat="1" ht="17.25" customHeight="1">
      <c r="A6" s="539" t="s">
        <v>530</v>
      </c>
      <c r="B6" s="15" t="s">
        <v>531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>
        <f>SUM(G6:R6)</f>
        <v>0</v>
      </c>
      <c r="T6" s="33"/>
    </row>
    <row r="7" spans="1:20" s="5" customFormat="1" ht="17.25" customHeight="1">
      <c r="A7" s="539"/>
      <c r="B7" s="15" t="s">
        <v>532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>
        <f t="shared" ref="S7:S13" si="0">SUM(G7:R7)</f>
        <v>0</v>
      </c>
      <c r="T7" s="33"/>
    </row>
    <row r="8" spans="1:20" s="5" customFormat="1" ht="17.25" customHeight="1">
      <c r="A8" s="14" t="s">
        <v>533</v>
      </c>
      <c r="B8" s="15" t="s">
        <v>533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>
        <f t="shared" si="0"/>
        <v>0</v>
      </c>
      <c r="T8" s="33"/>
    </row>
    <row r="9" spans="1:20" s="5" customFormat="1" ht="17.25" customHeight="1">
      <c r="A9" s="14" t="s">
        <v>534</v>
      </c>
      <c r="B9" s="15" t="s">
        <v>534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>
        <f t="shared" si="0"/>
        <v>0</v>
      </c>
      <c r="T9" s="33"/>
    </row>
    <row r="10" spans="1:20" s="5" customFormat="1" ht="17.25" customHeight="1">
      <c r="A10" s="539" t="s">
        <v>535</v>
      </c>
      <c r="B10" s="15" t="s">
        <v>536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>
        <f t="shared" si="0"/>
        <v>0</v>
      </c>
      <c r="T10" s="33"/>
    </row>
    <row r="11" spans="1:20" s="5" customFormat="1" ht="17.25" customHeight="1">
      <c r="A11" s="539"/>
      <c r="B11" s="15" t="s">
        <v>537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>
        <f t="shared" si="0"/>
        <v>0</v>
      </c>
      <c r="T11" s="33"/>
    </row>
    <row r="12" spans="1:20">
      <c r="A12" s="14" t="s">
        <v>144</v>
      </c>
      <c r="B12" s="15" t="s">
        <v>144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>
        <f t="shared" si="0"/>
        <v>0</v>
      </c>
      <c r="T12" s="33"/>
    </row>
    <row r="13" spans="1:20" ht="22.5" customHeight="1">
      <c r="A13" s="536" t="s">
        <v>538</v>
      </c>
      <c r="B13" s="537"/>
      <c r="C13" s="17"/>
      <c r="D13" s="17"/>
      <c r="E13" s="17"/>
      <c r="F13" s="17"/>
      <c r="G13" s="17">
        <f>SUM(G6:G12)</f>
        <v>0</v>
      </c>
      <c r="H13" s="17">
        <f t="shared" ref="H13:R13" si="1">SUM(H6:H12)</f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  <c r="Q13" s="17">
        <f t="shared" si="1"/>
        <v>0</v>
      </c>
      <c r="R13" s="17">
        <f t="shared" si="1"/>
        <v>0</v>
      </c>
      <c r="S13" s="17">
        <f t="shared" si="0"/>
        <v>0</v>
      </c>
      <c r="T13" s="17"/>
    </row>
    <row r="14" spans="1:20">
      <c r="A14" s="19"/>
      <c r="G14" s="37"/>
    </row>
    <row r="15" spans="1:20">
      <c r="A15" s="19"/>
      <c r="G15" s="37"/>
    </row>
    <row r="16" spans="1:20">
      <c r="A16" s="19"/>
      <c r="G16" s="37"/>
    </row>
    <row r="17" spans="1:7">
      <c r="A17" s="19"/>
      <c r="G17" s="37"/>
    </row>
    <row r="18" spans="1:7">
      <c r="A18" s="19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27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W23"/>
  <sheetViews>
    <sheetView workbookViewId="0">
      <pane xSplit="6" ySplit="5" topLeftCell="G6" activePane="bottomRight" state="frozen"/>
      <selection pane="topRight"/>
      <selection pane="bottomLeft"/>
      <selection pane="bottomRight" activeCell="T22" sqref="T22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34" customWidth="1"/>
    <col min="8" max="8" width="10.5" style="6" customWidth="1"/>
    <col min="9" max="9" width="11.5" style="6" customWidth="1"/>
    <col min="10" max="10" width="13.875" style="7" customWidth="1"/>
    <col min="11" max="11" width="12.25" style="7" customWidth="1"/>
    <col min="12" max="12" width="11.5" style="7" customWidth="1"/>
    <col min="13" max="13" width="10" style="7" customWidth="1"/>
    <col min="14" max="14" width="10.75" style="7" customWidth="1"/>
    <col min="15" max="15" width="13.25" style="7" customWidth="1"/>
    <col min="16" max="16" width="13" style="7" customWidth="1"/>
    <col min="17" max="17" width="12.625" style="6" customWidth="1"/>
    <col min="18" max="18" width="13.5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3" s="1" customFormat="1" ht="28.5" customHeight="1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"/>
      <c r="P1" s="22"/>
    </row>
    <row r="2" spans="1:23" s="2" customFormat="1" ht="18" customHeight="1">
      <c r="A2" s="8" t="s">
        <v>555</v>
      </c>
      <c r="B2" s="9"/>
      <c r="C2" s="9"/>
      <c r="D2" s="9"/>
      <c r="E2" s="9"/>
      <c r="F2" s="9"/>
      <c r="G2" s="35"/>
      <c r="H2" s="10"/>
      <c r="I2" s="23"/>
      <c r="J2" s="23"/>
      <c r="K2" s="24"/>
      <c r="L2" s="24"/>
      <c r="M2" s="25"/>
      <c r="N2" s="25"/>
      <c r="O2" s="25"/>
      <c r="P2" s="26"/>
    </row>
    <row r="3" spans="1:23" s="3" customFormat="1" ht="15" customHeight="1">
      <c r="A3" s="8" t="s">
        <v>564</v>
      </c>
      <c r="B3" s="9"/>
      <c r="C3" s="9"/>
      <c r="D3" s="9"/>
      <c r="E3" s="9"/>
      <c r="F3" s="9"/>
      <c r="G3" s="35"/>
      <c r="H3" s="9"/>
      <c r="I3" s="27"/>
      <c r="J3" s="9"/>
      <c r="K3" s="9"/>
      <c r="L3" s="27" t="s">
        <v>567</v>
      </c>
      <c r="M3" s="28"/>
      <c r="N3" s="29"/>
      <c r="O3" s="29"/>
      <c r="P3" s="30"/>
    </row>
    <row r="4" spans="1:23" s="4" customFormat="1" ht="14.25" customHeight="1">
      <c r="A4" s="511" t="s">
        <v>17</v>
      </c>
      <c r="B4" s="512" t="s">
        <v>18</v>
      </c>
      <c r="C4" s="318" t="s">
        <v>19</v>
      </c>
      <c r="D4" s="319"/>
      <c r="E4" s="497" t="s">
        <v>20</v>
      </c>
      <c r="F4" s="497"/>
      <c r="G4" s="489" t="s">
        <v>568</v>
      </c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 t="s">
        <v>21</v>
      </c>
      <c r="T4" s="314" t="s">
        <v>22</v>
      </c>
    </row>
    <row r="5" spans="1:23" s="5" customFormat="1">
      <c r="A5" s="511"/>
      <c r="B5" s="512"/>
      <c r="C5" s="280" t="s">
        <v>23</v>
      </c>
      <c r="D5" s="280" t="s">
        <v>24</v>
      </c>
      <c r="E5" s="280" t="s">
        <v>23</v>
      </c>
      <c r="F5" s="280" t="s">
        <v>24</v>
      </c>
      <c r="G5" s="251" t="s">
        <v>25</v>
      </c>
      <c r="H5" s="262" t="s">
        <v>26</v>
      </c>
      <c r="I5" s="262" t="s">
        <v>27</v>
      </c>
      <c r="J5" s="262" t="s">
        <v>28</v>
      </c>
      <c r="K5" s="262" t="s">
        <v>29</v>
      </c>
      <c r="L5" s="262" t="s">
        <v>30</v>
      </c>
      <c r="M5" s="262" t="s">
        <v>31</v>
      </c>
      <c r="N5" s="262" t="s">
        <v>32</v>
      </c>
      <c r="O5" s="262" t="s">
        <v>33</v>
      </c>
      <c r="P5" s="262" t="s">
        <v>34</v>
      </c>
      <c r="Q5" s="262" t="s">
        <v>35</v>
      </c>
      <c r="R5" s="262" t="s">
        <v>36</v>
      </c>
      <c r="S5" s="489"/>
      <c r="T5" s="315"/>
    </row>
    <row r="6" spans="1:23" s="5" customFormat="1" ht="17.25" customHeight="1">
      <c r="A6" s="545" t="s">
        <v>530</v>
      </c>
      <c r="B6" s="282" t="s">
        <v>531</v>
      </c>
      <c r="C6" s="283">
        <v>1548207.31</v>
      </c>
      <c r="D6" s="283">
        <v>1708471.58</v>
      </c>
      <c r="E6" s="283">
        <v>1503631.6500000004</v>
      </c>
      <c r="F6" s="283">
        <v>3267053.64</v>
      </c>
      <c r="G6" s="246">
        <v>149889.51999999999</v>
      </c>
      <c r="H6" s="283">
        <v>135384.09</v>
      </c>
      <c r="I6" s="283">
        <v>149889.51999999999</v>
      </c>
      <c r="J6" s="283">
        <v>145054.38</v>
      </c>
      <c r="K6" s="283">
        <v>149889.51999999999</v>
      </c>
      <c r="L6" s="283">
        <v>145054.38</v>
      </c>
      <c r="M6" s="283">
        <v>149889.51999999999</v>
      </c>
      <c r="N6" s="283">
        <v>149889.51999999999</v>
      </c>
      <c r="O6" s="283">
        <v>141980.38</v>
      </c>
      <c r="P6" s="283">
        <v>141948.35</v>
      </c>
      <c r="Q6" s="283">
        <v>130837.13</v>
      </c>
      <c r="R6" s="283">
        <v>118765.27</v>
      </c>
      <c r="S6" s="284">
        <v>1708471.58</v>
      </c>
      <c r="T6" s="285"/>
      <c r="U6" s="47" t="s">
        <v>539</v>
      </c>
      <c r="V6" s="47"/>
    </row>
    <row r="7" spans="1:23" s="5" customFormat="1" ht="17.25" customHeight="1">
      <c r="A7" s="545"/>
      <c r="B7" s="282" t="s">
        <v>532</v>
      </c>
      <c r="C7" s="283">
        <v>4919.079999999999</v>
      </c>
      <c r="D7" s="283">
        <v>-5336.81</v>
      </c>
      <c r="E7" s="283">
        <v>27468.879999999997</v>
      </c>
      <c r="F7" s="283">
        <v>-10673.62</v>
      </c>
      <c r="G7" s="286"/>
      <c r="H7" s="283"/>
      <c r="I7" s="283">
        <v>-642.84</v>
      </c>
      <c r="J7" s="283">
        <v>-167.71</v>
      </c>
      <c r="K7" s="283"/>
      <c r="L7" s="283">
        <v>-653.85</v>
      </c>
      <c r="M7" s="283">
        <v>-7.39</v>
      </c>
      <c r="N7" s="283"/>
      <c r="O7" s="283">
        <v>-1146.74</v>
      </c>
      <c r="P7" s="283"/>
      <c r="Q7" s="283"/>
      <c r="R7" s="283">
        <v>-2718.28</v>
      </c>
      <c r="S7" s="284">
        <v>-5336.81</v>
      </c>
      <c r="T7" s="285"/>
      <c r="U7" s="47" t="s">
        <v>540</v>
      </c>
      <c r="V7" s="47"/>
    </row>
    <row r="8" spans="1:23" s="5" customFormat="1" ht="17.25" customHeight="1">
      <c r="A8" s="287" t="s">
        <v>533</v>
      </c>
      <c r="B8" s="282" t="s">
        <v>533</v>
      </c>
      <c r="C8" s="283">
        <v>0</v>
      </c>
      <c r="D8" s="283">
        <v>0</v>
      </c>
      <c r="E8" s="283">
        <v>0</v>
      </c>
      <c r="F8" s="283">
        <v>0</v>
      </c>
      <c r="G8" s="246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4">
        <v>0</v>
      </c>
      <c r="T8" s="285"/>
      <c r="U8" s="47" t="s">
        <v>541</v>
      </c>
      <c r="V8" s="47"/>
    </row>
    <row r="9" spans="1:23" s="5" customFormat="1" ht="17.25" customHeight="1">
      <c r="A9" s="287" t="s">
        <v>534</v>
      </c>
      <c r="B9" s="282" t="s">
        <v>534</v>
      </c>
      <c r="C9" s="283">
        <v>14955.900000000003</v>
      </c>
      <c r="D9" s="283">
        <v>18839.370000000003</v>
      </c>
      <c r="E9" s="283">
        <v>6583.7400000000016</v>
      </c>
      <c r="F9" s="283">
        <v>33352.97</v>
      </c>
      <c r="G9" s="288">
        <v>4325.7700000000004</v>
      </c>
      <c r="H9" s="283">
        <v>686</v>
      </c>
      <c r="I9" s="283">
        <v>2229.3000000000002</v>
      </c>
      <c r="J9" s="283">
        <v>1018.92</v>
      </c>
      <c r="K9" s="283">
        <v>2145.96</v>
      </c>
      <c r="L9" s="283">
        <v>1265.6199999999999</v>
      </c>
      <c r="M9" s="283">
        <v>1386.43</v>
      </c>
      <c r="N9" s="283">
        <v>733.43</v>
      </c>
      <c r="O9" s="283">
        <v>1355.38</v>
      </c>
      <c r="P9" s="283">
        <v>819.85</v>
      </c>
      <c r="Q9" s="283">
        <v>1581.85</v>
      </c>
      <c r="R9" s="283">
        <v>1290.8599999999999</v>
      </c>
      <c r="S9" s="284">
        <v>18839.370000000003</v>
      </c>
      <c r="T9" s="285"/>
      <c r="U9" s="47" t="s">
        <v>542</v>
      </c>
      <c r="V9" s="47"/>
    </row>
    <row r="10" spans="1:23" s="5" customFormat="1" ht="17.25" customHeight="1">
      <c r="A10" s="545" t="s">
        <v>535</v>
      </c>
      <c r="B10" s="282" t="s">
        <v>536</v>
      </c>
      <c r="C10" s="283">
        <v>-221192.91</v>
      </c>
      <c r="D10" s="283">
        <v>-222423.11000000002</v>
      </c>
      <c r="E10" s="283">
        <v>-268065.63</v>
      </c>
      <c r="F10" s="283">
        <v>-441889.34</v>
      </c>
      <c r="G10" s="288">
        <v>-2956.88</v>
      </c>
      <c r="H10" s="283">
        <v>-228.16</v>
      </c>
      <c r="I10" s="283">
        <v>-10823.23</v>
      </c>
      <c r="J10" s="283">
        <v>-9381.6</v>
      </c>
      <c r="K10" s="283">
        <v>-23941.16</v>
      </c>
      <c r="L10" s="283">
        <v>-9381.23</v>
      </c>
      <c r="M10" s="283">
        <v>-3141.16</v>
      </c>
      <c r="N10" s="283">
        <v>-66255.91</v>
      </c>
      <c r="O10" s="283">
        <v>-50974.15</v>
      </c>
      <c r="P10" s="283">
        <v>-2805.13</v>
      </c>
      <c r="Q10" s="283"/>
      <c r="R10" s="283">
        <v>-42534.5</v>
      </c>
      <c r="S10" s="284">
        <v>-222423.11000000002</v>
      </c>
      <c r="T10" s="285"/>
      <c r="U10" s="47" t="s">
        <v>543</v>
      </c>
      <c r="V10" s="47"/>
    </row>
    <row r="11" spans="1:23" s="5" customFormat="1" ht="17.25" customHeight="1">
      <c r="A11" s="545"/>
      <c r="B11" s="282" t="s">
        <v>537</v>
      </c>
      <c r="C11" s="283">
        <v>113238.57</v>
      </c>
      <c r="D11" s="283">
        <v>123570.65000000001</v>
      </c>
      <c r="E11" s="283">
        <v>163000.39000000001</v>
      </c>
      <c r="F11" s="283">
        <v>207789.51</v>
      </c>
      <c r="G11" s="288">
        <v>39351.79</v>
      </c>
      <c r="H11" s="283">
        <v>8919.7900000000009</v>
      </c>
      <c r="I11" s="283">
        <v>699.79</v>
      </c>
      <c r="J11" s="283">
        <v>4325.25</v>
      </c>
      <c r="K11" s="283">
        <v>0.01</v>
      </c>
      <c r="L11" s="283">
        <v>1107.4100000000001</v>
      </c>
      <c r="M11" s="283"/>
      <c r="N11" s="283"/>
      <c r="O11" s="283">
        <v>2330.61</v>
      </c>
      <c r="P11" s="283">
        <v>2658.11</v>
      </c>
      <c r="Q11" s="283">
        <v>4224.09</v>
      </c>
      <c r="R11" s="283">
        <v>59953.8</v>
      </c>
      <c r="S11" s="284">
        <v>123570.65000000001</v>
      </c>
      <c r="T11" s="285"/>
      <c r="U11" s="47" t="s">
        <v>544</v>
      </c>
      <c r="V11" s="47"/>
    </row>
    <row r="12" spans="1:23">
      <c r="A12" s="287" t="s">
        <v>144</v>
      </c>
      <c r="B12" s="282" t="s">
        <v>144</v>
      </c>
      <c r="C12" s="283">
        <v>0</v>
      </c>
      <c r="D12" s="283">
        <v>0</v>
      </c>
      <c r="E12" s="283">
        <v>0</v>
      </c>
      <c r="F12" s="283">
        <v>0</v>
      </c>
      <c r="G12" s="246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4">
        <v>0</v>
      </c>
      <c r="T12" s="285"/>
      <c r="U12" s="47" t="s">
        <v>545</v>
      </c>
      <c r="V12" s="47"/>
      <c r="W12" s="5"/>
    </row>
    <row r="13" spans="1:23" ht="22.5" customHeight="1">
      <c r="A13" s="536" t="s">
        <v>538</v>
      </c>
      <c r="B13" s="537"/>
      <c r="C13" s="284">
        <v>1460127.9500000002</v>
      </c>
      <c r="D13" s="284">
        <v>1623121.68</v>
      </c>
      <c r="E13" s="284">
        <v>1432619.0300000003</v>
      </c>
      <c r="F13" s="284">
        <v>3055633.16</v>
      </c>
      <c r="G13" s="289">
        <v>190610.19999999998</v>
      </c>
      <c r="H13" s="284">
        <v>144761.72</v>
      </c>
      <c r="I13" s="284">
        <v>141352.53999999998</v>
      </c>
      <c r="J13" s="284">
        <v>140849.24000000002</v>
      </c>
      <c r="K13" s="284">
        <v>128094.32999999997</v>
      </c>
      <c r="L13" s="284">
        <v>137392.32999999999</v>
      </c>
      <c r="M13" s="284">
        <v>148127.39999999997</v>
      </c>
      <c r="N13" s="284">
        <v>84367.039999999979</v>
      </c>
      <c r="O13" s="284">
        <v>93545.480000000025</v>
      </c>
      <c r="P13" s="284">
        <v>142621.18</v>
      </c>
      <c r="Q13" s="284">
        <v>136643.07</v>
      </c>
      <c r="R13" s="284">
        <v>134757.15000000002</v>
      </c>
      <c r="S13" s="284">
        <v>1623121.68</v>
      </c>
      <c r="T13" s="289"/>
    </row>
    <row r="14" spans="1:23">
      <c r="A14" s="19"/>
      <c r="G14" s="37"/>
    </row>
    <row r="15" spans="1:23">
      <c r="A15" s="19"/>
      <c r="G15" s="37"/>
      <c r="K15" s="20"/>
    </row>
    <row r="16" spans="1:23">
      <c r="A16" s="19"/>
      <c r="G16" s="37"/>
    </row>
    <row r="17" spans="1:16">
      <c r="A17" s="19"/>
      <c r="G17" s="37"/>
      <c r="K17" s="6"/>
      <c r="L17" s="6"/>
      <c r="M17" s="6"/>
      <c r="N17" s="6"/>
      <c r="O17" s="6"/>
      <c r="P17" s="6"/>
    </row>
    <row r="18" spans="1:16">
      <c r="A18" s="19"/>
      <c r="K18" s="6"/>
      <c r="L18" s="6"/>
      <c r="M18" s="6"/>
      <c r="N18" s="6"/>
      <c r="O18" s="6"/>
      <c r="P18" s="6"/>
    </row>
    <row r="19" spans="1:16">
      <c r="K19" s="6"/>
      <c r="L19" s="6"/>
      <c r="M19" s="6"/>
      <c r="N19" s="6"/>
      <c r="O19" s="6"/>
      <c r="P19" s="6"/>
    </row>
    <row r="20" spans="1:16">
      <c r="J20" s="20"/>
      <c r="K20" s="6"/>
      <c r="L20" s="6"/>
      <c r="M20" s="6"/>
      <c r="N20" s="6"/>
      <c r="O20" s="6"/>
      <c r="P20" s="6"/>
    </row>
    <row r="21" spans="1:16">
      <c r="K21" s="6"/>
      <c r="L21" s="6"/>
      <c r="M21" s="6"/>
      <c r="N21" s="6"/>
      <c r="O21" s="6"/>
      <c r="P21" s="6"/>
    </row>
    <row r="22" spans="1:16">
      <c r="K22" s="6"/>
      <c r="L22" s="6"/>
      <c r="M22" s="6"/>
      <c r="N22" s="6"/>
      <c r="O22" s="6"/>
      <c r="P22" s="6"/>
    </row>
    <row r="23" spans="1:16">
      <c r="K23" s="6"/>
      <c r="L23" s="6"/>
      <c r="M23" s="6"/>
      <c r="N23" s="6"/>
      <c r="O23" s="6"/>
      <c r="P23" s="6"/>
    </row>
  </sheetData>
  <mergeCells count="10">
    <mergeCell ref="A13:B13"/>
    <mergeCell ref="A4:A5"/>
    <mergeCell ref="A6:A7"/>
    <mergeCell ref="A10:A11"/>
    <mergeCell ref="B4:B5"/>
    <mergeCell ref="S4:S5"/>
    <mergeCell ref="T4:T5"/>
    <mergeCell ref="C4:D4"/>
    <mergeCell ref="E4:F4"/>
    <mergeCell ref="G4:R4"/>
  </mergeCells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6" activePane="bottomRight" state="frozen"/>
      <selection pane="topRight"/>
      <selection pane="bottomLeft"/>
      <selection pane="bottomRight" activeCell="F1" sqref="F1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12.375" style="7" customWidth="1"/>
    <col min="7" max="7" width="12.625" style="7" customWidth="1"/>
    <col min="8" max="11" width="11.625" style="7" customWidth="1"/>
    <col min="12" max="12" width="12.875" style="7" customWidth="1"/>
    <col min="13" max="14" width="11.375" style="7" customWidth="1"/>
    <col min="15" max="15" width="12.375" style="7" customWidth="1"/>
    <col min="16" max="18" width="12.375" style="6" customWidth="1"/>
    <col min="19" max="19" width="13.75" style="6" customWidth="1"/>
    <col min="20" max="20" width="14.125" style="6" customWidth="1"/>
    <col min="21" max="21" width="12" style="6" customWidth="1"/>
    <col min="22" max="16384" width="9" style="6"/>
  </cols>
  <sheetData>
    <row r="1" spans="1:21" s="1" customFormat="1" ht="25.5">
      <c r="A1" s="225" t="str">
        <f>HYPERLINK("#目录!B3","返回")</f>
        <v>返回</v>
      </c>
      <c r="B1" s="226" t="s">
        <v>15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7"/>
      <c r="P1" s="227"/>
      <c r="Q1" s="228"/>
      <c r="R1" s="228"/>
      <c r="S1" s="228"/>
      <c r="T1" s="228"/>
      <c r="U1" s="228"/>
    </row>
    <row r="2" spans="1:21" s="2" customFormat="1">
      <c r="A2" s="8" t="str">
        <f>"编制单位："&amp;封面!A8</f>
        <v>编制单位：池州天赐高新材料有限公司</v>
      </c>
      <c r="B2" s="9"/>
      <c r="C2" s="9"/>
      <c r="D2" s="9"/>
      <c r="E2" s="9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1" s="3" customFormat="1" ht="13.5">
      <c r="A3" s="8" t="str">
        <f>"编制期间："&amp;YEAR(封面!$G$13)&amp;"年"&amp;MONTH(封面!$G$13)&amp;"月"</f>
        <v>编制期间：2020年3月</v>
      </c>
      <c r="B3" s="9"/>
      <c r="C3" s="9"/>
      <c r="D3" s="9"/>
      <c r="E3" s="9"/>
      <c r="F3" s="9"/>
      <c r="G3" s="11"/>
      <c r="H3" s="9"/>
      <c r="I3" s="27"/>
      <c r="J3" s="9"/>
      <c r="K3" s="9"/>
      <c r="L3" s="27" t="str">
        <f>"编制日期："&amp;YEAR(封面!$G$14)&amp;"年"&amp;MONTH(封面!$G$14)&amp;"月7日"</f>
        <v>编制日期：2020年4月7日</v>
      </c>
      <c r="M3" s="28"/>
      <c r="N3" s="29"/>
      <c r="O3" s="29"/>
    </row>
    <row r="4" spans="1:21" s="4" customForma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13" t="s">
        <v>569</v>
      </c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 t="s">
        <v>21</v>
      </c>
      <c r="U4" s="314" t="s">
        <v>22</v>
      </c>
    </row>
    <row r="5" spans="1:21" s="5" customFormat="1">
      <c r="A5" s="321"/>
      <c r="B5" s="321"/>
      <c r="C5" s="312"/>
      <c r="D5" s="13" t="s">
        <v>23</v>
      </c>
      <c r="E5" s="13" t="s">
        <v>24</v>
      </c>
      <c r="F5" s="13" t="s">
        <v>23</v>
      </c>
      <c r="G5" s="13" t="s">
        <v>24</v>
      </c>
      <c r="H5" s="12" t="s">
        <v>25</v>
      </c>
      <c r="I5" s="12" t="s">
        <v>26</v>
      </c>
      <c r="J5" s="1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313"/>
      <c r="U5" s="315"/>
    </row>
    <row r="6" spans="1:21" s="5" customFormat="1">
      <c r="A6" s="322" t="s">
        <v>37</v>
      </c>
      <c r="B6" s="317" t="s">
        <v>38</v>
      </c>
      <c r="C6" s="61" t="s">
        <v>38</v>
      </c>
      <c r="D6" s="46">
        <f ca="1">SUM('2020实际制造费用池州天赐'!D6,'2020实际管理费用池州天赐'!D6,'2020实际营业费用池州天赐'!D6)</f>
        <v>159246.16000000003</v>
      </c>
      <c r="E6" s="46">
        <f ca="1">SUM('2020实际制造费用池州天赐'!E6,'2020实际管理费用池州天赐'!E6,'2020实际营业费用池州天赐'!E6)</f>
        <v>29243.090000000018</v>
      </c>
      <c r="F6" s="46">
        <f ca="1">SUM('2020实际制造费用池州天赐'!F6,'2020实际管理费用池州天赐'!F6,'2020实际营业费用池州天赐'!F6)</f>
        <v>302804.62000000011</v>
      </c>
      <c r="G6" s="46">
        <f ca="1">SUM('2020实际制造费用池州天赐'!G6,'2020实际管理费用池州天赐'!G6,'2020实际营业费用池州天赐'!G6)</f>
        <v>-50562.449999999881</v>
      </c>
      <c r="H6" s="46">
        <f>SUM('2020实际制造费用池州天赐'!H6,'2020实际管理费用池州天赐'!H6,'2020实际营业费用池州天赐'!H6)</f>
        <v>384217.28</v>
      </c>
      <c r="I6" s="46">
        <f>SUM('2020实际制造费用池州天赐'!I6,'2020实际管理费用池州天赐'!I6,'2020实际营业费用池州天赐'!I6)</f>
        <v>245977.18</v>
      </c>
      <c r="J6" s="46">
        <f>SUM('2020实际制造费用池州天赐'!J6,'2020实际管理费用池州天赐'!J6,'2020实际营业费用池州天赐'!J6)</f>
        <v>381243.09</v>
      </c>
      <c r="K6" s="46">
        <f>SUM('2020实际制造费用池州天赐'!K6,'2020实际管理费用池州天赐'!K6,'2020实际营业费用池州天赐'!K6)</f>
        <v>0</v>
      </c>
      <c r="L6" s="46">
        <f>SUM('2020实际制造费用池州天赐'!L6,'2020实际管理费用池州天赐'!L6,'2020实际营业费用池州天赐'!L6)</f>
        <v>0</v>
      </c>
      <c r="M6" s="46">
        <f>SUM('2020实际制造费用池州天赐'!M6,'2020实际管理费用池州天赐'!M6,'2020实际营业费用池州天赐'!M6)</f>
        <v>0</v>
      </c>
      <c r="N6" s="46">
        <f>SUM('2020实际制造费用池州天赐'!N6,'2020实际管理费用池州天赐'!N6,'2020实际营业费用池州天赐'!N6)</f>
        <v>0</v>
      </c>
      <c r="O6" s="46">
        <f>SUM('2020实际制造费用池州天赐'!O6,'2020实际管理费用池州天赐'!O6,'2020实际营业费用池州天赐'!O6)</f>
        <v>0</v>
      </c>
      <c r="P6" s="46">
        <f>SUM('2020实际制造费用池州天赐'!P6,'2020实际管理费用池州天赐'!P6,'2020实际营业费用池州天赐'!P6)</f>
        <v>0</v>
      </c>
      <c r="Q6" s="46">
        <f>SUM('2020实际制造费用池州天赐'!Q6,'2020实际管理费用池州天赐'!Q6,'2020实际营业费用池州天赐'!Q6)</f>
        <v>0</v>
      </c>
      <c r="R6" s="46">
        <f>SUM('2020实际制造费用池州天赐'!R6,'2020实际管理费用池州天赐'!R6,'2020实际营业费用池州天赐'!R6)</f>
        <v>0</v>
      </c>
      <c r="S6" s="46">
        <f>SUM('2020实际制造费用池州天赐'!S6,'2020实际管理费用池州天赐'!S6,'2020实际营业费用池州天赐'!S6)</f>
        <v>0</v>
      </c>
      <c r="T6" s="18">
        <f>SUM(H6:S6)</f>
        <v>1011437.55</v>
      </c>
      <c r="U6" s="33"/>
    </row>
    <row r="7" spans="1:21" s="5" customFormat="1">
      <c r="A7" s="322"/>
      <c r="B7" s="317"/>
      <c r="C7" s="61" t="s">
        <v>39</v>
      </c>
      <c r="D7" s="46">
        <f ca="1">SUM('2020实际制造费用池州天赐'!D7,'2020实际管理费用池州天赐'!D7,'2020实际营业费用池州天赐'!D7)</f>
        <v>1969</v>
      </c>
      <c r="E7" s="46">
        <f ca="1">SUM('2020实际制造费用池州天赐'!E7,'2020实际管理费用池州天赐'!E7,'2020实际营业费用池州天赐'!E7)</f>
        <v>-1866.8666666666659</v>
      </c>
      <c r="F7" s="46">
        <f ca="1">SUM('2020实际制造费用池州天赐'!F7,'2020实际管理费用池州天赐'!F7,'2020实际营业费用池州天赐'!F7)</f>
        <v>59789.62</v>
      </c>
      <c r="G7" s="46">
        <f ca="1">SUM('2020实际制造费用池州天赐'!G7,'2020实际管理费用池州天赐'!G7,'2020实际营业费用池州天赐'!G7)</f>
        <v>10210.940000000002</v>
      </c>
      <c r="H7" s="46">
        <f>SUM('2020实际制造费用池州天赐'!H7,'2020实际管理费用池州天赐'!H7,'2020实际营业费用池州天赐'!H7)</f>
        <v>27729.54</v>
      </c>
      <c r="I7" s="46">
        <f>SUM('2020实际制造费用池州天赐'!I7,'2020实际管理费用池州天赐'!I7,'2020实际营业费用池州天赐'!I7)</f>
        <v>7958</v>
      </c>
      <c r="J7" s="46">
        <f>SUM('2020实际制造费用池州天赐'!J7,'2020实际管理费用池州天赐'!J7,'2020实际营业费用池州天赐'!J7)</f>
        <v>9938</v>
      </c>
      <c r="K7" s="46">
        <f>SUM('2020实际制造费用池州天赐'!K7,'2020实际管理费用池州天赐'!K7,'2020实际营业费用池州天赐'!K7)</f>
        <v>0</v>
      </c>
      <c r="L7" s="46">
        <f>SUM('2020实际制造费用池州天赐'!L7,'2020实际管理费用池州天赐'!L7,'2020实际营业费用池州天赐'!L7)</f>
        <v>0</v>
      </c>
      <c r="M7" s="46">
        <f>SUM('2020实际制造费用池州天赐'!M7,'2020实际管理费用池州天赐'!M7,'2020实际营业费用池州天赐'!M7)</f>
        <v>0</v>
      </c>
      <c r="N7" s="46">
        <f>SUM('2020实际制造费用池州天赐'!N7,'2020实际管理费用池州天赐'!N7,'2020实际营业费用池州天赐'!N7)</f>
        <v>0</v>
      </c>
      <c r="O7" s="46">
        <f>SUM('2020实际制造费用池州天赐'!O7,'2020实际管理费用池州天赐'!O7,'2020实际营业费用池州天赐'!O7)</f>
        <v>0</v>
      </c>
      <c r="P7" s="46">
        <f>SUM('2020实际制造费用池州天赐'!P7,'2020实际管理费用池州天赐'!P7,'2020实际营业费用池州天赐'!P7)</f>
        <v>0</v>
      </c>
      <c r="Q7" s="46">
        <f>SUM('2020实际制造费用池州天赐'!Q7,'2020实际管理费用池州天赐'!Q7,'2020实际营业费用池州天赐'!Q7)</f>
        <v>0</v>
      </c>
      <c r="R7" s="46">
        <f>SUM('2020实际制造费用池州天赐'!R7,'2020实际管理费用池州天赐'!R7,'2020实际营业费用池州天赐'!R7)</f>
        <v>0</v>
      </c>
      <c r="S7" s="46">
        <f>SUM('2020实际制造费用池州天赐'!S7,'2020实际管理费用池州天赐'!S7,'2020实际营业费用池州天赐'!S7)</f>
        <v>0</v>
      </c>
      <c r="T7" s="18">
        <f t="shared" ref="T7:T70" si="0">SUM(H7:S7)</f>
        <v>45625.54</v>
      </c>
      <c r="U7" s="33"/>
    </row>
    <row r="8" spans="1:21" s="5" customFormat="1">
      <c r="A8" s="322"/>
      <c r="B8" s="60" t="s">
        <v>40</v>
      </c>
      <c r="C8" s="61" t="s">
        <v>40</v>
      </c>
      <c r="D8" s="46">
        <f ca="1">SUM('2020实际制造费用池州天赐'!D8,'2020实际管理费用池州天赐'!D8,'2020实际营业费用池州天赐'!D8)</f>
        <v>9523.7999999999993</v>
      </c>
      <c r="E8" s="46">
        <f ca="1">SUM('2020实际制造费用池州天赐'!E8,'2020实际管理费用池州天赐'!E8,'2020实际营业费用池州天赐'!E8)</f>
        <v>9223.7999999999993</v>
      </c>
      <c r="F8" s="46">
        <f ca="1">SUM('2020实际制造费用池州天赐'!F8,'2020实际管理费用池州天赐'!F8,'2020实际营业费用池州天赐'!F8)</f>
        <v>16785.699999999997</v>
      </c>
      <c r="G8" s="46">
        <f ca="1">SUM('2020实际制造费用池州天赐'!G8,'2020实际管理费用池州天赐'!G8,'2020实际营业费用池州天赐'!G8)</f>
        <v>16485.699999999997</v>
      </c>
      <c r="H8" s="46">
        <f>SUM('2020实际制造费用池州天赐'!H8,'2020实际管理费用池州天赐'!H8,'2020实际营业费用池州天赐'!H8)</f>
        <v>7261.9</v>
      </c>
      <c r="I8" s="46">
        <f>SUM('2020实际制造费用池州天赐'!I8,'2020实际管理费用池州天赐'!I8,'2020实际营业费用池州天赐'!I8)</f>
        <v>0</v>
      </c>
      <c r="J8" s="46">
        <f>SUM('2020实际制造费用池州天赐'!J8,'2020实际管理费用池州天赐'!J8,'2020实际营业费用池州天赐'!J8)</f>
        <v>9523.7999999999993</v>
      </c>
      <c r="K8" s="46">
        <f>SUM('2020实际制造费用池州天赐'!K8,'2020实际管理费用池州天赐'!K8,'2020实际营业费用池州天赐'!K8)</f>
        <v>0</v>
      </c>
      <c r="L8" s="46">
        <f>SUM('2020实际制造费用池州天赐'!L8,'2020实际管理费用池州天赐'!L8,'2020实际营业费用池州天赐'!L8)</f>
        <v>0</v>
      </c>
      <c r="M8" s="46">
        <f>SUM('2020实际制造费用池州天赐'!M8,'2020实际管理费用池州天赐'!M8,'2020实际营业费用池州天赐'!M8)</f>
        <v>0</v>
      </c>
      <c r="N8" s="46">
        <f>SUM('2020实际制造费用池州天赐'!N8,'2020实际管理费用池州天赐'!N8,'2020实际营业费用池州天赐'!N8)</f>
        <v>0</v>
      </c>
      <c r="O8" s="46">
        <f>SUM('2020实际制造费用池州天赐'!O8,'2020实际管理费用池州天赐'!O8,'2020实际营业费用池州天赐'!O8)</f>
        <v>0</v>
      </c>
      <c r="P8" s="46">
        <f>SUM('2020实际制造费用池州天赐'!P8,'2020实际管理费用池州天赐'!P8,'2020实际营业费用池州天赐'!P8)</f>
        <v>0</v>
      </c>
      <c r="Q8" s="46">
        <f>SUM('2020实际制造费用池州天赐'!Q8,'2020实际管理费用池州天赐'!Q8,'2020实际营业费用池州天赐'!Q8)</f>
        <v>0</v>
      </c>
      <c r="R8" s="46">
        <f>SUM('2020实际制造费用池州天赐'!R8,'2020实际管理费用池州天赐'!R8,'2020实际营业费用池州天赐'!R8)</f>
        <v>0</v>
      </c>
      <c r="S8" s="46">
        <f>SUM('2020实际制造费用池州天赐'!S8,'2020实际管理费用池州天赐'!S8,'2020实际营业费用池州天赐'!S8)</f>
        <v>0</v>
      </c>
      <c r="T8" s="18">
        <f t="shared" si="0"/>
        <v>16785.699999999997</v>
      </c>
      <c r="U8" s="33"/>
    </row>
    <row r="9" spans="1:21" s="5" customFormat="1">
      <c r="A9" s="322"/>
      <c r="B9" s="60" t="s">
        <v>41</v>
      </c>
      <c r="C9" s="61" t="s">
        <v>41</v>
      </c>
      <c r="D9" s="46">
        <f ca="1">SUM('2020实际制造费用池州天赐'!D9,'2020实际管理费用池州天赐'!D9,'2020实际营业费用池州天赐'!D9)</f>
        <v>0</v>
      </c>
      <c r="E9" s="46">
        <f ca="1">SUM('2020实际制造费用池州天赐'!E9,'2020实际管理费用池州天赐'!E9,'2020实际营业费用池州天赐'!E9)</f>
        <v>0</v>
      </c>
      <c r="F9" s="46">
        <f ca="1">SUM('2020实际制造费用池州天赐'!F9,'2020实际管理费用池州天赐'!F9,'2020实际营业费用池州天赐'!F9)</f>
        <v>0</v>
      </c>
      <c r="G9" s="46">
        <f ca="1">SUM('2020实际制造费用池州天赐'!G9,'2020实际管理费用池州天赐'!G9,'2020实际营业费用池州天赐'!G9)</f>
        <v>0</v>
      </c>
      <c r="H9" s="46">
        <f>SUM('2020实际制造费用池州天赐'!H9,'2020实际管理费用池州天赐'!H9,'2020实际营业费用池州天赐'!H9)</f>
        <v>0</v>
      </c>
      <c r="I9" s="46">
        <f>SUM('2020实际制造费用池州天赐'!I9,'2020实际管理费用池州天赐'!I9,'2020实际营业费用池州天赐'!I9)</f>
        <v>0</v>
      </c>
      <c r="J9" s="46">
        <f>SUM('2020实际制造费用池州天赐'!J9,'2020实际管理费用池州天赐'!J9,'2020实际营业费用池州天赐'!J9)</f>
        <v>0</v>
      </c>
      <c r="K9" s="46">
        <f>SUM('2020实际制造费用池州天赐'!K9,'2020实际管理费用池州天赐'!K9,'2020实际营业费用池州天赐'!K9)</f>
        <v>0</v>
      </c>
      <c r="L9" s="46">
        <f>SUM('2020实际制造费用池州天赐'!L9,'2020实际管理费用池州天赐'!L9,'2020实际营业费用池州天赐'!L9)</f>
        <v>0</v>
      </c>
      <c r="M9" s="46">
        <f>SUM('2020实际制造费用池州天赐'!M9,'2020实际管理费用池州天赐'!M9,'2020实际营业费用池州天赐'!M9)</f>
        <v>0</v>
      </c>
      <c r="N9" s="46">
        <f>SUM('2020实际制造费用池州天赐'!N9,'2020实际管理费用池州天赐'!N9,'2020实际营业费用池州天赐'!N9)</f>
        <v>0</v>
      </c>
      <c r="O9" s="46">
        <f>SUM('2020实际制造费用池州天赐'!O9,'2020实际管理费用池州天赐'!O9,'2020实际营业费用池州天赐'!O9)</f>
        <v>0</v>
      </c>
      <c r="P9" s="46">
        <f>SUM('2020实际制造费用池州天赐'!P9,'2020实际管理费用池州天赐'!P9,'2020实际营业费用池州天赐'!P9)</f>
        <v>0</v>
      </c>
      <c r="Q9" s="46">
        <f>SUM('2020实际制造费用池州天赐'!Q9,'2020实际管理费用池州天赐'!Q9,'2020实际营业费用池州天赐'!Q9)</f>
        <v>0</v>
      </c>
      <c r="R9" s="46">
        <f>SUM('2020实际制造费用池州天赐'!R9,'2020实际管理费用池州天赐'!R9,'2020实际营业费用池州天赐'!R9)</f>
        <v>0</v>
      </c>
      <c r="S9" s="46">
        <f>SUM('2020实际制造费用池州天赐'!S9,'2020实际管理费用池州天赐'!S9,'2020实际营业费用池州天赐'!S9)</f>
        <v>0</v>
      </c>
      <c r="T9" s="18">
        <f t="shared" si="0"/>
        <v>0</v>
      </c>
      <c r="U9" s="33"/>
    </row>
    <row r="10" spans="1:21" s="5" customFormat="1">
      <c r="A10" s="322"/>
      <c r="B10" s="317" t="s">
        <v>42</v>
      </c>
      <c r="C10" s="61" t="s">
        <v>43</v>
      </c>
      <c r="D10" s="46">
        <f ca="1">SUM('2020实际制造费用池州天赐'!D10,'2020实际管理费用池州天赐'!D10,'2020实际营业费用池州天赐'!D10)</f>
        <v>1405</v>
      </c>
      <c r="E10" s="46">
        <f ca="1">SUM('2020实际制造费用池州天赐'!E10,'2020实际管理费用池州天赐'!E10,'2020实际营业费用池州天赐'!E10)</f>
        <v>-9995</v>
      </c>
      <c r="F10" s="46">
        <f ca="1">SUM('2020实际制造费用池州天赐'!F10,'2020实际管理费用池州天赐'!F10,'2020实际营业费用池州天赐'!F10)</f>
        <v>3280</v>
      </c>
      <c r="G10" s="46">
        <f ca="1">SUM('2020实际制造费用池州天赐'!G10,'2020实际管理费用池州天赐'!G10,'2020实际营业费用池州天赐'!G10)</f>
        <v>-33315</v>
      </c>
      <c r="H10" s="46">
        <f>SUM('2020实际制造费用池州天赐'!H10,'2020实际管理费用池州天赐'!H10,'2020实际营业费用池州天赐'!H10)</f>
        <v>8740</v>
      </c>
      <c r="I10" s="46">
        <f>SUM('2020实际制造费用池州天赐'!I10,'2020实际管理费用池州天赐'!I10,'2020实际营业费用池州天赐'!I10)</f>
        <v>5140</v>
      </c>
      <c r="J10" s="46">
        <f>SUM('2020实际制造费用池州天赐'!J10,'2020实际管理费用池州天赐'!J10,'2020实际营业费用池州天赐'!J10)</f>
        <v>8605</v>
      </c>
      <c r="K10" s="46">
        <f>SUM('2020实际制造费用池州天赐'!K10,'2020实际管理费用池州天赐'!K10,'2020实际营业费用池州天赐'!K10)</f>
        <v>0</v>
      </c>
      <c r="L10" s="46">
        <f>SUM('2020实际制造费用池州天赐'!L10,'2020实际管理费用池州天赐'!L10,'2020实际营业费用池州天赐'!L10)</f>
        <v>0</v>
      </c>
      <c r="M10" s="46">
        <f>SUM('2020实际制造费用池州天赐'!M10,'2020实际管理费用池州天赐'!M10,'2020实际营业费用池州天赐'!M10)</f>
        <v>0</v>
      </c>
      <c r="N10" s="46">
        <f>SUM('2020实际制造费用池州天赐'!N10,'2020实际管理费用池州天赐'!N10,'2020实际营业费用池州天赐'!N10)</f>
        <v>0</v>
      </c>
      <c r="O10" s="46">
        <f>SUM('2020实际制造费用池州天赐'!O10,'2020实际管理费用池州天赐'!O10,'2020实际营业费用池州天赐'!O10)</f>
        <v>0</v>
      </c>
      <c r="P10" s="46">
        <f>SUM('2020实际制造费用池州天赐'!P10,'2020实际管理费用池州天赐'!P10,'2020实际营业费用池州天赐'!P10)</f>
        <v>0</v>
      </c>
      <c r="Q10" s="46">
        <f>SUM('2020实际制造费用池州天赐'!Q10,'2020实际管理费用池州天赐'!Q10,'2020实际营业费用池州天赐'!Q10)</f>
        <v>0</v>
      </c>
      <c r="R10" s="46">
        <f>SUM('2020实际制造费用池州天赐'!R10,'2020实际管理费用池州天赐'!R10,'2020实际营业费用池州天赐'!R10)</f>
        <v>0</v>
      </c>
      <c r="S10" s="46">
        <f>SUM('2020实际制造费用池州天赐'!S10,'2020实际管理费用池州天赐'!S10,'2020实际营业费用池州天赐'!S10)</f>
        <v>0</v>
      </c>
      <c r="T10" s="18">
        <f t="shared" si="0"/>
        <v>22485</v>
      </c>
      <c r="U10" s="33"/>
    </row>
    <row r="11" spans="1:21" s="5" customFormat="1">
      <c r="A11" s="322"/>
      <c r="B11" s="317"/>
      <c r="C11" s="61" t="s">
        <v>44</v>
      </c>
      <c r="D11" s="46">
        <f ca="1">SUM('2020实际制造费用池州天赐'!D11,'2020实际管理费用池州天赐'!D11,'2020实际营业费用池州天赐'!D11)</f>
        <v>10412</v>
      </c>
      <c r="E11" s="46">
        <f ca="1">SUM('2020实际制造费用池州天赐'!E11,'2020实际管理费用池州天赐'!E11,'2020实际营业费用池州天赐'!E11)</f>
        <v>8822</v>
      </c>
      <c r="F11" s="46">
        <f ca="1">SUM('2020实际制造费用池州天赐'!F11,'2020实际管理费用池州天赐'!F11,'2020实际营业费用池州天赐'!F11)</f>
        <v>9662</v>
      </c>
      <c r="G11" s="46">
        <f ca="1">SUM('2020实际制造费用池州天赐'!G11,'2020实际管理费用池州天赐'!G11,'2020实际营业费用池州天赐'!G11)</f>
        <v>-4678</v>
      </c>
      <c r="H11" s="46">
        <f>SUM('2020实际制造费用池州天赐'!H11,'2020实际管理费用池州天赐'!H11,'2020实际营业费用池州天赐'!H11)</f>
        <v>0</v>
      </c>
      <c r="I11" s="46">
        <f>SUM('2020实际制造费用池州天赐'!I11,'2020实际管理费用池州天赐'!I11,'2020实际营业费用池州天赐'!I11)</f>
        <v>0</v>
      </c>
      <c r="J11" s="46">
        <f>SUM('2020实际制造费用池州天赐'!J11,'2020实际管理费用池州天赐'!J11,'2020实际营业费用池州天赐'!J11)</f>
        <v>8822</v>
      </c>
      <c r="K11" s="46">
        <f>SUM('2020实际制造费用池州天赐'!K11,'2020实际管理费用池州天赐'!K11,'2020实际营业费用池州天赐'!K11)</f>
        <v>0</v>
      </c>
      <c r="L11" s="46">
        <f>SUM('2020实际制造费用池州天赐'!L11,'2020实际管理费用池州天赐'!L11,'2020实际营业费用池州天赐'!L11)</f>
        <v>0</v>
      </c>
      <c r="M11" s="46">
        <f>SUM('2020实际制造费用池州天赐'!M11,'2020实际管理费用池州天赐'!M11,'2020实际营业费用池州天赐'!M11)</f>
        <v>0</v>
      </c>
      <c r="N11" s="46">
        <f>SUM('2020实际制造费用池州天赐'!N11,'2020实际管理费用池州天赐'!N11,'2020实际营业费用池州天赐'!N11)</f>
        <v>0</v>
      </c>
      <c r="O11" s="46">
        <f>SUM('2020实际制造费用池州天赐'!O11,'2020实际管理费用池州天赐'!O11,'2020实际营业费用池州天赐'!O11)</f>
        <v>0</v>
      </c>
      <c r="P11" s="46">
        <f>SUM('2020实际制造费用池州天赐'!P11,'2020实际管理费用池州天赐'!P11,'2020实际营业费用池州天赐'!P11)</f>
        <v>0</v>
      </c>
      <c r="Q11" s="46">
        <f>SUM('2020实际制造费用池州天赐'!Q11,'2020实际管理费用池州天赐'!Q11,'2020实际营业费用池州天赐'!Q11)</f>
        <v>0</v>
      </c>
      <c r="R11" s="46">
        <f>SUM('2020实际制造费用池州天赐'!R11,'2020实际管理费用池州天赐'!R11,'2020实际营业费用池州天赐'!R11)</f>
        <v>0</v>
      </c>
      <c r="S11" s="46">
        <f>SUM('2020实际制造费用池州天赐'!S11,'2020实际管理费用池州天赐'!S11,'2020实际营业费用池州天赐'!S11)</f>
        <v>0</v>
      </c>
      <c r="T11" s="18">
        <f t="shared" si="0"/>
        <v>8822</v>
      </c>
      <c r="U11" s="33"/>
    </row>
    <row r="12" spans="1:21" s="5" customFormat="1">
      <c r="A12" s="322"/>
      <c r="B12" s="317"/>
      <c r="C12" s="61" t="s">
        <v>45</v>
      </c>
      <c r="D12" s="46">
        <f ca="1">SUM('2020实际制造费用池州天赐'!D12,'2020实际管理费用池州天赐'!D12,'2020实际营业费用池州天赐'!D12)</f>
        <v>0</v>
      </c>
      <c r="E12" s="46">
        <f ca="1">SUM('2020实际制造费用池州天赐'!E12,'2020实际管理费用池州天赐'!E12,'2020实际营业费用池州天赐'!E12)</f>
        <v>0</v>
      </c>
      <c r="F12" s="46">
        <f ca="1">SUM('2020实际制造费用池州天赐'!F12,'2020实际管理费用池州天赐'!F12,'2020实际营业费用池州天赐'!F12)</f>
        <v>0</v>
      </c>
      <c r="G12" s="46">
        <f ca="1">SUM('2020实际制造费用池州天赐'!G12,'2020实际管理费用池州天赐'!G12,'2020实际营业费用池州天赐'!G12)</f>
        <v>0</v>
      </c>
      <c r="H12" s="46">
        <f>SUM('2020实际制造费用池州天赐'!H12,'2020实际管理费用池州天赐'!H12,'2020实际营业费用池州天赐'!H12)</f>
        <v>0</v>
      </c>
      <c r="I12" s="46">
        <f>SUM('2020实际制造费用池州天赐'!I12,'2020实际管理费用池州天赐'!I12,'2020实际营业费用池州天赐'!I12)</f>
        <v>0</v>
      </c>
      <c r="J12" s="46">
        <f>SUM('2020实际制造费用池州天赐'!J12,'2020实际管理费用池州天赐'!J12,'2020实际营业费用池州天赐'!J12)</f>
        <v>0</v>
      </c>
      <c r="K12" s="46">
        <f>SUM('2020实际制造费用池州天赐'!K12,'2020实际管理费用池州天赐'!K12,'2020实际营业费用池州天赐'!K12)</f>
        <v>0</v>
      </c>
      <c r="L12" s="46">
        <f>SUM('2020实际制造费用池州天赐'!L12,'2020实际管理费用池州天赐'!L12,'2020实际营业费用池州天赐'!L12)</f>
        <v>0</v>
      </c>
      <c r="M12" s="46">
        <f>SUM('2020实际制造费用池州天赐'!M12,'2020实际管理费用池州天赐'!M12,'2020实际营业费用池州天赐'!M12)</f>
        <v>0</v>
      </c>
      <c r="N12" s="46">
        <f>SUM('2020实际制造费用池州天赐'!N12,'2020实际管理费用池州天赐'!N12,'2020实际营业费用池州天赐'!N12)</f>
        <v>0</v>
      </c>
      <c r="O12" s="46">
        <f>SUM('2020实际制造费用池州天赐'!O12,'2020实际管理费用池州天赐'!O12,'2020实际营业费用池州天赐'!O12)</f>
        <v>0</v>
      </c>
      <c r="P12" s="46">
        <f>SUM('2020实际制造费用池州天赐'!P12,'2020实际管理费用池州天赐'!P12,'2020实际营业费用池州天赐'!P12)</f>
        <v>0</v>
      </c>
      <c r="Q12" s="46">
        <f>SUM('2020实际制造费用池州天赐'!Q12,'2020实际管理费用池州天赐'!Q12,'2020实际营业费用池州天赐'!Q12)</f>
        <v>0</v>
      </c>
      <c r="R12" s="46">
        <f>SUM('2020实际制造费用池州天赐'!R12,'2020实际管理费用池州天赐'!R12,'2020实际营业费用池州天赐'!R12)</f>
        <v>0</v>
      </c>
      <c r="S12" s="46">
        <f>SUM('2020实际制造费用池州天赐'!S12,'2020实际管理费用池州天赐'!S12,'2020实际营业费用池州天赐'!S12)</f>
        <v>0</v>
      </c>
      <c r="T12" s="18">
        <f t="shared" si="0"/>
        <v>0</v>
      </c>
      <c r="U12" s="33"/>
    </row>
    <row r="13" spans="1:21" s="5" customFormat="1">
      <c r="A13" s="322"/>
      <c r="B13" s="317"/>
      <c r="C13" s="61" t="s">
        <v>46</v>
      </c>
      <c r="D13" s="46">
        <f ca="1">SUM('2020实际制造费用池州天赐'!D13,'2020实际管理费用池州天赐'!D13,'2020实际营业费用池州天赐'!D13)</f>
        <v>12.120000000000005</v>
      </c>
      <c r="E13" s="46">
        <f ca="1">SUM('2020实际制造费用池州天赐'!E13,'2020实际管理费用池州天赐'!E13,'2020实际营业费用池州天赐'!E13)</f>
        <v>-1054</v>
      </c>
      <c r="F13" s="46">
        <f ca="1">SUM('2020实际制造费用池州天赐'!F13,'2020实际管理费用池州天赐'!F13,'2020实际营业费用池州天赐'!F13)</f>
        <v>321.12</v>
      </c>
      <c r="G13" s="46">
        <f ca="1">SUM('2020实际制造费用池州天赐'!G13,'2020实际管理费用池州天赐'!G13,'2020实际营业费用池州天赐'!G13)</f>
        <v>-2945</v>
      </c>
      <c r="H13" s="46">
        <f>SUM('2020实际制造费用池州天赐'!H13,'2020实际管理费用池州天赐'!H13,'2020实际营业费用池州天赐'!H13)</f>
        <v>309</v>
      </c>
      <c r="I13" s="46">
        <f>SUM('2020实际制造费用池州天赐'!I13,'2020实际管理费用池州天赐'!I13,'2020实际营业费用池州天赐'!I13)</f>
        <v>0</v>
      </c>
      <c r="J13" s="46">
        <f>SUM('2020实际制造费用池州天赐'!J13,'2020实际管理费用池州天赐'!J13,'2020实际营业费用池州天赐'!J13)</f>
        <v>46</v>
      </c>
      <c r="K13" s="46">
        <f>SUM('2020实际制造费用池州天赐'!K13,'2020实际管理费用池州天赐'!K13,'2020实际营业费用池州天赐'!K13)</f>
        <v>0</v>
      </c>
      <c r="L13" s="46">
        <f>SUM('2020实际制造费用池州天赐'!L13,'2020实际管理费用池州天赐'!L13,'2020实际营业费用池州天赐'!L13)</f>
        <v>0</v>
      </c>
      <c r="M13" s="46">
        <f>SUM('2020实际制造费用池州天赐'!M13,'2020实际管理费用池州天赐'!M13,'2020实际营业费用池州天赐'!M13)</f>
        <v>0</v>
      </c>
      <c r="N13" s="46">
        <f>SUM('2020实际制造费用池州天赐'!N13,'2020实际管理费用池州天赐'!N13,'2020实际营业费用池州天赐'!N13)</f>
        <v>0</v>
      </c>
      <c r="O13" s="46">
        <f>SUM('2020实际制造费用池州天赐'!O13,'2020实际管理费用池州天赐'!O13,'2020实际营业费用池州天赐'!O13)</f>
        <v>0</v>
      </c>
      <c r="P13" s="46">
        <f>SUM('2020实际制造费用池州天赐'!P13,'2020实际管理费用池州天赐'!P13,'2020实际营业费用池州天赐'!P13)</f>
        <v>0</v>
      </c>
      <c r="Q13" s="46">
        <f>SUM('2020实际制造费用池州天赐'!Q13,'2020实际管理费用池州天赐'!Q13,'2020实际营业费用池州天赐'!Q13)</f>
        <v>0</v>
      </c>
      <c r="R13" s="46">
        <f>SUM('2020实际制造费用池州天赐'!R13,'2020实际管理费用池州天赐'!R13,'2020实际营业费用池州天赐'!R13)</f>
        <v>0</v>
      </c>
      <c r="S13" s="46">
        <f>SUM('2020实际制造费用池州天赐'!S13,'2020实际管理费用池州天赐'!S13,'2020实际营业费用池州天赐'!S13)</f>
        <v>0</v>
      </c>
      <c r="T13" s="18">
        <f t="shared" si="0"/>
        <v>355</v>
      </c>
      <c r="U13" s="33"/>
    </row>
    <row r="14" spans="1:21" s="5" customFormat="1">
      <c r="A14" s="322"/>
      <c r="B14" s="317"/>
      <c r="C14" s="61" t="s">
        <v>47</v>
      </c>
      <c r="D14" s="46">
        <f ca="1">SUM('2020实际制造费用池州天赐'!D14,'2020实际管理费用池州天赐'!D14,'2020实际营业费用池州天赐'!D14)</f>
        <v>0</v>
      </c>
      <c r="E14" s="46">
        <f ca="1">SUM('2020实际制造费用池州天赐'!E14,'2020实际管理费用池州天赐'!E14,'2020实际营业费用池州天赐'!E14)</f>
        <v>0</v>
      </c>
      <c r="F14" s="46">
        <f ca="1">SUM('2020实际制造费用池州天赐'!F14,'2020实际管理费用池州天赐'!F14,'2020实际营业费用池州天赐'!F14)</f>
        <v>0</v>
      </c>
      <c r="G14" s="46">
        <f ca="1">SUM('2020实际制造费用池州天赐'!G14,'2020实际管理费用池州天赐'!G14,'2020实际营业费用池州天赐'!G14)</f>
        <v>0</v>
      </c>
      <c r="H14" s="46">
        <f>SUM('2020实际制造费用池州天赐'!H14,'2020实际管理费用池州天赐'!H14,'2020实际营业费用池州天赐'!H14)</f>
        <v>0</v>
      </c>
      <c r="I14" s="46">
        <f>SUM('2020实际制造费用池州天赐'!I14,'2020实际管理费用池州天赐'!I14,'2020实际营业费用池州天赐'!I14)</f>
        <v>0</v>
      </c>
      <c r="J14" s="46">
        <f>SUM('2020实际制造费用池州天赐'!J14,'2020实际管理费用池州天赐'!J14,'2020实际营业费用池州天赐'!J14)</f>
        <v>0</v>
      </c>
      <c r="K14" s="46">
        <f>SUM('2020实际制造费用池州天赐'!K14,'2020实际管理费用池州天赐'!K14,'2020实际营业费用池州天赐'!K14)</f>
        <v>0</v>
      </c>
      <c r="L14" s="46">
        <f>SUM('2020实际制造费用池州天赐'!L14,'2020实际管理费用池州天赐'!L14,'2020实际营业费用池州天赐'!L14)</f>
        <v>0</v>
      </c>
      <c r="M14" s="46">
        <f>SUM('2020实际制造费用池州天赐'!M14,'2020实际管理费用池州天赐'!M14,'2020实际营业费用池州天赐'!M14)</f>
        <v>0</v>
      </c>
      <c r="N14" s="46">
        <f>SUM('2020实际制造费用池州天赐'!N14,'2020实际管理费用池州天赐'!N14,'2020实际营业费用池州天赐'!N14)</f>
        <v>0</v>
      </c>
      <c r="O14" s="46">
        <f>SUM('2020实际制造费用池州天赐'!O14,'2020实际管理费用池州天赐'!O14,'2020实际营业费用池州天赐'!O14)</f>
        <v>0</v>
      </c>
      <c r="P14" s="46">
        <f>SUM('2020实际制造费用池州天赐'!P14,'2020实际管理费用池州天赐'!P14,'2020实际营业费用池州天赐'!P14)</f>
        <v>0</v>
      </c>
      <c r="Q14" s="46">
        <f>SUM('2020实际制造费用池州天赐'!Q14,'2020实际管理费用池州天赐'!Q14,'2020实际营业费用池州天赐'!Q14)</f>
        <v>0</v>
      </c>
      <c r="R14" s="46">
        <f>SUM('2020实际制造费用池州天赐'!R14,'2020实际管理费用池州天赐'!R14,'2020实际营业费用池州天赐'!R14)</f>
        <v>0</v>
      </c>
      <c r="S14" s="46">
        <f>SUM('2020实际制造费用池州天赐'!S14,'2020实际管理费用池州天赐'!S14,'2020实际营业费用池州天赐'!S14)</f>
        <v>0</v>
      </c>
      <c r="T14" s="18">
        <f t="shared" si="0"/>
        <v>0</v>
      </c>
      <c r="U14" s="33"/>
    </row>
    <row r="15" spans="1:21" s="5" customFormat="1">
      <c r="A15" s="322"/>
      <c r="B15" s="317"/>
      <c r="C15" s="61" t="s">
        <v>48</v>
      </c>
      <c r="D15" s="46">
        <f ca="1">SUM('2020实际制造费用池州天赐'!D15,'2020实际管理费用池州天赐'!D15,'2020实际营业费用池州天赐'!D15)</f>
        <v>0</v>
      </c>
      <c r="E15" s="46">
        <f ca="1">SUM('2020实际制造费用池州天赐'!E15,'2020实际管理费用池州天赐'!E15,'2020实际营业费用池州天赐'!E15)</f>
        <v>0</v>
      </c>
      <c r="F15" s="46">
        <f ca="1">SUM('2020实际制造费用池州天赐'!F15,'2020实际管理费用池州天赐'!F15,'2020实际营业费用池州天赐'!F15)</f>
        <v>0</v>
      </c>
      <c r="G15" s="46">
        <f ca="1">SUM('2020实际制造费用池州天赐'!G15,'2020实际管理费用池州天赐'!G15,'2020实际营业费用池州天赐'!G15)</f>
        <v>0</v>
      </c>
      <c r="H15" s="46">
        <f>SUM('2020实际制造费用池州天赐'!H15,'2020实际管理费用池州天赐'!H15,'2020实际营业费用池州天赐'!H15)</f>
        <v>0</v>
      </c>
      <c r="I15" s="46">
        <f>SUM('2020实际制造费用池州天赐'!I15,'2020实际管理费用池州天赐'!I15,'2020实际营业费用池州天赐'!I15)</f>
        <v>0</v>
      </c>
      <c r="J15" s="46">
        <f>SUM('2020实际制造费用池州天赐'!J15,'2020实际管理费用池州天赐'!J15,'2020实际营业费用池州天赐'!J15)</f>
        <v>0</v>
      </c>
      <c r="K15" s="46">
        <f>SUM('2020实际制造费用池州天赐'!K15,'2020实际管理费用池州天赐'!K15,'2020实际营业费用池州天赐'!K15)</f>
        <v>0</v>
      </c>
      <c r="L15" s="46">
        <f>SUM('2020实际制造费用池州天赐'!L15,'2020实际管理费用池州天赐'!L15,'2020实际营业费用池州天赐'!L15)</f>
        <v>0</v>
      </c>
      <c r="M15" s="46">
        <f>SUM('2020实际制造费用池州天赐'!M15,'2020实际管理费用池州天赐'!M15,'2020实际营业费用池州天赐'!M15)</f>
        <v>0</v>
      </c>
      <c r="N15" s="46">
        <f>SUM('2020实际制造费用池州天赐'!N15,'2020实际管理费用池州天赐'!N15,'2020实际营业费用池州天赐'!N15)</f>
        <v>0</v>
      </c>
      <c r="O15" s="46">
        <f>SUM('2020实际制造费用池州天赐'!O15,'2020实际管理费用池州天赐'!O15,'2020实际营业费用池州天赐'!O15)</f>
        <v>0</v>
      </c>
      <c r="P15" s="46">
        <f>SUM('2020实际制造费用池州天赐'!P15,'2020实际管理费用池州天赐'!P15,'2020实际营业费用池州天赐'!P15)</f>
        <v>0</v>
      </c>
      <c r="Q15" s="46">
        <f>SUM('2020实际制造费用池州天赐'!Q15,'2020实际管理费用池州天赐'!Q15,'2020实际营业费用池州天赐'!Q15)</f>
        <v>0</v>
      </c>
      <c r="R15" s="46">
        <f>SUM('2020实际制造费用池州天赐'!R15,'2020实际管理费用池州天赐'!R15,'2020实际营业费用池州天赐'!R15)</f>
        <v>0</v>
      </c>
      <c r="S15" s="46">
        <f>SUM('2020实际制造费用池州天赐'!S15,'2020实际管理费用池州天赐'!S15,'2020实际营业费用池州天赐'!S15)</f>
        <v>0</v>
      </c>
      <c r="T15" s="18">
        <f t="shared" si="0"/>
        <v>0</v>
      </c>
      <c r="U15" s="33"/>
    </row>
    <row r="16" spans="1:21" s="5" customFormat="1">
      <c r="A16" s="322"/>
      <c r="B16" s="317"/>
      <c r="C16" s="61" t="s">
        <v>49</v>
      </c>
      <c r="D16" s="46">
        <f ca="1">SUM('2020实际制造费用池州天赐'!D16,'2020实际管理费用池州天赐'!D16,'2020实际营业费用池州天赐'!D16)</f>
        <v>0</v>
      </c>
      <c r="E16" s="46">
        <f ca="1">SUM('2020实际制造费用池州天赐'!E16,'2020实际管理费用池州天赐'!E16,'2020实际营业费用池州天赐'!E16)</f>
        <v>0</v>
      </c>
      <c r="F16" s="46">
        <f ca="1">SUM('2020实际制造费用池州天赐'!F16,'2020实际管理费用池州天赐'!F16,'2020实际营业费用池州天赐'!F16)</f>
        <v>0</v>
      </c>
      <c r="G16" s="46">
        <f ca="1">SUM('2020实际制造费用池州天赐'!G16,'2020实际管理费用池州天赐'!G16,'2020实际营业费用池州天赐'!G16)</f>
        <v>0</v>
      </c>
      <c r="H16" s="46">
        <f>SUM('2020实际制造费用池州天赐'!H16,'2020实际管理费用池州天赐'!H16,'2020实际营业费用池州天赐'!H16)</f>
        <v>0</v>
      </c>
      <c r="I16" s="46">
        <f>SUM('2020实际制造费用池州天赐'!I16,'2020实际管理费用池州天赐'!I16,'2020实际营业费用池州天赐'!I16)</f>
        <v>0</v>
      </c>
      <c r="J16" s="46">
        <f>SUM('2020实际制造费用池州天赐'!J16,'2020实际管理费用池州天赐'!J16,'2020实际营业费用池州天赐'!J16)</f>
        <v>0</v>
      </c>
      <c r="K16" s="46">
        <f>SUM('2020实际制造费用池州天赐'!K16,'2020实际管理费用池州天赐'!K16,'2020实际营业费用池州天赐'!K16)</f>
        <v>0</v>
      </c>
      <c r="L16" s="46">
        <f>SUM('2020实际制造费用池州天赐'!L16,'2020实际管理费用池州天赐'!L16,'2020实际营业费用池州天赐'!L16)</f>
        <v>0</v>
      </c>
      <c r="M16" s="46">
        <f>SUM('2020实际制造费用池州天赐'!M16,'2020实际管理费用池州天赐'!M16,'2020实际营业费用池州天赐'!M16)</f>
        <v>0</v>
      </c>
      <c r="N16" s="46">
        <f>SUM('2020实际制造费用池州天赐'!N16,'2020实际管理费用池州天赐'!N16,'2020实际营业费用池州天赐'!N16)</f>
        <v>0</v>
      </c>
      <c r="O16" s="46">
        <f>SUM('2020实际制造费用池州天赐'!O16,'2020实际管理费用池州天赐'!O16,'2020实际营业费用池州天赐'!O16)</f>
        <v>0</v>
      </c>
      <c r="P16" s="46">
        <f>SUM('2020实际制造费用池州天赐'!P16,'2020实际管理费用池州天赐'!P16,'2020实际营业费用池州天赐'!P16)</f>
        <v>0</v>
      </c>
      <c r="Q16" s="46">
        <f>SUM('2020实际制造费用池州天赐'!Q16,'2020实际管理费用池州天赐'!Q16,'2020实际营业费用池州天赐'!Q16)</f>
        <v>0</v>
      </c>
      <c r="R16" s="46">
        <f>SUM('2020实际制造费用池州天赐'!R16,'2020实际管理费用池州天赐'!R16,'2020实际营业费用池州天赐'!R16)</f>
        <v>0</v>
      </c>
      <c r="S16" s="46">
        <f>SUM('2020实际制造费用池州天赐'!S16,'2020实际管理费用池州天赐'!S16,'2020实际营业费用池州天赐'!S16)</f>
        <v>0</v>
      </c>
      <c r="T16" s="18">
        <f t="shared" si="0"/>
        <v>0</v>
      </c>
      <c r="U16" s="33"/>
    </row>
    <row r="17" spans="1:21" s="5" customFormat="1">
      <c r="A17" s="322"/>
      <c r="B17" s="317"/>
      <c r="C17" s="61" t="s">
        <v>50</v>
      </c>
      <c r="D17" s="46">
        <f ca="1">SUM('2020实际制造费用池州天赐'!D17,'2020实际管理费用池州天赐'!D17,'2020实际营业费用池州天赐'!D17)</f>
        <v>0</v>
      </c>
      <c r="E17" s="46">
        <f ca="1">SUM('2020实际制造费用池州天赐'!E17,'2020实际管理费用池州天赐'!E17,'2020实际营业费用池州天赐'!E17)</f>
        <v>0</v>
      </c>
      <c r="F17" s="46">
        <f ca="1">SUM('2020实际制造费用池州天赐'!F17,'2020实际管理费用池州天赐'!F17,'2020实际营业费用池州天赐'!F17)</f>
        <v>0</v>
      </c>
      <c r="G17" s="46">
        <f ca="1">SUM('2020实际制造费用池州天赐'!G17,'2020实际管理费用池州天赐'!G17,'2020实际营业费用池州天赐'!G17)</f>
        <v>-1000</v>
      </c>
      <c r="H17" s="46">
        <f>SUM('2020实际制造费用池州天赐'!H17,'2020实际管理费用池州天赐'!H17,'2020实际营业费用池州天赐'!H17)</f>
        <v>0</v>
      </c>
      <c r="I17" s="46">
        <f>SUM('2020实际制造费用池州天赐'!I17,'2020实际管理费用池州天赐'!I17,'2020实际营业费用池州天赐'!I17)</f>
        <v>0</v>
      </c>
      <c r="J17" s="46">
        <f>SUM('2020实际制造费用池州天赐'!J17,'2020实际管理费用池州天赐'!J17,'2020实际营业费用池州天赐'!J17)</f>
        <v>0</v>
      </c>
      <c r="K17" s="46">
        <f>SUM('2020实际制造费用池州天赐'!K17,'2020实际管理费用池州天赐'!K17,'2020实际营业费用池州天赐'!K17)</f>
        <v>0</v>
      </c>
      <c r="L17" s="46">
        <f>SUM('2020实际制造费用池州天赐'!L17,'2020实际管理费用池州天赐'!L17,'2020实际营业费用池州天赐'!L17)</f>
        <v>0</v>
      </c>
      <c r="M17" s="46">
        <f>SUM('2020实际制造费用池州天赐'!M17,'2020实际管理费用池州天赐'!M17,'2020实际营业费用池州天赐'!M17)</f>
        <v>0</v>
      </c>
      <c r="N17" s="46">
        <f>SUM('2020实际制造费用池州天赐'!N17,'2020实际管理费用池州天赐'!N17,'2020实际营业费用池州天赐'!N17)</f>
        <v>0</v>
      </c>
      <c r="O17" s="46">
        <f>SUM('2020实际制造费用池州天赐'!O17,'2020实际管理费用池州天赐'!O17,'2020实际营业费用池州天赐'!O17)</f>
        <v>0</v>
      </c>
      <c r="P17" s="46">
        <f>SUM('2020实际制造费用池州天赐'!P17,'2020实际管理费用池州天赐'!P17,'2020实际营业费用池州天赐'!P17)</f>
        <v>0</v>
      </c>
      <c r="Q17" s="46">
        <f>SUM('2020实际制造费用池州天赐'!Q17,'2020实际管理费用池州天赐'!Q17,'2020实际营业费用池州天赐'!Q17)</f>
        <v>0</v>
      </c>
      <c r="R17" s="46">
        <f>SUM('2020实际制造费用池州天赐'!R17,'2020实际管理费用池州天赐'!R17,'2020实际营业费用池州天赐'!R17)</f>
        <v>0</v>
      </c>
      <c r="S17" s="46">
        <f>SUM('2020实际制造费用池州天赐'!S17,'2020实际管理费用池州天赐'!S17,'2020实际营业费用池州天赐'!S17)</f>
        <v>0</v>
      </c>
      <c r="T17" s="18">
        <f t="shared" si="0"/>
        <v>0</v>
      </c>
      <c r="U17" s="33"/>
    </row>
    <row r="18" spans="1:21" s="5" customFormat="1">
      <c r="A18" s="322"/>
      <c r="B18" s="317"/>
      <c r="C18" s="61" t="s">
        <v>51</v>
      </c>
      <c r="D18" s="46">
        <f ca="1">SUM('2020实际制造费用池州天赐'!D18,'2020实际管理费用池州天赐'!D18,'2020实际营业费用池州天赐'!D18)</f>
        <v>-10847.45</v>
      </c>
      <c r="E18" s="46">
        <f ca="1">SUM('2020实际制造费用池州天赐'!E18,'2020实际管理费用池州天赐'!E18,'2020实际营业费用池州天赐'!E18)</f>
        <v>-2277.4499999999998</v>
      </c>
      <c r="F18" s="46">
        <f ca="1">SUM('2020实际制造费用池州天赐'!F18,'2020实际管理费用池州天赐'!F18,'2020实际营业费用池州天赐'!F18)</f>
        <v>8009.3899999999985</v>
      </c>
      <c r="G18" s="46">
        <f ca="1">SUM('2020实际制造费用池州天赐'!G18,'2020实际管理费用池州天赐'!G18,'2020实际营业费用池州天赐'!G18)</f>
        <v>6859.3899999999985</v>
      </c>
      <c r="H18" s="46">
        <f>SUM('2020实际制造费用池州天赐'!H18,'2020实际管理费用池州天赐'!H18,'2020实际营业费用池州天赐'!H18)</f>
        <v>20736.84</v>
      </c>
      <c r="I18" s="46">
        <f>SUM('2020实际制造费用池州天赐'!I18,'2020实际管理费用池州天赐'!I18,'2020实际营业费用池州天赐'!I18)</f>
        <v>4000</v>
      </c>
      <c r="J18" s="46">
        <f>SUM('2020实际制造费用池州天赐'!J18,'2020实际管理费用池州天赐'!J18,'2020实际营业费用池州天赐'!J18)</f>
        <v>-827.45</v>
      </c>
      <c r="K18" s="46">
        <f>SUM('2020实际制造费用池州天赐'!K18,'2020实际管理费用池州天赐'!K18,'2020实际营业费用池州天赐'!K18)</f>
        <v>0</v>
      </c>
      <c r="L18" s="46">
        <f>SUM('2020实际制造费用池州天赐'!L18,'2020实际管理费用池州天赐'!L18,'2020实际营业费用池州天赐'!L18)</f>
        <v>0</v>
      </c>
      <c r="M18" s="46">
        <f>SUM('2020实际制造费用池州天赐'!M18,'2020实际管理费用池州天赐'!M18,'2020实际营业费用池州天赐'!M18)</f>
        <v>0</v>
      </c>
      <c r="N18" s="46">
        <f>SUM('2020实际制造费用池州天赐'!N18,'2020实际管理费用池州天赐'!N18,'2020实际营业费用池州天赐'!N18)</f>
        <v>0</v>
      </c>
      <c r="O18" s="46">
        <f>SUM('2020实际制造费用池州天赐'!O18,'2020实际管理费用池州天赐'!O18,'2020实际营业费用池州天赐'!O18)</f>
        <v>0</v>
      </c>
      <c r="P18" s="46">
        <f>SUM('2020实际制造费用池州天赐'!P18,'2020实际管理费用池州天赐'!P18,'2020实际营业费用池州天赐'!P18)</f>
        <v>0</v>
      </c>
      <c r="Q18" s="46">
        <f>SUM('2020实际制造费用池州天赐'!Q18,'2020实际管理费用池州天赐'!Q18,'2020实际营业费用池州天赐'!Q18)</f>
        <v>0</v>
      </c>
      <c r="R18" s="46">
        <f>SUM('2020实际制造费用池州天赐'!R18,'2020实际管理费用池州天赐'!R18,'2020实际营业费用池州天赐'!R18)</f>
        <v>0</v>
      </c>
      <c r="S18" s="46">
        <f>SUM('2020实际制造费用池州天赐'!S18,'2020实际管理费用池州天赐'!S18,'2020实际营业费用池州天赐'!S18)</f>
        <v>0</v>
      </c>
      <c r="T18" s="18">
        <f t="shared" si="0"/>
        <v>23909.39</v>
      </c>
      <c r="U18" s="33"/>
    </row>
    <row r="19" spans="1:21" s="5" customFormat="1">
      <c r="A19" s="322"/>
      <c r="B19" s="60" t="s">
        <v>52</v>
      </c>
      <c r="C19" s="61" t="s">
        <v>52</v>
      </c>
      <c r="D19" s="46">
        <f ca="1">SUM('2020实际制造费用池州天赐'!D19,'2020实际管理费用池州天赐'!D19,'2020实际营业费用池州天赐'!D19)</f>
        <v>7968</v>
      </c>
      <c r="E19" s="46">
        <f ca="1">SUM('2020实际制造费用池州天赐'!E19,'2020实际管理费用池州天赐'!E19,'2020实际营业费用池州天赐'!E19)</f>
        <v>-4340.3955000000042</v>
      </c>
      <c r="F19" s="46">
        <f ca="1">SUM('2020实际制造费用池州天赐'!F19,'2020实际管理费用池州天赐'!F19,'2020实际营业费用池州天赐'!F19)</f>
        <v>9804</v>
      </c>
      <c r="G19" s="46">
        <f ca="1">SUM('2020实际制造费用池州天赐'!G19,'2020实际管理费用池州天赐'!G19,'2020实际营业费用池州天赐'!G19)</f>
        <v>-27121.186500000011</v>
      </c>
      <c r="H19" s="46">
        <f>SUM('2020实际制造费用池州天赐'!H19,'2020实际管理费用池州天赐'!H19,'2020实际营业费用池州天赐'!H19)</f>
        <v>2337</v>
      </c>
      <c r="I19" s="46">
        <f>SUM('2020实际制造费用池州天赐'!I19,'2020实际管理费用池州天赐'!I19,'2020实际营业费用池州天赐'!I19)</f>
        <v>2337</v>
      </c>
      <c r="J19" s="46">
        <f>SUM('2020实际制造费用池州天赐'!J19,'2020实际管理费用池州天赐'!J19,'2020实际营业费用池州天赐'!J19)</f>
        <v>9387</v>
      </c>
      <c r="K19" s="46">
        <f>SUM('2020实际制造费用池州天赐'!K19,'2020实际管理费用池州天赐'!K19,'2020实际营业费用池州天赐'!K19)</f>
        <v>0</v>
      </c>
      <c r="L19" s="46">
        <f>SUM('2020实际制造费用池州天赐'!L19,'2020实际管理费用池州天赐'!L19,'2020实际营业费用池州天赐'!L19)</f>
        <v>0</v>
      </c>
      <c r="M19" s="46">
        <f>SUM('2020实际制造费用池州天赐'!M19,'2020实际管理费用池州天赐'!M19,'2020实际营业费用池州天赐'!M19)</f>
        <v>0</v>
      </c>
      <c r="N19" s="46">
        <f>SUM('2020实际制造费用池州天赐'!N19,'2020实际管理费用池州天赐'!N19,'2020实际营业费用池州天赐'!N19)</f>
        <v>0</v>
      </c>
      <c r="O19" s="46">
        <f>SUM('2020实际制造费用池州天赐'!O19,'2020实际管理费用池州天赐'!O19,'2020实际营业费用池州天赐'!O19)</f>
        <v>0</v>
      </c>
      <c r="P19" s="46">
        <f>SUM('2020实际制造费用池州天赐'!P19,'2020实际管理费用池州天赐'!P19,'2020实际营业费用池州天赐'!P19)</f>
        <v>0</v>
      </c>
      <c r="Q19" s="46">
        <f>SUM('2020实际制造费用池州天赐'!Q19,'2020实际管理费用池州天赐'!Q19,'2020实际营业费用池州天赐'!Q19)</f>
        <v>0</v>
      </c>
      <c r="R19" s="46">
        <f>SUM('2020实际制造费用池州天赐'!R19,'2020实际管理费用池州天赐'!R19,'2020实际营业费用池州天赐'!R19)</f>
        <v>0</v>
      </c>
      <c r="S19" s="46">
        <f>SUM('2020实际制造费用池州天赐'!S19,'2020实际管理费用池州天赐'!S19,'2020实际营业费用池州天赐'!S19)</f>
        <v>0</v>
      </c>
      <c r="T19" s="18">
        <f t="shared" si="0"/>
        <v>14061</v>
      </c>
      <c r="U19" s="33"/>
    </row>
    <row r="20" spans="1:21" s="5" customFormat="1">
      <c r="A20" s="322"/>
      <c r="B20" s="60" t="s">
        <v>53</v>
      </c>
      <c r="C20" s="61" t="s">
        <v>53</v>
      </c>
      <c r="D20" s="46">
        <f ca="1">SUM('2020实际制造费用池州天赐'!D20,'2020实际管理费用池州天赐'!D20,'2020实际营业费用池州天赐'!D20)</f>
        <v>0</v>
      </c>
      <c r="E20" s="46">
        <f ca="1">SUM('2020实际制造费用池州天赐'!E20,'2020实际管理费用池州天赐'!E20,'2020实际营业费用池州天赐'!E20)</f>
        <v>0</v>
      </c>
      <c r="F20" s="46">
        <f ca="1">SUM('2020实际制造费用池州天赐'!F20,'2020实际管理费用池州天赐'!F20,'2020实际营业费用池州天赐'!F20)</f>
        <v>-13393.5</v>
      </c>
      <c r="G20" s="46">
        <f ca="1">SUM('2020实际制造费用池州天赐'!G20,'2020实际管理费用池州天赐'!G20,'2020实际营业费用池州天赐'!G20)</f>
        <v>0</v>
      </c>
      <c r="H20" s="46">
        <f>SUM('2020实际制造费用池州天赐'!H20,'2020实际管理费用池州天赐'!H20,'2020实际营业费用池州天赐'!H20)</f>
        <v>0</v>
      </c>
      <c r="I20" s="46">
        <f>SUM('2020实际制造费用池州天赐'!I20,'2020实际管理费用池州天赐'!I20,'2020实际营业费用池州天赐'!I20)</f>
        <v>0</v>
      </c>
      <c r="J20" s="46">
        <f>SUM('2020实际制造费用池州天赐'!J20,'2020实际管理费用池州天赐'!J20,'2020实际营业费用池州天赐'!J20)</f>
        <v>0</v>
      </c>
      <c r="K20" s="46">
        <f>SUM('2020实际制造费用池州天赐'!K20,'2020实际管理费用池州天赐'!K20,'2020实际营业费用池州天赐'!K20)</f>
        <v>0</v>
      </c>
      <c r="L20" s="46">
        <f>SUM('2020实际制造费用池州天赐'!L20,'2020实际管理费用池州天赐'!L20,'2020实际营业费用池州天赐'!L20)</f>
        <v>0</v>
      </c>
      <c r="M20" s="46">
        <f>SUM('2020实际制造费用池州天赐'!M20,'2020实际管理费用池州天赐'!M20,'2020实际营业费用池州天赐'!M20)</f>
        <v>0</v>
      </c>
      <c r="N20" s="46">
        <f>SUM('2020实际制造费用池州天赐'!N20,'2020实际管理费用池州天赐'!N20,'2020实际营业费用池州天赐'!N20)</f>
        <v>0</v>
      </c>
      <c r="O20" s="46">
        <f>SUM('2020实际制造费用池州天赐'!O20,'2020实际管理费用池州天赐'!O20,'2020实际营业费用池州天赐'!O20)</f>
        <v>0</v>
      </c>
      <c r="P20" s="46">
        <f>SUM('2020实际制造费用池州天赐'!P20,'2020实际管理费用池州天赐'!P20,'2020实际营业费用池州天赐'!P20)</f>
        <v>0</v>
      </c>
      <c r="Q20" s="46">
        <f>SUM('2020实际制造费用池州天赐'!Q20,'2020实际管理费用池州天赐'!Q20,'2020实际营业费用池州天赐'!Q20)</f>
        <v>0</v>
      </c>
      <c r="R20" s="46">
        <f>SUM('2020实际制造费用池州天赐'!R20,'2020实际管理费用池州天赐'!R20,'2020实际营业费用池州天赐'!R20)</f>
        <v>0</v>
      </c>
      <c r="S20" s="46">
        <f>SUM('2020实际制造费用池州天赐'!S20,'2020实际管理费用池州天赐'!S20,'2020实际营业费用池州天赐'!S20)</f>
        <v>0</v>
      </c>
      <c r="T20" s="18">
        <f t="shared" si="0"/>
        <v>0</v>
      </c>
      <c r="U20" s="33"/>
    </row>
    <row r="21" spans="1:21" s="5" customFormat="1">
      <c r="A21" s="322"/>
      <c r="B21" s="60" t="s">
        <v>54</v>
      </c>
      <c r="C21" s="61" t="s">
        <v>54</v>
      </c>
      <c r="D21" s="46">
        <f ca="1">SUM('2020实际制造费用池州天赐'!D21,'2020实际管理费用池州天赐'!D21,'2020实际营业费用池州天赐'!D21)</f>
        <v>-1000</v>
      </c>
      <c r="E21" s="46">
        <f ca="1">SUM('2020实际制造费用池州天赐'!E21,'2020实际管理费用池州天赐'!E21,'2020实际营业费用池州天赐'!E21)</f>
        <v>0</v>
      </c>
      <c r="F21" s="46">
        <f ca="1">SUM('2020实际制造费用池州天赐'!F21,'2020实际管理费用池州天赐'!F21,'2020实际营业费用池州天赐'!F21)</f>
        <v>-1000</v>
      </c>
      <c r="G21" s="46">
        <f ca="1">SUM('2020实际制造费用池州天赐'!G21,'2020实际管理费用池州天赐'!G21,'2020实际营业费用池州天赐'!G21)</f>
        <v>0</v>
      </c>
      <c r="H21" s="46">
        <f>SUM('2020实际制造费用池州天赐'!H21,'2020实际管理费用池州天赐'!H21,'2020实际营业费用池州天赐'!H21)</f>
        <v>0</v>
      </c>
      <c r="I21" s="46">
        <f>SUM('2020实际制造费用池州天赐'!I21,'2020实际管理费用池州天赐'!I21,'2020实际营业费用池州天赐'!I21)</f>
        <v>0</v>
      </c>
      <c r="J21" s="46">
        <f>SUM('2020实际制造费用池州天赐'!J21,'2020实际管理费用池州天赐'!J21,'2020实际营业费用池州天赐'!J21)</f>
        <v>0</v>
      </c>
      <c r="K21" s="46">
        <f>SUM('2020实际制造费用池州天赐'!K21,'2020实际管理费用池州天赐'!K21,'2020实际营业费用池州天赐'!K21)</f>
        <v>0</v>
      </c>
      <c r="L21" s="46">
        <f>SUM('2020实际制造费用池州天赐'!L21,'2020实际管理费用池州天赐'!L21,'2020实际营业费用池州天赐'!L21)</f>
        <v>0</v>
      </c>
      <c r="M21" s="46">
        <f>SUM('2020实际制造费用池州天赐'!M21,'2020实际管理费用池州天赐'!M21,'2020实际营业费用池州天赐'!M21)</f>
        <v>0</v>
      </c>
      <c r="N21" s="46">
        <f>SUM('2020实际制造费用池州天赐'!N21,'2020实际管理费用池州天赐'!N21,'2020实际营业费用池州天赐'!N21)</f>
        <v>0</v>
      </c>
      <c r="O21" s="46">
        <f>SUM('2020实际制造费用池州天赐'!O21,'2020实际管理费用池州天赐'!O21,'2020实际营业费用池州天赐'!O21)</f>
        <v>0</v>
      </c>
      <c r="P21" s="46">
        <f>SUM('2020实际制造费用池州天赐'!P21,'2020实际管理费用池州天赐'!P21,'2020实际营业费用池州天赐'!P21)</f>
        <v>0</v>
      </c>
      <c r="Q21" s="46">
        <f>SUM('2020实际制造费用池州天赐'!Q21,'2020实际管理费用池州天赐'!Q21,'2020实际营业费用池州天赐'!Q21)</f>
        <v>0</v>
      </c>
      <c r="R21" s="46">
        <f>SUM('2020实际制造费用池州天赐'!R21,'2020实际管理费用池州天赐'!R21,'2020实际营业费用池州天赐'!R21)</f>
        <v>0</v>
      </c>
      <c r="S21" s="46">
        <f>SUM('2020实际制造费用池州天赐'!S21,'2020实际管理费用池州天赐'!S21,'2020实际营业费用池州天赐'!S21)</f>
        <v>0</v>
      </c>
      <c r="T21" s="18">
        <f t="shared" si="0"/>
        <v>0</v>
      </c>
      <c r="U21" s="33"/>
    </row>
    <row r="22" spans="1:21" s="5" customFormat="1">
      <c r="A22" s="322"/>
      <c r="B22" s="317" t="s">
        <v>55</v>
      </c>
      <c r="C22" s="61" t="s">
        <v>56</v>
      </c>
      <c r="D22" s="46">
        <f ca="1">SUM('2020实际制造费用池州天赐'!D22,'2020实际管理费用池州天赐'!D22,'2020实际营业费用池州天赐'!D22)</f>
        <v>-57038.590000000004</v>
      </c>
      <c r="E22" s="46">
        <f ca="1">SUM('2020实际制造费用池州天赐'!E22,'2020实际管理费用池州天赐'!E22,'2020实际营业费用池州天赐'!E22)</f>
        <v>-54479.391695185957</v>
      </c>
      <c r="F22" s="46">
        <f ca="1">SUM('2020实际制造费用池州天赐'!F22,'2020实际管理费用池州天赐'!F22,'2020实际营业费用池州天赐'!F22)</f>
        <v>-62111.389999999992</v>
      </c>
      <c r="G22" s="46">
        <f ca="1">SUM('2020实际制造费用池州天赐'!G22,'2020实际管理费用池州天赐'!G22,'2020实际营业费用池州天赐'!G22)</f>
        <v>-54255.365085557874</v>
      </c>
      <c r="H22" s="46">
        <f>SUM('2020实际制造费用池州天赐'!H22,'2020实际管理费用池州天赐'!H22,'2020实际营业费用池州天赐'!H22)</f>
        <v>28524.57</v>
      </c>
      <c r="I22" s="46">
        <f>SUM('2020实际制造费用池州天赐'!I22,'2020实际管理费用池州天赐'!I22,'2020实际营业费用池州天赐'!I22)</f>
        <v>28524.479999999996</v>
      </c>
      <c r="J22" s="46">
        <f>SUM('2020实际制造费用池州天赐'!J22,'2020实际管理费用池州天赐'!J22,'2020实际营业费用池州天赐'!J22)</f>
        <v>-26066.880000000001</v>
      </c>
      <c r="K22" s="46">
        <f>SUM('2020实际制造费用池州天赐'!K22,'2020实际管理费用池州天赐'!K22,'2020实际营业费用池州天赐'!K22)</f>
        <v>0</v>
      </c>
      <c r="L22" s="46">
        <f>SUM('2020实际制造费用池州天赐'!L22,'2020实际管理费用池州天赐'!L22,'2020实际营业费用池州天赐'!L22)</f>
        <v>0</v>
      </c>
      <c r="M22" s="46">
        <f>SUM('2020实际制造费用池州天赐'!M22,'2020实际管理费用池州天赐'!M22,'2020实际营业费用池州天赐'!M22)</f>
        <v>0</v>
      </c>
      <c r="N22" s="46">
        <f>SUM('2020实际制造费用池州天赐'!N22,'2020实际管理费用池州天赐'!N22,'2020实际营业费用池州天赐'!N22)</f>
        <v>0</v>
      </c>
      <c r="O22" s="46">
        <f>SUM('2020实际制造费用池州天赐'!O22,'2020实际管理费用池州天赐'!O22,'2020实际营业费用池州天赐'!O22)</f>
        <v>0</v>
      </c>
      <c r="P22" s="46">
        <f>SUM('2020实际制造费用池州天赐'!P22,'2020实际管理费用池州天赐'!P22,'2020实际营业费用池州天赐'!P22)</f>
        <v>0</v>
      </c>
      <c r="Q22" s="46">
        <f>SUM('2020实际制造费用池州天赐'!Q22,'2020实际管理费用池州天赐'!Q22,'2020实际营业费用池州天赐'!Q22)</f>
        <v>0</v>
      </c>
      <c r="R22" s="46">
        <f>SUM('2020实际制造费用池州天赐'!R22,'2020实际管理费用池州天赐'!R22,'2020实际营业费用池州天赐'!R22)</f>
        <v>0</v>
      </c>
      <c r="S22" s="46">
        <f>SUM('2020实际制造费用池州天赐'!S22,'2020实际管理费用池州天赐'!S22,'2020实际营业费用池州天赐'!S22)</f>
        <v>0</v>
      </c>
      <c r="T22" s="18">
        <f t="shared" si="0"/>
        <v>30982.169999999995</v>
      </c>
      <c r="U22" s="33"/>
    </row>
    <row r="23" spans="1:21" s="5" customFormat="1">
      <c r="A23" s="322"/>
      <c r="B23" s="317"/>
      <c r="C23" s="61" t="s">
        <v>57</v>
      </c>
      <c r="D23" s="46">
        <f ca="1">SUM('2020实际制造费用池州天赐'!D23,'2020实际管理费用池州天赐'!D23,'2020实际营业费用池州天赐'!D23)</f>
        <v>-1614.55</v>
      </c>
      <c r="E23" s="46">
        <f ca="1">SUM('2020实际制造费用池州天赐'!E23,'2020实际管理费用池州天赐'!E23,'2020实际营业费用池州天赐'!E23)</f>
        <v>-1702.7436383069039</v>
      </c>
      <c r="F23" s="46">
        <f ca="1">SUM('2020实际制造费用池州天赐'!F23,'2020实际管理费用池州天赐'!F23,'2020实际营业费用池州天赐'!F23)</f>
        <v>-1447.8600000000001</v>
      </c>
      <c r="G23" s="46">
        <f ca="1">SUM('2020实际制造费用池州天赐'!G23,'2020实际管理费用池州天赐'!G23,'2020实际营业费用池州天赐'!G23)</f>
        <v>-1695.4609149207117</v>
      </c>
      <c r="H23" s="46">
        <f>SUM('2020实际制造费用池州天赐'!H23,'2020实际管理费用池州天赐'!H23,'2020实际营业费用池州天赐'!H23)</f>
        <v>891.39</v>
      </c>
      <c r="I23" s="46">
        <f>SUM('2020实际制造费用池州天赐'!I23,'2020实际管理费用池州天赐'!I23,'2020实际营业费用池州天赐'!I23)</f>
        <v>891.66</v>
      </c>
      <c r="J23" s="46">
        <f>SUM('2020实际制造费用池州天赐'!J23,'2020实际管理费用池州天赐'!J23,'2020实际营业费用池州天赐'!J23)</f>
        <v>-814.8599999999999</v>
      </c>
      <c r="K23" s="46">
        <f>SUM('2020实际制造费用池州天赐'!K23,'2020实际管理费用池州天赐'!K23,'2020实际营业费用池州天赐'!K23)</f>
        <v>0</v>
      </c>
      <c r="L23" s="46">
        <f>SUM('2020实际制造费用池州天赐'!L23,'2020实际管理费用池州天赐'!L23,'2020实际营业费用池州天赐'!L23)</f>
        <v>0</v>
      </c>
      <c r="M23" s="46">
        <f>SUM('2020实际制造费用池州天赐'!M23,'2020实际管理费用池州天赐'!M23,'2020实际营业费用池州天赐'!M23)</f>
        <v>0</v>
      </c>
      <c r="N23" s="46">
        <f>SUM('2020实际制造费用池州天赐'!N23,'2020实际管理费用池州天赐'!N23,'2020实际营业费用池州天赐'!N23)</f>
        <v>0</v>
      </c>
      <c r="O23" s="46">
        <f>SUM('2020实际制造费用池州天赐'!O23,'2020实际管理费用池州天赐'!O23,'2020实际营业费用池州天赐'!O23)</f>
        <v>0</v>
      </c>
      <c r="P23" s="46">
        <f>SUM('2020实际制造费用池州天赐'!P23,'2020实际管理费用池州天赐'!P23,'2020实际营业费用池州天赐'!P23)</f>
        <v>0</v>
      </c>
      <c r="Q23" s="46">
        <f>SUM('2020实际制造费用池州天赐'!Q23,'2020实际管理费用池州天赐'!Q23,'2020实际营业费用池州天赐'!Q23)</f>
        <v>0</v>
      </c>
      <c r="R23" s="46">
        <f>SUM('2020实际制造费用池州天赐'!R23,'2020实际管理费用池州天赐'!R23,'2020实际营业费用池州天赐'!R23)</f>
        <v>0</v>
      </c>
      <c r="S23" s="46">
        <f>SUM('2020实际制造费用池州天赐'!S23,'2020实际管理费用池州天赐'!S23,'2020实际营业费用池州天赐'!S23)</f>
        <v>0</v>
      </c>
      <c r="T23" s="18">
        <f t="shared" si="0"/>
        <v>968.19</v>
      </c>
      <c r="U23" s="33"/>
    </row>
    <row r="24" spans="1:21" s="5" customFormat="1">
      <c r="A24" s="322"/>
      <c r="B24" s="317"/>
      <c r="C24" s="61" t="s">
        <v>58</v>
      </c>
      <c r="D24" s="46">
        <f ca="1">SUM('2020实际制造费用池州天赐'!D24,'2020实际管理费用池州天赐'!D24,'2020实际营业费用池州天赐'!D24)</f>
        <v>-2625.7599999999998</v>
      </c>
      <c r="E24" s="46">
        <f ca="1">SUM('2020实际制造费用池州天赐'!E24,'2020实际管理费用池州天赐'!E24,'2020实际营业费用池州天赐'!E24)</f>
        <v>-3220.717352816001</v>
      </c>
      <c r="F24" s="46">
        <f ca="1">SUM('2020实际制造费用池州天赐'!F24,'2020实际管理费用池州天赐'!F24,'2020实际营业费用池州天赐'!F24)</f>
        <v>-1467.52</v>
      </c>
      <c r="G24" s="46">
        <f ca="1">SUM('2020实际制造费用池州天赐'!G24,'2020实际管理费用池州天赐'!G24,'2020实际营业费用池州天赐'!G24)</f>
        <v>-3208.2320584480021</v>
      </c>
      <c r="H24" s="46">
        <f>SUM('2020实际制造费用池州天赐'!H24,'2020实际管理费用池州天赐'!H24,'2020实际营业费用池州天赐'!H24)</f>
        <v>1642.3000000000002</v>
      </c>
      <c r="I24" s="46">
        <f>SUM('2020实际制造费用池州天赐'!I24,'2020实际管理费用池州天赐'!I24,'2020实际营业费用池州天赐'!I24)</f>
        <v>1642.3400000000001</v>
      </c>
      <c r="J24" s="46">
        <f>SUM('2020实际制造费用池州天赐'!J24,'2020实际管理费用池州天赐'!J24,'2020实际营业费用池州天赐'!J24)</f>
        <v>-1584.64</v>
      </c>
      <c r="K24" s="46">
        <f>SUM('2020实际制造费用池州天赐'!K24,'2020实际管理费用池州天赐'!K24,'2020实际营业费用池州天赐'!K24)</f>
        <v>0</v>
      </c>
      <c r="L24" s="46">
        <f>SUM('2020实际制造费用池州天赐'!L24,'2020实际管理费用池州天赐'!L24,'2020实际营业费用池州天赐'!L24)</f>
        <v>0</v>
      </c>
      <c r="M24" s="46">
        <f>SUM('2020实际制造费用池州天赐'!M24,'2020实际管理费用池州天赐'!M24,'2020实际营业费用池州天赐'!M24)</f>
        <v>0</v>
      </c>
      <c r="N24" s="46">
        <f>SUM('2020实际制造费用池州天赐'!N24,'2020实际管理费用池州天赐'!N24,'2020实际营业费用池州天赐'!N24)</f>
        <v>0</v>
      </c>
      <c r="O24" s="46">
        <f>SUM('2020实际制造费用池州天赐'!O24,'2020实际管理费用池州天赐'!O24,'2020实际营业费用池州天赐'!O24)</f>
        <v>0</v>
      </c>
      <c r="P24" s="46">
        <f>SUM('2020实际制造费用池州天赐'!P24,'2020实际管理费用池州天赐'!P24,'2020实际营业费用池州天赐'!P24)</f>
        <v>0</v>
      </c>
      <c r="Q24" s="46">
        <f>SUM('2020实际制造费用池州天赐'!Q24,'2020实际管理费用池州天赐'!Q24,'2020实际营业费用池州天赐'!Q24)</f>
        <v>0</v>
      </c>
      <c r="R24" s="46">
        <f>SUM('2020实际制造费用池州天赐'!R24,'2020实际管理费用池州天赐'!R24,'2020实际营业费用池州天赐'!R24)</f>
        <v>0</v>
      </c>
      <c r="S24" s="46">
        <f>SUM('2020实际制造费用池州天赐'!S24,'2020实际管理费用池州天赐'!S24,'2020实际营业费用池州天赐'!S24)</f>
        <v>0</v>
      </c>
      <c r="T24" s="18">
        <f t="shared" si="0"/>
        <v>1700.0000000000002</v>
      </c>
      <c r="U24" s="33"/>
    </row>
    <row r="25" spans="1:21" s="5" customFormat="1">
      <c r="A25" s="322"/>
      <c r="B25" s="317"/>
      <c r="C25" s="61" t="s">
        <v>59</v>
      </c>
      <c r="D25" s="46">
        <f ca="1">SUM('2020实际制造费用池州天赐'!D25,'2020实际管理费用池州天赐'!D25,'2020实际营业费用池州天赐'!D25)</f>
        <v>-10479.35</v>
      </c>
      <c r="E25" s="46">
        <f ca="1">SUM('2020实际制造费用池州天赐'!E25,'2020实际管理费用池州天赐'!E25,'2020实际营业费用池州天赐'!E25)</f>
        <v>-19151.327313691141</v>
      </c>
      <c r="F25" s="46">
        <f ca="1">SUM('2020实际制造费用池州天赐'!F25,'2020实际管理费用池州天赐'!F25,'2020实际营业费用池州天赐'!F25)</f>
        <v>-5963.8500000000013</v>
      </c>
      <c r="G25" s="46">
        <f ca="1">SUM('2020实际制造费用池州天赐'!G25,'2020实际管理费用池州天赐'!G25,'2020实际营业费用池州天赐'!G25)</f>
        <v>-25325.57194107342</v>
      </c>
      <c r="H25" s="46">
        <f>SUM('2020实际制造费用池州天赐'!H25,'2020实际管理费用池州天赐'!H25,'2020实际营业费用池州天赐'!H25)</f>
        <v>19636.849999999999</v>
      </c>
      <c r="I25" s="46">
        <f>SUM('2020实际制造费用池州天赐'!I25,'2020实际管理费用池州天赐'!I25,'2020实际营业费用池州天赐'!I25)</f>
        <v>13310.359999999999</v>
      </c>
      <c r="J25" s="46">
        <f>SUM('2020实际制造费用池州天赐'!J25,'2020实际管理费用池州天赐'!J25,'2020实际营业费用池州天赐'!J25)</f>
        <v>409.4</v>
      </c>
      <c r="K25" s="46">
        <f>SUM('2020实际制造费用池州天赐'!K25,'2020实际管理费用池州天赐'!K25,'2020实际营业费用池州天赐'!K25)</f>
        <v>0</v>
      </c>
      <c r="L25" s="46">
        <f>SUM('2020实际制造费用池州天赐'!L25,'2020实际管理费用池州天赐'!L25,'2020实际营业费用池州天赐'!L25)</f>
        <v>0</v>
      </c>
      <c r="M25" s="46">
        <f>SUM('2020实际制造费用池州天赐'!M25,'2020实际管理费用池州天赐'!M25,'2020实际营业费用池州天赐'!M25)</f>
        <v>0</v>
      </c>
      <c r="N25" s="46">
        <f>SUM('2020实际制造费用池州天赐'!N25,'2020实际管理费用池州天赐'!N25,'2020实际营业费用池州天赐'!N25)</f>
        <v>0</v>
      </c>
      <c r="O25" s="46">
        <f>SUM('2020实际制造费用池州天赐'!O25,'2020实际管理费用池州天赐'!O25,'2020实际营业费用池州天赐'!O25)</f>
        <v>0</v>
      </c>
      <c r="P25" s="46">
        <f>SUM('2020实际制造费用池州天赐'!P25,'2020实际管理费用池州天赐'!P25,'2020实际营业费用池州天赐'!P25)</f>
        <v>0</v>
      </c>
      <c r="Q25" s="46">
        <f>SUM('2020实际制造费用池州天赐'!Q25,'2020实际管理费用池州天赐'!Q25,'2020实际营业费用池州天赐'!Q25)</f>
        <v>0</v>
      </c>
      <c r="R25" s="46">
        <f>SUM('2020实际制造费用池州天赐'!R25,'2020实际管理费用池州天赐'!R25,'2020实际营业费用池州天赐'!R25)</f>
        <v>0</v>
      </c>
      <c r="S25" s="46">
        <f>SUM('2020实际制造费用池州天赐'!S25,'2020实际管理费用池州天赐'!S25,'2020实际营业费用池州天赐'!S25)</f>
        <v>0</v>
      </c>
      <c r="T25" s="18">
        <f t="shared" si="0"/>
        <v>33356.61</v>
      </c>
      <c r="U25" s="33"/>
    </row>
    <row r="26" spans="1:21" s="5" customFormat="1">
      <c r="A26" s="322"/>
      <c r="B26" s="317"/>
      <c r="C26" s="61" t="s">
        <v>60</v>
      </c>
      <c r="D26" s="46">
        <f ca="1">SUM('2020实际制造费用池州天赐'!D26,'2020实际管理费用池州天赐'!D26,'2020实际营业费用池州天赐'!D26)</f>
        <v>-1324.36</v>
      </c>
      <c r="E26" s="46">
        <f ca="1">SUM('2020实际制造费用池州天赐'!E26,'2020实际管理费用池州天赐'!E26,'2020实际营业费用池州天赐'!E26)</f>
        <v>0</v>
      </c>
      <c r="F26" s="46">
        <f ca="1">SUM('2020实际制造费用池州天赐'!F26,'2020实际管理费用池州天赐'!F26,'2020实际营业费用池州天赐'!F26)</f>
        <v>-3846.66</v>
      </c>
      <c r="G26" s="46">
        <f ca="1">SUM('2020实际制造费用池州天赐'!G26,'2020实际管理费用池州天赐'!G26,'2020实际营业费用池州天赐'!G26)</f>
        <v>153.6</v>
      </c>
      <c r="H26" s="46">
        <f>SUM('2020实际制造费用池州天赐'!H26,'2020实际管理费用池州天赐'!H26,'2020实际营业费用池州天赐'!H26)</f>
        <v>153.6</v>
      </c>
      <c r="I26" s="46">
        <f>SUM('2020实际制造费用池州天赐'!I26,'2020实际管理费用池州天赐'!I26,'2020实际营业费用池州天赐'!I26)</f>
        <v>0</v>
      </c>
      <c r="J26" s="46">
        <f>SUM('2020实际制造费用池州天赐'!J26,'2020实际管理费用池州天赐'!J26,'2020实际营业费用池州天赐'!J26)</f>
        <v>0</v>
      </c>
      <c r="K26" s="46">
        <f>SUM('2020实际制造费用池州天赐'!K26,'2020实际管理费用池州天赐'!K26,'2020实际营业费用池州天赐'!K26)</f>
        <v>0</v>
      </c>
      <c r="L26" s="46">
        <f>SUM('2020实际制造费用池州天赐'!L26,'2020实际管理费用池州天赐'!L26,'2020实际营业费用池州天赐'!L26)</f>
        <v>0</v>
      </c>
      <c r="M26" s="46">
        <f>SUM('2020实际制造费用池州天赐'!M26,'2020实际管理费用池州天赐'!M26,'2020实际营业费用池州天赐'!M26)</f>
        <v>0</v>
      </c>
      <c r="N26" s="46">
        <f>SUM('2020实际制造费用池州天赐'!N26,'2020实际管理费用池州天赐'!N26,'2020实际营业费用池州天赐'!N26)</f>
        <v>0</v>
      </c>
      <c r="O26" s="46">
        <f>SUM('2020实际制造费用池州天赐'!O26,'2020实际管理费用池州天赐'!O26,'2020实际营业费用池州天赐'!O26)</f>
        <v>0</v>
      </c>
      <c r="P26" s="46">
        <f>SUM('2020实际制造费用池州天赐'!P26,'2020实际管理费用池州天赐'!P26,'2020实际营业费用池州天赐'!P26)</f>
        <v>0</v>
      </c>
      <c r="Q26" s="46">
        <f>SUM('2020实际制造费用池州天赐'!Q26,'2020实际管理费用池州天赐'!Q26,'2020实际营业费用池州天赐'!Q26)</f>
        <v>0</v>
      </c>
      <c r="R26" s="46">
        <f>SUM('2020实际制造费用池州天赐'!R26,'2020实际管理费用池州天赐'!R26,'2020实际营业费用池州天赐'!R26)</f>
        <v>0</v>
      </c>
      <c r="S26" s="46">
        <f>SUM('2020实际制造费用池州天赐'!S26,'2020实际管理费用池州天赐'!S26,'2020实际营业费用池州天赐'!S26)</f>
        <v>0</v>
      </c>
      <c r="T26" s="18">
        <f t="shared" si="0"/>
        <v>153.6</v>
      </c>
      <c r="U26" s="33"/>
    </row>
    <row r="27" spans="1:21" s="5" customFormat="1">
      <c r="A27" s="322"/>
      <c r="B27" s="60" t="s">
        <v>61</v>
      </c>
      <c r="C27" s="61" t="s">
        <v>61</v>
      </c>
      <c r="D27" s="46">
        <f ca="1">SUM('2020实际制造费用池州天赐'!D27,'2020实际管理费用池州天赐'!D27,'2020实际营业费用池州天赐'!D27)</f>
        <v>0</v>
      </c>
      <c r="E27" s="46">
        <f ca="1">SUM('2020实际制造费用池州天赐'!E27,'2020实际管理费用池州天赐'!E27,'2020实际营业费用池州天赐'!E27)</f>
        <v>-200</v>
      </c>
      <c r="F27" s="46">
        <f ca="1">SUM('2020实际制造费用池州天赐'!F27,'2020实际管理费用池州天赐'!F27,'2020实际营业费用池州天赐'!F27)</f>
        <v>0</v>
      </c>
      <c r="G27" s="46">
        <f ca="1">SUM('2020实际制造费用池州天赐'!G27,'2020实际管理费用池州天赐'!G27,'2020实际营业费用池州天赐'!G27)</f>
        <v>-3100</v>
      </c>
      <c r="H27" s="46">
        <f>SUM('2020实际制造费用池州天赐'!H27,'2020实际管理费用池州天赐'!H27,'2020实际营业费用池州天赐'!H27)</f>
        <v>0</v>
      </c>
      <c r="I27" s="46">
        <f>SUM('2020实际制造费用池州天赐'!I27,'2020实际管理费用池州天赐'!I27,'2020实际营业费用池州天赐'!I27)</f>
        <v>0</v>
      </c>
      <c r="J27" s="46">
        <f>SUM('2020实际制造费用池州天赐'!J27,'2020实际管理费用池州天赐'!J27,'2020实际营业费用池州天赐'!J27)</f>
        <v>0</v>
      </c>
      <c r="K27" s="46">
        <f>SUM('2020实际制造费用池州天赐'!K27,'2020实际管理费用池州天赐'!K27,'2020实际营业费用池州天赐'!K27)</f>
        <v>0</v>
      </c>
      <c r="L27" s="46">
        <f>SUM('2020实际制造费用池州天赐'!L27,'2020实际管理费用池州天赐'!L27,'2020实际营业费用池州天赐'!L27)</f>
        <v>0</v>
      </c>
      <c r="M27" s="46">
        <f>SUM('2020实际制造费用池州天赐'!M27,'2020实际管理费用池州天赐'!M27,'2020实际营业费用池州天赐'!M27)</f>
        <v>0</v>
      </c>
      <c r="N27" s="46">
        <f>SUM('2020实际制造费用池州天赐'!N27,'2020实际管理费用池州天赐'!N27,'2020实际营业费用池州天赐'!N27)</f>
        <v>0</v>
      </c>
      <c r="O27" s="46">
        <f>SUM('2020实际制造费用池州天赐'!O27,'2020实际管理费用池州天赐'!O27,'2020实际营业费用池州天赐'!O27)</f>
        <v>0</v>
      </c>
      <c r="P27" s="46">
        <f>SUM('2020实际制造费用池州天赐'!P27,'2020实际管理费用池州天赐'!P27,'2020实际营业费用池州天赐'!P27)</f>
        <v>0</v>
      </c>
      <c r="Q27" s="46">
        <f>SUM('2020实际制造费用池州天赐'!Q27,'2020实际管理费用池州天赐'!Q27,'2020实际营业费用池州天赐'!Q27)</f>
        <v>0</v>
      </c>
      <c r="R27" s="46">
        <f>SUM('2020实际制造费用池州天赐'!R27,'2020实际管理费用池州天赐'!R27,'2020实际营业费用池州天赐'!R27)</f>
        <v>0</v>
      </c>
      <c r="S27" s="46">
        <f>SUM('2020实际制造费用池州天赐'!S27,'2020实际管理费用池州天赐'!S27,'2020实际营业费用池州天赐'!S27)</f>
        <v>0</v>
      </c>
      <c r="T27" s="18">
        <f t="shared" si="0"/>
        <v>0</v>
      </c>
      <c r="U27" s="33"/>
    </row>
    <row r="28" spans="1:21" s="5" customFormat="1">
      <c r="A28" s="323" t="s">
        <v>62</v>
      </c>
      <c r="B28" s="317" t="s">
        <v>63</v>
      </c>
      <c r="C28" s="61" t="s">
        <v>64</v>
      </c>
      <c r="D28" s="46">
        <f ca="1">SUM('2020实际制造费用池州天赐'!D28,'2020实际管理费用池州天赐'!D28,'2020实际营业费用池州天赐'!D28)</f>
        <v>100</v>
      </c>
      <c r="E28" s="46">
        <f ca="1">SUM('2020实际制造费用池州天赐'!E28,'2020实际管理费用池州天赐'!E28,'2020实际营业费用池州天赐'!E28)</f>
        <v>100</v>
      </c>
      <c r="F28" s="46">
        <f ca="1">SUM('2020实际制造费用池州天赐'!F28,'2020实际管理费用池州天赐'!F28,'2020实际营业费用池州天赐'!F28)</f>
        <v>-388</v>
      </c>
      <c r="G28" s="46">
        <f ca="1">SUM('2020实际制造费用池州天赐'!G28,'2020实际管理费用池州天赐'!G28,'2020实际营业费用池州天赐'!G28)</f>
        <v>100</v>
      </c>
      <c r="H28" s="46">
        <f>SUM('2020实际制造费用池州天赐'!H28,'2020实际管理费用池州天赐'!H28,'2020实际营业费用池州天赐'!H28)</f>
        <v>0</v>
      </c>
      <c r="I28" s="46">
        <f>SUM('2020实际制造费用池州天赐'!I28,'2020实际管理费用池州天赐'!I28,'2020实际营业费用池州天赐'!I28)</f>
        <v>0</v>
      </c>
      <c r="J28" s="46">
        <f>SUM('2020实际制造费用池州天赐'!J28,'2020实际管理费用池州天赐'!J28,'2020实际营业费用池州天赐'!J28)</f>
        <v>100</v>
      </c>
      <c r="K28" s="46">
        <f>SUM('2020实际制造费用池州天赐'!K28,'2020实际管理费用池州天赐'!K28,'2020实际营业费用池州天赐'!K28)</f>
        <v>0</v>
      </c>
      <c r="L28" s="46">
        <f>SUM('2020实际制造费用池州天赐'!L28,'2020实际管理费用池州天赐'!L28,'2020实际营业费用池州天赐'!L28)</f>
        <v>0</v>
      </c>
      <c r="M28" s="46">
        <f>SUM('2020实际制造费用池州天赐'!M28,'2020实际管理费用池州天赐'!M28,'2020实际营业费用池州天赐'!M28)</f>
        <v>0</v>
      </c>
      <c r="N28" s="46">
        <f>SUM('2020实际制造费用池州天赐'!N28,'2020实际管理费用池州天赐'!N28,'2020实际营业费用池州天赐'!N28)</f>
        <v>0</v>
      </c>
      <c r="O28" s="46">
        <f>SUM('2020实际制造费用池州天赐'!O28,'2020实际管理费用池州天赐'!O28,'2020实际营业费用池州天赐'!O28)</f>
        <v>0</v>
      </c>
      <c r="P28" s="46">
        <f>SUM('2020实际制造费用池州天赐'!P28,'2020实际管理费用池州天赐'!P28,'2020实际营业费用池州天赐'!P28)</f>
        <v>0</v>
      </c>
      <c r="Q28" s="46">
        <f>SUM('2020实际制造费用池州天赐'!Q28,'2020实际管理费用池州天赐'!Q28,'2020实际营业费用池州天赐'!Q28)</f>
        <v>0</v>
      </c>
      <c r="R28" s="46">
        <f>SUM('2020实际制造费用池州天赐'!R28,'2020实际管理费用池州天赐'!R28,'2020实际营业费用池州天赐'!R28)</f>
        <v>0</v>
      </c>
      <c r="S28" s="46">
        <f>SUM('2020实际制造费用池州天赐'!S28,'2020实际管理费用池州天赐'!S28,'2020实际营业费用池州天赐'!S28)</f>
        <v>0</v>
      </c>
      <c r="T28" s="18">
        <f t="shared" si="0"/>
        <v>100</v>
      </c>
      <c r="U28" s="33"/>
    </row>
    <row r="29" spans="1:21" s="5" customFormat="1">
      <c r="A29" s="323"/>
      <c r="B29" s="317"/>
      <c r="C29" s="61" t="s">
        <v>65</v>
      </c>
      <c r="D29" s="46">
        <f ca="1">SUM('2020实际制造费用池州天赐'!D29,'2020实际管理费用池州天赐'!D29,'2020实际营业费用池州天赐'!D29)</f>
        <v>-758</v>
      </c>
      <c r="E29" s="46">
        <f ca="1">SUM('2020实际制造费用池州天赐'!E29,'2020实际管理费用池州天赐'!E29,'2020实际营业费用池州天赐'!E29)</f>
        <v>0</v>
      </c>
      <c r="F29" s="46">
        <f ca="1">SUM('2020实际制造费用池州天赐'!F29,'2020实际管理费用池州天赐'!F29,'2020实际营业费用池州天赐'!F29)</f>
        <v>-3872</v>
      </c>
      <c r="G29" s="46">
        <f ca="1">SUM('2020实际制造费用池州天赐'!G29,'2020实际管理费用池州天赐'!G29,'2020实际营业费用池州天赐'!G29)</f>
        <v>-4673</v>
      </c>
      <c r="H29" s="46">
        <f>SUM('2020实际制造费用池州天赐'!H29,'2020实际管理费用池州天赐'!H29,'2020实际营业费用池州天赐'!H29)</f>
        <v>427</v>
      </c>
      <c r="I29" s="46">
        <f>SUM('2020实际制造费用池州天赐'!I29,'2020实际管理费用池州天赐'!I29,'2020实际营业费用池州天赐'!I29)</f>
        <v>0</v>
      </c>
      <c r="J29" s="46">
        <f>SUM('2020实际制造费用池州天赐'!J29,'2020实际管理费用池州天赐'!J29,'2020实际营业费用池州天赐'!J29)</f>
        <v>0</v>
      </c>
      <c r="K29" s="46">
        <f>SUM('2020实际制造费用池州天赐'!K29,'2020实际管理费用池州天赐'!K29,'2020实际营业费用池州天赐'!K29)</f>
        <v>0</v>
      </c>
      <c r="L29" s="46">
        <f>SUM('2020实际制造费用池州天赐'!L29,'2020实际管理费用池州天赐'!L29,'2020实际营业费用池州天赐'!L29)</f>
        <v>0</v>
      </c>
      <c r="M29" s="46">
        <f>SUM('2020实际制造费用池州天赐'!M29,'2020实际管理费用池州天赐'!M29,'2020实际营业费用池州天赐'!M29)</f>
        <v>0</v>
      </c>
      <c r="N29" s="46">
        <f>SUM('2020实际制造费用池州天赐'!N29,'2020实际管理费用池州天赐'!N29,'2020实际营业费用池州天赐'!N29)</f>
        <v>0</v>
      </c>
      <c r="O29" s="46">
        <f>SUM('2020实际制造费用池州天赐'!O29,'2020实际管理费用池州天赐'!O29,'2020实际营业费用池州天赐'!O29)</f>
        <v>0</v>
      </c>
      <c r="P29" s="46">
        <f>SUM('2020实际制造费用池州天赐'!P29,'2020实际管理费用池州天赐'!P29,'2020实际营业费用池州天赐'!P29)</f>
        <v>0</v>
      </c>
      <c r="Q29" s="46">
        <f>SUM('2020实际制造费用池州天赐'!Q29,'2020实际管理费用池州天赐'!Q29,'2020实际营业费用池州天赐'!Q29)</f>
        <v>0</v>
      </c>
      <c r="R29" s="46">
        <f>SUM('2020实际制造费用池州天赐'!R29,'2020实际管理费用池州天赐'!R29,'2020实际营业费用池州天赐'!R29)</f>
        <v>0</v>
      </c>
      <c r="S29" s="46">
        <f>SUM('2020实际制造费用池州天赐'!S29,'2020实际管理费用池州天赐'!S29,'2020实际营业费用池州天赐'!S29)</f>
        <v>0</v>
      </c>
      <c r="T29" s="18">
        <f t="shared" si="0"/>
        <v>427</v>
      </c>
      <c r="U29" s="33"/>
    </row>
    <row r="30" spans="1:21" s="5" customFormat="1">
      <c r="A30" s="323"/>
      <c r="B30" s="60" t="s">
        <v>66</v>
      </c>
      <c r="C30" s="61" t="s">
        <v>66</v>
      </c>
      <c r="D30" s="46">
        <f ca="1">SUM('2020实际制造费用池州天赐'!D30,'2020实际管理费用池州天赐'!D30,'2020实际营业费用池州天赐'!D30)</f>
        <v>0</v>
      </c>
      <c r="E30" s="46">
        <f ca="1">SUM('2020实际制造费用池州天赐'!E30,'2020实际管理费用池州天赐'!E30,'2020实际营业费用池州天赐'!E30)</f>
        <v>-3600</v>
      </c>
      <c r="F30" s="46">
        <f ca="1">SUM('2020实际制造费用池州天赐'!F30,'2020实际管理费用池州天赐'!F30,'2020实际营业费用池州天赐'!F30)</f>
        <v>4779.5</v>
      </c>
      <c r="G30" s="46">
        <f ca="1">SUM('2020实际制造费用池州天赐'!G30,'2020实际管理费用池州天赐'!G30,'2020实际营业费用池州天赐'!G30)</f>
        <v>-5820</v>
      </c>
      <c r="H30" s="46">
        <f>SUM('2020实际制造费用池州天赐'!H30,'2020实际管理费用池州天赐'!H30,'2020实际营业费用池州天赐'!H30)</f>
        <v>480</v>
      </c>
      <c r="I30" s="46">
        <f>SUM('2020实际制造费用池州天赐'!I30,'2020实际管理费用池州天赐'!I30,'2020实际营业费用池州天赐'!I30)</f>
        <v>0</v>
      </c>
      <c r="J30" s="46">
        <f>SUM('2020实际制造费用池州天赐'!J30,'2020实际管理费用池州天赐'!J30,'2020实际营业费用池州天赐'!J30)</f>
        <v>0</v>
      </c>
      <c r="K30" s="46">
        <f>SUM('2020实际制造费用池州天赐'!K30,'2020实际管理费用池州天赐'!K30,'2020实际营业费用池州天赐'!K30)</f>
        <v>0</v>
      </c>
      <c r="L30" s="46">
        <f>SUM('2020实际制造费用池州天赐'!L30,'2020实际管理费用池州天赐'!L30,'2020实际营业费用池州天赐'!L30)</f>
        <v>0</v>
      </c>
      <c r="M30" s="46">
        <f>SUM('2020实际制造费用池州天赐'!M30,'2020实际管理费用池州天赐'!M30,'2020实际营业费用池州天赐'!M30)</f>
        <v>0</v>
      </c>
      <c r="N30" s="46">
        <f>SUM('2020实际制造费用池州天赐'!N30,'2020实际管理费用池州天赐'!N30,'2020实际营业费用池州天赐'!N30)</f>
        <v>0</v>
      </c>
      <c r="O30" s="46">
        <f>SUM('2020实际制造费用池州天赐'!O30,'2020实际管理费用池州天赐'!O30,'2020实际营业费用池州天赐'!O30)</f>
        <v>0</v>
      </c>
      <c r="P30" s="46">
        <f>SUM('2020实际制造费用池州天赐'!P30,'2020实际管理费用池州天赐'!P30,'2020实际营业费用池州天赐'!P30)</f>
        <v>0</v>
      </c>
      <c r="Q30" s="46">
        <f>SUM('2020实际制造费用池州天赐'!Q30,'2020实际管理费用池州天赐'!Q30,'2020实际营业费用池州天赐'!Q30)</f>
        <v>0</v>
      </c>
      <c r="R30" s="46">
        <f>SUM('2020实际制造费用池州天赐'!R30,'2020实际管理费用池州天赐'!R30,'2020实际营业费用池州天赐'!R30)</f>
        <v>0</v>
      </c>
      <c r="S30" s="46">
        <f>SUM('2020实际制造费用池州天赐'!S30,'2020实际管理费用池州天赐'!S30,'2020实际营业费用池州天赐'!S30)</f>
        <v>0</v>
      </c>
      <c r="T30" s="18">
        <f t="shared" si="0"/>
        <v>480</v>
      </c>
      <c r="U30" s="33"/>
    </row>
    <row r="31" spans="1:21" s="5" customFormat="1">
      <c r="A31" s="323"/>
      <c r="B31" s="317" t="s">
        <v>67</v>
      </c>
      <c r="C31" s="61" t="s">
        <v>68</v>
      </c>
      <c r="D31" s="46">
        <f ca="1">SUM('2020实际制造费用池州天赐'!D31,'2020实际管理费用池州天赐'!D31,'2020实际营业费用池州天赐'!D31)</f>
        <v>0</v>
      </c>
      <c r="E31" s="46">
        <f ca="1">SUM('2020实际制造费用池州天赐'!E31,'2020实际管理费用池州天赐'!E31,'2020实际营业费用池州天赐'!E31)</f>
        <v>162</v>
      </c>
      <c r="F31" s="46">
        <f ca="1">SUM('2020实际制造费用池州天赐'!F31,'2020实际管理费用池州天赐'!F31,'2020实际营业费用池州天赐'!F31)</f>
        <v>296</v>
      </c>
      <c r="G31" s="46">
        <f ca="1">SUM('2020实际制造费用池州天赐'!G31,'2020实际管理费用池州天赐'!G31,'2020实际营业费用池州天赐'!G31)</f>
        <v>-2172</v>
      </c>
      <c r="H31" s="46">
        <f>SUM('2020实际制造费用池州天赐'!H31,'2020实际管理费用池州天赐'!H31,'2020实际营业费用池州天赐'!H31)</f>
        <v>886</v>
      </c>
      <c r="I31" s="46">
        <f>SUM('2020实际制造费用池州天赐'!I31,'2020实际管理费用池州天赐'!I31,'2020实际营业费用池州天赐'!I31)</f>
        <v>0</v>
      </c>
      <c r="J31" s="46">
        <f>SUM('2020实际制造费用池州天赐'!J31,'2020实际管理费用池州天赐'!J31,'2020实际营业费用池州天赐'!J31)</f>
        <v>1772</v>
      </c>
      <c r="K31" s="46">
        <f>SUM('2020实际制造费用池州天赐'!K31,'2020实际管理费用池州天赐'!K31,'2020实际营业费用池州天赐'!K31)</f>
        <v>0</v>
      </c>
      <c r="L31" s="46">
        <f>SUM('2020实际制造费用池州天赐'!L31,'2020实际管理费用池州天赐'!L31,'2020实际营业费用池州天赐'!L31)</f>
        <v>0</v>
      </c>
      <c r="M31" s="46">
        <f>SUM('2020实际制造费用池州天赐'!M31,'2020实际管理费用池州天赐'!M31,'2020实际营业费用池州天赐'!M31)</f>
        <v>0</v>
      </c>
      <c r="N31" s="46">
        <f>SUM('2020实际制造费用池州天赐'!N31,'2020实际管理费用池州天赐'!N31,'2020实际营业费用池州天赐'!N31)</f>
        <v>0</v>
      </c>
      <c r="O31" s="46">
        <f>SUM('2020实际制造费用池州天赐'!O31,'2020实际管理费用池州天赐'!O31,'2020实际营业费用池州天赐'!O31)</f>
        <v>0</v>
      </c>
      <c r="P31" s="46">
        <f>SUM('2020实际制造费用池州天赐'!P31,'2020实际管理费用池州天赐'!P31,'2020实际营业费用池州天赐'!P31)</f>
        <v>0</v>
      </c>
      <c r="Q31" s="46">
        <f>SUM('2020实际制造费用池州天赐'!Q31,'2020实际管理费用池州天赐'!Q31,'2020实际营业费用池州天赐'!Q31)</f>
        <v>0</v>
      </c>
      <c r="R31" s="46">
        <f>SUM('2020实际制造费用池州天赐'!R31,'2020实际管理费用池州天赐'!R31,'2020实际营业费用池州天赐'!R31)</f>
        <v>0</v>
      </c>
      <c r="S31" s="46">
        <f>SUM('2020实际制造费用池州天赐'!S31,'2020实际管理费用池州天赐'!S31,'2020实际营业费用池州天赐'!S31)</f>
        <v>0</v>
      </c>
      <c r="T31" s="18">
        <f t="shared" si="0"/>
        <v>2658</v>
      </c>
      <c r="U31" s="33"/>
    </row>
    <row r="32" spans="1:21" s="5" customFormat="1">
      <c r="A32" s="323"/>
      <c r="B32" s="317"/>
      <c r="C32" s="61" t="s">
        <v>69</v>
      </c>
      <c r="D32" s="46">
        <f ca="1">SUM('2020实际制造费用池州天赐'!D32,'2020实际管理费用池州天赐'!D32,'2020实际营业费用池州天赐'!D32)</f>
        <v>0</v>
      </c>
      <c r="E32" s="46">
        <f ca="1">SUM('2020实际制造费用池州天赐'!E32,'2020实际管理费用池州天赐'!E32,'2020实际营业费用池州天赐'!E32)</f>
        <v>0</v>
      </c>
      <c r="F32" s="46">
        <f ca="1">SUM('2020实际制造费用池州天赐'!F32,'2020实际管理费用池州天赐'!F32,'2020实际营业费用池州天赐'!F32)</f>
        <v>0</v>
      </c>
      <c r="G32" s="46">
        <f ca="1">SUM('2020实际制造费用池州天赐'!G32,'2020实际管理费用池州天赐'!G32,'2020实际营业费用池州天赐'!G32)</f>
        <v>0</v>
      </c>
      <c r="H32" s="46">
        <f>SUM('2020实际制造费用池州天赐'!H32,'2020实际管理费用池州天赐'!H32,'2020实际营业费用池州天赐'!H32)</f>
        <v>0</v>
      </c>
      <c r="I32" s="46">
        <f>SUM('2020实际制造费用池州天赐'!I32,'2020实际管理费用池州天赐'!I32,'2020实际营业费用池州天赐'!I32)</f>
        <v>0</v>
      </c>
      <c r="J32" s="46">
        <f>SUM('2020实际制造费用池州天赐'!J32,'2020实际管理费用池州天赐'!J32,'2020实际营业费用池州天赐'!J32)</f>
        <v>0</v>
      </c>
      <c r="K32" s="46">
        <f>SUM('2020实际制造费用池州天赐'!K32,'2020实际管理费用池州天赐'!K32,'2020实际营业费用池州天赐'!K32)</f>
        <v>0</v>
      </c>
      <c r="L32" s="46">
        <f>SUM('2020实际制造费用池州天赐'!L32,'2020实际管理费用池州天赐'!L32,'2020实际营业费用池州天赐'!L32)</f>
        <v>0</v>
      </c>
      <c r="M32" s="46">
        <f>SUM('2020实际制造费用池州天赐'!M32,'2020实际管理费用池州天赐'!M32,'2020实际营业费用池州天赐'!M32)</f>
        <v>0</v>
      </c>
      <c r="N32" s="46">
        <f>SUM('2020实际制造费用池州天赐'!N32,'2020实际管理费用池州天赐'!N32,'2020实际营业费用池州天赐'!N32)</f>
        <v>0</v>
      </c>
      <c r="O32" s="46">
        <f>SUM('2020实际制造费用池州天赐'!O32,'2020实际管理费用池州天赐'!O32,'2020实际营业费用池州天赐'!O32)</f>
        <v>0</v>
      </c>
      <c r="P32" s="46">
        <f>SUM('2020实际制造费用池州天赐'!P32,'2020实际管理费用池州天赐'!P32,'2020实际营业费用池州天赐'!P32)</f>
        <v>0</v>
      </c>
      <c r="Q32" s="46">
        <f>SUM('2020实际制造费用池州天赐'!Q32,'2020实际管理费用池州天赐'!Q32,'2020实际营业费用池州天赐'!Q32)</f>
        <v>0</v>
      </c>
      <c r="R32" s="46">
        <f>SUM('2020实际制造费用池州天赐'!R32,'2020实际管理费用池州天赐'!R32,'2020实际营业费用池州天赐'!R32)</f>
        <v>0</v>
      </c>
      <c r="S32" s="46">
        <f>SUM('2020实际制造费用池州天赐'!S32,'2020实际管理费用池州天赐'!S32,'2020实际营业费用池州天赐'!S32)</f>
        <v>0</v>
      </c>
      <c r="T32" s="18">
        <f t="shared" si="0"/>
        <v>0</v>
      </c>
      <c r="U32" s="33"/>
    </row>
    <row r="33" spans="1:21" s="5" customFormat="1">
      <c r="A33" s="323"/>
      <c r="B33" s="317"/>
      <c r="C33" s="61" t="s">
        <v>70</v>
      </c>
      <c r="D33" s="46">
        <f ca="1">SUM('2020实际制造费用池州天赐'!D33,'2020实际管理费用池州天赐'!D33,'2020实际营业费用池州天赐'!D33)</f>
        <v>0</v>
      </c>
      <c r="E33" s="46">
        <f ca="1">SUM('2020实际制造费用池州天赐'!E33,'2020实际管理费用池州天赐'!E33,'2020实际营业费用池州天赐'!E33)</f>
        <v>0</v>
      </c>
      <c r="F33" s="46">
        <f ca="1">SUM('2020实际制造费用池州天赐'!F33,'2020实际管理费用池州天赐'!F33,'2020实际营业费用池州天赐'!F33)</f>
        <v>0</v>
      </c>
      <c r="G33" s="46">
        <f ca="1">SUM('2020实际制造费用池州天赐'!G33,'2020实际管理费用池州天赐'!G33,'2020实际营业费用池州天赐'!G33)</f>
        <v>0</v>
      </c>
      <c r="H33" s="46">
        <f>SUM('2020实际制造费用池州天赐'!H33,'2020实际管理费用池州天赐'!H33,'2020实际营业费用池州天赐'!H33)</f>
        <v>0</v>
      </c>
      <c r="I33" s="46">
        <f>SUM('2020实际制造费用池州天赐'!I33,'2020实际管理费用池州天赐'!I33,'2020实际营业费用池州天赐'!I33)</f>
        <v>0</v>
      </c>
      <c r="J33" s="46">
        <f>SUM('2020实际制造费用池州天赐'!J33,'2020实际管理费用池州天赐'!J33,'2020实际营业费用池州天赐'!J33)</f>
        <v>0</v>
      </c>
      <c r="K33" s="46">
        <f>SUM('2020实际制造费用池州天赐'!K33,'2020实际管理费用池州天赐'!K33,'2020实际营业费用池州天赐'!K33)</f>
        <v>0</v>
      </c>
      <c r="L33" s="46">
        <f>SUM('2020实际制造费用池州天赐'!L33,'2020实际管理费用池州天赐'!L33,'2020实际营业费用池州天赐'!L33)</f>
        <v>0</v>
      </c>
      <c r="M33" s="46">
        <f>SUM('2020实际制造费用池州天赐'!M33,'2020实际管理费用池州天赐'!M33,'2020实际营业费用池州天赐'!M33)</f>
        <v>0</v>
      </c>
      <c r="N33" s="46">
        <f>SUM('2020实际制造费用池州天赐'!N33,'2020实际管理费用池州天赐'!N33,'2020实际营业费用池州天赐'!N33)</f>
        <v>0</v>
      </c>
      <c r="O33" s="46">
        <f>SUM('2020实际制造费用池州天赐'!O33,'2020实际管理费用池州天赐'!O33,'2020实际营业费用池州天赐'!O33)</f>
        <v>0</v>
      </c>
      <c r="P33" s="46">
        <f>SUM('2020实际制造费用池州天赐'!P33,'2020实际管理费用池州天赐'!P33,'2020实际营业费用池州天赐'!P33)</f>
        <v>0</v>
      </c>
      <c r="Q33" s="46">
        <f>SUM('2020实际制造费用池州天赐'!Q33,'2020实际管理费用池州天赐'!Q33,'2020实际营业费用池州天赐'!Q33)</f>
        <v>0</v>
      </c>
      <c r="R33" s="46">
        <f>SUM('2020实际制造费用池州天赐'!R33,'2020实际管理费用池州天赐'!R33,'2020实际营业费用池州天赐'!R33)</f>
        <v>0</v>
      </c>
      <c r="S33" s="46">
        <f>SUM('2020实际制造费用池州天赐'!S33,'2020实际管理费用池州天赐'!S33,'2020实际营业费用池州天赐'!S33)</f>
        <v>0</v>
      </c>
      <c r="T33" s="18">
        <f t="shared" si="0"/>
        <v>0</v>
      </c>
      <c r="U33" s="33"/>
    </row>
    <row r="34" spans="1:21" s="5" customFormat="1">
      <c r="A34" s="323"/>
      <c r="B34" s="317" t="s">
        <v>71</v>
      </c>
      <c r="C34" s="61" t="s">
        <v>72</v>
      </c>
      <c r="D34" s="46">
        <f ca="1">SUM('2020实际制造费用池州天赐'!D34,'2020实际管理费用池州天赐'!D34,'2020实际营业费用池州天赐'!D34)</f>
        <v>-2937.66</v>
      </c>
      <c r="E34" s="46">
        <f ca="1">SUM('2020实际制造费用池州天赐'!E34,'2020实际管理费用池州天赐'!E34,'2020实际营业费用池州天赐'!E34)</f>
        <v>-6079.51</v>
      </c>
      <c r="F34" s="46">
        <f ca="1">SUM('2020实际制造费用池州天赐'!F34,'2020实际管理费用池州天赐'!F34,'2020实际营业费用池州天赐'!F34)</f>
        <v>-6886.4400000000005</v>
      </c>
      <c r="G34" s="46">
        <f ca="1">SUM('2020实际制造费用池州天赐'!G34,'2020实际管理费用池州天赐'!G34,'2020实际营业费用池州天赐'!G34)</f>
        <v>-18276.010000000002</v>
      </c>
      <c r="H34" s="46">
        <f>SUM('2020实际制造费用池州天赐'!H34,'2020实际管理费用池州天赐'!H34,'2020实际营业费用池州天赐'!H34)</f>
        <v>-3196.5</v>
      </c>
      <c r="I34" s="46">
        <f>SUM('2020实际制造费用池州天赐'!I34,'2020实际管理费用池州天赐'!I34,'2020实际营业费用池州天赐'!I34)</f>
        <v>0</v>
      </c>
      <c r="J34" s="46">
        <f>SUM('2020实际制造费用池州天赐'!J34,'2020实际管理费用池州天赐'!J34,'2020实际营业费用池州天赐'!J34)</f>
        <v>420.49</v>
      </c>
      <c r="K34" s="46">
        <f>SUM('2020实际制造费用池州天赐'!K34,'2020实际管理费用池州天赐'!K34,'2020实际营业费用池州天赐'!K34)</f>
        <v>0</v>
      </c>
      <c r="L34" s="46">
        <f>SUM('2020实际制造费用池州天赐'!L34,'2020实际管理费用池州天赐'!L34,'2020实际营业费用池州天赐'!L34)</f>
        <v>0</v>
      </c>
      <c r="M34" s="46">
        <f>SUM('2020实际制造费用池州天赐'!M34,'2020实际管理费用池州天赐'!M34,'2020实际营业费用池州天赐'!M34)</f>
        <v>0</v>
      </c>
      <c r="N34" s="46">
        <f>SUM('2020实际制造费用池州天赐'!N34,'2020实际管理费用池州天赐'!N34,'2020实际营业费用池州天赐'!N34)</f>
        <v>0</v>
      </c>
      <c r="O34" s="46">
        <f>SUM('2020实际制造费用池州天赐'!O34,'2020实际管理费用池州天赐'!O34,'2020实际营业费用池州天赐'!O34)</f>
        <v>0</v>
      </c>
      <c r="P34" s="46">
        <f>SUM('2020实际制造费用池州天赐'!P34,'2020实际管理费用池州天赐'!P34,'2020实际营业费用池州天赐'!P34)</f>
        <v>0</v>
      </c>
      <c r="Q34" s="46">
        <f>SUM('2020实际制造费用池州天赐'!Q34,'2020实际管理费用池州天赐'!Q34,'2020实际营业费用池州天赐'!Q34)</f>
        <v>0</v>
      </c>
      <c r="R34" s="46">
        <f>SUM('2020实际制造费用池州天赐'!R34,'2020实际管理费用池州天赐'!R34,'2020实际营业费用池州天赐'!R34)</f>
        <v>0</v>
      </c>
      <c r="S34" s="46">
        <f>SUM('2020实际制造费用池州天赐'!S34,'2020实际管理费用池州天赐'!S34,'2020实际营业费用池州天赐'!S34)</f>
        <v>0</v>
      </c>
      <c r="T34" s="18">
        <f t="shared" si="0"/>
        <v>-2776.01</v>
      </c>
      <c r="U34" s="33"/>
    </row>
    <row r="35" spans="1:21" s="5" customFormat="1">
      <c r="A35" s="323"/>
      <c r="B35" s="317"/>
      <c r="C35" s="61" t="s">
        <v>73</v>
      </c>
      <c r="D35" s="46">
        <f ca="1">SUM('2020实际制造费用池州天赐'!D35,'2020实际管理费用池州天赐'!D35,'2020实际营业费用池州天赐'!D35)</f>
        <v>0</v>
      </c>
      <c r="E35" s="46">
        <f ca="1">SUM('2020实际制造费用池州天赐'!E35,'2020实际管理费用池州天赐'!E35,'2020实际营业费用池州天赐'!E35)</f>
        <v>0</v>
      </c>
      <c r="F35" s="46">
        <f ca="1">SUM('2020实际制造费用池州天赐'!F35,'2020实际管理费用池州天赐'!F35,'2020实际营业费用池州天赐'!F35)</f>
        <v>0</v>
      </c>
      <c r="G35" s="46">
        <f ca="1">SUM('2020实际制造费用池州天赐'!G35,'2020实际管理费用池州天赐'!G35,'2020实际营业费用池州天赐'!G35)</f>
        <v>0</v>
      </c>
      <c r="H35" s="46">
        <f>SUM('2020实际制造费用池州天赐'!H35,'2020实际管理费用池州天赐'!H35,'2020实际营业费用池州天赐'!H35)</f>
        <v>0</v>
      </c>
      <c r="I35" s="46">
        <f>SUM('2020实际制造费用池州天赐'!I35,'2020实际管理费用池州天赐'!I35,'2020实际营业费用池州天赐'!I35)</f>
        <v>0</v>
      </c>
      <c r="J35" s="46">
        <f>SUM('2020实际制造费用池州天赐'!J35,'2020实际管理费用池州天赐'!J35,'2020实际营业费用池州天赐'!J35)</f>
        <v>0</v>
      </c>
      <c r="K35" s="46">
        <f>SUM('2020实际制造费用池州天赐'!K35,'2020实际管理费用池州天赐'!K35,'2020实际营业费用池州天赐'!K35)</f>
        <v>0</v>
      </c>
      <c r="L35" s="46">
        <f>SUM('2020实际制造费用池州天赐'!L35,'2020实际管理费用池州天赐'!L35,'2020实际营业费用池州天赐'!L35)</f>
        <v>0</v>
      </c>
      <c r="M35" s="46">
        <f>SUM('2020实际制造费用池州天赐'!M35,'2020实际管理费用池州天赐'!M35,'2020实际营业费用池州天赐'!M35)</f>
        <v>0</v>
      </c>
      <c r="N35" s="46">
        <f>SUM('2020实际制造费用池州天赐'!N35,'2020实际管理费用池州天赐'!N35,'2020实际营业费用池州天赐'!N35)</f>
        <v>0</v>
      </c>
      <c r="O35" s="46">
        <f>SUM('2020实际制造费用池州天赐'!O35,'2020实际管理费用池州天赐'!O35,'2020实际营业费用池州天赐'!O35)</f>
        <v>0</v>
      </c>
      <c r="P35" s="46">
        <f>SUM('2020实际制造费用池州天赐'!P35,'2020实际管理费用池州天赐'!P35,'2020实际营业费用池州天赐'!P35)</f>
        <v>0</v>
      </c>
      <c r="Q35" s="46">
        <f>SUM('2020实际制造费用池州天赐'!Q35,'2020实际管理费用池州天赐'!Q35,'2020实际营业费用池州天赐'!Q35)</f>
        <v>0</v>
      </c>
      <c r="R35" s="46">
        <f>SUM('2020实际制造费用池州天赐'!R35,'2020实际管理费用池州天赐'!R35,'2020实际营业费用池州天赐'!R35)</f>
        <v>0</v>
      </c>
      <c r="S35" s="46">
        <f>SUM('2020实际制造费用池州天赐'!S35,'2020实际管理费用池州天赐'!S35,'2020实际营业费用池州天赐'!S35)</f>
        <v>0</v>
      </c>
      <c r="T35" s="18">
        <f t="shared" si="0"/>
        <v>0</v>
      </c>
      <c r="U35" s="33"/>
    </row>
    <row r="36" spans="1:21" s="5" customFormat="1">
      <c r="A36" s="323"/>
      <c r="B36" s="60" t="s">
        <v>74</v>
      </c>
      <c r="C36" s="61" t="s">
        <v>74</v>
      </c>
      <c r="D36" s="46">
        <f ca="1">SUM('2020实际制造费用池州天赐'!D36,'2020实际管理费用池州天赐'!D36,'2020实际营业费用池州天赐'!D36)</f>
        <v>-2069.5600000000004</v>
      </c>
      <c r="E36" s="46">
        <f ca="1">SUM('2020实际制造费用池州天赐'!E36,'2020实际管理费用池州天赐'!E36,'2020实际营业费用池州天赐'!E36)</f>
        <v>-111.18000000000006</v>
      </c>
      <c r="F36" s="46">
        <f ca="1">SUM('2020实际制造费用池州天赐'!F36,'2020实际管理费用池州天赐'!F36,'2020实际营业费用池州天赐'!F36)</f>
        <v>-5254.8200000000006</v>
      </c>
      <c r="G36" s="46">
        <f ca="1">SUM('2020实际制造费用池州天赐'!G36,'2020实际管理费用池州天赐'!G36,'2020实际营业费用池州天赐'!G36)</f>
        <v>-4411.18</v>
      </c>
      <c r="H36" s="46">
        <f>SUM('2020实际制造费用池州天赐'!H36,'2020实际管理费用池州天赐'!H36,'2020实际营业费用池州天赐'!H36)</f>
        <v>1300</v>
      </c>
      <c r="I36" s="46">
        <f>SUM('2020实际制造费用池州天赐'!I36,'2020实际管理费用池州天赐'!I36,'2020实际营业费用池州天赐'!I36)</f>
        <v>0</v>
      </c>
      <c r="J36" s="46">
        <f>SUM('2020实际制造费用池州天赐'!J36,'2020实际管理费用池州天赐'!J36,'2020实际营业费用池州天赐'!J36)</f>
        <v>2188.8199999999997</v>
      </c>
      <c r="K36" s="46">
        <f>SUM('2020实际制造费用池州天赐'!K36,'2020实际管理费用池州天赐'!K36,'2020实际营业费用池州天赐'!K36)</f>
        <v>0</v>
      </c>
      <c r="L36" s="46">
        <f>SUM('2020实际制造费用池州天赐'!L36,'2020实际管理费用池州天赐'!L36,'2020实际营业费用池州天赐'!L36)</f>
        <v>0</v>
      </c>
      <c r="M36" s="46">
        <f>SUM('2020实际制造费用池州天赐'!M36,'2020实际管理费用池州天赐'!M36,'2020实际营业费用池州天赐'!M36)</f>
        <v>0</v>
      </c>
      <c r="N36" s="46">
        <f>SUM('2020实际制造费用池州天赐'!N36,'2020实际管理费用池州天赐'!N36,'2020实际营业费用池州天赐'!N36)</f>
        <v>0</v>
      </c>
      <c r="O36" s="46">
        <f>SUM('2020实际制造费用池州天赐'!O36,'2020实际管理费用池州天赐'!O36,'2020实际营业费用池州天赐'!O36)</f>
        <v>0</v>
      </c>
      <c r="P36" s="46">
        <f>SUM('2020实际制造费用池州天赐'!P36,'2020实际管理费用池州天赐'!P36,'2020实际营业费用池州天赐'!P36)</f>
        <v>0</v>
      </c>
      <c r="Q36" s="46">
        <f>SUM('2020实际制造费用池州天赐'!Q36,'2020实际管理费用池州天赐'!Q36,'2020实际营业费用池州天赐'!Q36)</f>
        <v>0</v>
      </c>
      <c r="R36" s="46">
        <f>SUM('2020实际制造费用池州天赐'!R36,'2020实际管理费用池州天赐'!R36,'2020实际营业费用池州天赐'!R36)</f>
        <v>0</v>
      </c>
      <c r="S36" s="46">
        <f>SUM('2020实际制造费用池州天赐'!S36,'2020实际管理费用池州天赐'!S36,'2020实际营业费用池州天赐'!S36)</f>
        <v>0</v>
      </c>
      <c r="T36" s="18">
        <f t="shared" si="0"/>
        <v>3488.8199999999997</v>
      </c>
      <c r="U36" s="33"/>
    </row>
    <row r="37" spans="1:21" s="5" customFormat="1">
      <c r="A37" s="323"/>
      <c r="B37" s="60" t="s">
        <v>75</v>
      </c>
      <c r="C37" s="61" t="s">
        <v>75</v>
      </c>
      <c r="D37" s="46">
        <f ca="1">SUM('2020实际制造费用池州天赐'!D37,'2020实际管理费用池州天赐'!D37,'2020实际营业费用池州天赐'!D37)</f>
        <v>-3713.3</v>
      </c>
      <c r="E37" s="46">
        <f ca="1">SUM('2020实际制造费用池州天赐'!E37,'2020实际管理费用池州天赐'!E37,'2020实际营业费用池州天赐'!E37)</f>
        <v>-10046</v>
      </c>
      <c r="F37" s="46">
        <f ca="1">SUM('2020实际制造费用池州天赐'!F37,'2020实际管理费用池州天赐'!F37,'2020实际营业费用池州天赐'!F37)</f>
        <v>16833.7</v>
      </c>
      <c r="G37" s="46">
        <f ca="1">SUM('2020实际制造费用池州天赐'!G37,'2020实际管理费用池州天赐'!G37,'2020实际营业费用池州天赐'!G37)</f>
        <v>-11748</v>
      </c>
      <c r="H37" s="46">
        <f>SUM('2020实际制造费用池州天赐'!H37,'2020实际管理费用池州天赐'!H37,'2020实际营业费用池州天赐'!H37)</f>
        <v>20198</v>
      </c>
      <c r="I37" s="46">
        <f>SUM('2020实际制造费用池州天赐'!I37,'2020实际管理费用池州天赐'!I37,'2020实际营业费用池州天赐'!I37)</f>
        <v>2000</v>
      </c>
      <c r="J37" s="46">
        <f>SUM('2020实际制造费用池州天赐'!J37,'2020实际管理费用池州天赐'!J37,'2020实际营业费用池州天赐'!J37)</f>
        <v>-1046</v>
      </c>
      <c r="K37" s="46">
        <f>SUM('2020实际制造费用池州天赐'!K37,'2020实际管理费用池州天赐'!K37,'2020实际营业费用池州天赐'!K37)</f>
        <v>0</v>
      </c>
      <c r="L37" s="46">
        <f>SUM('2020实际制造费用池州天赐'!L37,'2020实际管理费用池州天赐'!L37,'2020实际营业费用池州天赐'!L37)</f>
        <v>0</v>
      </c>
      <c r="M37" s="46">
        <f>SUM('2020实际制造费用池州天赐'!M37,'2020实际管理费用池州天赐'!M37,'2020实际营业费用池州天赐'!M37)</f>
        <v>0</v>
      </c>
      <c r="N37" s="46">
        <f>SUM('2020实际制造费用池州天赐'!N37,'2020实际管理费用池州天赐'!N37,'2020实际营业费用池州天赐'!N37)</f>
        <v>0</v>
      </c>
      <c r="O37" s="46">
        <f>SUM('2020实际制造费用池州天赐'!O37,'2020实际管理费用池州天赐'!O37,'2020实际营业费用池州天赐'!O37)</f>
        <v>0</v>
      </c>
      <c r="P37" s="46">
        <f>SUM('2020实际制造费用池州天赐'!P37,'2020实际管理费用池州天赐'!P37,'2020实际营业费用池州天赐'!P37)</f>
        <v>0</v>
      </c>
      <c r="Q37" s="46">
        <f>SUM('2020实际制造费用池州天赐'!Q37,'2020实际管理费用池州天赐'!Q37,'2020实际营业费用池州天赐'!Q37)</f>
        <v>0</v>
      </c>
      <c r="R37" s="46">
        <f>SUM('2020实际制造费用池州天赐'!R37,'2020实际管理费用池州天赐'!R37,'2020实际营业费用池州天赐'!R37)</f>
        <v>0</v>
      </c>
      <c r="S37" s="46">
        <f>SUM('2020实际制造费用池州天赐'!S37,'2020实际管理费用池州天赐'!S37,'2020实际营业费用池州天赐'!S37)</f>
        <v>0</v>
      </c>
      <c r="T37" s="18">
        <f t="shared" si="0"/>
        <v>21152</v>
      </c>
      <c r="U37" s="33"/>
    </row>
    <row r="38" spans="1:21" s="5" customFormat="1">
      <c r="A38" s="323"/>
      <c r="B38" s="317" t="s">
        <v>76</v>
      </c>
      <c r="C38" s="61" t="s">
        <v>77</v>
      </c>
      <c r="D38" s="46">
        <f ca="1">SUM('2020实际制造费用池州天赐'!D38,'2020实际管理费用池州天赐'!D38,'2020实际营业费用池州天赐'!D38)</f>
        <v>0</v>
      </c>
      <c r="E38" s="46">
        <f ca="1">SUM('2020实际制造费用池州天赐'!E38,'2020实际管理费用池州天赐'!E38,'2020实际营业费用池州天赐'!E38)</f>
        <v>0</v>
      </c>
      <c r="F38" s="46">
        <f ca="1">SUM('2020实际制造费用池州天赐'!F38,'2020实际管理费用池州天赐'!F38,'2020实际营业费用池州天赐'!F38)</f>
        <v>0</v>
      </c>
      <c r="G38" s="46">
        <f ca="1">SUM('2020实际制造费用池州天赐'!G38,'2020实际管理费用池州天赐'!G38,'2020实际营业费用池州天赐'!G38)</f>
        <v>0</v>
      </c>
      <c r="H38" s="46">
        <f>SUM('2020实际制造费用池州天赐'!H38,'2020实际管理费用池州天赐'!H38,'2020实际营业费用池州天赐'!H38)</f>
        <v>0</v>
      </c>
      <c r="I38" s="46">
        <f>SUM('2020实际制造费用池州天赐'!I38,'2020实际管理费用池州天赐'!I38,'2020实际营业费用池州天赐'!I38)</f>
        <v>0</v>
      </c>
      <c r="J38" s="46">
        <f>SUM('2020实际制造费用池州天赐'!J38,'2020实际管理费用池州天赐'!J38,'2020实际营业费用池州天赐'!J38)</f>
        <v>0</v>
      </c>
      <c r="K38" s="46">
        <f>SUM('2020实际制造费用池州天赐'!K38,'2020实际管理费用池州天赐'!K38,'2020实际营业费用池州天赐'!K38)</f>
        <v>0</v>
      </c>
      <c r="L38" s="46">
        <f>SUM('2020实际制造费用池州天赐'!L38,'2020实际管理费用池州天赐'!L38,'2020实际营业费用池州天赐'!L38)</f>
        <v>0</v>
      </c>
      <c r="M38" s="46">
        <f>SUM('2020实际制造费用池州天赐'!M38,'2020实际管理费用池州天赐'!M38,'2020实际营业费用池州天赐'!M38)</f>
        <v>0</v>
      </c>
      <c r="N38" s="46">
        <f>SUM('2020实际制造费用池州天赐'!N38,'2020实际管理费用池州天赐'!N38,'2020实际营业费用池州天赐'!N38)</f>
        <v>0</v>
      </c>
      <c r="O38" s="46">
        <f>SUM('2020实际制造费用池州天赐'!O38,'2020实际管理费用池州天赐'!O38,'2020实际营业费用池州天赐'!O38)</f>
        <v>0</v>
      </c>
      <c r="P38" s="46">
        <f>SUM('2020实际制造费用池州天赐'!P38,'2020实际管理费用池州天赐'!P38,'2020实际营业费用池州天赐'!P38)</f>
        <v>0</v>
      </c>
      <c r="Q38" s="46">
        <f>SUM('2020实际制造费用池州天赐'!Q38,'2020实际管理费用池州天赐'!Q38,'2020实际营业费用池州天赐'!Q38)</f>
        <v>0</v>
      </c>
      <c r="R38" s="46">
        <f>SUM('2020实际制造费用池州天赐'!R38,'2020实际管理费用池州天赐'!R38,'2020实际营业费用池州天赐'!R38)</f>
        <v>0</v>
      </c>
      <c r="S38" s="46">
        <f>SUM('2020实际制造费用池州天赐'!S38,'2020实际管理费用池州天赐'!S38,'2020实际营业费用池州天赐'!S38)</f>
        <v>0</v>
      </c>
      <c r="T38" s="18">
        <f t="shared" si="0"/>
        <v>0</v>
      </c>
      <c r="U38" s="33"/>
    </row>
    <row r="39" spans="1:21" s="5" customFormat="1">
      <c r="A39" s="323"/>
      <c r="B39" s="317"/>
      <c r="C39" s="61" t="s">
        <v>78</v>
      </c>
      <c r="D39" s="46">
        <f ca="1">SUM('2020实际制造费用池州天赐'!D39,'2020实际管理费用池州天赐'!D39,'2020实际营业费用池州天赐'!D39)</f>
        <v>0</v>
      </c>
      <c r="E39" s="46">
        <f ca="1">SUM('2020实际制造费用池州天赐'!E39,'2020实际管理费用池州天赐'!E39,'2020实际营业费用池州天赐'!E39)</f>
        <v>0</v>
      </c>
      <c r="F39" s="46">
        <f ca="1">SUM('2020实际制造费用池州天赐'!F39,'2020实际管理费用池州天赐'!F39,'2020实际营业费用池州天赐'!F39)</f>
        <v>609.87</v>
      </c>
      <c r="G39" s="46">
        <f ca="1">SUM('2020实际制造费用池州天赐'!G39,'2020实际管理费用池州天赐'!G39,'2020实际营业费用池州天赐'!G39)</f>
        <v>609.87</v>
      </c>
      <c r="H39" s="46">
        <f>SUM('2020实际制造费用池州天赐'!H39,'2020实际管理费用池州天赐'!H39,'2020实际营业费用池州天赐'!H39)</f>
        <v>609.87</v>
      </c>
      <c r="I39" s="46">
        <f>SUM('2020实际制造费用池州天赐'!I39,'2020实际管理费用池州天赐'!I39,'2020实际营业费用池州天赐'!I39)</f>
        <v>0</v>
      </c>
      <c r="J39" s="46">
        <f>SUM('2020实际制造费用池州天赐'!J39,'2020实际管理费用池州天赐'!J39,'2020实际营业费用池州天赐'!J39)</f>
        <v>0</v>
      </c>
      <c r="K39" s="46">
        <f>SUM('2020实际制造费用池州天赐'!K39,'2020实际管理费用池州天赐'!K39,'2020实际营业费用池州天赐'!K39)</f>
        <v>0</v>
      </c>
      <c r="L39" s="46">
        <f>SUM('2020实际制造费用池州天赐'!L39,'2020实际管理费用池州天赐'!L39,'2020实际营业费用池州天赐'!L39)</f>
        <v>0</v>
      </c>
      <c r="M39" s="46">
        <f>SUM('2020实际制造费用池州天赐'!M39,'2020实际管理费用池州天赐'!M39,'2020实际营业费用池州天赐'!M39)</f>
        <v>0</v>
      </c>
      <c r="N39" s="46">
        <f>SUM('2020实际制造费用池州天赐'!N39,'2020实际管理费用池州天赐'!N39,'2020实际营业费用池州天赐'!N39)</f>
        <v>0</v>
      </c>
      <c r="O39" s="46">
        <f>SUM('2020实际制造费用池州天赐'!O39,'2020实际管理费用池州天赐'!O39,'2020实际营业费用池州天赐'!O39)</f>
        <v>0</v>
      </c>
      <c r="P39" s="46">
        <f>SUM('2020实际制造费用池州天赐'!P39,'2020实际管理费用池州天赐'!P39,'2020实际营业费用池州天赐'!P39)</f>
        <v>0</v>
      </c>
      <c r="Q39" s="46">
        <f>SUM('2020实际制造费用池州天赐'!Q39,'2020实际管理费用池州天赐'!Q39,'2020实际营业费用池州天赐'!Q39)</f>
        <v>0</v>
      </c>
      <c r="R39" s="46">
        <f>SUM('2020实际制造费用池州天赐'!R39,'2020实际管理费用池州天赐'!R39,'2020实际营业费用池州天赐'!R39)</f>
        <v>0</v>
      </c>
      <c r="S39" s="46">
        <f>SUM('2020实际制造费用池州天赐'!S39,'2020实际管理费用池州天赐'!S39,'2020实际营业费用池州天赐'!S39)</f>
        <v>0</v>
      </c>
      <c r="T39" s="18">
        <f t="shared" si="0"/>
        <v>609.87</v>
      </c>
      <c r="U39" s="33"/>
    </row>
    <row r="40" spans="1:21" s="5" customFormat="1">
      <c r="A40" s="323"/>
      <c r="B40" s="60" t="s">
        <v>79</v>
      </c>
      <c r="C40" s="61" t="s">
        <v>79</v>
      </c>
      <c r="D40" s="46">
        <f ca="1">SUM('2020实际制造费用池州天赐'!D40,'2020实际管理费用池州天赐'!D40,'2020实际营业费用池州天赐'!D40)</f>
        <v>0</v>
      </c>
      <c r="E40" s="46">
        <f ca="1">SUM('2020实际制造费用池州天赐'!E40,'2020实际管理费用池州天赐'!E40,'2020实际营业费用池州天赐'!E40)</f>
        <v>0</v>
      </c>
      <c r="F40" s="46">
        <f ca="1">SUM('2020实际制造费用池州天赐'!F40,'2020实际管理费用池州天赐'!F40,'2020实际营业费用池州天赐'!F40)</f>
        <v>0</v>
      </c>
      <c r="G40" s="46">
        <f ca="1">SUM('2020实际制造费用池州天赐'!G40,'2020实际管理费用池州天赐'!G40,'2020实际营业费用池州天赐'!G40)</f>
        <v>0</v>
      </c>
      <c r="H40" s="46">
        <f>SUM('2020实际制造费用池州天赐'!H40,'2020实际管理费用池州天赐'!H40,'2020实际营业费用池州天赐'!H40)</f>
        <v>0</v>
      </c>
      <c r="I40" s="46">
        <f>SUM('2020实际制造费用池州天赐'!I40,'2020实际管理费用池州天赐'!I40,'2020实际营业费用池州天赐'!I40)</f>
        <v>0</v>
      </c>
      <c r="J40" s="46">
        <f>SUM('2020实际制造费用池州天赐'!J40,'2020实际管理费用池州天赐'!J40,'2020实际营业费用池州天赐'!J40)</f>
        <v>0</v>
      </c>
      <c r="K40" s="46">
        <f>SUM('2020实际制造费用池州天赐'!K40,'2020实际管理费用池州天赐'!K40,'2020实际营业费用池州天赐'!K40)</f>
        <v>0</v>
      </c>
      <c r="L40" s="46">
        <f>SUM('2020实际制造费用池州天赐'!L40,'2020实际管理费用池州天赐'!L40,'2020实际营业费用池州天赐'!L40)</f>
        <v>0</v>
      </c>
      <c r="M40" s="46">
        <f>SUM('2020实际制造费用池州天赐'!M40,'2020实际管理费用池州天赐'!M40,'2020实际营业费用池州天赐'!M40)</f>
        <v>0</v>
      </c>
      <c r="N40" s="46">
        <f>SUM('2020实际制造费用池州天赐'!N40,'2020实际管理费用池州天赐'!N40,'2020实际营业费用池州天赐'!N40)</f>
        <v>0</v>
      </c>
      <c r="O40" s="46">
        <f>SUM('2020实际制造费用池州天赐'!O40,'2020实际管理费用池州天赐'!O40,'2020实际营业费用池州天赐'!O40)</f>
        <v>0</v>
      </c>
      <c r="P40" s="46">
        <f>SUM('2020实际制造费用池州天赐'!P40,'2020实际管理费用池州天赐'!P40,'2020实际营业费用池州天赐'!P40)</f>
        <v>0</v>
      </c>
      <c r="Q40" s="46">
        <f>SUM('2020实际制造费用池州天赐'!Q40,'2020实际管理费用池州天赐'!Q40,'2020实际营业费用池州天赐'!Q40)</f>
        <v>0</v>
      </c>
      <c r="R40" s="46">
        <f>SUM('2020实际制造费用池州天赐'!R40,'2020实际管理费用池州天赐'!R40,'2020实际营业费用池州天赐'!R40)</f>
        <v>0</v>
      </c>
      <c r="S40" s="46">
        <f>SUM('2020实际制造费用池州天赐'!S40,'2020实际管理费用池州天赐'!S40,'2020实际营业费用池州天赐'!S40)</f>
        <v>0</v>
      </c>
      <c r="T40" s="18">
        <f t="shared" si="0"/>
        <v>0</v>
      </c>
      <c r="U40" s="33"/>
    </row>
    <row r="41" spans="1:21" s="5" customFormat="1">
      <c r="A41" s="324" t="s">
        <v>80</v>
      </c>
      <c r="B41" s="62" t="s">
        <v>81</v>
      </c>
      <c r="C41" s="61" t="s">
        <v>81</v>
      </c>
      <c r="D41" s="46">
        <f ca="1">SUM('2020实际制造费用池州天赐'!D41,'2020实际管理费用池州天赐'!D41,'2020实际营业费用池州天赐'!D41)</f>
        <v>61442.11</v>
      </c>
      <c r="E41" s="46">
        <f ca="1">SUM('2020实际制造费用池州天赐'!E41,'2020实际管理费用池州天赐'!E41,'2020实际营业费用池州天赐'!E41)</f>
        <v>89587.79</v>
      </c>
      <c r="F41" s="46">
        <f ca="1">SUM('2020实际制造费用池州天赐'!F41,'2020实际管理费用池州天赐'!F41,'2020实际营业费用池州天赐'!F41)</f>
        <v>-121213.78</v>
      </c>
      <c r="G41" s="46">
        <f ca="1">SUM('2020实际制造费用池州天赐'!G41,'2020实际管理费用池州天赐'!G41,'2020实际营业费用池州天赐'!G41)</f>
        <v>9730.8499999999931</v>
      </c>
      <c r="H41" s="46">
        <f>SUM('2020实际制造费用池州天赐'!H41,'2020实际管理费用池州天赐'!H41,'2020实际营业费用池州天赐'!H41)</f>
        <v>55146.64</v>
      </c>
      <c r="I41" s="46">
        <f>SUM('2020实际制造费用池州天赐'!I41,'2020实际管理费用池州天赐'!I41,'2020实际营业费用池州天赐'!I41)</f>
        <v>21657.48</v>
      </c>
      <c r="J41" s="46">
        <f>SUM('2020实际制造费用池州天赐'!J41,'2020实际管理费用池州天赐'!J41,'2020实际营业费用池州天赐'!J41)</f>
        <v>179168.32</v>
      </c>
      <c r="K41" s="46">
        <f>SUM('2020实际制造费用池州天赐'!K41,'2020实际管理费用池州天赐'!K41,'2020实际营业费用池州天赐'!K41)</f>
        <v>0</v>
      </c>
      <c r="L41" s="46">
        <f>SUM('2020实际制造费用池州天赐'!L41,'2020实际管理费用池州天赐'!L41,'2020实际营业费用池州天赐'!L41)</f>
        <v>0</v>
      </c>
      <c r="M41" s="46">
        <f>SUM('2020实际制造费用池州天赐'!M41,'2020实际管理费用池州天赐'!M41,'2020实际营业费用池州天赐'!M41)</f>
        <v>0</v>
      </c>
      <c r="N41" s="46">
        <f>SUM('2020实际制造费用池州天赐'!N41,'2020实际管理费用池州天赐'!N41,'2020实际营业费用池州天赐'!N41)</f>
        <v>0</v>
      </c>
      <c r="O41" s="46">
        <f>SUM('2020实际制造费用池州天赐'!O41,'2020实际管理费用池州天赐'!O41,'2020实际营业费用池州天赐'!O41)</f>
        <v>0</v>
      </c>
      <c r="P41" s="46">
        <f>SUM('2020实际制造费用池州天赐'!P41,'2020实际管理费用池州天赐'!P41,'2020实际营业费用池州天赐'!P41)</f>
        <v>0</v>
      </c>
      <c r="Q41" s="46">
        <f>SUM('2020实际制造费用池州天赐'!Q41,'2020实际管理费用池州天赐'!Q41,'2020实际营业费用池州天赐'!Q41)</f>
        <v>0</v>
      </c>
      <c r="R41" s="46">
        <f>SUM('2020实际制造费用池州天赐'!R41,'2020实际管理费用池州天赐'!R41,'2020实际营业费用池州天赐'!R41)</f>
        <v>0</v>
      </c>
      <c r="S41" s="46">
        <f>SUM('2020实际制造费用池州天赐'!S41,'2020实际管理费用池州天赐'!S41,'2020实际营业费用池州天赐'!S41)</f>
        <v>0</v>
      </c>
      <c r="T41" s="18">
        <f t="shared" si="0"/>
        <v>255972.44</v>
      </c>
      <c r="U41" s="33"/>
    </row>
    <row r="42" spans="1:21" s="5" customFormat="1">
      <c r="A42" s="324"/>
      <c r="B42" s="60" t="s">
        <v>82</v>
      </c>
      <c r="C42" s="63" t="s">
        <v>82</v>
      </c>
      <c r="D42" s="46">
        <f ca="1">SUM('2020实际制造费用池州天赐'!D42,'2020实际管理费用池州天赐'!D42,'2020实际营业费用池州天赐'!D42)</f>
        <v>45079.82</v>
      </c>
      <c r="E42" s="46">
        <f ca="1">SUM('2020实际制造费用池州天赐'!E42,'2020实际管理费用池州天赐'!E42,'2020实际营业费用池州天赐'!E42)</f>
        <v>45079.82</v>
      </c>
      <c r="F42" s="46">
        <f ca="1">SUM('2020实际制造费用池州天赐'!F42,'2020实际管理费用池州天赐'!F42,'2020实际营业费用池州天赐'!F42)</f>
        <v>42434.3</v>
      </c>
      <c r="G42" s="46">
        <f ca="1">SUM('2020实际制造费用池州天赐'!G42,'2020实际管理费用池州天赐'!G42,'2020实际营业费用池州天赐'!G42)</f>
        <v>45079.82</v>
      </c>
      <c r="H42" s="46">
        <f>SUM('2020实际制造费用池州天赐'!H42,'2020实际管理费用池州天赐'!H42,'2020实际营业费用池州天赐'!H42)</f>
        <v>0</v>
      </c>
      <c r="I42" s="46">
        <f>SUM('2020实际制造费用池州天赐'!I42,'2020实际管理费用池州天赐'!I42,'2020实际营业费用池州天赐'!I42)</f>
        <v>0</v>
      </c>
      <c r="J42" s="46">
        <f>SUM('2020实际制造费用池州天赐'!J42,'2020实际管理费用池州天赐'!J42,'2020实际营业费用池州天赐'!J42)</f>
        <v>45079.82</v>
      </c>
      <c r="K42" s="46">
        <f>SUM('2020实际制造费用池州天赐'!K42,'2020实际管理费用池州天赐'!K42,'2020实际营业费用池州天赐'!K42)</f>
        <v>0</v>
      </c>
      <c r="L42" s="46">
        <f>SUM('2020实际制造费用池州天赐'!L42,'2020实际管理费用池州天赐'!L42,'2020实际营业费用池州天赐'!L42)</f>
        <v>0</v>
      </c>
      <c r="M42" s="46">
        <f>SUM('2020实际制造费用池州天赐'!M42,'2020实际管理费用池州天赐'!M42,'2020实际营业费用池州天赐'!M42)</f>
        <v>0</v>
      </c>
      <c r="N42" s="46">
        <f>SUM('2020实际制造费用池州天赐'!N42,'2020实际管理费用池州天赐'!N42,'2020实际营业费用池州天赐'!N42)</f>
        <v>0</v>
      </c>
      <c r="O42" s="46">
        <f>SUM('2020实际制造费用池州天赐'!O42,'2020实际管理费用池州天赐'!O42,'2020实际营业费用池州天赐'!O42)</f>
        <v>0</v>
      </c>
      <c r="P42" s="46">
        <f>SUM('2020实际制造费用池州天赐'!P42,'2020实际管理费用池州天赐'!P42,'2020实际营业费用池州天赐'!P42)</f>
        <v>0</v>
      </c>
      <c r="Q42" s="46">
        <f>SUM('2020实际制造费用池州天赐'!Q42,'2020实际管理费用池州天赐'!Q42,'2020实际营业费用池州天赐'!Q42)</f>
        <v>0</v>
      </c>
      <c r="R42" s="46">
        <f>SUM('2020实际制造费用池州天赐'!R42,'2020实际管理费用池州天赐'!R42,'2020实际营业费用池州天赐'!R42)</f>
        <v>0</v>
      </c>
      <c r="S42" s="46">
        <f>SUM('2020实际制造费用池州天赐'!S42,'2020实际管理费用池州天赐'!S42,'2020实际营业费用池州天赐'!S42)</f>
        <v>0</v>
      </c>
      <c r="T42" s="18">
        <f t="shared" si="0"/>
        <v>45079.82</v>
      </c>
      <c r="U42" s="33"/>
    </row>
    <row r="43" spans="1:21" s="5" customFormat="1">
      <c r="A43" s="324"/>
      <c r="B43" s="60" t="s">
        <v>83</v>
      </c>
      <c r="C43" s="63" t="s">
        <v>83</v>
      </c>
      <c r="D43" s="46">
        <f ca="1">SUM('2020实际制造费用池州天赐'!D43,'2020实际管理费用池州天赐'!D43,'2020实际营业费用池州天赐'!D43)</f>
        <v>0</v>
      </c>
      <c r="E43" s="46">
        <f ca="1">SUM('2020实际制造费用池州天赐'!E43,'2020实际管理费用池州天赐'!E43,'2020实际营业费用池州天赐'!E43)</f>
        <v>0</v>
      </c>
      <c r="F43" s="46">
        <f ca="1">SUM('2020实际制造费用池州天赐'!F43,'2020实际管理费用池州天赐'!F43,'2020实际营业费用池州天赐'!F43)</f>
        <v>300</v>
      </c>
      <c r="G43" s="46">
        <f ca="1">SUM('2020实际制造费用池州天赐'!G43,'2020实际管理费用池州天赐'!G43,'2020实际营业费用池州天赐'!G43)</f>
        <v>300</v>
      </c>
      <c r="H43" s="46">
        <f>SUM('2020实际制造费用池州天赐'!H43,'2020实际管理费用池州天赐'!H43,'2020实际营业费用池州天赐'!H43)</f>
        <v>300</v>
      </c>
      <c r="I43" s="46">
        <f>SUM('2020实际制造费用池州天赐'!I43,'2020实际管理费用池州天赐'!I43,'2020实际营业费用池州天赐'!I43)</f>
        <v>0</v>
      </c>
      <c r="J43" s="46">
        <f>SUM('2020实际制造费用池州天赐'!J43,'2020实际管理费用池州天赐'!J43,'2020实际营业费用池州天赐'!J43)</f>
        <v>0</v>
      </c>
      <c r="K43" s="46">
        <f>SUM('2020实际制造费用池州天赐'!K43,'2020实际管理费用池州天赐'!K43,'2020实际营业费用池州天赐'!K43)</f>
        <v>0</v>
      </c>
      <c r="L43" s="46">
        <f>SUM('2020实际制造费用池州天赐'!L43,'2020实际管理费用池州天赐'!L43,'2020实际营业费用池州天赐'!L43)</f>
        <v>0</v>
      </c>
      <c r="M43" s="46">
        <f>SUM('2020实际制造费用池州天赐'!M43,'2020实际管理费用池州天赐'!M43,'2020实际营业费用池州天赐'!M43)</f>
        <v>0</v>
      </c>
      <c r="N43" s="46">
        <f>SUM('2020实际制造费用池州天赐'!N43,'2020实际管理费用池州天赐'!N43,'2020实际营业费用池州天赐'!N43)</f>
        <v>0</v>
      </c>
      <c r="O43" s="46">
        <f>SUM('2020实际制造费用池州天赐'!O43,'2020实际管理费用池州天赐'!O43,'2020实际营业费用池州天赐'!O43)</f>
        <v>0</v>
      </c>
      <c r="P43" s="46">
        <f>SUM('2020实际制造费用池州天赐'!P43,'2020实际管理费用池州天赐'!P43,'2020实际营业费用池州天赐'!P43)</f>
        <v>0</v>
      </c>
      <c r="Q43" s="46">
        <f>SUM('2020实际制造费用池州天赐'!Q43,'2020实际管理费用池州天赐'!Q43,'2020实际营业费用池州天赐'!Q43)</f>
        <v>0</v>
      </c>
      <c r="R43" s="46">
        <f>SUM('2020实际制造费用池州天赐'!R43,'2020实际管理费用池州天赐'!R43,'2020实际营业费用池州天赐'!R43)</f>
        <v>0</v>
      </c>
      <c r="S43" s="46">
        <f>SUM('2020实际制造费用池州天赐'!S43,'2020实际管理费用池州天赐'!S43,'2020实际营业费用池州天赐'!S43)</f>
        <v>0</v>
      </c>
      <c r="T43" s="18">
        <f t="shared" si="0"/>
        <v>300</v>
      </c>
      <c r="U43" s="33"/>
    </row>
    <row r="44" spans="1:21" s="5" customFormat="1">
      <c r="A44" s="324"/>
      <c r="B44" s="317" t="s">
        <v>84</v>
      </c>
      <c r="C44" s="63" t="s">
        <v>85</v>
      </c>
      <c r="D44" s="46">
        <f ca="1">SUM('2020实际制造费用池州天赐'!D44,'2020实际管理费用池州天赐'!D44,'2020实际营业费用池州天赐'!D44)</f>
        <v>-10367.92</v>
      </c>
      <c r="E44" s="46">
        <f ca="1">SUM('2020实际制造费用池州天赐'!E44,'2020实际管理费用池州天赐'!E44,'2020实际营业费用池州天赐'!E44)</f>
        <v>0</v>
      </c>
      <c r="F44" s="46">
        <f ca="1">SUM('2020实际制造费用池州天赐'!F44,'2020实际管理费用池州天赐'!F44,'2020实际营业费用池州天赐'!F44)</f>
        <v>-10367.92</v>
      </c>
      <c r="G44" s="46">
        <f ca="1">SUM('2020实际制造费用池州天赐'!G44,'2020实际管理费用池州天赐'!G44,'2020实际营业费用池州天赐'!G44)</f>
        <v>-37740.57</v>
      </c>
      <c r="H44" s="46">
        <f>SUM('2020实际制造费用池州天赐'!H44,'2020实际管理费用池州天赐'!H44,'2020实际营业费用池州天赐'!H44)</f>
        <v>0</v>
      </c>
      <c r="I44" s="46">
        <f>SUM('2020实际制造费用池州天赐'!I44,'2020实际管理费用池州天赐'!I44,'2020实际营业费用池州天赐'!I44)</f>
        <v>0</v>
      </c>
      <c r="J44" s="46">
        <f>SUM('2020实际制造费用池州天赐'!J44,'2020实际管理费用池州天赐'!J44,'2020实际营业费用池州天赐'!J44)</f>
        <v>0</v>
      </c>
      <c r="K44" s="46">
        <f>SUM('2020实际制造费用池州天赐'!K44,'2020实际管理费用池州天赐'!K44,'2020实际营业费用池州天赐'!K44)</f>
        <v>0</v>
      </c>
      <c r="L44" s="46">
        <f>SUM('2020实际制造费用池州天赐'!L44,'2020实际管理费用池州天赐'!L44,'2020实际营业费用池州天赐'!L44)</f>
        <v>0</v>
      </c>
      <c r="M44" s="46">
        <f>SUM('2020实际制造费用池州天赐'!M44,'2020实际管理费用池州天赐'!M44,'2020实际营业费用池州天赐'!M44)</f>
        <v>0</v>
      </c>
      <c r="N44" s="46">
        <f>SUM('2020实际制造费用池州天赐'!N44,'2020实际管理费用池州天赐'!N44,'2020实际营业费用池州天赐'!N44)</f>
        <v>0</v>
      </c>
      <c r="O44" s="46">
        <f>SUM('2020实际制造费用池州天赐'!O44,'2020实际管理费用池州天赐'!O44,'2020实际营业费用池州天赐'!O44)</f>
        <v>0</v>
      </c>
      <c r="P44" s="46">
        <f>SUM('2020实际制造费用池州天赐'!P44,'2020实际管理费用池州天赐'!P44,'2020实际营业费用池州天赐'!P44)</f>
        <v>0</v>
      </c>
      <c r="Q44" s="46">
        <f>SUM('2020实际制造费用池州天赐'!Q44,'2020实际管理费用池州天赐'!Q44,'2020实际营业费用池州天赐'!Q44)</f>
        <v>0</v>
      </c>
      <c r="R44" s="46">
        <f>SUM('2020实际制造费用池州天赐'!R44,'2020实际管理费用池州天赐'!R44,'2020实际营业费用池州天赐'!R44)</f>
        <v>0</v>
      </c>
      <c r="S44" s="46">
        <f>SUM('2020实际制造费用池州天赐'!S44,'2020实际管理费用池州天赐'!S44,'2020实际营业费用池州天赐'!S44)</f>
        <v>0</v>
      </c>
      <c r="T44" s="18">
        <f t="shared" si="0"/>
        <v>0</v>
      </c>
      <c r="U44" s="33"/>
    </row>
    <row r="45" spans="1:21" s="5" customFormat="1">
      <c r="A45" s="324"/>
      <c r="B45" s="317"/>
      <c r="C45" s="63" t="s">
        <v>86</v>
      </c>
      <c r="D45" s="46">
        <f ca="1">SUM('2020实际制造费用池州天赐'!D45,'2020实际管理费用池州天赐'!D45,'2020实际营业费用池州天赐'!D45)</f>
        <v>0</v>
      </c>
      <c r="E45" s="46">
        <f ca="1">SUM('2020实际制造费用池州天赐'!E45,'2020实际管理费用池州天赐'!E45,'2020实际营业费用池州天赐'!E45)</f>
        <v>0</v>
      </c>
      <c r="F45" s="46">
        <f ca="1">SUM('2020实际制造费用池州天赐'!F45,'2020实际管理费用池州天赐'!F45,'2020实际营业费用池州天赐'!F45)</f>
        <v>0</v>
      </c>
      <c r="G45" s="46">
        <f ca="1">SUM('2020实际制造费用池州天赐'!G45,'2020实际管理费用池州天赐'!G45,'2020实际营业费用池州天赐'!G45)</f>
        <v>0</v>
      </c>
      <c r="H45" s="46">
        <f>SUM('2020实际制造费用池州天赐'!H45,'2020实际管理费用池州天赐'!H45,'2020实际营业费用池州天赐'!H45)</f>
        <v>0</v>
      </c>
      <c r="I45" s="46">
        <f>SUM('2020实际制造费用池州天赐'!I45,'2020实际管理费用池州天赐'!I45,'2020实际营业费用池州天赐'!I45)</f>
        <v>0</v>
      </c>
      <c r="J45" s="46">
        <f>SUM('2020实际制造费用池州天赐'!J45,'2020实际管理费用池州天赐'!J45,'2020实际营业费用池州天赐'!J45)</f>
        <v>0</v>
      </c>
      <c r="K45" s="46">
        <f>SUM('2020实际制造费用池州天赐'!K45,'2020实际管理费用池州天赐'!K45,'2020实际营业费用池州天赐'!K45)</f>
        <v>0</v>
      </c>
      <c r="L45" s="46">
        <f>SUM('2020实际制造费用池州天赐'!L45,'2020实际管理费用池州天赐'!L45,'2020实际营业费用池州天赐'!L45)</f>
        <v>0</v>
      </c>
      <c r="M45" s="46">
        <f>SUM('2020实际制造费用池州天赐'!M45,'2020实际管理费用池州天赐'!M45,'2020实际营业费用池州天赐'!M45)</f>
        <v>0</v>
      </c>
      <c r="N45" s="46">
        <f>SUM('2020实际制造费用池州天赐'!N45,'2020实际管理费用池州天赐'!N45,'2020实际营业费用池州天赐'!N45)</f>
        <v>0</v>
      </c>
      <c r="O45" s="46">
        <f>SUM('2020实际制造费用池州天赐'!O45,'2020实际管理费用池州天赐'!O45,'2020实际营业费用池州天赐'!O45)</f>
        <v>0</v>
      </c>
      <c r="P45" s="46">
        <f>SUM('2020实际制造费用池州天赐'!P45,'2020实际管理费用池州天赐'!P45,'2020实际营业费用池州天赐'!P45)</f>
        <v>0</v>
      </c>
      <c r="Q45" s="46">
        <f>SUM('2020实际制造费用池州天赐'!Q45,'2020实际管理费用池州天赐'!Q45,'2020实际营业费用池州天赐'!Q45)</f>
        <v>0</v>
      </c>
      <c r="R45" s="46">
        <f>SUM('2020实际制造费用池州天赐'!R45,'2020实际管理费用池州天赐'!R45,'2020实际营业费用池州天赐'!R45)</f>
        <v>0</v>
      </c>
      <c r="S45" s="46">
        <f>SUM('2020实际制造费用池州天赐'!S45,'2020实际管理费用池州天赐'!S45,'2020实际营业费用池州天赐'!S45)</f>
        <v>0</v>
      </c>
      <c r="T45" s="18">
        <f t="shared" si="0"/>
        <v>0</v>
      </c>
      <c r="U45" s="33"/>
    </row>
    <row r="46" spans="1:21" s="5" customFormat="1">
      <c r="A46" s="324"/>
      <c r="B46" s="60" t="s">
        <v>87</v>
      </c>
      <c r="C46" s="63" t="s">
        <v>87</v>
      </c>
      <c r="D46" s="46">
        <f ca="1">SUM('2020实际制造费用池州天赐'!D46,'2020实际管理费用池州天赐'!D46,'2020实际营业费用池州天赐'!D46)</f>
        <v>133005.14000000001</v>
      </c>
      <c r="E46" s="46">
        <f ca="1">SUM('2020实际制造费用池州天赐'!E46,'2020实际管理费用池州天赐'!E46,'2020实际营业费用池州天赐'!E46)</f>
        <v>127035.94207764868</v>
      </c>
      <c r="F46" s="46">
        <f ca="1">SUM('2020实际制造费用池州天赐'!F46,'2020实际管理费用池州天赐'!F46,'2020实际营业费用池州天赐'!F46)</f>
        <v>284508.46000000002</v>
      </c>
      <c r="G46" s="46">
        <f ca="1">SUM('2020实际制造费用池州天赐'!G46,'2020实际管理费用池州天赐'!G46,'2020实际营业费用池州天赐'!G46)</f>
        <v>397732.26623294613</v>
      </c>
      <c r="H46" s="46">
        <f>SUM('2020实际制造费用池州天赐'!H46,'2020实际管理费用池州天赐'!H46,'2020实际营业费用池州天赐'!H46)</f>
        <v>269479.23999999993</v>
      </c>
      <c r="I46" s="46">
        <f>SUM('2020实际制造费用池州天赐'!I46,'2020实际管理费用池州天赐'!I46,'2020实际营业费用池州天赐'!I46)</f>
        <v>271361.18</v>
      </c>
      <c r="J46" s="46">
        <f>SUM('2020实际制造费用池州天赐'!J46,'2020实际管理费用池州天赐'!J46,'2020实际营业费用池州天赐'!J46)</f>
        <v>262107.99000000002</v>
      </c>
      <c r="K46" s="46">
        <f>SUM('2020实际制造费用池州天赐'!K46,'2020实际管理费用池州天赐'!K46,'2020实际营业费用池州天赐'!K46)</f>
        <v>0</v>
      </c>
      <c r="L46" s="46">
        <f>SUM('2020实际制造费用池州天赐'!L46,'2020实际管理费用池州天赐'!L46,'2020实际营业费用池州天赐'!L46)</f>
        <v>0</v>
      </c>
      <c r="M46" s="46">
        <f>SUM('2020实际制造费用池州天赐'!M46,'2020实际管理费用池州天赐'!M46,'2020实际营业费用池州天赐'!M46)</f>
        <v>0</v>
      </c>
      <c r="N46" s="46">
        <f>SUM('2020实际制造费用池州天赐'!N46,'2020实际管理费用池州天赐'!N46,'2020实际营业费用池州天赐'!N46)</f>
        <v>0</v>
      </c>
      <c r="O46" s="46">
        <f>SUM('2020实际制造费用池州天赐'!O46,'2020实际管理费用池州天赐'!O46,'2020实际营业费用池州天赐'!O46)</f>
        <v>0</v>
      </c>
      <c r="P46" s="46">
        <f>SUM('2020实际制造费用池州天赐'!P46,'2020实际管理费用池州天赐'!P46,'2020实际营业费用池州天赐'!P46)</f>
        <v>0</v>
      </c>
      <c r="Q46" s="46">
        <f>SUM('2020实际制造费用池州天赐'!Q46,'2020实际管理费用池州天赐'!Q46,'2020实际营业费用池州天赐'!Q46)</f>
        <v>0</v>
      </c>
      <c r="R46" s="46">
        <f>SUM('2020实际制造费用池州天赐'!R46,'2020实际管理费用池州天赐'!R46,'2020实际营业费用池州天赐'!R46)</f>
        <v>0</v>
      </c>
      <c r="S46" s="46">
        <f>SUM('2020实际制造费用池州天赐'!S46,'2020实际管理费用池州天赐'!S46,'2020实际营业费用池州天赐'!S46)</f>
        <v>0</v>
      </c>
      <c r="T46" s="18">
        <f t="shared" si="0"/>
        <v>802948.40999999992</v>
      </c>
      <c r="U46" s="33"/>
    </row>
    <row r="47" spans="1:21" s="5" customFormat="1">
      <c r="A47" s="324"/>
      <c r="B47" s="60" t="s">
        <v>88</v>
      </c>
      <c r="C47" s="63" t="s">
        <v>88</v>
      </c>
      <c r="D47" s="46">
        <f ca="1">SUM('2020实际制造费用池州天赐'!D47,'2020实际管理费用池州天赐'!D47,'2020实际营业费用池州天赐'!D47)</f>
        <v>0</v>
      </c>
      <c r="E47" s="46">
        <f ca="1">SUM('2020实际制造费用池州天赐'!E47,'2020实际管理费用池州天赐'!E47,'2020实际营业费用池州天赐'!E47)</f>
        <v>0</v>
      </c>
      <c r="F47" s="46">
        <f ca="1">SUM('2020实际制造费用池州天赐'!F47,'2020实际管理费用池州天赐'!F47,'2020实际营业费用池州天赐'!F47)</f>
        <v>1.0000000000218279E-2</v>
      </c>
      <c r="G47" s="46">
        <f ca="1">SUM('2020实际制造费用池州天赐'!G47,'2020实际管理费用池州天赐'!G47,'2020实际营业费用池州天赐'!G47)</f>
        <v>-1.0000000000218279E-2</v>
      </c>
      <c r="H47" s="46">
        <f>SUM('2020实际制造费用池州天赐'!H47,'2020实际管理费用池州天赐'!H47,'2020实际营业费用池州天赐'!H47)</f>
        <v>4301.34</v>
      </c>
      <c r="I47" s="46">
        <f>SUM('2020实际制造费用池州天赐'!I47,'2020实际管理费用池州天赐'!I47,'2020实际营业费用池州天赐'!I47)</f>
        <v>4301.33</v>
      </c>
      <c r="J47" s="46">
        <f>SUM('2020实际制造费用池州天赐'!J47,'2020实际管理费用池州天赐'!J47,'2020实际营业费用池州天赐'!J47)</f>
        <v>4301.34</v>
      </c>
      <c r="K47" s="46">
        <f>SUM('2020实际制造费用池州天赐'!K47,'2020实际管理费用池州天赐'!K47,'2020实际营业费用池州天赐'!K47)</f>
        <v>0</v>
      </c>
      <c r="L47" s="46">
        <f>SUM('2020实际制造费用池州天赐'!L47,'2020实际管理费用池州天赐'!L47,'2020实际营业费用池州天赐'!L47)</f>
        <v>0</v>
      </c>
      <c r="M47" s="46">
        <f>SUM('2020实际制造费用池州天赐'!M47,'2020实际管理费用池州天赐'!M47,'2020实际营业费用池州天赐'!M47)</f>
        <v>0</v>
      </c>
      <c r="N47" s="46">
        <f>SUM('2020实际制造费用池州天赐'!N47,'2020实际管理费用池州天赐'!N47,'2020实际营业费用池州天赐'!N47)</f>
        <v>0</v>
      </c>
      <c r="O47" s="46">
        <f>SUM('2020实际制造费用池州天赐'!O47,'2020实际管理费用池州天赐'!O47,'2020实际营业费用池州天赐'!O47)</f>
        <v>0</v>
      </c>
      <c r="P47" s="46">
        <f>SUM('2020实际制造费用池州天赐'!P47,'2020实际管理费用池州天赐'!P47,'2020实际营业费用池州天赐'!P47)</f>
        <v>0</v>
      </c>
      <c r="Q47" s="46">
        <f>SUM('2020实际制造费用池州天赐'!Q47,'2020实际管理费用池州天赐'!Q47,'2020实际营业费用池州天赐'!Q47)</f>
        <v>0</v>
      </c>
      <c r="R47" s="46">
        <f>SUM('2020实际制造费用池州天赐'!R47,'2020实际管理费用池州天赐'!R47,'2020实际营业费用池州天赐'!R47)</f>
        <v>0</v>
      </c>
      <c r="S47" s="46">
        <f>SUM('2020实际制造费用池州天赐'!S47,'2020实际管理费用池州天赐'!S47,'2020实际营业费用池州天赐'!S47)</f>
        <v>0</v>
      </c>
      <c r="T47" s="18">
        <f t="shared" si="0"/>
        <v>12904.01</v>
      </c>
      <c r="U47" s="33"/>
    </row>
    <row r="48" spans="1:21" s="5" customFormat="1">
      <c r="A48" s="324"/>
      <c r="B48" s="60" t="s">
        <v>89</v>
      </c>
      <c r="C48" s="63" t="s">
        <v>89</v>
      </c>
      <c r="D48" s="46">
        <f ca="1">SUM('2020实际制造费用池州天赐'!D48,'2020实际管理费用池州天赐'!D48,'2020实际营业费用池州天赐'!D48)</f>
        <v>0</v>
      </c>
      <c r="E48" s="46">
        <f ca="1">SUM('2020实际制造费用池州天赐'!E48,'2020实际管理费用池州天赐'!E48,'2020实际营业费用池州天赐'!E48)</f>
        <v>-150</v>
      </c>
      <c r="F48" s="46">
        <f ca="1">SUM('2020实际制造费用池州天赐'!F48,'2020实际管理费用池州天赐'!F48,'2020实际营业费用池州天赐'!F48)</f>
        <v>-921.36</v>
      </c>
      <c r="G48" s="46">
        <f ca="1">SUM('2020实际制造费用池州天赐'!G48,'2020实际管理费用池州天赐'!G48,'2020实际营业费用池州天赐'!G48)</f>
        <v>-1450</v>
      </c>
      <c r="H48" s="46">
        <f>SUM('2020实际制造费用池州天赐'!H48,'2020实际管理费用池州天赐'!H48,'2020实际营业费用池州天赐'!H48)</f>
        <v>0</v>
      </c>
      <c r="I48" s="46">
        <f>SUM('2020实际制造费用池州天赐'!I48,'2020实际管理费用池州天赐'!I48,'2020实际营业费用池州天赐'!I48)</f>
        <v>0</v>
      </c>
      <c r="J48" s="46">
        <f>SUM('2020实际制造费用池州天赐'!J48,'2020实际管理费用池州天赐'!J48,'2020实际营业费用池州天赐'!J48)</f>
        <v>0</v>
      </c>
      <c r="K48" s="46">
        <f>SUM('2020实际制造费用池州天赐'!K48,'2020实际管理费用池州天赐'!K48,'2020实际营业费用池州天赐'!K48)</f>
        <v>0</v>
      </c>
      <c r="L48" s="46">
        <f>SUM('2020实际制造费用池州天赐'!L48,'2020实际管理费用池州天赐'!L48,'2020实际营业费用池州天赐'!L48)</f>
        <v>0</v>
      </c>
      <c r="M48" s="46">
        <f>SUM('2020实际制造费用池州天赐'!M48,'2020实际管理费用池州天赐'!M48,'2020实际营业费用池州天赐'!M48)</f>
        <v>0</v>
      </c>
      <c r="N48" s="46">
        <f>SUM('2020实际制造费用池州天赐'!N48,'2020实际管理费用池州天赐'!N48,'2020实际营业费用池州天赐'!N48)</f>
        <v>0</v>
      </c>
      <c r="O48" s="46">
        <f>SUM('2020实际制造费用池州天赐'!O48,'2020实际管理费用池州天赐'!O48,'2020实际营业费用池州天赐'!O48)</f>
        <v>0</v>
      </c>
      <c r="P48" s="46">
        <f>SUM('2020实际制造费用池州天赐'!P48,'2020实际管理费用池州天赐'!P48,'2020实际营业费用池州天赐'!P48)</f>
        <v>0</v>
      </c>
      <c r="Q48" s="46">
        <f>SUM('2020实际制造费用池州天赐'!Q48,'2020实际管理费用池州天赐'!Q48,'2020实际营业费用池州天赐'!Q48)</f>
        <v>0</v>
      </c>
      <c r="R48" s="46">
        <f>SUM('2020实际制造费用池州天赐'!R48,'2020实际管理费用池州天赐'!R48,'2020实际营业费用池州天赐'!R48)</f>
        <v>0</v>
      </c>
      <c r="S48" s="46">
        <f>SUM('2020实际制造费用池州天赐'!S48,'2020实际管理费用池州天赐'!S48,'2020实际营业费用池州天赐'!S48)</f>
        <v>0</v>
      </c>
      <c r="T48" s="18">
        <f t="shared" si="0"/>
        <v>0</v>
      </c>
      <c r="U48" s="33"/>
    </row>
    <row r="49" spans="1:21" s="5" customFormat="1">
      <c r="A49" s="325" t="s">
        <v>90</v>
      </c>
      <c r="B49" s="316" t="s">
        <v>91</v>
      </c>
      <c r="C49" s="63" t="s">
        <v>92</v>
      </c>
      <c r="D49" s="46">
        <f ca="1">SUM('2020实际制造费用池州天赐'!D49,'2020实际管理费用池州天赐'!D49,'2020实际营业费用池州天赐'!D49)</f>
        <v>0</v>
      </c>
      <c r="E49" s="46">
        <f ca="1">SUM('2020实际制造费用池州天赐'!E49,'2020实际管理费用池州天赐'!E49,'2020实际营业费用池州天赐'!E49)</f>
        <v>-3000</v>
      </c>
      <c r="F49" s="46">
        <f ca="1">SUM('2020实际制造费用池州天赐'!F49,'2020实际管理费用池州天赐'!F49,'2020实际营业费用池州天赐'!F49)</f>
        <v>0</v>
      </c>
      <c r="G49" s="46">
        <f ca="1">SUM('2020实际制造费用池州天赐'!G49,'2020实际管理费用池州天赐'!G49,'2020实际营业费用池州天赐'!G49)</f>
        <v>-8000</v>
      </c>
      <c r="H49" s="46">
        <f>SUM('2020实际制造费用池州天赐'!H49,'2020实际管理费用池州天赐'!H49,'2020实际营业费用池州天赐'!H49)</f>
        <v>0</v>
      </c>
      <c r="I49" s="46">
        <f>SUM('2020实际制造费用池州天赐'!I49,'2020实际管理费用池州天赐'!I49,'2020实际营业费用池州天赐'!I49)</f>
        <v>0</v>
      </c>
      <c r="J49" s="46">
        <f>SUM('2020实际制造费用池州天赐'!J49,'2020实际管理费用池州天赐'!J49,'2020实际营业费用池州天赐'!J49)</f>
        <v>0</v>
      </c>
      <c r="K49" s="46">
        <f>SUM('2020实际制造费用池州天赐'!K49,'2020实际管理费用池州天赐'!K49,'2020实际营业费用池州天赐'!K49)</f>
        <v>0</v>
      </c>
      <c r="L49" s="46">
        <f>SUM('2020实际制造费用池州天赐'!L49,'2020实际管理费用池州天赐'!L49,'2020实际营业费用池州天赐'!L49)</f>
        <v>0</v>
      </c>
      <c r="M49" s="46">
        <f>SUM('2020实际制造费用池州天赐'!M49,'2020实际管理费用池州天赐'!M49,'2020实际营业费用池州天赐'!M49)</f>
        <v>0</v>
      </c>
      <c r="N49" s="46">
        <f>SUM('2020实际制造费用池州天赐'!N49,'2020实际管理费用池州天赐'!N49,'2020实际营业费用池州天赐'!N49)</f>
        <v>0</v>
      </c>
      <c r="O49" s="46">
        <f>SUM('2020实际制造费用池州天赐'!O49,'2020实际管理费用池州天赐'!O49,'2020实际营业费用池州天赐'!O49)</f>
        <v>0</v>
      </c>
      <c r="P49" s="46">
        <f>SUM('2020实际制造费用池州天赐'!P49,'2020实际管理费用池州天赐'!P49,'2020实际营业费用池州天赐'!P49)</f>
        <v>0</v>
      </c>
      <c r="Q49" s="46">
        <f>SUM('2020实际制造费用池州天赐'!Q49,'2020实际管理费用池州天赐'!Q49,'2020实际营业费用池州天赐'!Q49)</f>
        <v>0</v>
      </c>
      <c r="R49" s="46">
        <f>SUM('2020实际制造费用池州天赐'!R49,'2020实际管理费用池州天赐'!R49,'2020实际营业费用池州天赐'!R49)</f>
        <v>0</v>
      </c>
      <c r="S49" s="46">
        <f>SUM('2020实际制造费用池州天赐'!S49,'2020实际管理费用池州天赐'!S49,'2020实际营业费用池州天赐'!S49)</f>
        <v>0</v>
      </c>
      <c r="T49" s="18">
        <f t="shared" si="0"/>
        <v>0</v>
      </c>
      <c r="U49" s="33"/>
    </row>
    <row r="50" spans="1:21" s="5" customFormat="1">
      <c r="A50" s="325"/>
      <c r="B50" s="316"/>
      <c r="C50" s="63" t="s">
        <v>93</v>
      </c>
      <c r="D50" s="46">
        <f ca="1">SUM('2020实际制造费用池州天赐'!D50,'2020实际管理费用池州天赐'!D50,'2020实际营业费用池州天赐'!D50)</f>
        <v>0</v>
      </c>
      <c r="E50" s="46">
        <f ca="1">SUM('2020实际制造费用池州天赐'!E50,'2020实际管理费用池州天赐'!E50,'2020实际营业费用池州天赐'!E50)</f>
        <v>0</v>
      </c>
      <c r="F50" s="46">
        <f ca="1">SUM('2020实际制造费用池州天赐'!F50,'2020实际管理费用池州天赐'!F50,'2020实际营业费用池州天赐'!F50)</f>
        <v>0</v>
      </c>
      <c r="G50" s="46">
        <f ca="1">SUM('2020实际制造费用池州天赐'!G50,'2020实际管理费用池州天赐'!G50,'2020实际营业费用池州天赐'!G50)</f>
        <v>0</v>
      </c>
      <c r="H50" s="46">
        <f>SUM('2020实际制造费用池州天赐'!H50,'2020实际管理费用池州天赐'!H50,'2020实际营业费用池州天赐'!H50)</f>
        <v>0</v>
      </c>
      <c r="I50" s="46">
        <f>SUM('2020实际制造费用池州天赐'!I50,'2020实际管理费用池州天赐'!I50,'2020实际营业费用池州天赐'!I50)</f>
        <v>0</v>
      </c>
      <c r="J50" s="46">
        <f>SUM('2020实际制造费用池州天赐'!J50,'2020实际管理费用池州天赐'!J50,'2020实际营业费用池州天赐'!J50)</f>
        <v>0</v>
      </c>
      <c r="K50" s="46">
        <f>SUM('2020实际制造费用池州天赐'!K50,'2020实际管理费用池州天赐'!K50,'2020实际营业费用池州天赐'!K50)</f>
        <v>0</v>
      </c>
      <c r="L50" s="46">
        <f>SUM('2020实际制造费用池州天赐'!L50,'2020实际管理费用池州天赐'!L50,'2020实际营业费用池州天赐'!L50)</f>
        <v>0</v>
      </c>
      <c r="M50" s="46">
        <f>SUM('2020实际制造费用池州天赐'!M50,'2020实际管理费用池州天赐'!M50,'2020实际营业费用池州天赐'!M50)</f>
        <v>0</v>
      </c>
      <c r="N50" s="46">
        <f>SUM('2020实际制造费用池州天赐'!N50,'2020实际管理费用池州天赐'!N50,'2020实际营业费用池州天赐'!N50)</f>
        <v>0</v>
      </c>
      <c r="O50" s="46">
        <f>SUM('2020实际制造费用池州天赐'!O50,'2020实际管理费用池州天赐'!O50,'2020实际营业费用池州天赐'!O50)</f>
        <v>0</v>
      </c>
      <c r="P50" s="46">
        <f>SUM('2020实际制造费用池州天赐'!P50,'2020实际管理费用池州天赐'!P50,'2020实际营业费用池州天赐'!P50)</f>
        <v>0</v>
      </c>
      <c r="Q50" s="46">
        <f>SUM('2020实际制造费用池州天赐'!Q50,'2020实际管理费用池州天赐'!Q50,'2020实际营业费用池州天赐'!Q50)</f>
        <v>0</v>
      </c>
      <c r="R50" s="46">
        <f>SUM('2020实际制造费用池州天赐'!R50,'2020实际管理费用池州天赐'!R50,'2020实际营业费用池州天赐'!R50)</f>
        <v>0</v>
      </c>
      <c r="S50" s="46">
        <f>SUM('2020实际制造费用池州天赐'!S50,'2020实际管理费用池州天赐'!S50,'2020实际营业费用池州天赐'!S50)</f>
        <v>0</v>
      </c>
      <c r="T50" s="18">
        <f t="shared" si="0"/>
        <v>0</v>
      </c>
      <c r="U50" s="33"/>
    </row>
    <row r="51" spans="1:21" s="5" customFormat="1" ht="25.5">
      <c r="A51" s="325"/>
      <c r="B51" s="316"/>
      <c r="C51" s="63" t="s">
        <v>94</v>
      </c>
      <c r="D51" s="46">
        <f ca="1">SUM('2020实际制造费用池州天赐'!D51,'2020实际管理费用池州天赐'!D51,'2020实际营业费用池州天赐'!D51)</f>
        <v>0</v>
      </c>
      <c r="E51" s="46">
        <f ca="1">SUM('2020实际制造费用池州天赐'!E51,'2020实际管理费用池州天赐'!E51,'2020实际营业费用池州天赐'!E51)</f>
        <v>0</v>
      </c>
      <c r="F51" s="46">
        <f ca="1">SUM('2020实际制造费用池州天赐'!F51,'2020实际管理费用池州天赐'!F51,'2020实际营业费用池州天赐'!F51)</f>
        <v>0</v>
      </c>
      <c r="G51" s="46">
        <f ca="1">SUM('2020实际制造费用池州天赐'!G51,'2020实际管理费用池州天赐'!G51,'2020实际营业费用池州天赐'!G51)</f>
        <v>0</v>
      </c>
      <c r="H51" s="46">
        <f>SUM('2020实际制造费用池州天赐'!H51,'2020实际管理费用池州天赐'!H51,'2020实际营业费用池州天赐'!H51)</f>
        <v>0</v>
      </c>
      <c r="I51" s="46">
        <f>SUM('2020实际制造费用池州天赐'!I51,'2020实际管理费用池州天赐'!I51,'2020实际营业费用池州天赐'!I51)</f>
        <v>0</v>
      </c>
      <c r="J51" s="46">
        <f>SUM('2020实际制造费用池州天赐'!J51,'2020实际管理费用池州天赐'!J51,'2020实际营业费用池州天赐'!J51)</f>
        <v>0</v>
      </c>
      <c r="K51" s="46">
        <f>SUM('2020实际制造费用池州天赐'!K51,'2020实际管理费用池州天赐'!K51,'2020实际营业费用池州天赐'!K51)</f>
        <v>0</v>
      </c>
      <c r="L51" s="46">
        <f>SUM('2020实际制造费用池州天赐'!L51,'2020实际管理费用池州天赐'!L51,'2020实际营业费用池州天赐'!L51)</f>
        <v>0</v>
      </c>
      <c r="M51" s="46">
        <f>SUM('2020实际制造费用池州天赐'!M51,'2020实际管理费用池州天赐'!M51,'2020实际营业费用池州天赐'!M51)</f>
        <v>0</v>
      </c>
      <c r="N51" s="46">
        <f>SUM('2020实际制造费用池州天赐'!N51,'2020实际管理费用池州天赐'!N51,'2020实际营业费用池州天赐'!N51)</f>
        <v>0</v>
      </c>
      <c r="O51" s="46">
        <f>SUM('2020实际制造费用池州天赐'!O51,'2020实际管理费用池州天赐'!O51,'2020实际营业费用池州天赐'!O51)</f>
        <v>0</v>
      </c>
      <c r="P51" s="46">
        <f>SUM('2020实际制造费用池州天赐'!P51,'2020实际管理费用池州天赐'!P51,'2020实际营业费用池州天赐'!P51)</f>
        <v>0</v>
      </c>
      <c r="Q51" s="46">
        <f>SUM('2020实际制造费用池州天赐'!Q51,'2020实际管理费用池州天赐'!Q51,'2020实际营业费用池州天赐'!Q51)</f>
        <v>0</v>
      </c>
      <c r="R51" s="46">
        <f>SUM('2020实际制造费用池州天赐'!R51,'2020实际管理费用池州天赐'!R51,'2020实际营业费用池州天赐'!R51)</f>
        <v>0</v>
      </c>
      <c r="S51" s="46">
        <f>SUM('2020实际制造费用池州天赐'!S51,'2020实际管理费用池州天赐'!S51,'2020实际营业费用池州天赐'!S51)</f>
        <v>0</v>
      </c>
      <c r="T51" s="18">
        <f t="shared" si="0"/>
        <v>0</v>
      </c>
      <c r="U51" s="33"/>
    </row>
    <row r="52" spans="1:21" s="5" customFormat="1">
      <c r="A52" s="325"/>
      <c r="B52" s="317" t="s">
        <v>95</v>
      </c>
      <c r="C52" s="63" t="s">
        <v>96</v>
      </c>
      <c r="D52" s="46">
        <f ca="1">SUM('2020实际制造费用池州天赐'!D52,'2020实际管理费用池州天赐'!D52,'2020实际营业费用池州天赐'!D52)</f>
        <v>-6840.1</v>
      </c>
      <c r="E52" s="46">
        <f ca="1">SUM('2020实际制造费用池州天赐'!E52,'2020实际管理费用池州天赐'!E52,'2020实际营业费用池州天赐'!E52)</f>
        <v>-2000</v>
      </c>
      <c r="F52" s="46">
        <f ca="1">SUM('2020实际制造费用池州天赐'!F52,'2020实际管理费用池州天赐'!F52,'2020实际营业费用池州天赐'!F52)</f>
        <v>-8404.76</v>
      </c>
      <c r="G52" s="46">
        <f ca="1">SUM('2020实际制造费用池州天赐'!G52,'2020实际管理费用池州天赐'!G52,'2020实际营业费用池州天赐'!G52)</f>
        <v>-5000</v>
      </c>
      <c r="H52" s="46">
        <f>SUM('2020实际制造费用池州天赐'!H52,'2020实际管理费用池州天赐'!H52,'2020实际营业费用池州天赐'!H52)</f>
        <v>0</v>
      </c>
      <c r="I52" s="46">
        <f>SUM('2020实际制造费用池州天赐'!I52,'2020实际管理费用池州天赐'!I52,'2020实际营业费用池州天赐'!I52)</f>
        <v>0</v>
      </c>
      <c r="J52" s="46">
        <f>SUM('2020实际制造费用池州天赐'!J52,'2020实际管理费用池州天赐'!J52,'2020实际营业费用池州天赐'!J52)</f>
        <v>0</v>
      </c>
      <c r="K52" s="46">
        <f>SUM('2020实际制造费用池州天赐'!K52,'2020实际管理费用池州天赐'!K52,'2020实际营业费用池州天赐'!K52)</f>
        <v>0</v>
      </c>
      <c r="L52" s="46">
        <f>SUM('2020实际制造费用池州天赐'!L52,'2020实际管理费用池州天赐'!L52,'2020实际营业费用池州天赐'!L52)</f>
        <v>0</v>
      </c>
      <c r="M52" s="46">
        <f>SUM('2020实际制造费用池州天赐'!M52,'2020实际管理费用池州天赐'!M52,'2020实际营业费用池州天赐'!M52)</f>
        <v>0</v>
      </c>
      <c r="N52" s="46">
        <f>SUM('2020实际制造费用池州天赐'!N52,'2020实际管理费用池州天赐'!N52,'2020实际营业费用池州天赐'!N52)</f>
        <v>0</v>
      </c>
      <c r="O52" s="46">
        <f>SUM('2020实际制造费用池州天赐'!O52,'2020实际管理费用池州天赐'!O52,'2020实际营业费用池州天赐'!O52)</f>
        <v>0</v>
      </c>
      <c r="P52" s="46">
        <f>SUM('2020实际制造费用池州天赐'!P52,'2020实际管理费用池州天赐'!P52,'2020实际营业费用池州天赐'!P52)</f>
        <v>0</v>
      </c>
      <c r="Q52" s="46">
        <f>SUM('2020实际制造费用池州天赐'!Q52,'2020实际管理费用池州天赐'!Q52,'2020实际营业费用池州天赐'!Q52)</f>
        <v>0</v>
      </c>
      <c r="R52" s="46">
        <f>SUM('2020实际制造费用池州天赐'!R52,'2020实际管理费用池州天赐'!R52,'2020实际营业费用池州天赐'!R52)</f>
        <v>0</v>
      </c>
      <c r="S52" s="46">
        <f>SUM('2020实际制造费用池州天赐'!S52,'2020实际管理费用池州天赐'!S52,'2020实际营业费用池州天赐'!S52)</f>
        <v>0</v>
      </c>
      <c r="T52" s="18">
        <f t="shared" si="0"/>
        <v>0</v>
      </c>
      <c r="U52" s="33"/>
    </row>
    <row r="53" spans="1:21" s="5" customFormat="1">
      <c r="A53" s="325"/>
      <c r="B53" s="317"/>
      <c r="C53" s="63" t="s">
        <v>97</v>
      </c>
      <c r="D53" s="46">
        <f ca="1">SUM('2020实际制造费用池州天赐'!D53,'2020实际管理费用池州天赐'!D53,'2020实际营业费用池州天赐'!D53)</f>
        <v>-960.38</v>
      </c>
      <c r="E53" s="46">
        <f ca="1">SUM('2020实际制造费用池州天赐'!E53,'2020实际管理费用池州天赐'!E53,'2020实际营业费用池州天赐'!E53)</f>
        <v>-4716.9811320754716</v>
      </c>
      <c r="F53" s="46">
        <f ca="1">SUM('2020实际制造费用池州天赐'!F53,'2020实际管理费用池州天赐'!F53,'2020实际营业费用池州天赐'!F53)</f>
        <v>-11891.01</v>
      </c>
      <c r="G53" s="46">
        <f ca="1">SUM('2020实际制造费用池州天赐'!G53,'2020实际管理费用池州天赐'!G53,'2020实际营业费用池州天赐'!G53)</f>
        <v>-11169.05113207547</v>
      </c>
      <c r="H53" s="46">
        <f>SUM('2020实际制造费用池州天赐'!H53,'2020实际管理费用池州天赐'!H53,'2020实际营业费用池州天赐'!H53)</f>
        <v>-6452.07</v>
      </c>
      <c r="I53" s="46">
        <f>SUM('2020实际制造费用池州天赐'!I53,'2020实际管理费用池州天赐'!I53,'2020实际营业费用池州天赐'!I53)</f>
        <v>0</v>
      </c>
      <c r="J53" s="46">
        <f>SUM('2020实际制造费用池州天赐'!J53,'2020实际管理费用池州天赐'!J53,'2020实际营业费用池州天赐'!J53)</f>
        <v>0</v>
      </c>
      <c r="K53" s="46">
        <f>SUM('2020实际制造费用池州天赐'!K53,'2020实际管理费用池州天赐'!K53,'2020实际营业费用池州天赐'!K53)</f>
        <v>0</v>
      </c>
      <c r="L53" s="46">
        <f>SUM('2020实际制造费用池州天赐'!L53,'2020实际管理费用池州天赐'!L53,'2020实际营业费用池州天赐'!L53)</f>
        <v>0</v>
      </c>
      <c r="M53" s="46">
        <f>SUM('2020实际制造费用池州天赐'!M53,'2020实际管理费用池州天赐'!M53,'2020实际营业费用池州天赐'!M53)</f>
        <v>0</v>
      </c>
      <c r="N53" s="46">
        <f>SUM('2020实际制造费用池州天赐'!N53,'2020实际管理费用池州天赐'!N53,'2020实际营业费用池州天赐'!N53)</f>
        <v>0</v>
      </c>
      <c r="O53" s="46">
        <f>SUM('2020实际制造费用池州天赐'!O53,'2020实际管理费用池州天赐'!O53,'2020实际营业费用池州天赐'!O53)</f>
        <v>0</v>
      </c>
      <c r="P53" s="46">
        <f>SUM('2020实际制造费用池州天赐'!P53,'2020实际管理费用池州天赐'!P53,'2020实际营业费用池州天赐'!P53)</f>
        <v>0</v>
      </c>
      <c r="Q53" s="46">
        <f>SUM('2020实际制造费用池州天赐'!Q53,'2020实际管理费用池州天赐'!Q53,'2020实际营业费用池州天赐'!Q53)</f>
        <v>0</v>
      </c>
      <c r="R53" s="46">
        <f>SUM('2020实际制造费用池州天赐'!R53,'2020实际管理费用池州天赐'!R53,'2020实际营业费用池州天赐'!R53)</f>
        <v>0</v>
      </c>
      <c r="S53" s="46">
        <f>SUM('2020实际制造费用池州天赐'!S53,'2020实际管理费用池州天赐'!S53,'2020实际营业费用池州天赐'!S53)</f>
        <v>0</v>
      </c>
      <c r="T53" s="18">
        <f t="shared" si="0"/>
        <v>-6452.07</v>
      </c>
      <c r="U53" s="33"/>
    </row>
    <row r="54" spans="1:21" s="5" customFormat="1">
      <c r="A54" s="325"/>
      <c r="B54" s="317"/>
      <c r="C54" s="63" t="s">
        <v>98</v>
      </c>
      <c r="D54" s="46">
        <f ca="1">SUM('2020实际制造费用池州天赐'!D54,'2020实际管理费用池州天赐'!D54,'2020实际营业费用池州天赐'!D54)</f>
        <v>0</v>
      </c>
      <c r="E54" s="46">
        <f ca="1">SUM('2020实际制造费用池州天赐'!E54,'2020实际管理费用池州天赐'!E54,'2020实际营业费用池州天赐'!E54)</f>
        <v>0</v>
      </c>
      <c r="F54" s="46">
        <f ca="1">SUM('2020实际制造费用池州天赐'!F54,'2020实际管理费用池州天赐'!F54,'2020实际营业费用池州天赐'!F54)</f>
        <v>5164.1499999999996</v>
      </c>
      <c r="G54" s="46">
        <f ca="1">SUM('2020实际制造费用池州天赐'!G54,'2020实际管理费用池州天赐'!G54,'2020实际营业费用池州天赐'!G54)</f>
        <v>0</v>
      </c>
      <c r="H54" s="46">
        <f>SUM('2020实际制造费用池州天赐'!H54,'2020实际管理费用池州天赐'!H54,'2020实际营业费用池州天赐'!H54)</f>
        <v>0</v>
      </c>
      <c r="I54" s="46">
        <f>SUM('2020实际制造费用池州天赐'!I54,'2020实际管理费用池州天赐'!I54,'2020实际营业费用池州天赐'!I54)</f>
        <v>0</v>
      </c>
      <c r="J54" s="46">
        <f>SUM('2020实际制造费用池州天赐'!J54,'2020实际管理费用池州天赐'!J54,'2020实际营业费用池州天赐'!J54)</f>
        <v>0</v>
      </c>
      <c r="K54" s="46">
        <f>SUM('2020实际制造费用池州天赐'!K54,'2020实际管理费用池州天赐'!K54,'2020实际营业费用池州天赐'!K54)</f>
        <v>0</v>
      </c>
      <c r="L54" s="46">
        <f>SUM('2020实际制造费用池州天赐'!L54,'2020实际管理费用池州天赐'!L54,'2020实际营业费用池州天赐'!L54)</f>
        <v>0</v>
      </c>
      <c r="M54" s="46">
        <f>SUM('2020实际制造费用池州天赐'!M54,'2020实际管理费用池州天赐'!M54,'2020实际营业费用池州天赐'!M54)</f>
        <v>0</v>
      </c>
      <c r="N54" s="46">
        <f>SUM('2020实际制造费用池州天赐'!N54,'2020实际管理费用池州天赐'!N54,'2020实际营业费用池州天赐'!N54)</f>
        <v>0</v>
      </c>
      <c r="O54" s="46">
        <f>SUM('2020实际制造费用池州天赐'!O54,'2020实际管理费用池州天赐'!O54,'2020实际营业费用池州天赐'!O54)</f>
        <v>0</v>
      </c>
      <c r="P54" s="46">
        <f>SUM('2020实际制造费用池州天赐'!P54,'2020实际管理费用池州天赐'!P54,'2020实际营业费用池州天赐'!P54)</f>
        <v>0</v>
      </c>
      <c r="Q54" s="46">
        <f>SUM('2020实际制造费用池州天赐'!Q54,'2020实际管理费用池州天赐'!Q54,'2020实际营业费用池州天赐'!Q54)</f>
        <v>0</v>
      </c>
      <c r="R54" s="46">
        <f>SUM('2020实际制造费用池州天赐'!R54,'2020实际管理费用池州天赐'!R54,'2020实际营业费用池州天赐'!R54)</f>
        <v>0</v>
      </c>
      <c r="S54" s="46">
        <f>SUM('2020实际制造费用池州天赐'!S54,'2020实际管理费用池州天赐'!S54,'2020实际营业费用池州天赐'!S54)</f>
        <v>0</v>
      </c>
      <c r="T54" s="18">
        <f t="shared" si="0"/>
        <v>0</v>
      </c>
      <c r="U54" s="33"/>
    </row>
    <row r="55" spans="1:21" s="5" customFormat="1">
      <c r="A55" s="325"/>
      <c r="B55" s="64" t="s">
        <v>99</v>
      </c>
      <c r="C55" s="63" t="s">
        <v>99</v>
      </c>
      <c r="D55" s="46">
        <f ca="1">SUM('2020实际制造费用池州天赐'!D55,'2020实际管理费用池州天赐'!D55,'2020实际营业费用池州天赐'!D55)</f>
        <v>0</v>
      </c>
      <c r="E55" s="46">
        <f ca="1">SUM('2020实际制造费用池州天赐'!E55,'2020实际管理费用池州天赐'!E55,'2020实际营业费用池州天赐'!E55)</f>
        <v>0</v>
      </c>
      <c r="F55" s="46">
        <f ca="1">SUM('2020实际制造费用池州天赐'!F55,'2020实际管理费用池州天赐'!F55,'2020实际营业费用池州天赐'!F55)</f>
        <v>0</v>
      </c>
      <c r="G55" s="46">
        <f ca="1">SUM('2020实际制造费用池州天赐'!G55,'2020实际管理费用池州天赐'!G55,'2020实际营业费用池州天赐'!G55)</f>
        <v>0</v>
      </c>
      <c r="H55" s="46">
        <f>SUM('2020实际制造费用池州天赐'!H55,'2020实际管理费用池州天赐'!H55,'2020实际营业费用池州天赐'!H55)</f>
        <v>0</v>
      </c>
      <c r="I55" s="46">
        <f>SUM('2020实际制造费用池州天赐'!I55,'2020实际管理费用池州天赐'!I55,'2020实际营业费用池州天赐'!I55)</f>
        <v>0</v>
      </c>
      <c r="J55" s="46">
        <f>SUM('2020实际制造费用池州天赐'!J55,'2020实际管理费用池州天赐'!J55,'2020实际营业费用池州天赐'!J55)</f>
        <v>0</v>
      </c>
      <c r="K55" s="46">
        <f>SUM('2020实际制造费用池州天赐'!K55,'2020实际管理费用池州天赐'!K55,'2020实际营业费用池州天赐'!K55)</f>
        <v>0</v>
      </c>
      <c r="L55" s="46">
        <f>SUM('2020实际制造费用池州天赐'!L55,'2020实际管理费用池州天赐'!L55,'2020实际营业费用池州天赐'!L55)</f>
        <v>0</v>
      </c>
      <c r="M55" s="46">
        <f>SUM('2020实际制造费用池州天赐'!M55,'2020实际管理费用池州天赐'!M55,'2020实际营业费用池州天赐'!M55)</f>
        <v>0</v>
      </c>
      <c r="N55" s="46">
        <f>SUM('2020实际制造费用池州天赐'!N55,'2020实际管理费用池州天赐'!N55,'2020实际营业费用池州天赐'!N55)</f>
        <v>0</v>
      </c>
      <c r="O55" s="46">
        <f>SUM('2020实际制造费用池州天赐'!O55,'2020实际管理费用池州天赐'!O55,'2020实际营业费用池州天赐'!O55)</f>
        <v>0</v>
      </c>
      <c r="P55" s="46">
        <f>SUM('2020实际制造费用池州天赐'!P55,'2020实际管理费用池州天赐'!P55,'2020实际营业费用池州天赐'!P55)</f>
        <v>0</v>
      </c>
      <c r="Q55" s="46">
        <f>SUM('2020实际制造费用池州天赐'!Q55,'2020实际管理费用池州天赐'!Q55,'2020实际营业费用池州天赐'!Q55)</f>
        <v>0</v>
      </c>
      <c r="R55" s="46">
        <f>SUM('2020实际制造费用池州天赐'!R55,'2020实际管理费用池州天赐'!R55,'2020实际营业费用池州天赐'!R55)</f>
        <v>0</v>
      </c>
      <c r="S55" s="46">
        <f>SUM('2020实际制造费用池州天赐'!S55,'2020实际管理费用池州天赐'!S55,'2020实际营业费用池州天赐'!S55)</f>
        <v>0</v>
      </c>
      <c r="T55" s="18">
        <f t="shared" si="0"/>
        <v>0</v>
      </c>
      <c r="U55" s="33"/>
    </row>
    <row r="56" spans="1:21" s="5" customFormat="1">
      <c r="A56" s="325"/>
      <c r="B56" s="64" t="s">
        <v>100</v>
      </c>
      <c r="C56" s="63" t="s">
        <v>100</v>
      </c>
      <c r="D56" s="46">
        <f ca="1">SUM('2020实际制造费用池州天赐'!D56,'2020实际管理费用池州天赐'!D56,'2020实际营业费用池州天赐'!D56)</f>
        <v>0</v>
      </c>
      <c r="E56" s="46">
        <f ca="1">SUM('2020实际制造费用池州天赐'!E56,'2020实际管理费用池州天赐'!E56,'2020实际营业费用池州天赐'!E56)</f>
        <v>0</v>
      </c>
      <c r="F56" s="46">
        <f ca="1">SUM('2020实际制造费用池州天赐'!F56,'2020实际管理费用池州天赐'!F56,'2020实际营业费用池州天赐'!F56)</f>
        <v>0</v>
      </c>
      <c r="G56" s="46">
        <f ca="1">SUM('2020实际制造费用池州天赐'!G56,'2020实际管理费用池州天赐'!G56,'2020实际营业费用池州天赐'!G56)</f>
        <v>0</v>
      </c>
      <c r="H56" s="46">
        <f>SUM('2020实际制造费用池州天赐'!H56,'2020实际管理费用池州天赐'!H56,'2020实际营业费用池州天赐'!H56)</f>
        <v>0</v>
      </c>
      <c r="I56" s="46">
        <f>SUM('2020实际制造费用池州天赐'!I56,'2020实际管理费用池州天赐'!I56,'2020实际营业费用池州天赐'!I56)</f>
        <v>0</v>
      </c>
      <c r="J56" s="46">
        <f>SUM('2020实际制造费用池州天赐'!J56,'2020实际管理费用池州天赐'!J56,'2020实际营业费用池州天赐'!J56)</f>
        <v>0</v>
      </c>
      <c r="K56" s="46">
        <f>SUM('2020实际制造费用池州天赐'!K56,'2020实际管理费用池州天赐'!K56,'2020实际营业费用池州天赐'!K56)</f>
        <v>0</v>
      </c>
      <c r="L56" s="46">
        <f>SUM('2020实际制造费用池州天赐'!L56,'2020实际管理费用池州天赐'!L56,'2020实际营业费用池州天赐'!L56)</f>
        <v>0</v>
      </c>
      <c r="M56" s="46">
        <f>SUM('2020实际制造费用池州天赐'!M56,'2020实际管理费用池州天赐'!M56,'2020实际营业费用池州天赐'!M56)</f>
        <v>0</v>
      </c>
      <c r="N56" s="46">
        <f>SUM('2020实际制造费用池州天赐'!N56,'2020实际管理费用池州天赐'!N56,'2020实际营业费用池州天赐'!N56)</f>
        <v>0</v>
      </c>
      <c r="O56" s="46">
        <f>SUM('2020实际制造费用池州天赐'!O56,'2020实际管理费用池州天赐'!O56,'2020实际营业费用池州天赐'!O56)</f>
        <v>0</v>
      </c>
      <c r="P56" s="46">
        <f>SUM('2020实际制造费用池州天赐'!P56,'2020实际管理费用池州天赐'!P56,'2020实际营业费用池州天赐'!P56)</f>
        <v>0</v>
      </c>
      <c r="Q56" s="46">
        <f>SUM('2020实际制造费用池州天赐'!Q56,'2020实际管理费用池州天赐'!Q56,'2020实际营业费用池州天赐'!Q56)</f>
        <v>0</v>
      </c>
      <c r="R56" s="46">
        <f>SUM('2020实际制造费用池州天赐'!R56,'2020实际管理费用池州天赐'!R56,'2020实际营业费用池州天赐'!R56)</f>
        <v>0</v>
      </c>
      <c r="S56" s="46">
        <f>SUM('2020实际制造费用池州天赐'!S56,'2020实际管理费用池州天赐'!S56,'2020实际营业费用池州天赐'!S56)</f>
        <v>0</v>
      </c>
      <c r="T56" s="18">
        <f t="shared" si="0"/>
        <v>0</v>
      </c>
      <c r="U56" s="33"/>
    </row>
    <row r="57" spans="1:21" s="5" customFormat="1">
      <c r="A57" s="327" t="s">
        <v>101</v>
      </c>
      <c r="B57" s="60" t="s">
        <v>102</v>
      </c>
      <c r="C57" s="63" t="s">
        <v>102</v>
      </c>
      <c r="D57" s="46">
        <f ca="1">SUM('2020实际制造费用池州天赐'!D57,'2020实际管理费用池州天赐'!D57,'2020实际营业费用池州天赐'!D57)</f>
        <v>0</v>
      </c>
      <c r="E57" s="46">
        <f ca="1">SUM('2020实际制造费用池州天赐'!E57,'2020实际管理费用池州天赐'!E57,'2020实际营业费用池州天赐'!E57)</f>
        <v>0</v>
      </c>
      <c r="F57" s="46">
        <f ca="1">SUM('2020实际制造费用池州天赐'!F57,'2020实际管理费用池州天赐'!F57,'2020实际营业费用池州天赐'!F57)</f>
        <v>0</v>
      </c>
      <c r="G57" s="46">
        <f ca="1">SUM('2020实际制造费用池州天赐'!G57,'2020实际管理费用池州天赐'!G57,'2020实际营业费用池州天赐'!G57)</f>
        <v>0</v>
      </c>
      <c r="H57" s="46">
        <f>SUM('2020实际制造费用池州天赐'!H57,'2020实际管理费用池州天赐'!H57,'2020实际营业费用池州天赐'!H57)</f>
        <v>0</v>
      </c>
      <c r="I57" s="46">
        <f>SUM('2020实际制造费用池州天赐'!I57,'2020实际管理费用池州天赐'!I57,'2020实际营业费用池州天赐'!I57)</f>
        <v>0</v>
      </c>
      <c r="J57" s="46">
        <f>SUM('2020实际制造费用池州天赐'!J57,'2020实际管理费用池州天赐'!J57,'2020实际营业费用池州天赐'!J57)</f>
        <v>0</v>
      </c>
      <c r="K57" s="46">
        <f>SUM('2020实际制造费用池州天赐'!K57,'2020实际管理费用池州天赐'!K57,'2020实际营业费用池州天赐'!K57)</f>
        <v>0</v>
      </c>
      <c r="L57" s="46">
        <f>SUM('2020实际制造费用池州天赐'!L57,'2020实际管理费用池州天赐'!L57,'2020实际营业费用池州天赐'!L57)</f>
        <v>0</v>
      </c>
      <c r="M57" s="46">
        <f>SUM('2020实际制造费用池州天赐'!M57,'2020实际管理费用池州天赐'!M57,'2020实际营业费用池州天赐'!M57)</f>
        <v>0</v>
      </c>
      <c r="N57" s="46">
        <f>SUM('2020实际制造费用池州天赐'!N57,'2020实际管理费用池州天赐'!N57,'2020实际营业费用池州天赐'!N57)</f>
        <v>0</v>
      </c>
      <c r="O57" s="46">
        <f>SUM('2020实际制造费用池州天赐'!O57,'2020实际管理费用池州天赐'!O57,'2020实际营业费用池州天赐'!O57)</f>
        <v>0</v>
      </c>
      <c r="P57" s="46">
        <f>SUM('2020实际制造费用池州天赐'!P57,'2020实际管理费用池州天赐'!P57,'2020实际营业费用池州天赐'!P57)</f>
        <v>0</v>
      </c>
      <c r="Q57" s="46">
        <f>SUM('2020实际制造费用池州天赐'!Q57,'2020实际管理费用池州天赐'!Q57,'2020实际营业费用池州天赐'!Q57)</f>
        <v>0</v>
      </c>
      <c r="R57" s="46">
        <f>SUM('2020实际制造费用池州天赐'!R57,'2020实际管理费用池州天赐'!R57,'2020实际营业费用池州天赐'!R57)</f>
        <v>0</v>
      </c>
      <c r="S57" s="46">
        <f>SUM('2020实际制造费用池州天赐'!S57,'2020实际管理费用池州天赐'!S57,'2020实际营业费用池州天赐'!S57)</f>
        <v>0</v>
      </c>
      <c r="T57" s="18">
        <f t="shared" si="0"/>
        <v>0</v>
      </c>
      <c r="U57" s="33"/>
    </row>
    <row r="58" spans="1:21" s="5" customFormat="1">
      <c r="A58" s="327"/>
      <c r="B58" s="64" t="s">
        <v>103</v>
      </c>
      <c r="C58" s="63" t="s">
        <v>103</v>
      </c>
      <c r="D58" s="46">
        <f ca="1">SUM('2020实际制造费用池州天赐'!D58,'2020实际管理费用池州天赐'!D58,'2020实际营业费用池州天赐'!D58)</f>
        <v>0</v>
      </c>
      <c r="E58" s="46">
        <f ca="1">SUM('2020实际制造费用池州天赐'!E58,'2020实际管理费用池州天赐'!E58,'2020实际营业费用池州天赐'!E58)</f>
        <v>0</v>
      </c>
      <c r="F58" s="46">
        <f ca="1">SUM('2020实际制造费用池州天赐'!F58,'2020实际管理费用池州天赐'!F58,'2020实际营业费用池州天赐'!F58)</f>
        <v>0</v>
      </c>
      <c r="G58" s="46">
        <f ca="1">SUM('2020实际制造费用池州天赐'!G58,'2020实际管理费用池州天赐'!G58,'2020实际营业费用池州天赐'!G58)</f>
        <v>0</v>
      </c>
      <c r="H58" s="46">
        <f>SUM('2020实际制造费用池州天赐'!H58,'2020实际管理费用池州天赐'!H58,'2020实际营业费用池州天赐'!H58)</f>
        <v>0</v>
      </c>
      <c r="I58" s="46">
        <f>SUM('2020实际制造费用池州天赐'!I58,'2020实际管理费用池州天赐'!I58,'2020实际营业费用池州天赐'!I58)</f>
        <v>0</v>
      </c>
      <c r="J58" s="46">
        <f>SUM('2020实际制造费用池州天赐'!J58,'2020实际管理费用池州天赐'!J58,'2020实际营业费用池州天赐'!J58)</f>
        <v>0</v>
      </c>
      <c r="K58" s="46">
        <f>SUM('2020实际制造费用池州天赐'!K58,'2020实际管理费用池州天赐'!K58,'2020实际营业费用池州天赐'!K58)</f>
        <v>0</v>
      </c>
      <c r="L58" s="46">
        <f>SUM('2020实际制造费用池州天赐'!L58,'2020实际管理费用池州天赐'!L58,'2020实际营业费用池州天赐'!L58)</f>
        <v>0</v>
      </c>
      <c r="M58" s="46">
        <f>SUM('2020实际制造费用池州天赐'!M58,'2020实际管理费用池州天赐'!M58,'2020实际营业费用池州天赐'!M58)</f>
        <v>0</v>
      </c>
      <c r="N58" s="46">
        <f>SUM('2020实际制造费用池州天赐'!N58,'2020实际管理费用池州天赐'!N58,'2020实际营业费用池州天赐'!N58)</f>
        <v>0</v>
      </c>
      <c r="O58" s="46">
        <f>SUM('2020实际制造费用池州天赐'!O58,'2020实际管理费用池州天赐'!O58,'2020实际营业费用池州天赐'!O58)</f>
        <v>0</v>
      </c>
      <c r="P58" s="46">
        <f>SUM('2020实际制造费用池州天赐'!P58,'2020实际管理费用池州天赐'!P58,'2020实际营业费用池州天赐'!P58)</f>
        <v>0</v>
      </c>
      <c r="Q58" s="46">
        <f>SUM('2020实际制造费用池州天赐'!Q58,'2020实际管理费用池州天赐'!Q58,'2020实际营业费用池州天赐'!Q58)</f>
        <v>0</v>
      </c>
      <c r="R58" s="46">
        <f>SUM('2020实际制造费用池州天赐'!R58,'2020实际管理费用池州天赐'!R58,'2020实际营业费用池州天赐'!R58)</f>
        <v>0</v>
      </c>
      <c r="S58" s="46">
        <f>SUM('2020实际制造费用池州天赐'!S58,'2020实际管理费用池州天赐'!S58,'2020实际营业费用池州天赐'!S58)</f>
        <v>0</v>
      </c>
      <c r="T58" s="18">
        <f t="shared" si="0"/>
        <v>0</v>
      </c>
      <c r="U58" s="33"/>
    </row>
    <row r="59" spans="1:21" s="5" customFormat="1">
      <c r="A59" s="327"/>
      <c r="B59" s="316" t="s">
        <v>104</v>
      </c>
      <c r="C59" s="63" t="s">
        <v>105</v>
      </c>
      <c r="D59" s="46">
        <f ca="1">SUM('2020实际制造费用池州天赐'!D59,'2020实际管理费用池州天赐'!D59,'2020实际营业费用池州天赐'!D59)</f>
        <v>0</v>
      </c>
      <c r="E59" s="46">
        <f ca="1">SUM('2020实际制造费用池州天赐'!E59,'2020实际管理费用池州天赐'!E59,'2020实际营业费用池州天赐'!E59)</f>
        <v>0</v>
      </c>
      <c r="F59" s="46">
        <f ca="1">SUM('2020实际制造费用池州天赐'!F59,'2020实际管理费用池州天赐'!F59,'2020实际营业费用池州天赐'!F59)</f>
        <v>0</v>
      </c>
      <c r="G59" s="46">
        <f ca="1">SUM('2020实际制造费用池州天赐'!G59,'2020实际管理费用池州天赐'!G59,'2020实际营业费用池州天赐'!G59)</f>
        <v>0</v>
      </c>
      <c r="H59" s="46">
        <f>SUM('2020实际制造费用池州天赐'!H59,'2020实际管理费用池州天赐'!H59,'2020实际营业费用池州天赐'!H59)</f>
        <v>0</v>
      </c>
      <c r="I59" s="46">
        <f>SUM('2020实际制造费用池州天赐'!I59,'2020实际管理费用池州天赐'!I59,'2020实际营业费用池州天赐'!I59)</f>
        <v>0</v>
      </c>
      <c r="J59" s="46">
        <f>SUM('2020实际制造费用池州天赐'!J59,'2020实际管理费用池州天赐'!J59,'2020实际营业费用池州天赐'!J59)</f>
        <v>0</v>
      </c>
      <c r="K59" s="46">
        <f>SUM('2020实际制造费用池州天赐'!K59,'2020实际管理费用池州天赐'!K59,'2020实际营业费用池州天赐'!K59)</f>
        <v>0</v>
      </c>
      <c r="L59" s="46">
        <f>SUM('2020实际制造费用池州天赐'!L59,'2020实际管理费用池州天赐'!L59,'2020实际营业费用池州天赐'!L59)</f>
        <v>0</v>
      </c>
      <c r="M59" s="46">
        <f>SUM('2020实际制造费用池州天赐'!M59,'2020实际管理费用池州天赐'!M59,'2020实际营业费用池州天赐'!M59)</f>
        <v>0</v>
      </c>
      <c r="N59" s="46">
        <f>SUM('2020实际制造费用池州天赐'!N59,'2020实际管理费用池州天赐'!N59,'2020实际营业费用池州天赐'!N59)</f>
        <v>0</v>
      </c>
      <c r="O59" s="46">
        <f>SUM('2020实际制造费用池州天赐'!O59,'2020实际管理费用池州天赐'!O59,'2020实际营业费用池州天赐'!O59)</f>
        <v>0</v>
      </c>
      <c r="P59" s="46">
        <f>SUM('2020实际制造费用池州天赐'!P59,'2020实际管理费用池州天赐'!P59,'2020实际营业费用池州天赐'!P59)</f>
        <v>0</v>
      </c>
      <c r="Q59" s="46">
        <f>SUM('2020实际制造费用池州天赐'!Q59,'2020实际管理费用池州天赐'!Q59,'2020实际营业费用池州天赐'!Q59)</f>
        <v>0</v>
      </c>
      <c r="R59" s="46">
        <f>SUM('2020实际制造费用池州天赐'!R59,'2020实际管理费用池州天赐'!R59,'2020实际营业费用池州天赐'!R59)</f>
        <v>0</v>
      </c>
      <c r="S59" s="46">
        <f>SUM('2020实际制造费用池州天赐'!S59,'2020实际管理费用池州天赐'!S59,'2020实际营业费用池州天赐'!S59)</f>
        <v>0</v>
      </c>
      <c r="T59" s="18">
        <f t="shared" si="0"/>
        <v>0</v>
      </c>
      <c r="U59" s="33"/>
    </row>
    <row r="60" spans="1:21" s="5" customFormat="1">
      <c r="A60" s="327"/>
      <c r="B60" s="316"/>
      <c r="C60" s="63" t="s">
        <v>106</v>
      </c>
      <c r="D60" s="46">
        <f ca="1">SUM('2020实际制造费用池州天赐'!D60,'2020实际管理费用池州天赐'!D60,'2020实际营业费用池州天赐'!D60)</f>
        <v>0</v>
      </c>
      <c r="E60" s="46">
        <f ca="1">SUM('2020实际制造费用池州天赐'!E60,'2020实际管理费用池州天赐'!E60,'2020实际营业费用池州天赐'!E60)</f>
        <v>0</v>
      </c>
      <c r="F60" s="46">
        <f ca="1">SUM('2020实际制造费用池州天赐'!F60,'2020实际管理费用池州天赐'!F60,'2020实际营业费用池州天赐'!F60)</f>
        <v>0</v>
      </c>
      <c r="G60" s="46">
        <f ca="1">SUM('2020实际制造费用池州天赐'!G60,'2020实际管理费用池州天赐'!G60,'2020实际营业费用池州天赐'!G60)</f>
        <v>0</v>
      </c>
      <c r="H60" s="46">
        <f>SUM('2020实际制造费用池州天赐'!H60,'2020实际管理费用池州天赐'!H60,'2020实际营业费用池州天赐'!H60)</f>
        <v>0</v>
      </c>
      <c r="I60" s="46">
        <f>SUM('2020实际制造费用池州天赐'!I60,'2020实际管理费用池州天赐'!I60,'2020实际营业费用池州天赐'!I60)</f>
        <v>0</v>
      </c>
      <c r="J60" s="46">
        <f>SUM('2020实际制造费用池州天赐'!J60,'2020实际管理费用池州天赐'!J60,'2020实际营业费用池州天赐'!J60)</f>
        <v>0</v>
      </c>
      <c r="K60" s="46">
        <f>SUM('2020实际制造费用池州天赐'!K60,'2020实际管理费用池州天赐'!K60,'2020实际营业费用池州天赐'!K60)</f>
        <v>0</v>
      </c>
      <c r="L60" s="46">
        <f>SUM('2020实际制造费用池州天赐'!L60,'2020实际管理费用池州天赐'!L60,'2020实际营业费用池州天赐'!L60)</f>
        <v>0</v>
      </c>
      <c r="M60" s="46">
        <f>SUM('2020实际制造费用池州天赐'!M60,'2020实际管理费用池州天赐'!M60,'2020实际营业费用池州天赐'!M60)</f>
        <v>0</v>
      </c>
      <c r="N60" s="46">
        <f>SUM('2020实际制造费用池州天赐'!N60,'2020实际管理费用池州天赐'!N60,'2020实际营业费用池州天赐'!N60)</f>
        <v>0</v>
      </c>
      <c r="O60" s="46">
        <f>SUM('2020实际制造费用池州天赐'!O60,'2020实际管理费用池州天赐'!O60,'2020实际营业费用池州天赐'!O60)</f>
        <v>0</v>
      </c>
      <c r="P60" s="46">
        <f>SUM('2020实际制造费用池州天赐'!P60,'2020实际管理费用池州天赐'!P60,'2020实际营业费用池州天赐'!P60)</f>
        <v>0</v>
      </c>
      <c r="Q60" s="46">
        <f>SUM('2020实际制造费用池州天赐'!Q60,'2020实际管理费用池州天赐'!Q60,'2020实际营业费用池州天赐'!Q60)</f>
        <v>0</v>
      </c>
      <c r="R60" s="46">
        <f>SUM('2020实际制造费用池州天赐'!R60,'2020实际管理费用池州天赐'!R60,'2020实际营业费用池州天赐'!R60)</f>
        <v>0</v>
      </c>
      <c r="S60" s="46">
        <f>SUM('2020实际制造费用池州天赐'!S60,'2020实际管理费用池州天赐'!S60,'2020实际营业费用池州天赐'!S60)</f>
        <v>0</v>
      </c>
      <c r="T60" s="18">
        <f t="shared" si="0"/>
        <v>0</v>
      </c>
      <c r="U60" s="33"/>
    </row>
    <row r="61" spans="1:21" s="5" customFormat="1">
      <c r="A61" s="327"/>
      <c r="B61" s="64" t="s">
        <v>107</v>
      </c>
      <c r="C61" s="63" t="s">
        <v>107</v>
      </c>
      <c r="D61" s="46">
        <f ca="1">SUM('2020实际制造费用池州天赐'!D61,'2020实际管理费用池州天赐'!D61,'2020实际营业费用池州天赐'!D61)</f>
        <v>0</v>
      </c>
      <c r="E61" s="46">
        <f ca="1">SUM('2020实际制造费用池州天赐'!E61,'2020实际管理费用池州天赐'!E61,'2020实际营业费用池州天赐'!E61)</f>
        <v>-900</v>
      </c>
      <c r="F61" s="46">
        <f ca="1">SUM('2020实际制造费用池州天赐'!F61,'2020实际管理费用池州天赐'!F61,'2020实际营业费用池州天赐'!F61)</f>
        <v>1004.75</v>
      </c>
      <c r="G61" s="46">
        <f ca="1">SUM('2020实际制造费用池州天赐'!G61,'2020实际管理费用池州天赐'!G61,'2020实际营业费用池州天赐'!G61)</f>
        <v>-1495.25</v>
      </c>
      <c r="H61" s="46">
        <f>SUM('2020实际制造费用池州天赐'!H61,'2020实际管理费用池州天赐'!H61,'2020实际营业费用池州天赐'!H61)</f>
        <v>1004.75</v>
      </c>
      <c r="I61" s="46">
        <f>SUM('2020实际制造费用池州天赐'!I61,'2020实际管理费用池州天赐'!I61,'2020实际营业费用池州天赐'!I61)</f>
        <v>0</v>
      </c>
      <c r="J61" s="46">
        <f>SUM('2020实际制造费用池州天赐'!J61,'2020实际管理费用池州天赐'!J61,'2020实际营业费用池州天赐'!J61)</f>
        <v>0</v>
      </c>
      <c r="K61" s="46">
        <f>SUM('2020实际制造费用池州天赐'!K61,'2020实际管理费用池州天赐'!K61,'2020实际营业费用池州天赐'!K61)</f>
        <v>0</v>
      </c>
      <c r="L61" s="46">
        <f>SUM('2020实际制造费用池州天赐'!L61,'2020实际管理费用池州天赐'!L61,'2020实际营业费用池州天赐'!L61)</f>
        <v>0</v>
      </c>
      <c r="M61" s="46">
        <f>SUM('2020实际制造费用池州天赐'!M61,'2020实际管理费用池州天赐'!M61,'2020实际营业费用池州天赐'!M61)</f>
        <v>0</v>
      </c>
      <c r="N61" s="46">
        <f>SUM('2020实际制造费用池州天赐'!N61,'2020实际管理费用池州天赐'!N61,'2020实际营业费用池州天赐'!N61)</f>
        <v>0</v>
      </c>
      <c r="O61" s="46">
        <f>SUM('2020实际制造费用池州天赐'!O61,'2020实际管理费用池州天赐'!O61,'2020实际营业费用池州天赐'!O61)</f>
        <v>0</v>
      </c>
      <c r="P61" s="46">
        <f>SUM('2020实际制造费用池州天赐'!P61,'2020实际管理费用池州天赐'!P61,'2020实际营业费用池州天赐'!P61)</f>
        <v>0</v>
      </c>
      <c r="Q61" s="46">
        <f>SUM('2020实际制造费用池州天赐'!Q61,'2020实际管理费用池州天赐'!Q61,'2020实际营业费用池州天赐'!Q61)</f>
        <v>0</v>
      </c>
      <c r="R61" s="46">
        <f>SUM('2020实际制造费用池州天赐'!R61,'2020实际管理费用池州天赐'!R61,'2020实际营业费用池州天赐'!R61)</f>
        <v>0</v>
      </c>
      <c r="S61" s="46">
        <f>SUM('2020实际制造费用池州天赐'!S61,'2020实际管理费用池州天赐'!S61,'2020实际营业费用池州天赐'!S61)</f>
        <v>0</v>
      </c>
      <c r="T61" s="18">
        <f t="shared" si="0"/>
        <v>1004.75</v>
      </c>
      <c r="U61" s="33"/>
    </row>
    <row r="62" spans="1:21" s="5" customFormat="1">
      <c r="A62" s="327"/>
      <c r="B62" s="60" t="s">
        <v>108</v>
      </c>
      <c r="C62" s="63" t="s">
        <v>108</v>
      </c>
      <c r="D62" s="46">
        <f ca="1">SUM('2020实际制造费用池州天赐'!D62,'2020实际管理费用池州天赐'!D62,'2020实际营业费用池州天赐'!D62)</f>
        <v>0</v>
      </c>
      <c r="E62" s="46">
        <f ca="1">SUM('2020实际制造费用池州天赐'!E62,'2020实际管理费用池州天赐'!E62,'2020实际营业费用池州天赐'!E62)</f>
        <v>0</v>
      </c>
      <c r="F62" s="46">
        <f ca="1">SUM('2020实际制造费用池州天赐'!F62,'2020实际管理费用池州天赐'!F62,'2020实际营业费用池州天赐'!F62)</f>
        <v>0</v>
      </c>
      <c r="G62" s="46">
        <f ca="1">SUM('2020实际制造费用池州天赐'!G62,'2020实际管理费用池州天赐'!G62,'2020实际营业费用池州天赐'!G62)</f>
        <v>-500</v>
      </c>
      <c r="H62" s="46">
        <f>SUM('2020实际制造费用池州天赐'!H62,'2020实际管理费用池州天赐'!H62,'2020实际营业费用池州天赐'!H62)</f>
        <v>0</v>
      </c>
      <c r="I62" s="46">
        <f>SUM('2020实际制造费用池州天赐'!I62,'2020实际管理费用池州天赐'!I62,'2020实际营业费用池州天赐'!I62)</f>
        <v>0</v>
      </c>
      <c r="J62" s="46">
        <f>SUM('2020实际制造费用池州天赐'!J62,'2020实际管理费用池州天赐'!J62,'2020实际营业费用池州天赐'!J62)</f>
        <v>0</v>
      </c>
      <c r="K62" s="46">
        <f>SUM('2020实际制造费用池州天赐'!K62,'2020实际管理费用池州天赐'!K62,'2020实际营业费用池州天赐'!K62)</f>
        <v>0</v>
      </c>
      <c r="L62" s="46">
        <f>SUM('2020实际制造费用池州天赐'!L62,'2020实际管理费用池州天赐'!L62,'2020实际营业费用池州天赐'!L62)</f>
        <v>0</v>
      </c>
      <c r="M62" s="46">
        <f>SUM('2020实际制造费用池州天赐'!M62,'2020实际管理费用池州天赐'!M62,'2020实际营业费用池州天赐'!M62)</f>
        <v>0</v>
      </c>
      <c r="N62" s="46">
        <f>SUM('2020实际制造费用池州天赐'!N62,'2020实际管理费用池州天赐'!N62,'2020实际营业费用池州天赐'!N62)</f>
        <v>0</v>
      </c>
      <c r="O62" s="46">
        <f>SUM('2020实际制造费用池州天赐'!O62,'2020实际管理费用池州天赐'!O62,'2020实际营业费用池州天赐'!O62)</f>
        <v>0</v>
      </c>
      <c r="P62" s="46">
        <f>SUM('2020实际制造费用池州天赐'!P62,'2020实际管理费用池州天赐'!P62,'2020实际营业费用池州天赐'!P62)</f>
        <v>0</v>
      </c>
      <c r="Q62" s="46">
        <f>SUM('2020实际制造费用池州天赐'!Q62,'2020实际管理费用池州天赐'!Q62,'2020实际营业费用池州天赐'!Q62)</f>
        <v>0</v>
      </c>
      <c r="R62" s="46">
        <f>SUM('2020实际制造费用池州天赐'!R62,'2020实际管理费用池州天赐'!R62,'2020实际营业费用池州天赐'!R62)</f>
        <v>0</v>
      </c>
      <c r="S62" s="46">
        <f>SUM('2020实际制造费用池州天赐'!S62,'2020实际管理费用池州天赐'!S62,'2020实际营业费用池州天赐'!S62)</f>
        <v>0</v>
      </c>
      <c r="T62" s="18">
        <f t="shared" si="0"/>
        <v>0</v>
      </c>
      <c r="U62" s="33"/>
    </row>
    <row r="63" spans="1:21" s="5" customFormat="1">
      <c r="A63" s="328" t="s">
        <v>109</v>
      </c>
      <c r="B63" s="62" t="s">
        <v>110</v>
      </c>
      <c r="C63" s="63" t="s">
        <v>110</v>
      </c>
      <c r="D63" s="46">
        <f ca="1">SUM('2020实际制造费用池州天赐'!D63,'2020实际管理费用池州天赐'!D63,'2020实际营业费用池州天赐'!D63)</f>
        <v>1421.1900000000005</v>
      </c>
      <c r="E63" s="46">
        <f ca="1">SUM('2020实际制造费用池州天赐'!E63,'2020实际管理费用池州天赐'!E63,'2020实际营业费用池州天赐'!E63)</f>
        <v>8133.26</v>
      </c>
      <c r="F63" s="46">
        <f ca="1">SUM('2020实际制造费用池州天赐'!F63,'2020实际管理费用池州天赐'!F63,'2020实际营业费用池州天赐'!F63)</f>
        <v>-60919.640000000014</v>
      </c>
      <c r="G63" s="46">
        <f ca="1">SUM('2020实际制造费用池州天赐'!G63,'2020实际管理费用池州天赐'!G63,'2020实际营业费用池州天赐'!G63)</f>
        <v>20854.5</v>
      </c>
      <c r="H63" s="46">
        <f>SUM('2020实际制造费用池州天赐'!H63,'2020实际管理费用池州天赐'!H63,'2020实际营业费用池州天赐'!H63)</f>
        <v>6424.78</v>
      </c>
      <c r="I63" s="46">
        <f>SUM('2020实际制造费用池州天赐'!I63,'2020实际管理费用池州天赐'!I63,'2020实际营业费用池州天赐'!I63)</f>
        <v>7096.46</v>
      </c>
      <c r="J63" s="46">
        <f>SUM('2020实际制造费用池州天赐'!J63,'2020实际管理费用池州天赐'!J63,'2020实际营业费用池州天赐'!J63)</f>
        <v>8533.26</v>
      </c>
      <c r="K63" s="46">
        <f>SUM('2020实际制造费用池州天赐'!K63,'2020实际管理费用池州天赐'!K63,'2020实际营业费用池州天赐'!K63)</f>
        <v>0</v>
      </c>
      <c r="L63" s="46">
        <f>SUM('2020实际制造费用池州天赐'!L63,'2020实际管理费用池州天赐'!L63,'2020实际营业费用池州天赐'!L63)</f>
        <v>0</v>
      </c>
      <c r="M63" s="46">
        <f>SUM('2020实际制造费用池州天赐'!M63,'2020实际管理费用池州天赐'!M63,'2020实际营业费用池州天赐'!M63)</f>
        <v>0</v>
      </c>
      <c r="N63" s="46">
        <f>SUM('2020实际制造费用池州天赐'!N63,'2020实际管理费用池州天赐'!N63,'2020实际营业费用池州天赐'!N63)</f>
        <v>0</v>
      </c>
      <c r="O63" s="46">
        <f>SUM('2020实际制造费用池州天赐'!O63,'2020实际管理费用池州天赐'!O63,'2020实际营业费用池州天赐'!O63)</f>
        <v>0</v>
      </c>
      <c r="P63" s="46">
        <f>SUM('2020实际制造费用池州天赐'!P63,'2020实际管理费用池州天赐'!P63,'2020实际营业费用池州天赐'!P63)</f>
        <v>0</v>
      </c>
      <c r="Q63" s="46">
        <f>SUM('2020实际制造费用池州天赐'!Q63,'2020实际管理费用池州天赐'!Q63,'2020实际营业费用池州天赐'!Q63)</f>
        <v>0</v>
      </c>
      <c r="R63" s="46">
        <f>SUM('2020实际制造费用池州天赐'!R63,'2020实际管理费用池州天赐'!R63,'2020实际营业费用池州天赐'!R63)</f>
        <v>0</v>
      </c>
      <c r="S63" s="46">
        <f>SUM('2020实际制造费用池州天赐'!S63,'2020实际管理费用池州天赐'!S63,'2020实际营业费用池州天赐'!S63)</f>
        <v>0</v>
      </c>
      <c r="T63" s="18">
        <f t="shared" si="0"/>
        <v>22054.5</v>
      </c>
      <c r="U63" s="33"/>
    </row>
    <row r="64" spans="1:21" s="5" customFormat="1">
      <c r="A64" s="328"/>
      <c r="B64" s="62" t="s">
        <v>111</v>
      </c>
      <c r="C64" s="63" t="s">
        <v>111</v>
      </c>
      <c r="D64" s="46">
        <f ca="1">SUM('2020实际制造费用池州天赐'!D64,'2020实际管理费用池州天赐'!D64,'2020实际营业费用池州天赐'!D64)</f>
        <v>-724.53</v>
      </c>
      <c r="E64" s="46">
        <f ca="1">SUM('2020实际制造费用池州天赐'!E64,'2020实际管理费用池州天赐'!E64,'2020实际营业费用池州天赐'!E64)</f>
        <v>-1254.1683264936823</v>
      </c>
      <c r="F64" s="46">
        <f ca="1">SUM('2020实际制造费用池州天赐'!F64,'2020实际管理费用池州天赐'!F64,'2020实际营业费用池州天赐'!F64)</f>
        <v>5482.07</v>
      </c>
      <c r="G64" s="46">
        <f ca="1">SUM('2020实际制造费用池州天赐'!G64,'2020实际管理费用池州天赐'!G64,'2020实际营业费用池州天赐'!G64)</f>
        <v>1342.1169871069906</v>
      </c>
      <c r="H64" s="46">
        <f>SUM('2020实际制造费用池州天赐'!H64,'2020实际管理费用池州天赐'!H64,'2020实际营业费用池州天赐'!H64)</f>
        <v>3580</v>
      </c>
      <c r="I64" s="46">
        <f>SUM('2020实际制造费用池州天赐'!I64,'2020实际管理费用池州天赐'!I64,'2020实际营业费用池州天赐'!I64)</f>
        <v>2500</v>
      </c>
      <c r="J64" s="46">
        <f>SUM('2020实际制造费用池州天赐'!J64,'2020实际管理费用池州天赐'!J64,'2020实际营业费用池州天赐'!J64)</f>
        <v>1000</v>
      </c>
      <c r="K64" s="46">
        <f>SUM('2020实际制造费用池州天赐'!K64,'2020实际管理费用池州天赐'!K64,'2020实际营业费用池州天赐'!K64)</f>
        <v>0</v>
      </c>
      <c r="L64" s="46">
        <f>SUM('2020实际制造费用池州天赐'!L64,'2020实际管理费用池州天赐'!L64,'2020实际营业费用池州天赐'!L64)</f>
        <v>0</v>
      </c>
      <c r="M64" s="46">
        <f>SUM('2020实际制造费用池州天赐'!M64,'2020实际管理费用池州天赐'!M64,'2020实际营业费用池州天赐'!M64)</f>
        <v>0</v>
      </c>
      <c r="N64" s="46">
        <f>SUM('2020实际制造费用池州天赐'!N64,'2020实际管理费用池州天赐'!N64,'2020实际营业费用池州天赐'!N64)</f>
        <v>0</v>
      </c>
      <c r="O64" s="46">
        <f>SUM('2020实际制造费用池州天赐'!O64,'2020实际管理费用池州天赐'!O64,'2020实际营业费用池州天赐'!O64)</f>
        <v>0</v>
      </c>
      <c r="P64" s="46">
        <f>SUM('2020实际制造费用池州天赐'!P64,'2020实际管理费用池州天赐'!P64,'2020实际营业费用池州天赐'!P64)</f>
        <v>0</v>
      </c>
      <c r="Q64" s="46">
        <f>SUM('2020实际制造费用池州天赐'!Q64,'2020实际管理费用池州天赐'!Q64,'2020实际营业费用池州天赐'!Q64)</f>
        <v>0</v>
      </c>
      <c r="R64" s="46">
        <f>SUM('2020实际制造费用池州天赐'!R64,'2020实际管理费用池州天赐'!R64,'2020实际营业费用池州天赐'!R64)</f>
        <v>0</v>
      </c>
      <c r="S64" s="46">
        <f>SUM('2020实际制造费用池州天赐'!S64,'2020实际管理费用池州天赐'!S64,'2020实际营业费用池州天赐'!S64)</f>
        <v>0</v>
      </c>
      <c r="T64" s="18">
        <f t="shared" si="0"/>
        <v>7080</v>
      </c>
      <c r="U64" s="33"/>
    </row>
    <row r="65" spans="1:21" s="5" customFormat="1">
      <c r="A65" s="328"/>
      <c r="B65" s="62" t="s">
        <v>112</v>
      </c>
      <c r="C65" s="63" t="s">
        <v>112</v>
      </c>
      <c r="D65" s="46">
        <f ca="1">SUM('2020实际制造费用池州天赐'!D65,'2020实际管理费用池州天赐'!D65,'2020实际营业费用池州天赐'!D65)</f>
        <v>-36675.67</v>
      </c>
      <c r="E65" s="46">
        <f ca="1">SUM('2020实际制造费用池州天赐'!E65,'2020实际管理费用池州天赐'!E65,'2020实际营业费用池州天赐'!E65)</f>
        <v>13135.769275512852</v>
      </c>
      <c r="F65" s="46">
        <f ca="1">SUM('2020实际制造费用池州天赐'!F65,'2020实际管理费用池州天赐'!F65,'2020实际营业费用池州天赐'!F65)</f>
        <v>227617.16999999995</v>
      </c>
      <c r="G65" s="46">
        <f ca="1">SUM('2020实际制造费用池州天赐'!G65,'2020实际管理费用池州天赐'!G65,'2020实际营业费用池州天赐'!G65)</f>
        <v>161617.58771441551</v>
      </c>
      <c r="H65" s="46">
        <f>SUM('2020实际制造费用池州天赐'!H65,'2020实际管理费用池州天赐'!H65,'2020实际营业费用池州天赐'!H65)</f>
        <v>184476.12</v>
      </c>
      <c r="I65" s="46">
        <f>SUM('2020实际制造费用池州天赐'!I65,'2020实际管理费用池州天赐'!I65,'2020实际营业费用池州天赐'!I65)</f>
        <v>141514.98000000001</v>
      </c>
      <c r="J65" s="46">
        <f>SUM('2020实际制造费用池州天赐'!J65,'2020实际管理费用池州天赐'!J65,'2020实际营业费用池州天赐'!J65)</f>
        <v>122049.48</v>
      </c>
      <c r="K65" s="46">
        <f>SUM('2020实际制造费用池州天赐'!K65,'2020实际管理费用池州天赐'!K65,'2020实际营业费用池州天赐'!K65)</f>
        <v>0</v>
      </c>
      <c r="L65" s="46">
        <f>SUM('2020实际制造费用池州天赐'!L65,'2020实际管理费用池州天赐'!L65,'2020实际营业费用池州天赐'!L65)</f>
        <v>0</v>
      </c>
      <c r="M65" s="46">
        <f>SUM('2020实际制造费用池州天赐'!M65,'2020实际管理费用池州天赐'!M65,'2020实际营业费用池州天赐'!M65)</f>
        <v>0</v>
      </c>
      <c r="N65" s="46">
        <f>SUM('2020实际制造费用池州天赐'!N65,'2020实际管理费用池州天赐'!N65,'2020实际营业费用池州天赐'!N65)</f>
        <v>0</v>
      </c>
      <c r="O65" s="46">
        <f>SUM('2020实际制造费用池州天赐'!O65,'2020实际管理费用池州天赐'!O65,'2020实际营业费用池州天赐'!O65)</f>
        <v>0</v>
      </c>
      <c r="P65" s="46">
        <f>SUM('2020实际制造费用池州天赐'!P65,'2020实际管理费用池州天赐'!P65,'2020实际营业费用池州天赐'!P65)</f>
        <v>0</v>
      </c>
      <c r="Q65" s="46">
        <f>SUM('2020实际制造费用池州天赐'!Q65,'2020实际管理费用池州天赐'!Q65,'2020实际营业费用池州天赐'!Q65)</f>
        <v>0</v>
      </c>
      <c r="R65" s="46">
        <f>SUM('2020实际制造费用池州天赐'!R65,'2020实际管理费用池州天赐'!R65,'2020实际营业费用池州天赐'!R65)</f>
        <v>0</v>
      </c>
      <c r="S65" s="46">
        <f>SUM('2020实际制造费用池州天赐'!S65,'2020实际管理费用池州天赐'!S65,'2020实际营业费用池州天赐'!S65)</f>
        <v>0</v>
      </c>
      <c r="T65" s="18">
        <f t="shared" si="0"/>
        <v>448040.57999999996</v>
      </c>
      <c r="U65" s="33"/>
    </row>
    <row r="66" spans="1:21" s="5" customFormat="1">
      <c r="A66" s="328"/>
      <c r="B66" s="62" t="s">
        <v>113</v>
      </c>
      <c r="C66" s="63" t="s">
        <v>113</v>
      </c>
      <c r="D66" s="46">
        <f ca="1">SUM('2020实际制造费用池州天赐'!D66,'2020实际管理费用池州天赐'!D66,'2020实际营业费用池州天赐'!D66)</f>
        <v>0</v>
      </c>
      <c r="E66" s="46">
        <f ca="1">SUM('2020实际制造费用池州天赐'!E66,'2020实际管理费用池州天赐'!E66,'2020实际营业费用池州天赐'!E66)</f>
        <v>0</v>
      </c>
      <c r="F66" s="46">
        <f ca="1">SUM('2020实际制造费用池州天赐'!F66,'2020实际管理费用池州天赐'!F66,'2020实际营业费用池州天赐'!F66)</f>
        <v>0</v>
      </c>
      <c r="G66" s="46">
        <f ca="1">SUM('2020实际制造费用池州天赐'!G66,'2020实际管理费用池州天赐'!G66,'2020实际营业费用池州天赐'!G66)</f>
        <v>0</v>
      </c>
      <c r="H66" s="46">
        <f>SUM('2020实际制造费用池州天赐'!H66,'2020实际管理费用池州天赐'!H66,'2020实际营业费用池州天赐'!H66)</f>
        <v>0</v>
      </c>
      <c r="I66" s="46">
        <f>SUM('2020实际制造费用池州天赐'!I66,'2020实际管理费用池州天赐'!I66,'2020实际营业费用池州天赐'!I66)</f>
        <v>0</v>
      </c>
      <c r="J66" s="46">
        <f>SUM('2020实际制造费用池州天赐'!J66,'2020实际管理费用池州天赐'!J66,'2020实际营业费用池州天赐'!J66)</f>
        <v>0</v>
      </c>
      <c r="K66" s="46">
        <f>SUM('2020实际制造费用池州天赐'!K66,'2020实际管理费用池州天赐'!K66,'2020实际营业费用池州天赐'!K66)</f>
        <v>0</v>
      </c>
      <c r="L66" s="46">
        <f>SUM('2020实际制造费用池州天赐'!L66,'2020实际管理费用池州天赐'!L66,'2020实际营业费用池州天赐'!L66)</f>
        <v>0</v>
      </c>
      <c r="M66" s="46">
        <f>SUM('2020实际制造费用池州天赐'!M66,'2020实际管理费用池州天赐'!M66,'2020实际营业费用池州天赐'!M66)</f>
        <v>0</v>
      </c>
      <c r="N66" s="46">
        <f>SUM('2020实际制造费用池州天赐'!N66,'2020实际管理费用池州天赐'!N66,'2020实际营业费用池州天赐'!N66)</f>
        <v>0</v>
      </c>
      <c r="O66" s="46">
        <f>SUM('2020实际制造费用池州天赐'!O66,'2020实际管理费用池州天赐'!O66,'2020实际营业费用池州天赐'!O66)</f>
        <v>0</v>
      </c>
      <c r="P66" s="46">
        <f>SUM('2020实际制造费用池州天赐'!P66,'2020实际管理费用池州天赐'!P66,'2020实际营业费用池州天赐'!P66)</f>
        <v>0</v>
      </c>
      <c r="Q66" s="46">
        <f>SUM('2020实际制造费用池州天赐'!Q66,'2020实际管理费用池州天赐'!Q66,'2020实际营业费用池州天赐'!Q66)</f>
        <v>0</v>
      </c>
      <c r="R66" s="46">
        <f>SUM('2020实际制造费用池州天赐'!R66,'2020实际管理费用池州天赐'!R66,'2020实际营业费用池州天赐'!R66)</f>
        <v>0</v>
      </c>
      <c r="S66" s="46">
        <f>SUM('2020实际制造费用池州天赐'!S66,'2020实际管理费用池州天赐'!S66,'2020实际营业费用池州天赐'!S66)</f>
        <v>0</v>
      </c>
      <c r="T66" s="18">
        <f t="shared" si="0"/>
        <v>0</v>
      </c>
      <c r="U66" s="33"/>
    </row>
    <row r="67" spans="1:21" s="5" customFormat="1">
      <c r="A67" s="328"/>
      <c r="B67" s="62" t="s">
        <v>114</v>
      </c>
      <c r="C67" s="63" t="s">
        <v>114</v>
      </c>
      <c r="D67" s="46">
        <f ca="1">SUM('2020实际制造费用池州天赐'!D67,'2020实际管理费用池州天赐'!D67,'2020实际营业费用池州天赐'!D67)</f>
        <v>157923.91999999998</v>
      </c>
      <c r="E67" s="46">
        <f ca="1">SUM('2020实际制造费用池州天赐'!E67,'2020实际管理费用池州天赐'!E67,'2020实际营业费用池州天赐'!E67)</f>
        <v>17922.871931965696</v>
      </c>
      <c r="F67" s="46">
        <f ca="1">SUM('2020实际制造费用池州天赐'!F67,'2020实际管理费用池州天赐'!F67,'2020实际营业费用池州天赐'!F67)</f>
        <v>368765.23999999993</v>
      </c>
      <c r="G67" s="46">
        <f ca="1">SUM('2020实际制造费用池州天赐'!G67,'2020实际管理费用池州天赐'!G67,'2020实际营业费用池州天赐'!G67)</f>
        <v>22220.28615896008</v>
      </c>
      <c r="H67" s="46">
        <f>SUM('2020实际制造费用池州天赐'!H67,'2020实际管理费用池州天赐'!H67,'2020实际营业费用池州天赐'!H67)</f>
        <v>317091.74</v>
      </c>
      <c r="I67" s="46">
        <f>SUM('2020实际制造费用池州天赐'!I67,'2020实际管理费用池州天赐'!I67,'2020实际营业费用池州天赐'!I67)</f>
        <v>67654.13</v>
      </c>
      <c r="J67" s="46">
        <f>SUM('2020实际制造费用池州天赐'!J67,'2020实际管理费用池州天赐'!J67,'2020实际营业费用池州天赐'!J67)</f>
        <v>300674.31</v>
      </c>
      <c r="K67" s="46">
        <f>SUM('2020实际制造费用池州天赐'!K67,'2020实际管理费用池州天赐'!K67,'2020实际营业费用池州天赐'!K67)</f>
        <v>0</v>
      </c>
      <c r="L67" s="46">
        <f>SUM('2020实际制造费用池州天赐'!L67,'2020实际管理费用池州天赐'!L67,'2020实际营业费用池州天赐'!L67)</f>
        <v>0</v>
      </c>
      <c r="M67" s="46">
        <f>SUM('2020实际制造费用池州天赐'!M67,'2020实际管理费用池州天赐'!M67,'2020实际营业费用池州天赐'!M67)</f>
        <v>0</v>
      </c>
      <c r="N67" s="46">
        <f>SUM('2020实际制造费用池州天赐'!N67,'2020实际管理费用池州天赐'!N67,'2020实际营业费用池州天赐'!N67)</f>
        <v>0</v>
      </c>
      <c r="O67" s="46">
        <f>SUM('2020实际制造费用池州天赐'!O67,'2020实际管理费用池州天赐'!O67,'2020实际营业费用池州天赐'!O67)</f>
        <v>0</v>
      </c>
      <c r="P67" s="46">
        <f>SUM('2020实际制造费用池州天赐'!P67,'2020实际管理费用池州天赐'!P67,'2020实际营业费用池州天赐'!P67)</f>
        <v>0</v>
      </c>
      <c r="Q67" s="46">
        <f>SUM('2020实际制造费用池州天赐'!Q67,'2020实际管理费用池州天赐'!Q67,'2020实际营业费用池州天赐'!Q67)</f>
        <v>0</v>
      </c>
      <c r="R67" s="46">
        <f>SUM('2020实际制造费用池州天赐'!R67,'2020实际管理费用池州天赐'!R67,'2020实际营业费用池州天赐'!R67)</f>
        <v>0</v>
      </c>
      <c r="S67" s="46">
        <f>SUM('2020实际制造费用池州天赐'!S67,'2020实际管理费用池州天赐'!S67,'2020实际营业费用池州天赐'!S67)</f>
        <v>0</v>
      </c>
      <c r="T67" s="18">
        <f t="shared" si="0"/>
        <v>685420.17999999993</v>
      </c>
      <c r="U67" s="33"/>
    </row>
    <row r="68" spans="1:21" s="5" customFormat="1">
      <c r="A68" s="328"/>
      <c r="B68" s="316" t="s">
        <v>115</v>
      </c>
      <c r="C68" s="63" t="s">
        <v>116</v>
      </c>
      <c r="D68" s="46">
        <f ca="1">SUM('2020实际制造费用池州天赐'!D68,'2020实际管理费用池州天赐'!D68,'2020实际营业费用池州天赐'!D68)</f>
        <v>0</v>
      </c>
      <c r="E68" s="46">
        <f ca="1">SUM('2020实际制造费用池州天赐'!E68,'2020实际管理费用池州天赐'!E68,'2020实际营业费用池州天赐'!E68)</f>
        <v>0</v>
      </c>
      <c r="F68" s="46">
        <f ca="1">SUM('2020实际制造费用池州天赐'!F68,'2020实际管理费用池州天赐'!F68,'2020实际营业费用池州天赐'!F68)</f>
        <v>0</v>
      </c>
      <c r="G68" s="46">
        <f ca="1">SUM('2020实际制造费用池州天赐'!G68,'2020实际管理费用池州天赐'!G68,'2020实际营业费用池州天赐'!G68)</f>
        <v>0</v>
      </c>
      <c r="H68" s="46">
        <f>SUM('2020实际制造费用池州天赐'!H68,'2020实际管理费用池州天赐'!H68,'2020实际营业费用池州天赐'!H68)</f>
        <v>0</v>
      </c>
      <c r="I68" s="46">
        <f>SUM('2020实际制造费用池州天赐'!I68,'2020实际管理费用池州天赐'!I68,'2020实际营业费用池州天赐'!I68)</f>
        <v>0</v>
      </c>
      <c r="J68" s="46">
        <f>SUM('2020实际制造费用池州天赐'!J68,'2020实际管理费用池州天赐'!J68,'2020实际营业费用池州天赐'!J68)</f>
        <v>0</v>
      </c>
      <c r="K68" s="46">
        <f>SUM('2020实际制造费用池州天赐'!K68,'2020实际管理费用池州天赐'!K68,'2020实际营业费用池州天赐'!K68)</f>
        <v>0</v>
      </c>
      <c r="L68" s="46">
        <f>SUM('2020实际制造费用池州天赐'!L68,'2020实际管理费用池州天赐'!L68,'2020实际营业费用池州天赐'!L68)</f>
        <v>0</v>
      </c>
      <c r="M68" s="46">
        <f>SUM('2020实际制造费用池州天赐'!M68,'2020实际管理费用池州天赐'!M68,'2020实际营业费用池州天赐'!M68)</f>
        <v>0</v>
      </c>
      <c r="N68" s="46">
        <f>SUM('2020实际制造费用池州天赐'!N68,'2020实际管理费用池州天赐'!N68,'2020实际营业费用池州天赐'!N68)</f>
        <v>0</v>
      </c>
      <c r="O68" s="46">
        <f>SUM('2020实际制造费用池州天赐'!O68,'2020实际管理费用池州天赐'!O68,'2020实际营业费用池州天赐'!O68)</f>
        <v>0</v>
      </c>
      <c r="P68" s="46">
        <f>SUM('2020实际制造费用池州天赐'!P68,'2020实际管理费用池州天赐'!P68,'2020实际营业费用池州天赐'!P68)</f>
        <v>0</v>
      </c>
      <c r="Q68" s="46">
        <f>SUM('2020实际制造费用池州天赐'!Q68,'2020实际管理费用池州天赐'!Q68,'2020实际营业费用池州天赐'!Q68)</f>
        <v>0</v>
      </c>
      <c r="R68" s="46">
        <f>SUM('2020实际制造费用池州天赐'!R68,'2020实际管理费用池州天赐'!R68,'2020实际营业费用池州天赐'!R68)</f>
        <v>0</v>
      </c>
      <c r="S68" s="46">
        <f>SUM('2020实际制造费用池州天赐'!S68,'2020实际管理费用池州天赐'!S68,'2020实际营业费用池州天赐'!S68)</f>
        <v>0</v>
      </c>
      <c r="T68" s="18">
        <f t="shared" si="0"/>
        <v>0</v>
      </c>
      <c r="U68" s="33"/>
    </row>
    <row r="69" spans="1:21" s="5" customFormat="1">
      <c r="A69" s="328"/>
      <c r="B69" s="316"/>
      <c r="C69" s="63" t="s">
        <v>117</v>
      </c>
      <c r="D69" s="46">
        <f ca="1">SUM('2020实际制造费用池州天赐'!D69,'2020实际管理费用池州天赐'!D69,'2020实际营业费用池州天赐'!D69)</f>
        <v>175204.96000000002</v>
      </c>
      <c r="E69" s="46">
        <f ca="1">SUM('2020实际制造费用池州天赐'!E69,'2020实际管理费用池州天赐'!E69,'2020实际营业费用池州天赐'!E69)</f>
        <v>117832.40926605505</v>
      </c>
      <c r="F69" s="46">
        <f ca="1">SUM('2020实际制造费用池州天赐'!F69,'2020实际管理费用池州天赐'!F69,'2020实际营业费用池州天赐'!F69)</f>
        <v>362656.48</v>
      </c>
      <c r="G69" s="46">
        <f ca="1">SUM('2020实际制造费用池州天赐'!G69,'2020实际管理费用池州天赐'!G69,'2020实际营业费用池州天赐'!G69)</f>
        <v>145202.29284403671</v>
      </c>
      <c r="H69" s="46">
        <f>SUM('2020实际制造费用池州天赐'!H69,'2020实际管理费用池州天赐'!H69,'2020实际营业费用池州天赐'!H69)</f>
        <v>135024.79</v>
      </c>
      <c r="I69" s="46">
        <f>SUM('2020实际制造费用池州天赐'!I69,'2020实际管理费用池州天赐'!I69,'2020实际营业费用池州天赐'!I69)</f>
        <v>72592.800000000003</v>
      </c>
      <c r="J69" s="46">
        <f>SUM('2020实际制造费用池州天赐'!J69,'2020实际管理费用池州天赐'!J69,'2020实际营业费用池州天赐'!J69)</f>
        <v>235089.29</v>
      </c>
      <c r="K69" s="46">
        <f>SUM('2020实际制造费用池州天赐'!K69,'2020实际管理费用池州天赐'!K69,'2020实际营业费用池州天赐'!K69)</f>
        <v>0</v>
      </c>
      <c r="L69" s="46">
        <f>SUM('2020实际制造费用池州天赐'!L69,'2020实际管理费用池州天赐'!L69,'2020实际营业费用池州天赐'!L69)</f>
        <v>0</v>
      </c>
      <c r="M69" s="46">
        <f>SUM('2020实际制造费用池州天赐'!M69,'2020实际管理费用池州天赐'!M69,'2020实际营业费用池州天赐'!M69)</f>
        <v>0</v>
      </c>
      <c r="N69" s="46">
        <f>SUM('2020实际制造费用池州天赐'!N69,'2020实际管理费用池州天赐'!N69,'2020实际营业费用池州天赐'!N69)</f>
        <v>0</v>
      </c>
      <c r="O69" s="46">
        <f>SUM('2020实际制造费用池州天赐'!O69,'2020实际管理费用池州天赐'!O69,'2020实际营业费用池州天赐'!O69)</f>
        <v>0</v>
      </c>
      <c r="P69" s="46">
        <f>SUM('2020实际制造费用池州天赐'!P69,'2020实际管理费用池州天赐'!P69,'2020实际营业费用池州天赐'!P69)</f>
        <v>0</v>
      </c>
      <c r="Q69" s="46">
        <f>SUM('2020实际制造费用池州天赐'!Q69,'2020实际管理费用池州天赐'!Q69,'2020实际营业费用池州天赐'!Q69)</f>
        <v>0</v>
      </c>
      <c r="R69" s="46">
        <f>SUM('2020实际制造费用池州天赐'!R69,'2020实际管理费用池州天赐'!R69,'2020实际营业费用池州天赐'!R69)</f>
        <v>0</v>
      </c>
      <c r="S69" s="46">
        <f>SUM('2020实际制造费用池州天赐'!S69,'2020实际管理费用池州天赐'!S69,'2020实际营业费用池州天赐'!S69)</f>
        <v>0</v>
      </c>
      <c r="T69" s="18">
        <f t="shared" si="0"/>
        <v>442706.88</v>
      </c>
      <c r="U69" s="33"/>
    </row>
    <row r="70" spans="1:21" s="5" customFormat="1">
      <c r="A70" s="328"/>
      <c r="B70" s="64" t="s">
        <v>118</v>
      </c>
      <c r="C70" s="63" t="s">
        <v>118</v>
      </c>
      <c r="D70" s="46">
        <f ca="1">SUM('2020实际制造费用池州天赐'!D70,'2020实际管理费用池州天赐'!D70,'2020实际营业费用池州天赐'!D70)</f>
        <v>1168.04</v>
      </c>
      <c r="E70" s="46">
        <f ca="1">SUM('2020实际制造费用池州天赐'!E70,'2020实际管理费用池州天赐'!E70,'2020实际营业费用池州天赐'!E70)</f>
        <v>-583.96</v>
      </c>
      <c r="F70" s="46">
        <f ca="1">SUM('2020实际制造费用池州天赐'!F70,'2020实际管理费用池州天赐'!F70,'2020实际营业费用池州天赐'!F70)</f>
        <v>2255.65</v>
      </c>
      <c r="G70" s="46">
        <f ca="1">SUM('2020实际制造费用池州天赐'!G70,'2020实际管理费用池州天赐'!G70,'2020实际营业费用池州天赐'!G70)</f>
        <v>-480.51999999999975</v>
      </c>
      <c r="H70" s="46">
        <f>SUM('2020实际制造费用池州天赐'!H70,'2020实际管理费用池州天赐'!H70,'2020实际营业费用池州天赐'!H70)</f>
        <v>2103.44</v>
      </c>
      <c r="I70" s="46">
        <f>SUM('2020实际制造费用池州天赐'!I70,'2020实际管理费用池州天赐'!I70,'2020实际营业费用池州天赐'!I70)</f>
        <v>0</v>
      </c>
      <c r="J70" s="46">
        <f>SUM('2020实际制造费用池州天赐'!J70,'2020实际管理费用池州天赐'!J70,'2020实际营业费用池州天赐'!J70)</f>
        <v>1216.04</v>
      </c>
      <c r="K70" s="46">
        <f>SUM('2020实际制造费用池州天赐'!K70,'2020实际管理费用池州天赐'!K70,'2020实际营业费用池州天赐'!K70)</f>
        <v>0</v>
      </c>
      <c r="L70" s="46">
        <f>SUM('2020实际制造费用池州天赐'!L70,'2020实际管理费用池州天赐'!L70,'2020实际营业费用池州天赐'!L70)</f>
        <v>0</v>
      </c>
      <c r="M70" s="46">
        <f>SUM('2020实际制造费用池州天赐'!M70,'2020实际管理费用池州天赐'!M70,'2020实际营业费用池州天赐'!M70)</f>
        <v>0</v>
      </c>
      <c r="N70" s="46">
        <f>SUM('2020实际制造费用池州天赐'!N70,'2020实际管理费用池州天赐'!N70,'2020实际营业费用池州天赐'!N70)</f>
        <v>0</v>
      </c>
      <c r="O70" s="46">
        <f>SUM('2020实际制造费用池州天赐'!O70,'2020实际管理费用池州天赐'!O70,'2020实际营业费用池州天赐'!O70)</f>
        <v>0</v>
      </c>
      <c r="P70" s="46">
        <f>SUM('2020实际制造费用池州天赐'!P70,'2020实际管理费用池州天赐'!P70,'2020实际营业费用池州天赐'!P70)</f>
        <v>0</v>
      </c>
      <c r="Q70" s="46">
        <f>SUM('2020实际制造费用池州天赐'!Q70,'2020实际管理费用池州天赐'!Q70,'2020实际营业费用池州天赐'!Q70)</f>
        <v>0</v>
      </c>
      <c r="R70" s="46">
        <f>SUM('2020实际制造费用池州天赐'!R70,'2020实际管理费用池州天赐'!R70,'2020实际营业费用池州天赐'!R70)</f>
        <v>0</v>
      </c>
      <c r="S70" s="46">
        <f>SUM('2020实际制造费用池州天赐'!S70,'2020实际管理费用池州天赐'!S70,'2020实际营业费用池州天赐'!S70)</f>
        <v>0</v>
      </c>
      <c r="T70" s="18">
        <f t="shared" si="0"/>
        <v>3319.48</v>
      </c>
      <c r="U70" s="33"/>
    </row>
    <row r="71" spans="1:21" s="5" customFormat="1">
      <c r="A71" s="328"/>
      <c r="B71" s="64" t="s">
        <v>119</v>
      </c>
      <c r="C71" s="63" t="s">
        <v>119</v>
      </c>
      <c r="D71" s="46">
        <f ca="1">SUM('2020实际制造费用池州天赐'!D71,'2020实际管理费用池州天赐'!D71,'2020实际营业费用池州天赐'!D71)</f>
        <v>0</v>
      </c>
      <c r="E71" s="46">
        <f ca="1">SUM('2020实际制造费用池州天赐'!E71,'2020实际管理费用池州天赐'!E71,'2020实际营业费用池州天赐'!E71)</f>
        <v>0</v>
      </c>
      <c r="F71" s="46">
        <f ca="1">SUM('2020实际制造费用池州天赐'!F71,'2020实际管理费用池州天赐'!F71,'2020实际营业费用池州天赐'!F71)</f>
        <v>0</v>
      </c>
      <c r="G71" s="46">
        <f ca="1">SUM('2020实际制造费用池州天赐'!G71,'2020实际管理费用池州天赐'!G71,'2020实际营业费用池州天赐'!G71)</f>
        <v>0</v>
      </c>
      <c r="H71" s="46">
        <f>SUM('2020实际制造费用池州天赐'!H71,'2020实际管理费用池州天赐'!H71,'2020实际营业费用池州天赐'!H71)</f>
        <v>0</v>
      </c>
      <c r="I71" s="46">
        <f>SUM('2020实际制造费用池州天赐'!I71,'2020实际管理费用池州天赐'!I71,'2020实际营业费用池州天赐'!I71)</f>
        <v>0</v>
      </c>
      <c r="J71" s="46">
        <f>SUM('2020实际制造费用池州天赐'!J71,'2020实际管理费用池州天赐'!J71,'2020实际营业费用池州天赐'!J71)</f>
        <v>0</v>
      </c>
      <c r="K71" s="46">
        <f>SUM('2020实际制造费用池州天赐'!K71,'2020实际管理费用池州天赐'!K71,'2020实际营业费用池州天赐'!K71)</f>
        <v>0</v>
      </c>
      <c r="L71" s="46">
        <f>SUM('2020实际制造费用池州天赐'!L71,'2020实际管理费用池州天赐'!L71,'2020实际营业费用池州天赐'!L71)</f>
        <v>0</v>
      </c>
      <c r="M71" s="46">
        <f>SUM('2020实际制造费用池州天赐'!M71,'2020实际管理费用池州天赐'!M71,'2020实际营业费用池州天赐'!M71)</f>
        <v>0</v>
      </c>
      <c r="N71" s="46">
        <f>SUM('2020实际制造费用池州天赐'!N71,'2020实际管理费用池州天赐'!N71,'2020实际营业费用池州天赐'!N71)</f>
        <v>0</v>
      </c>
      <c r="O71" s="46">
        <f>SUM('2020实际制造费用池州天赐'!O71,'2020实际管理费用池州天赐'!O71,'2020实际营业费用池州天赐'!O71)</f>
        <v>0</v>
      </c>
      <c r="P71" s="46">
        <f>SUM('2020实际制造费用池州天赐'!P71,'2020实际管理费用池州天赐'!P71,'2020实际营业费用池州天赐'!P71)</f>
        <v>0</v>
      </c>
      <c r="Q71" s="46">
        <f>SUM('2020实际制造费用池州天赐'!Q71,'2020实际管理费用池州天赐'!Q71,'2020实际营业费用池州天赐'!Q71)</f>
        <v>0</v>
      </c>
      <c r="R71" s="46">
        <f>SUM('2020实际制造费用池州天赐'!R71,'2020实际管理费用池州天赐'!R71,'2020实际营业费用池州天赐'!R71)</f>
        <v>0</v>
      </c>
      <c r="S71" s="46">
        <f>SUM('2020实际制造费用池州天赐'!S71,'2020实际管理费用池州天赐'!S71,'2020实际营业费用池州天赐'!S71)</f>
        <v>0</v>
      </c>
      <c r="T71" s="18">
        <f t="shared" ref="T71:T92" si="1">SUM(H71:S71)</f>
        <v>0</v>
      </c>
      <c r="U71" s="33"/>
    </row>
    <row r="72" spans="1:21" s="5" customFormat="1">
      <c r="A72" s="328"/>
      <c r="B72" s="64" t="s">
        <v>120</v>
      </c>
      <c r="C72" s="63" t="s">
        <v>120</v>
      </c>
      <c r="D72" s="46">
        <f ca="1">SUM('2020实际制造费用池州天赐'!D72,'2020实际管理费用池州天赐'!D72,'2020实际营业费用池州天赐'!D72)</f>
        <v>0</v>
      </c>
      <c r="E72" s="46">
        <f ca="1">SUM('2020实际制造费用池州天赐'!E72,'2020实际管理费用池州天赐'!E72,'2020实际营业费用池州天赐'!E72)</f>
        <v>0</v>
      </c>
      <c r="F72" s="46">
        <f ca="1">SUM('2020实际制造费用池州天赐'!F72,'2020实际管理费用池州天赐'!F72,'2020实际营业费用池州天赐'!F72)</f>
        <v>0</v>
      </c>
      <c r="G72" s="46">
        <f ca="1">SUM('2020实际制造费用池州天赐'!G72,'2020实际管理费用池州天赐'!G72,'2020实际营业费用池州天赐'!G72)</f>
        <v>0</v>
      </c>
      <c r="H72" s="46">
        <f>SUM('2020实际制造费用池州天赐'!H72,'2020实际管理费用池州天赐'!H72,'2020实际营业费用池州天赐'!H72)</f>
        <v>0</v>
      </c>
      <c r="I72" s="46">
        <f>SUM('2020实际制造费用池州天赐'!I72,'2020实际管理费用池州天赐'!I72,'2020实际营业费用池州天赐'!I72)</f>
        <v>0</v>
      </c>
      <c r="J72" s="46">
        <f>SUM('2020实际制造费用池州天赐'!J72,'2020实际管理费用池州天赐'!J72,'2020实际营业费用池州天赐'!J72)</f>
        <v>0</v>
      </c>
      <c r="K72" s="46">
        <f>SUM('2020实际制造费用池州天赐'!K72,'2020实际管理费用池州天赐'!K72,'2020实际营业费用池州天赐'!K72)</f>
        <v>0</v>
      </c>
      <c r="L72" s="46">
        <f>SUM('2020实际制造费用池州天赐'!L72,'2020实际管理费用池州天赐'!L72,'2020实际营业费用池州天赐'!L72)</f>
        <v>0</v>
      </c>
      <c r="M72" s="46">
        <f>SUM('2020实际制造费用池州天赐'!M72,'2020实际管理费用池州天赐'!M72,'2020实际营业费用池州天赐'!M72)</f>
        <v>0</v>
      </c>
      <c r="N72" s="46">
        <f>SUM('2020实际制造费用池州天赐'!N72,'2020实际管理费用池州天赐'!N72,'2020实际营业费用池州天赐'!N72)</f>
        <v>0</v>
      </c>
      <c r="O72" s="46">
        <f>SUM('2020实际制造费用池州天赐'!O72,'2020实际管理费用池州天赐'!O72,'2020实际营业费用池州天赐'!O72)</f>
        <v>0</v>
      </c>
      <c r="P72" s="46">
        <f>SUM('2020实际制造费用池州天赐'!P72,'2020实际管理费用池州天赐'!P72,'2020实际营业费用池州天赐'!P72)</f>
        <v>0</v>
      </c>
      <c r="Q72" s="46">
        <f>SUM('2020实际制造费用池州天赐'!Q72,'2020实际管理费用池州天赐'!Q72,'2020实际营业费用池州天赐'!Q72)</f>
        <v>0</v>
      </c>
      <c r="R72" s="46">
        <f>SUM('2020实际制造费用池州天赐'!R72,'2020实际管理费用池州天赐'!R72,'2020实际营业费用池州天赐'!R72)</f>
        <v>0</v>
      </c>
      <c r="S72" s="46">
        <f>SUM('2020实际制造费用池州天赐'!S72,'2020实际管理费用池州天赐'!S72,'2020实际营业费用池州天赐'!S72)</f>
        <v>0</v>
      </c>
      <c r="T72" s="18">
        <f t="shared" si="1"/>
        <v>0</v>
      </c>
      <c r="U72" s="33"/>
    </row>
    <row r="73" spans="1:21" s="5" customFormat="1">
      <c r="A73" s="328"/>
      <c r="B73" s="316" t="s">
        <v>121</v>
      </c>
      <c r="C73" s="63" t="s">
        <v>122</v>
      </c>
      <c r="D73" s="46">
        <f ca="1">SUM('2020实际制造费用池州天赐'!D73,'2020实际管理费用池州天赐'!D73,'2020实际营业费用池州天赐'!D73)</f>
        <v>0</v>
      </c>
      <c r="E73" s="46">
        <f ca="1">SUM('2020实际制造费用池州天赐'!E73,'2020实际管理费用池州天赐'!E73,'2020实际营业费用池州天赐'!E73)</f>
        <v>0</v>
      </c>
      <c r="F73" s="46">
        <f ca="1">SUM('2020实际制造费用池州天赐'!F73,'2020实际管理费用池州天赐'!F73,'2020实际营业费用池州天赐'!F73)</f>
        <v>0</v>
      </c>
      <c r="G73" s="46">
        <f ca="1">SUM('2020实际制造费用池州天赐'!G73,'2020实际管理费用池州天赐'!G73,'2020实际营业费用池州天赐'!G73)</f>
        <v>0</v>
      </c>
      <c r="H73" s="46">
        <f>SUM('2020实际制造费用池州天赐'!H73,'2020实际管理费用池州天赐'!H73,'2020实际营业费用池州天赐'!H73)</f>
        <v>0</v>
      </c>
      <c r="I73" s="46">
        <f>SUM('2020实际制造费用池州天赐'!I73,'2020实际管理费用池州天赐'!I73,'2020实际营业费用池州天赐'!I73)</f>
        <v>0</v>
      </c>
      <c r="J73" s="46">
        <f>SUM('2020实际制造费用池州天赐'!J73,'2020实际管理费用池州天赐'!J73,'2020实际营业费用池州天赐'!J73)</f>
        <v>0</v>
      </c>
      <c r="K73" s="46">
        <f>SUM('2020实际制造费用池州天赐'!K73,'2020实际管理费用池州天赐'!K73,'2020实际营业费用池州天赐'!K73)</f>
        <v>0</v>
      </c>
      <c r="L73" s="46">
        <f>SUM('2020实际制造费用池州天赐'!L73,'2020实际管理费用池州天赐'!L73,'2020实际营业费用池州天赐'!L73)</f>
        <v>0</v>
      </c>
      <c r="M73" s="46">
        <f>SUM('2020实际制造费用池州天赐'!M73,'2020实际管理费用池州天赐'!M73,'2020实际营业费用池州天赐'!M73)</f>
        <v>0</v>
      </c>
      <c r="N73" s="46">
        <f>SUM('2020实际制造费用池州天赐'!N73,'2020实际管理费用池州天赐'!N73,'2020实际营业费用池州天赐'!N73)</f>
        <v>0</v>
      </c>
      <c r="O73" s="46">
        <f>SUM('2020实际制造费用池州天赐'!O73,'2020实际管理费用池州天赐'!O73,'2020实际营业费用池州天赐'!O73)</f>
        <v>0</v>
      </c>
      <c r="P73" s="46">
        <f>SUM('2020实际制造费用池州天赐'!P73,'2020实际管理费用池州天赐'!P73,'2020实际营业费用池州天赐'!P73)</f>
        <v>0</v>
      </c>
      <c r="Q73" s="46">
        <f>SUM('2020实际制造费用池州天赐'!Q73,'2020实际管理费用池州天赐'!Q73,'2020实际营业费用池州天赐'!Q73)</f>
        <v>0</v>
      </c>
      <c r="R73" s="46">
        <f>SUM('2020实际制造费用池州天赐'!R73,'2020实际管理费用池州天赐'!R73,'2020实际营业费用池州天赐'!R73)</f>
        <v>0</v>
      </c>
      <c r="S73" s="46">
        <f>SUM('2020实际制造费用池州天赐'!S73,'2020实际管理费用池州天赐'!S73,'2020实际营业费用池州天赐'!S73)</f>
        <v>0</v>
      </c>
      <c r="T73" s="18">
        <f t="shared" si="1"/>
        <v>0</v>
      </c>
      <c r="U73" s="33"/>
    </row>
    <row r="74" spans="1:21" s="5" customFormat="1">
      <c r="A74" s="328"/>
      <c r="B74" s="316"/>
      <c r="C74" s="65" t="s">
        <v>123</v>
      </c>
      <c r="D74" s="46">
        <f ca="1">SUM('2020实际制造费用池州天赐'!D74,'2020实际管理费用池州天赐'!D74,'2020实际营业费用池州天赐'!D74)</f>
        <v>1145.28</v>
      </c>
      <c r="E74" s="46">
        <f ca="1">SUM('2020实际制造费用池州天赐'!E74,'2020实际管理费用池州天赐'!E74,'2020实际营业费用池州天赐'!E74)</f>
        <v>1145.28</v>
      </c>
      <c r="F74" s="46">
        <f ca="1">SUM('2020实际制造费用池州天赐'!F74,'2020实际管理费用池州天赐'!F74,'2020实际营业费用池州天赐'!F74)</f>
        <v>133.20000000000005</v>
      </c>
      <c r="G74" s="46">
        <f ca="1">SUM('2020实际制造费用池州天赐'!G74,'2020实际管理费用池州天赐'!G74,'2020实际营业费用池州天赐'!G74)</f>
        <v>1145.28</v>
      </c>
      <c r="H74" s="46">
        <f>SUM('2020实际制造费用池州天赐'!H74,'2020实际管理费用池州天赐'!H74,'2020实际营业费用池州天赐'!H74)</f>
        <v>0</v>
      </c>
      <c r="I74" s="46">
        <f>SUM('2020实际制造费用池州天赐'!I74,'2020实际管理费用池州天赐'!I74,'2020实际营业费用池州天赐'!I74)</f>
        <v>0</v>
      </c>
      <c r="J74" s="46">
        <f>SUM('2020实际制造费用池州天赐'!J74,'2020实际管理费用池州天赐'!J74,'2020实际营业费用池州天赐'!J74)</f>
        <v>1145.28</v>
      </c>
      <c r="K74" s="46">
        <f>SUM('2020实际制造费用池州天赐'!K74,'2020实际管理费用池州天赐'!K74,'2020实际营业费用池州天赐'!K74)</f>
        <v>0</v>
      </c>
      <c r="L74" s="46">
        <f>SUM('2020实际制造费用池州天赐'!L74,'2020实际管理费用池州天赐'!L74,'2020实际营业费用池州天赐'!L74)</f>
        <v>0</v>
      </c>
      <c r="M74" s="46">
        <f>SUM('2020实际制造费用池州天赐'!M74,'2020实际管理费用池州天赐'!M74,'2020实际营业费用池州天赐'!M74)</f>
        <v>0</v>
      </c>
      <c r="N74" s="46">
        <f>SUM('2020实际制造费用池州天赐'!N74,'2020实际管理费用池州天赐'!N74,'2020实际营业费用池州天赐'!N74)</f>
        <v>0</v>
      </c>
      <c r="O74" s="46">
        <f>SUM('2020实际制造费用池州天赐'!O74,'2020实际管理费用池州天赐'!O74,'2020实际营业费用池州天赐'!O74)</f>
        <v>0</v>
      </c>
      <c r="P74" s="46">
        <f>SUM('2020实际制造费用池州天赐'!P74,'2020实际管理费用池州天赐'!P74,'2020实际营业费用池州天赐'!P74)</f>
        <v>0</v>
      </c>
      <c r="Q74" s="46">
        <f>SUM('2020实际制造费用池州天赐'!Q74,'2020实际管理费用池州天赐'!Q74,'2020实际营业费用池州天赐'!Q74)</f>
        <v>0</v>
      </c>
      <c r="R74" s="46">
        <f>SUM('2020实际制造费用池州天赐'!R74,'2020实际管理费用池州天赐'!R74,'2020实际营业费用池州天赐'!R74)</f>
        <v>0</v>
      </c>
      <c r="S74" s="46">
        <f>SUM('2020实际制造费用池州天赐'!S74,'2020实际管理费用池州天赐'!S74,'2020实际营业费用池州天赐'!S74)</f>
        <v>0</v>
      </c>
      <c r="T74" s="18">
        <f t="shared" si="1"/>
        <v>1145.28</v>
      </c>
      <c r="U74" s="33"/>
    </row>
    <row r="75" spans="1:21" s="5" customFormat="1">
      <c r="A75" s="328"/>
      <c r="B75" s="64" t="s">
        <v>124</v>
      </c>
      <c r="C75" s="63" t="s">
        <v>124</v>
      </c>
      <c r="D75" s="46">
        <f ca="1">SUM('2020实际制造费用池州天赐'!D75,'2020实际管理费用池州天赐'!D75,'2020实际营业费用池州天赐'!D75)</f>
        <v>3300</v>
      </c>
      <c r="E75" s="46">
        <f ca="1">SUM('2020实际制造费用池州天赐'!E75,'2020实际管理费用池州天赐'!E75,'2020实际营业费用池州天赐'!E75)</f>
        <v>3300</v>
      </c>
      <c r="F75" s="46">
        <f ca="1">SUM('2020实际制造费用池州天赐'!F75,'2020实际管理费用池州天赐'!F75,'2020实际营业费用池州天赐'!F75)</f>
        <v>4050</v>
      </c>
      <c r="G75" s="46">
        <f ca="1">SUM('2020实际制造费用池州天赐'!G75,'2020实际管理费用池州天赐'!G75,'2020实际营业费用池州天赐'!G75)</f>
        <v>4050</v>
      </c>
      <c r="H75" s="46">
        <f>SUM('2020实际制造费用池州天赐'!H75,'2020实际管理费用池州天赐'!H75,'2020实际营业费用池州天赐'!H75)</f>
        <v>750</v>
      </c>
      <c r="I75" s="46">
        <f>SUM('2020实际制造费用池州天赐'!I75,'2020实际管理费用池州天赐'!I75,'2020实际营业费用池州天赐'!I75)</f>
        <v>0</v>
      </c>
      <c r="J75" s="46">
        <f>SUM('2020实际制造费用池州天赐'!J75,'2020实际管理费用池州天赐'!J75,'2020实际营业费用池州天赐'!J75)</f>
        <v>3300</v>
      </c>
      <c r="K75" s="46">
        <f>SUM('2020实际制造费用池州天赐'!K75,'2020实际管理费用池州天赐'!K75,'2020实际营业费用池州天赐'!K75)</f>
        <v>0</v>
      </c>
      <c r="L75" s="46">
        <f>SUM('2020实际制造费用池州天赐'!L75,'2020实际管理费用池州天赐'!L75,'2020实际营业费用池州天赐'!L75)</f>
        <v>0</v>
      </c>
      <c r="M75" s="46">
        <f>SUM('2020实际制造费用池州天赐'!M75,'2020实际管理费用池州天赐'!M75,'2020实际营业费用池州天赐'!M75)</f>
        <v>0</v>
      </c>
      <c r="N75" s="46">
        <f>SUM('2020实际制造费用池州天赐'!N75,'2020实际管理费用池州天赐'!N75,'2020实际营业费用池州天赐'!N75)</f>
        <v>0</v>
      </c>
      <c r="O75" s="46">
        <f>SUM('2020实际制造费用池州天赐'!O75,'2020实际管理费用池州天赐'!O75,'2020实际营业费用池州天赐'!O75)</f>
        <v>0</v>
      </c>
      <c r="P75" s="46">
        <f>SUM('2020实际制造费用池州天赐'!P75,'2020实际管理费用池州天赐'!P75,'2020实际营业费用池州天赐'!P75)</f>
        <v>0</v>
      </c>
      <c r="Q75" s="46">
        <f>SUM('2020实际制造费用池州天赐'!Q75,'2020实际管理费用池州天赐'!Q75,'2020实际营业费用池州天赐'!Q75)</f>
        <v>0</v>
      </c>
      <c r="R75" s="46">
        <f>SUM('2020实际制造费用池州天赐'!R75,'2020实际管理费用池州天赐'!R75,'2020实际营业费用池州天赐'!R75)</f>
        <v>0</v>
      </c>
      <c r="S75" s="46">
        <f>SUM('2020实际制造费用池州天赐'!S75,'2020实际管理费用池州天赐'!S75,'2020实际营业费用池州天赐'!S75)</f>
        <v>0</v>
      </c>
      <c r="T75" s="18">
        <f t="shared" si="1"/>
        <v>4050</v>
      </c>
      <c r="U75" s="33"/>
    </row>
    <row r="76" spans="1:21" s="5" customFormat="1">
      <c r="A76" s="329" t="s">
        <v>125</v>
      </c>
      <c r="B76" s="60" t="s">
        <v>126</v>
      </c>
      <c r="C76" s="63" t="s">
        <v>126</v>
      </c>
      <c r="D76" s="46">
        <f ca="1">SUM('2020实际制造费用池州天赐'!D76,'2020实际管理费用池州天赐'!D76,'2020实际营业费用池州天赐'!D76)</f>
        <v>0</v>
      </c>
      <c r="E76" s="46">
        <f ca="1">SUM('2020实际制造费用池州天赐'!E76,'2020实际管理费用池州天赐'!E76,'2020实际营业费用池州天赐'!E76)</f>
        <v>0</v>
      </c>
      <c r="F76" s="46">
        <f ca="1">SUM('2020实际制造费用池州天赐'!F76,'2020实际管理费用池州天赐'!F76,'2020实际营业费用池州天赐'!F76)</f>
        <v>0</v>
      </c>
      <c r="G76" s="46">
        <f ca="1">SUM('2020实际制造费用池州天赐'!G76,'2020实际管理费用池州天赐'!G76,'2020实际营业费用池州天赐'!G76)</f>
        <v>0</v>
      </c>
      <c r="H76" s="46">
        <f>SUM('2020实际制造费用池州天赐'!H76,'2020实际管理费用池州天赐'!H76,'2020实际营业费用池州天赐'!H76)</f>
        <v>0</v>
      </c>
      <c r="I76" s="46">
        <f>SUM('2020实际制造费用池州天赐'!I76,'2020实际管理费用池州天赐'!I76,'2020实际营业费用池州天赐'!I76)</f>
        <v>0</v>
      </c>
      <c r="J76" s="46">
        <f>SUM('2020实际制造费用池州天赐'!J76,'2020实际管理费用池州天赐'!J76,'2020实际营业费用池州天赐'!J76)</f>
        <v>0</v>
      </c>
      <c r="K76" s="46">
        <f>SUM('2020实际制造费用池州天赐'!K76,'2020实际管理费用池州天赐'!K76,'2020实际营业费用池州天赐'!K76)</f>
        <v>0</v>
      </c>
      <c r="L76" s="46">
        <f>SUM('2020实际制造费用池州天赐'!L76,'2020实际管理费用池州天赐'!L76,'2020实际营业费用池州天赐'!L76)</f>
        <v>0</v>
      </c>
      <c r="M76" s="46">
        <f>SUM('2020实际制造费用池州天赐'!M76,'2020实际管理费用池州天赐'!M76,'2020实际营业费用池州天赐'!M76)</f>
        <v>0</v>
      </c>
      <c r="N76" s="46">
        <f>SUM('2020实际制造费用池州天赐'!N76,'2020实际管理费用池州天赐'!N76,'2020实际营业费用池州天赐'!N76)</f>
        <v>0</v>
      </c>
      <c r="O76" s="46">
        <f>SUM('2020实际制造费用池州天赐'!O76,'2020实际管理费用池州天赐'!O76,'2020实际营业费用池州天赐'!O76)</f>
        <v>0</v>
      </c>
      <c r="P76" s="46">
        <f>SUM('2020实际制造费用池州天赐'!P76,'2020实际管理费用池州天赐'!P76,'2020实际营业费用池州天赐'!P76)</f>
        <v>0</v>
      </c>
      <c r="Q76" s="46">
        <f>SUM('2020实际制造费用池州天赐'!Q76,'2020实际管理费用池州天赐'!Q76,'2020实际营业费用池州天赐'!Q76)</f>
        <v>0</v>
      </c>
      <c r="R76" s="46">
        <f>SUM('2020实际制造费用池州天赐'!R76,'2020实际管理费用池州天赐'!R76,'2020实际营业费用池州天赐'!R76)</f>
        <v>0</v>
      </c>
      <c r="S76" s="46">
        <f>SUM('2020实际制造费用池州天赐'!S76,'2020实际管理费用池州天赐'!S76,'2020实际营业费用池州天赐'!S76)</f>
        <v>0</v>
      </c>
      <c r="T76" s="18">
        <f t="shared" si="1"/>
        <v>0</v>
      </c>
      <c r="U76" s="33"/>
    </row>
    <row r="77" spans="1:21" s="5" customFormat="1">
      <c r="A77" s="329"/>
      <c r="B77" s="317" t="s">
        <v>127</v>
      </c>
      <c r="C77" s="63" t="s">
        <v>128</v>
      </c>
      <c r="D77" s="46">
        <f ca="1">SUM('2020实际制造费用池州天赐'!D77,'2020实际管理费用池州天赐'!D77,'2020实际营业费用池州天赐'!D77)</f>
        <v>-298</v>
      </c>
      <c r="E77" s="46">
        <f ca="1">SUM('2020实际制造费用池州天赐'!E77,'2020实际管理费用池州天赐'!E77,'2020实际营业费用池州天赐'!E77)</f>
        <v>0</v>
      </c>
      <c r="F77" s="46">
        <f ca="1">SUM('2020实际制造费用池州天赐'!F77,'2020实际管理费用池州天赐'!F77,'2020实际营业费用池州天赐'!F77)</f>
        <v>-22060.11</v>
      </c>
      <c r="G77" s="46">
        <f ca="1">SUM('2020实际制造费用池州天赐'!G77,'2020实际管理费用池州天赐'!G77,'2020实际营业费用池州天赐'!G77)</f>
        <v>28301.89</v>
      </c>
      <c r="H77" s="46">
        <f>SUM('2020实际制造费用池州天赐'!H77,'2020实际管理费用池州天赐'!H77,'2020实际营业费用池州天赐'!H77)</f>
        <v>28301.89</v>
      </c>
      <c r="I77" s="46">
        <f>SUM('2020实际制造费用池州天赐'!I77,'2020实际管理费用池州天赐'!I77,'2020实际营业费用池州天赐'!I77)</f>
        <v>0</v>
      </c>
      <c r="J77" s="46">
        <f>SUM('2020实际制造费用池州天赐'!J77,'2020实际管理费用池州天赐'!J77,'2020实际营业费用池州天赐'!J77)</f>
        <v>0</v>
      </c>
      <c r="K77" s="46">
        <f>SUM('2020实际制造费用池州天赐'!K77,'2020实际管理费用池州天赐'!K77,'2020实际营业费用池州天赐'!K77)</f>
        <v>0</v>
      </c>
      <c r="L77" s="46">
        <f>SUM('2020实际制造费用池州天赐'!L77,'2020实际管理费用池州天赐'!L77,'2020实际营业费用池州天赐'!L77)</f>
        <v>0</v>
      </c>
      <c r="M77" s="46">
        <f>SUM('2020实际制造费用池州天赐'!M77,'2020实际管理费用池州天赐'!M77,'2020实际营业费用池州天赐'!M77)</f>
        <v>0</v>
      </c>
      <c r="N77" s="46">
        <f>SUM('2020实际制造费用池州天赐'!N77,'2020实际管理费用池州天赐'!N77,'2020实际营业费用池州天赐'!N77)</f>
        <v>0</v>
      </c>
      <c r="O77" s="46">
        <f>SUM('2020实际制造费用池州天赐'!O77,'2020实际管理费用池州天赐'!O77,'2020实际营业费用池州天赐'!O77)</f>
        <v>0</v>
      </c>
      <c r="P77" s="46">
        <f>SUM('2020实际制造费用池州天赐'!P77,'2020实际管理费用池州天赐'!P77,'2020实际营业费用池州天赐'!P77)</f>
        <v>0</v>
      </c>
      <c r="Q77" s="46">
        <f>SUM('2020实际制造费用池州天赐'!Q77,'2020实际管理费用池州天赐'!Q77,'2020实际营业费用池州天赐'!Q77)</f>
        <v>0</v>
      </c>
      <c r="R77" s="46">
        <f>SUM('2020实际制造费用池州天赐'!R77,'2020实际管理费用池州天赐'!R77,'2020实际营业费用池州天赐'!R77)</f>
        <v>0</v>
      </c>
      <c r="S77" s="46">
        <f>SUM('2020实际制造费用池州天赐'!S77,'2020实际管理费用池州天赐'!S77,'2020实际营业费用池州天赐'!S77)</f>
        <v>0</v>
      </c>
      <c r="T77" s="18">
        <f t="shared" si="1"/>
        <v>28301.89</v>
      </c>
      <c r="U77" s="33"/>
    </row>
    <row r="78" spans="1:21" s="5" customFormat="1">
      <c r="A78" s="329"/>
      <c r="B78" s="317"/>
      <c r="C78" s="65" t="s">
        <v>129</v>
      </c>
      <c r="D78" s="46">
        <f ca="1">SUM('2020实际制造费用池州天赐'!D78,'2020实际管理费用池州天赐'!D78,'2020实际营业费用池州天赐'!D78)</f>
        <v>0</v>
      </c>
      <c r="E78" s="46">
        <f ca="1">SUM('2020实际制造费用池州天赐'!E78,'2020实际管理费用池州天赐'!E78,'2020实际营业费用池州天赐'!E78)</f>
        <v>0</v>
      </c>
      <c r="F78" s="46">
        <f ca="1">SUM('2020实际制造费用池州天赐'!F78,'2020实际管理费用池州天赐'!F78,'2020实际营业费用池州天赐'!F78)</f>
        <v>4000</v>
      </c>
      <c r="G78" s="46">
        <f ca="1">SUM('2020实际制造费用池州天赐'!G78,'2020实际管理费用池州天赐'!G78,'2020实际营业费用池州天赐'!G78)</f>
        <v>-2000</v>
      </c>
      <c r="H78" s="46">
        <f>SUM('2020实际制造费用池州天赐'!H78,'2020实际管理费用池州天赐'!H78,'2020实际营业费用池州天赐'!H78)</f>
        <v>0</v>
      </c>
      <c r="I78" s="46">
        <f>SUM('2020实际制造费用池州天赐'!I78,'2020实际管理费用池州天赐'!I78,'2020实际营业费用池州天赐'!I78)</f>
        <v>-2000</v>
      </c>
      <c r="J78" s="46">
        <f>SUM('2020实际制造费用池州天赐'!J78,'2020实际管理费用池州天赐'!J78,'2020实际营业费用池州天赐'!J78)</f>
        <v>0</v>
      </c>
      <c r="K78" s="46">
        <f>SUM('2020实际制造费用池州天赐'!K78,'2020实际管理费用池州天赐'!K78,'2020实际营业费用池州天赐'!K78)</f>
        <v>0</v>
      </c>
      <c r="L78" s="46">
        <f>SUM('2020实际制造费用池州天赐'!L78,'2020实际管理费用池州天赐'!L78,'2020实际营业费用池州天赐'!L78)</f>
        <v>0</v>
      </c>
      <c r="M78" s="46">
        <f>SUM('2020实际制造费用池州天赐'!M78,'2020实际管理费用池州天赐'!M78,'2020实际营业费用池州天赐'!M78)</f>
        <v>0</v>
      </c>
      <c r="N78" s="46">
        <f>SUM('2020实际制造费用池州天赐'!N78,'2020实际管理费用池州天赐'!N78,'2020实际营业费用池州天赐'!N78)</f>
        <v>0</v>
      </c>
      <c r="O78" s="46">
        <f>SUM('2020实际制造费用池州天赐'!O78,'2020实际管理费用池州天赐'!O78,'2020实际营业费用池州天赐'!O78)</f>
        <v>0</v>
      </c>
      <c r="P78" s="46">
        <f>SUM('2020实际制造费用池州天赐'!P78,'2020实际管理费用池州天赐'!P78,'2020实际营业费用池州天赐'!P78)</f>
        <v>0</v>
      </c>
      <c r="Q78" s="46">
        <f>SUM('2020实际制造费用池州天赐'!Q78,'2020实际管理费用池州天赐'!Q78,'2020实际营业费用池州天赐'!Q78)</f>
        <v>0</v>
      </c>
      <c r="R78" s="46">
        <f>SUM('2020实际制造费用池州天赐'!R78,'2020实际管理费用池州天赐'!R78,'2020实际营业费用池州天赐'!R78)</f>
        <v>0</v>
      </c>
      <c r="S78" s="46">
        <f>SUM('2020实际制造费用池州天赐'!S78,'2020实际管理费用池州天赐'!S78,'2020实际营业费用池州天赐'!S78)</f>
        <v>0</v>
      </c>
      <c r="T78" s="18">
        <f t="shared" si="1"/>
        <v>-2000</v>
      </c>
      <c r="U78" s="33"/>
    </row>
    <row r="79" spans="1:21" s="5" customFormat="1">
      <c r="A79" s="329"/>
      <c r="B79" s="60" t="s">
        <v>130</v>
      </c>
      <c r="C79" s="63" t="s">
        <v>130</v>
      </c>
      <c r="D79" s="46">
        <f ca="1">SUM('2020实际制造费用池州天赐'!D79,'2020实际管理费用池州天赐'!D79,'2020实际营业费用池州天赐'!D79)</f>
        <v>0</v>
      </c>
      <c r="E79" s="46">
        <f ca="1">SUM('2020实际制造费用池州天赐'!E79,'2020实际管理费用池州天赐'!E79,'2020实际营业费用池州天赐'!E79)</f>
        <v>-1131.5984166666667</v>
      </c>
      <c r="F79" s="46">
        <f ca="1">SUM('2020实际制造费用池州天赐'!F79,'2020实际管理费用池州天赐'!F79,'2020实际营业费用池州天赐'!F79)</f>
        <v>0</v>
      </c>
      <c r="G79" s="46">
        <f ca="1">SUM('2020实际制造费用池州天赐'!G79,'2020实际管理费用池州天赐'!G79,'2020实际营业费用池州天赐'!G79)</f>
        <v>-3394.7952500000001</v>
      </c>
      <c r="H79" s="46">
        <f>SUM('2020实际制造费用池州天赐'!H79,'2020实际管理费用池州天赐'!H79,'2020实际营业费用池州天赐'!H79)</f>
        <v>0</v>
      </c>
      <c r="I79" s="46">
        <f>SUM('2020实际制造费用池州天赐'!I79,'2020实际管理费用池州天赐'!I79,'2020实际营业费用池州天赐'!I79)</f>
        <v>0</v>
      </c>
      <c r="J79" s="46">
        <f>SUM('2020实际制造费用池州天赐'!J79,'2020实际管理费用池州天赐'!J79,'2020实际营业费用池州天赐'!J79)</f>
        <v>0</v>
      </c>
      <c r="K79" s="46">
        <f>SUM('2020实际制造费用池州天赐'!K79,'2020实际管理费用池州天赐'!K79,'2020实际营业费用池州天赐'!K79)</f>
        <v>0</v>
      </c>
      <c r="L79" s="46">
        <f>SUM('2020实际制造费用池州天赐'!L79,'2020实际管理费用池州天赐'!L79,'2020实际营业费用池州天赐'!L79)</f>
        <v>0</v>
      </c>
      <c r="M79" s="46">
        <f>SUM('2020实际制造费用池州天赐'!M79,'2020实际管理费用池州天赐'!M79,'2020实际营业费用池州天赐'!M79)</f>
        <v>0</v>
      </c>
      <c r="N79" s="46">
        <f>SUM('2020实际制造费用池州天赐'!N79,'2020实际管理费用池州天赐'!N79,'2020实际营业费用池州天赐'!N79)</f>
        <v>0</v>
      </c>
      <c r="O79" s="46">
        <f>SUM('2020实际制造费用池州天赐'!O79,'2020实际管理费用池州天赐'!O79,'2020实际营业费用池州天赐'!O79)</f>
        <v>0</v>
      </c>
      <c r="P79" s="46">
        <f>SUM('2020实际制造费用池州天赐'!P79,'2020实际管理费用池州天赐'!P79,'2020实际营业费用池州天赐'!P79)</f>
        <v>0</v>
      </c>
      <c r="Q79" s="46">
        <f>SUM('2020实际制造费用池州天赐'!Q79,'2020实际管理费用池州天赐'!Q79,'2020实际营业费用池州天赐'!Q79)</f>
        <v>0</v>
      </c>
      <c r="R79" s="46">
        <f>SUM('2020实际制造费用池州天赐'!R79,'2020实际管理费用池州天赐'!R79,'2020实际营业费用池州天赐'!R79)</f>
        <v>0</v>
      </c>
      <c r="S79" s="46">
        <f>SUM('2020实际制造费用池州天赐'!S79,'2020实际管理费用池州天赐'!S79,'2020实际营业费用池州天赐'!S79)</f>
        <v>0</v>
      </c>
      <c r="T79" s="18">
        <f t="shared" si="1"/>
        <v>0</v>
      </c>
      <c r="U79" s="33"/>
    </row>
    <row r="80" spans="1:21" s="5" customFormat="1">
      <c r="A80" s="330" t="s">
        <v>131</v>
      </c>
      <c r="B80" s="60" t="s">
        <v>132</v>
      </c>
      <c r="C80" s="63" t="s">
        <v>132</v>
      </c>
      <c r="D80" s="46">
        <f ca="1">SUM('2020实际制造费用池州天赐'!D80,'2020实际管理费用池州天赐'!D80,'2020实际营业费用池州天赐'!D80)</f>
        <v>5330.05</v>
      </c>
      <c r="E80" s="46">
        <f ca="1">SUM('2020实际制造费用池州天赐'!E80,'2020实际管理费用池州天赐'!E80,'2020实际营业费用池州天赐'!E80)</f>
        <v>7036.3</v>
      </c>
      <c r="F80" s="46">
        <f ca="1">SUM('2020实际制造费用池州天赐'!F80,'2020实际管理费用池州天赐'!F80,'2020实际营业费用池州天赐'!F80)</f>
        <v>14308.33</v>
      </c>
      <c r="G80" s="46">
        <f ca="1">SUM('2020实际制造费用池州天赐'!G80,'2020实际管理费用池州天赐'!G80,'2020实际营业费用池州天赐'!G80)</f>
        <v>22055.83</v>
      </c>
      <c r="H80" s="46">
        <f>SUM('2020实际制造费用池州天赐'!H80,'2020实际管理费用池州天赐'!H80,'2020实际营业费用池州天赐'!H80)</f>
        <v>2643.52</v>
      </c>
      <c r="I80" s="46">
        <f>SUM('2020实际制造费用池州天赐'!I80,'2020实际管理费用池州天赐'!I80,'2020实际营业费用池州天赐'!I80)</f>
        <v>12376.009999999998</v>
      </c>
      <c r="J80" s="46">
        <f>SUM('2020实际制造费用池州天赐'!J80,'2020实际管理费用池州天赐'!J80,'2020实际营业费用池州天赐'!J80)</f>
        <v>7036.3</v>
      </c>
      <c r="K80" s="46">
        <f>SUM('2020实际制造费用池州天赐'!K80,'2020实际管理费用池州天赐'!K80,'2020实际营业费用池州天赐'!K80)</f>
        <v>0</v>
      </c>
      <c r="L80" s="46">
        <f>SUM('2020实际制造费用池州天赐'!L80,'2020实际管理费用池州天赐'!L80,'2020实际营业费用池州天赐'!L80)</f>
        <v>0</v>
      </c>
      <c r="M80" s="46">
        <f>SUM('2020实际制造费用池州天赐'!M80,'2020实际管理费用池州天赐'!M80,'2020实际营业费用池州天赐'!M80)</f>
        <v>0</v>
      </c>
      <c r="N80" s="46">
        <f>SUM('2020实际制造费用池州天赐'!N80,'2020实际管理费用池州天赐'!N80,'2020实际营业费用池州天赐'!N80)</f>
        <v>0</v>
      </c>
      <c r="O80" s="46">
        <f>SUM('2020实际制造费用池州天赐'!O80,'2020实际管理费用池州天赐'!O80,'2020实际营业费用池州天赐'!O80)</f>
        <v>0</v>
      </c>
      <c r="P80" s="46">
        <f>SUM('2020实际制造费用池州天赐'!P80,'2020实际管理费用池州天赐'!P80,'2020实际营业费用池州天赐'!P80)</f>
        <v>0</v>
      </c>
      <c r="Q80" s="46">
        <f>SUM('2020实际制造费用池州天赐'!Q80,'2020实际管理费用池州天赐'!Q80,'2020实际营业费用池州天赐'!Q80)</f>
        <v>0</v>
      </c>
      <c r="R80" s="46">
        <f>SUM('2020实际制造费用池州天赐'!R80,'2020实际管理费用池州天赐'!R80,'2020实际营业费用池州天赐'!R80)</f>
        <v>0</v>
      </c>
      <c r="S80" s="46">
        <f>SUM('2020实际制造费用池州天赐'!S80,'2020实际管理费用池州天赐'!S80,'2020实际营业费用池州天赐'!S80)</f>
        <v>0</v>
      </c>
      <c r="T80" s="18">
        <f t="shared" si="1"/>
        <v>22055.829999999998</v>
      </c>
      <c r="U80" s="33"/>
    </row>
    <row r="81" spans="1:29" s="5" customFormat="1" ht="17.25" customHeight="1">
      <c r="A81" s="330"/>
      <c r="B81" s="60" t="s">
        <v>133</v>
      </c>
      <c r="C81" s="61" t="s">
        <v>133</v>
      </c>
      <c r="D81" s="46">
        <f ca="1">SUM('2020实际制造费用池州天赐'!D81,'2020实际管理费用池州天赐'!D81,'2020实际营业费用池州天赐'!D81)</f>
        <v>-58148.46</v>
      </c>
      <c r="E81" s="46">
        <f ca="1">SUM('2020实际制造费用池州天赐'!E81,'2020实际管理费用池州天赐'!E81,'2020实际营业费用池州天赐'!E81)</f>
        <v>-1425.6800000000003</v>
      </c>
      <c r="F81" s="46">
        <f ca="1">SUM('2020实际制造费用池州天赐'!F81,'2020实际管理费用池州天赐'!F81,'2020实际营业费用池州天赐'!F81)</f>
        <v>-70525.56</v>
      </c>
      <c r="G81" s="46">
        <f ca="1">SUM('2020实际制造费用池州天赐'!G81,'2020实际管理费用池州天赐'!G81,'2020实际营业费用池州天赐'!G81)</f>
        <v>-929.29999999999927</v>
      </c>
      <c r="H81" s="46">
        <f>SUM('2020实际制造费用池州天赐'!H81,'2020实际管理费用池州天赐'!H81,'2020实际营业费用池州天赐'!H81)</f>
        <v>5660.38</v>
      </c>
      <c r="I81" s="46">
        <f>SUM('2020实际制造费用池州天赐'!I81,'2020实际管理费用池州天赐'!I81,'2020实际营业费用池州天赐'!I81)</f>
        <v>0</v>
      </c>
      <c r="J81" s="46">
        <f>SUM('2020实际制造费用池州天赐'!J81,'2020实际管理费用池州天赐'!J81,'2020实际营业费用池州天赐'!J81)</f>
        <v>5006.32</v>
      </c>
      <c r="K81" s="46">
        <f>SUM('2020实际制造费用池州天赐'!K81,'2020实际管理费用池州天赐'!K81,'2020实际营业费用池州天赐'!K81)</f>
        <v>0</v>
      </c>
      <c r="L81" s="46">
        <f>SUM('2020实际制造费用池州天赐'!L81,'2020实际管理费用池州天赐'!L81,'2020实际营业费用池州天赐'!L81)</f>
        <v>0</v>
      </c>
      <c r="M81" s="46">
        <f>SUM('2020实际制造费用池州天赐'!M81,'2020实际管理费用池州天赐'!M81,'2020实际营业费用池州天赐'!M81)</f>
        <v>0</v>
      </c>
      <c r="N81" s="46">
        <f>SUM('2020实际制造费用池州天赐'!N81,'2020实际管理费用池州天赐'!N81,'2020实际营业费用池州天赐'!N81)</f>
        <v>0</v>
      </c>
      <c r="O81" s="46">
        <f>SUM('2020实际制造费用池州天赐'!O81,'2020实际管理费用池州天赐'!O81,'2020实际营业费用池州天赐'!O81)</f>
        <v>0</v>
      </c>
      <c r="P81" s="46">
        <f>SUM('2020实际制造费用池州天赐'!P81,'2020实际管理费用池州天赐'!P81,'2020实际营业费用池州天赐'!P81)</f>
        <v>0</v>
      </c>
      <c r="Q81" s="46">
        <f>SUM('2020实际制造费用池州天赐'!Q81,'2020实际管理费用池州天赐'!Q81,'2020实际营业费用池州天赐'!Q81)</f>
        <v>0</v>
      </c>
      <c r="R81" s="46">
        <f>SUM('2020实际制造费用池州天赐'!R81,'2020实际管理费用池州天赐'!R81,'2020实际营业费用池州天赐'!R81)</f>
        <v>0</v>
      </c>
      <c r="S81" s="46">
        <f>SUM('2020实际制造费用池州天赐'!S81,'2020实际管理费用池州天赐'!S81,'2020实际营业费用池州天赐'!S81)</f>
        <v>0</v>
      </c>
      <c r="T81" s="18">
        <f t="shared" si="1"/>
        <v>10666.7</v>
      </c>
      <c r="U81" s="33"/>
    </row>
    <row r="82" spans="1:29" s="5" customFormat="1" ht="17.25" customHeight="1">
      <c r="A82" s="330"/>
      <c r="B82" s="317" t="s">
        <v>134</v>
      </c>
      <c r="C82" s="61" t="s">
        <v>135</v>
      </c>
      <c r="D82" s="46">
        <f ca="1">SUM('2020实际制造费用池州天赐'!D82,'2020实际管理费用池州天赐'!D82,'2020实际营业费用池州天赐'!D82)</f>
        <v>6240</v>
      </c>
      <c r="E82" s="46">
        <f ca="1">SUM('2020实际制造费用池州天赐'!E82,'2020实际管理费用池州天赐'!E82,'2020实际营业费用池州天赐'!E82)</f>
        <v>6240</v>
      </c>
      <c r="F82" s="46">
        <f ca="1">SUM('2020实际制造费用池州天赐'!F82,'2020实际管理费用池州天赐'!F82,'2020实际营业费用池州天赐'!F82)</f>
        <v>15484.61</v>
      </c>
      <c r="G82" s="46">
        <f ca="1">SUM('2020实际制造费用池州天赐'!G82,'2020实际管理费用池州天赐'!G82,'2020实际营业费用池州天赐'!G82)</f>
        <v>15484.61</v>
      </c>
      <c r="H82" s="46">
        <f>SUM('2020实际制造费用池州天赐'!H82,'2020实际管理费用池州天赐'!H82,'2020实际营业费用池州天赐'!H82)</f>
        <v>9244.61</v>
      </c>
      <c r="I82" s="46">
        <f>SUM('2020实际制造费用池州天赐'!I82,'2020实际管理费用池州天赐'!I82,'2020实际营业费用池州天赐'!I82)</f>
        <v>0</v>
      </c>
      <c r="J82" s="46">
        <f>SUM('2020实际制造费用池州天赐'!J82,'2020实际管理费用池州天赐'!J82,'2020实际营业费用池州天赐'!J82)</f>
        <v>6240</v>
      </c>
      <c r="K82" s="46">
        <f>SUM('2020实际制造费用池州天赐'!K82,'2020实际管理费用池州天赐'!K82,'2020实际营业费用池州天赐'!K82)</f>
        <v>0</v>
      </c>
      <c r="L82" s="46">
        <f>SUM('2020实际制造费用池州天赐'!L82,'2020实际管理费用池州天赐'!L82,'2020实际营业费用池州天赐'!L82)</f>
        <v>0</v>
      </c>
      <c r="M82" s="46">
        <f>SUM('2020实际制造费用池州天赐'!M82,'2020实际管理费用池州天赐'!M82,'2020实际营业费用池州天赐'!M82)</f>
        <v>0</v>
      </c>
      <c r="N82" s="46">
        <f>SUM('2020实际制造费用池州天赐'!N82,'2020实际管理费用池州天赐'!N82,'2020实际营业费用池州天赐'!N82)</f>
        <v>0</v>
      </c>
      <c r="O82" s="46">
        <f>SUM('2020实际制造费用池州天赐'!O82,'2020实际管理费用池州天赐'!O82,'2020实际营业费用池州天赐'!O82)</f>
        <v>0</v>
      </c>
      <c r="P82" s="46">
        <f>SUM('2020实际制造费用池州天赐'!P82,'2020实际管理费用池州天赐'!P82,'2020实际营业费用池州天赐'!P82)</f>
        <v>0</v>
      </c>
      <c r="Q82" s="46">
        <f>SUM('2020实际制造费用池州天赐'!Q82,'2020实际管理费用池州天赐'!Q82,'2020实际营业费用池州天赐'!Q82)</f>
        <v>0</v>
      </c>
      <c r="R82" s="46">
        <f>SUM('2020实际制造费用池州天赐'!R82,'2020实际管理费用池州天赐'!R82,'2020实际营业费用池州天赐'!R82)</f>
        <v>0</v>
      </c>
      <c r="S82" s="46">
        <f>SUM('2020实际制造费用池州天赐'!S82,'2020实际管理费用池州天赐'!S82,'2020实际营业费用池州天赐'!S82)</f>
        <v>0</v>
      </c>
      <c r="T82" s="18">
        <f t="shared" si="1"/>
        <v>15484.61</v>
      </c>
      <c r="U82" s="33"/>
    </row>
    <row r="83" spans="1:29" s="5" customFormat="1" ht="17.25" customHeight="1">
      <c r="A83" s="330"/>
      <c r="B83" s="317"/>
      <c r="C83" s="61" t="s">
        <v>136</v>
      </c>
      <c r="D83" s="46">
        <f ca="1">SUM('2020实际制造费用池州天赐'!D83,'2020实际管理费用池州天赐'!D83,'2020实际营业费用池州天赐'!D83)</f>
        <v>-207119.49000000002</v>
      </c>
      <c r="E83" s="46">
        <f ca="1">SUM('2020实际制造费用池州天赐'!E83,'2020实际管理费用池州天赐'!E83,'2020实际营业费用池州天赐'!E83)</f>
        <v>-72653.98</v>
      </c>
      <c r="F83" s="46">
        <f ca="1">SUM('2020实际制造费用池州天赐'!F83,'2020实际管理费用池州天赐'!F83,'2020实际营业费用池州天赐'!F83)</f>
        <v>-104334.99</v>
      </c>
      <c r="G83" s="46">
        <f ca="1">SUM('2020实际制造费用池州天赐'!G83,'2020实际管理费用池州天赐'!G83,'2020实际营业费用池州天赐'!G83)</f>
        <v>-94186.71</v>
      </c>
      <c r="H83" s="46">
        <f>SUM('2020实际制造费用池州天赐'!H83,'2020实际管理费用池州天赐'!H83,'2020实际营业费用池州天赐'!H83)</f>
        <v>42000</v>
      </c>
      <c r="I83" s="46">
        <f>SUM('2020实际制造费用池州天赐'!I83,'2020实际管理费用池州天赐'!I83,'2020实际营业费用池州天赐'!I83)</f>
        <v>47267.27</v>
      </c>
      <c r="J83" s="46">
        <f>SUM('2020实际制造费用池州天赐'!J83,'2020实际管理费用池州天赐'!J83,'2020实际营业费用池州天赐'!J83)</f>
        <v>21246.02</v>
      </c>
      <c r="K83" s="46">
        <f>SUM('2020实际制造费用池州天赐'!K83,'2020实际管理费用池州天赐'!K83,'2020实际营业费用池州天赐'!K83)</f>
        <v>0</v>
      </c>
      <c r="L83" s="46">
        <f>SUM('2020实际制造费用池州天赐'!L83,'2020实际管理费用池州天赐'!L83,'2020实际营业费用池州天赐'!L83)</f>
        <v>0</v>
      </c>
      <c r="M83" s="46">
        <f>SUM('2020实际制造费用池州天赐'!M83,'2020实际管理费用池州天赐'!M83,'2020实际营业费用池州天赐'!M83)</f>
        <v>0</v>
      </c>
      <c r="N83" s="46">
        <f>SUM('2020实际制造费用池州天赐'!N83,'2020实际管理费用池州天赐'!N83,'2020实际营业费用池州天赐'!N83)</f>
        <v>0</v>
      </c>
      <c r="O83" s="46">
        <f>SUM('2020实际制造费用池州天赐'!O83,'2020实际管理费用池州天赐'!O83,'2020实际营业费用池州天赐'!O83)</f>
        <v>0</v>
      </c>
      <c r="P83" s="46">
        <f>SUM('2020实际制造费用池州天赐'!P83,'2020实际管理费用池州天赐'!P83,'2020实际营业费用池州天赐'!P83)</f>
        <v>0</v>
      </c>
      <c r="Q83" s="46">
        <f>SUM('2020实际制造费用池州天赐'!Q83,'2020实际管理费用池州天赐'!Q83,'2020实际营业费用池州天赐'!Q83)</f>
        <v>0</v>
      </c>
      <c r="R83" s="46">
        <f>SUM('2020实际制造费用池州天赐'!R83,'2020实际管理费用池州天赐'!R83,'2020实际营业费用池州天赐'!R83)</f>
        <v>0</v>
      </c>
      <c r="S83" s="46">
        <f>SUM('2020实际制造费用池州天赐'!S83,'2020实际管理费用池州天赐'!S83,'2020实际营业费用池州天赐'!S83)</f>
        <v>0</v>
      </c>
      <c r="T83" s="18">
        <f t="shared" si="1"/>
        <v>110513.29</v>
      </c>
      <c r="U83" s="33"/>
    </row>
    <row r="84" spans="1:29" s="5" customFormat="1" ht="17.25" customHeight="1">
      <c r="A84" s="330"/>
      <c r="B84" s="317"/>
      <c r="C84" s="61" t="s">
        <v>137</v>
      </c>
      <c r="D84" s="46">
        <f ca="1">SUM('2020实际制造费用池州天赐'!D84,'2020实际管理费用池州天赐'!D84,'2020实际营业费用池州天赐'!D84)</f>
        <v>0</v>
      </c>
      <c r="E84" s="46">
        <f ca="1">SUM('2020实际制造费用池州天赐'!E84,'2020实际管理费用池州天赐'!E84,'2020实际营业费用池州天赐'!E84)</f>
        <v>0</v>
      </c>
      <c r="F84" s="46">
        <f ca="1">SUM('2020实际制造费用池州天赐'!F84,'2020实际管理费用池州天赐'!F84,'2020实际营业费用池州天赐'!F84)</f>
        <v>0</v>
      </c>
      <c r="G84" s="46">
        <f ca="1">SUM('2020实际制造费用池州天赐'!G84,'2020实际管理费用池州天赐'!G84,'2020实际营业费用池州天赐'!G84)</f>
        <v>0</v>
      </c>
      <c r="H84" s="46">
        <f>SUM('2020实际制造费用池州天赐'!H84,'2020实际管理费用池州天赐'!H84,'2020实际营业费用池州天赐'!H84)</f>
        <v>0</v>
      </c>
      <c r="I84" s="46">
        <f>SUM('2020实际制造费用池州天赐'!I84,'2020实际管理费用池州天赐'!I84,'2020实际营业费用池州天赐'!I84)</f>
        <v>0</v>
      </c>
      <c r="J84" s="46">
        <f>SUM('2020实际制造费用池州天赐'!J84,'2020实际管理费用池州天赐'!J84,'2020实际营业费用池州天赐'!J84)</f>
        <v>0</v>
      </c>
      <c r="K84" s="46">
        <f>SUM('2020实际制造费用池州天赐'!K84,'2020实际管理费用池州天赐'!K84,'2020实际营业费用池州天赐'!K84)</f>
        <v>0</v>
      </c>
      <c r="L84" s="46">
        <f>SUM('2020实际制造费用池州天赐'!L84,'2020实际管理费用池州天赐'!L84,'2020实际营业费用池州天赐'!L84)</f>
        <v>0</v>
      </c>
      <c r="M84" s="46">
        <f>SUM('2020实际制造费用池州天赐'!M84,'2020实际管理费用池州天赐'!M84,'2020实际营业费用池州天赐'!M84)</f>
        <v>0</v>
      </c>
      <c r="N84" s="46">
        <f>SUM('2020实际制造费用池州天赐'!N84,'2020实际管理费用池州天赐'!N84,'2020实际营业费用池州天赐'!N84)</f>
        <v>0</v>
      </c>
      <c r="O84" s="46">
        <f>SUM('2020实际制造费用池州天赐'!O84,'2020实际管理费用池州天赐'!O84,'2020实际营业费用池州天赐'!O84)</f>
        <v>0</v>
      </c>
      <c r="P84" s="46">
        <f>SUM('2020实际制造费用池州天赐'!P84,'2020实际管理费用池州天赐'!P84,'2020实际营业费用池州天赐'!P84)</f>
        <v>0</v>
      </c>
      <c r="Q84" s="46">
        <f>SUM('2020实际制造费用池州天赐'!Q84,'2020实际管理费用池州天赐'!Q84,'2020实际营业费用池州天赐'!Q84)</f>
        <v>0</v>
      </c>
      <c r="R84" s="46">
        <f>SUM('2020实际制造费用池州天赐'!R84,'2020实际管理费用池州天赐'!R84,'2020实际营业费用池州天赐'!R84)</f>
        <v>0</v>
      </c>
      <c r="S84" s="46">
        <f>SUM('2020实际制造费用池州天赐'!S84,'2020实际管理费用池州天赐'!S84,'2020实际营业费用池州天赐'!S84)</f>
        <v>0</v>
      </c>
      <c r="T84" s="18">
        <f t="shared" si="1"/>
        <v>0</v>
      </c>
      <c r="U84" s="33"/>
    </row>
    <row r="85" spans="1:29" s="5" customFormat="1" ht="17.25" customHeight="1">
      <c r="A85" s="330"/>
      <c r="B85" s="60" t="s">
        <v>138</v>
      </c>
      <c r="C85" s="63" t="s">
        <v>138</v>
      </c>
      <c r="D85" s="46">
        <f ca="1">SUM('2020实际制造费用池州天赐'!D85,'2020实际管理费用池州天赐'!D85,'2020实际营业费用池州天赐'!D85)</f>
        <v>-511</v>
      </c>
      <c r="E85" s="46">
        <f ca="1">SUM('2020实际制造费用池州天赐'!E85,'2020实际管理费用池州天赐'!E85,'2020实际营业费用池州天赐'!E85)</f>
        <v>0</v>
      </c>
      <c r="F85" s="46">
        <f ca="1">SUM('2020实际制造费用池州天赐'!F85,'2020实际管理费用池州天赐'!F85,'2020实际营业费用池州天赐'!F85)</f>
        <v>-851</v>
      </c>
      <c r="G85" s="46">
        <f ca="1">SUM('2020实际制造费用池州天赐'!G85,'2020实际管理费用池州天赐'!G85,'2020实际营业费用池州天赐'!G85)</f>
        <v>0</v>
      </c>
      <c r="H85" s="46">
        <f>SUM('2020实际制造费用池州天赐'!H85,'2020实际管理费用池州天赐'!H85,'2020实际营业费用池州天赐'!H85)</f>
        <v>0</v>
      </c>
      <c r="I85" s="46">
        <f>SUM('2020实际制造费用池州天赐'!I85,'2020实际管理费用池州天赐'!I85,'2020实际营业费用池州天赐'!I85)</f>
        <v>0</v>
      </c>
      <c r="J85" s="46">
        <f>SUM('2020实际制造费用池州天赐'!J85,'2020实际管理费用池州天赐'!J85,'2020实际营业费用池州天赐'!J85)</f>
        <v>0</v>
      </c>
      <c r="K85" s="46">
        <f>SUM('2020实际制造费用池州天赐'!K85,'2020实际管理费用池州天赐'!K85,'2020实际营业费用池州天赐'!K85)</f>
        <v>0</v>
      </c>
      <c r="L85" s="46">
        <f>SUM('2020实际制造费用池州天赐'!L85,'2020实际管理费用池州天赐'!L85,'2020实际营业费用池州天赐'!L85)</f>
        <v>0</v>
      </c>
      <c r="M85" s="46">
        <f>SUM('2020实际制造费用池州天赐'!M85,'2020实际管理费用池州天赐'!M85,'2020实际营业费用池州天赐'!M85)</f>
        <v>0</v>
      </c>
      <c r="N85" s="46">
        <f>SUM('2020实际制造费用池州天赐'!N85,'2020实际管理费用池州天赐'!N85,'2020实际营业费用池州天赐'!N85)</f>
        <v>0</v>
      </c>
      <c r="O85" s="46">
        <f>SUM('2020实际制造费用池州天赐'!O85,'2020实际管理费用池州天赐'!O85,'2020实际营业费用池州天赐'!O85)</f>
        <v>0</v>
      </c>
      <c r="P85" s="46">
        <f>SUM('2020实际制造费用池州天赐'!P85,'2020实际管理费用池州天赐'!P85,'2020实际营业费用池州天赐'!P85)</f>
        <v>0</v>
      </c>
      <c r="Q85" s="46">
        <f>SUM('2020实际制造费用池州天赐'!Q85,'2020实际管理费用池州天赐'!Q85,'2020实际营业费用池州天赐'!Q85)</f>
        <v>0</v>
      </c>
      <c r="R85" s="46">
        <f>SUM('2020实际制造费用池州天赐'!R85,'2020实际管理费用池州天赐'!R85,'2020实际营业费用池州天赐'!R85)</f>
        <v>0</v>
      </c>
      <c r="S85" s="46">
        <f>SUM('2020实际制造费用池州天赐'!S85,'2020实际管理费用池州天赐'!S85,'2020实际营业费用池州天赐'!S85)</f>
        <v>0</v>
      </c>
      <c r="T85" s="18">
        <f t="shared" si="1"/>
        <v>0</v>
      </c>
      <c r="U85" s="33"/>
    </row>
    <row r="86" spans="1:29" s="5" customFormat="1" ht="17.25" customHeight="1">
      <c r="A86" s="331" t="s">
        <v>139</v>
      </c>
      <c r="B86" s="60" t="s">
        <v>140</v>
      </c>
      <c r="C86" s="63" t="s">
        <v>140</v>
      </c>
      <c r="D86" s="46">
        <f ca="1">SUM('2020实际制造费用池州天赐'!D86,'2020实际管理费用池州天赐'!D86,'2020实际营业费用池州天赐'!D86)</f>
        <v>0</v>
      </c>
      <c r="E86" s="46">
        <f ca="1">SUM('2020实际制造费用池州天赐'!E86,'2020实际管理费用池州天赐'!E86,'2020实际营业费用池州天赐'!E86)</f>
        <v>0</v>
      </c>
      <c r="F86" s="46">
        <f ca="1">SUM('2020实际制造费用池州天赐'!F86,'2020实际管理费用池州天赐'!F86,'2020实际营业费用池州天赐'!F86)</f>
        <v>0</v>
      </c>
      <c r="G86" s="46">
        <f ca="1">SUM('2020实际制造费用池州天赐'!G86,'2020实际管理费用池州天赐'!G86,'2020实际营业费用池州天赐'!G86)</f>
        <v>0</v>
      </c>
      <c r="H86" s="46">
        <f>SUM('2020实际制造费用池州天赐'!H86,'2020实际管理费用池州天赐'!H86,'2020实际营业费用池州天赐'!H86)</f>
        <v>0</v>
      </c>
      <c r="I86" s="46">
        <f>SUM('2020实际制造费用池州天赐'!I86,'2020实际管理费用池州天赐'!I86,'2020实际营业费用池州天赐'!I86)</f>
        <v>0</v>
      </c>
      <c r="J86" s="46">
        <f>SUM('2020实际制造费用池州天赐'!J86,'2020实际管理费用池州天赐'!J86,'2020实际营业费用池州天赐'!J86)</f>
        <v>0</v>
      </c>
      <c r="K86" s="46">
        <f>SUM('2020实际制造费用池州天赐'!K86,'2020实际管理费用池州天赐'!K86,'2020实际营业费用池州天赐'!K86)</f>
        <v>0</v>
      </c>
      <c r="L86" s="46">
        <f>SUM('2020实际制造费用池州天赐'!L86,'2020实际管理费用池州天赐'!L86,'2020实际营业费用池州天赐'!L86)</f>
        <v>0</v>
      </c>
      <c r="M86" s="46">
        <f>SUM('2020实际制造费用池州天赐'!M86,'2020实际管理费用池州天赐'!M86,'2020实际营业费用池州天赐'!M86)</f>
        <v>0</v>
      </c>
      <c r="N86" s="46">
        <f>SUM('2020实际制造费用池州天赐'!N86,'2020实际管理费用池州天赐'!N86,'2020实际营业费用池州天赐'!N86)</f>
        <v>0</v>
      </c>
      <c r="O86" s="46">
        <f>SUM('2020实际制造费用池州天赐'!O86,'2020实际管理费用池州天赐'!O86,'2020实际营业费用池州天赐'!O86)</f>
        <v>0</v>
      </c>
      <c r="P86" s="46">
        <f>SUM('2020实际制造费用池州天赐'!P86,'2020实际管理费用池州天赐'!P86,'2020实际营业费用池州天赐'!P86)</f>
        <v>0</v>
      </c>
      <c r="Q86" s="46">
        <f>SUM('2020实际制造费用池州天赐'!Q86,'2020实际管理费用池州天赐'!Q86,'2020实际营业费用池州天赐'!Q86)</f>
        <v>0</v>
      </c>
      <c r="R86" s="46">
        <f>SUM('2020实际制造费用池州天赐'!R86,'2020实际管理费用池州天赐'!R86,'2020实际营业费用池州天赐'!R86)</f>
        <v>0</v>
      </c>
      <c r="S86" s="46">
        <f>SUM('2020实际制造费用池州天赐'!S86,'2020实际管理费用池州天赐'!S86,'2020实际营业费用池州天赐'!S86)</f>
        <v>0</v>
      </c>
      <c r="T86" s="18">
        <f t="shared" si="1"/>
        <v>0</v>
      </c>
      <c r="U86" s="33"/>
    </row>
    <row r="87" spans="1:29" s="5" customFormat="1" ht="17.25" customHeight="1">
      <c r="A87" s="331"/>
      <c r="B87" s="60" t="s">
        <v>141</v>
      </c>
      <c r="C87" s="63" t="s">
        <v>141</v>
      </c>
      <c r="D87" s="46">
        <f ca="1">SUM('2020实际制造费用池州天赐'!D87,'2020实际管理费用池州天赐'!D87,'2020实际营业费用池州天赐'!D87)</f>
        <v>0</v>
      </c>
      <c r="E87" s="46">
        <f ca="1">SUM('2020实际制造费用池州天赐'!E87,'2020实际管理费用池州天赐'!E87,'2020实际营业费用池州天赐'!E87)</f>
        <v>0</v>
      </c>
      <c r="F87" s="46">
        <f ca="1">SUM('2020实际制造费用池州天赐'!F87,'2020实际管理费用池州天赐'!F87,'2020实际营业费用池州天赐'!F87)</f>
        <v>0</v>
      </c>
      <c r="G87" s="46">
        <f ca="1">SUM('2020实际制造费用池州天赐'!G87,'2020实际管理费用池州天赐'!G87,'2020实际营业费用池州天赐'!G87)</f>
        <v>0</v>
      </c>
      <c r="H87" s="46">
        <f>SUM('2020实际制造费用池州天赐'!H87,'2020实际管理费用池州天赐'!H87,'2020实际营业费用池州天赐'!H87)</f>
        <v>0</v>
      </c>
      <c r="I87" s="46">
        <f>SUM('2020实际制造费用池州天赐'!I87,'2020实际管理费用池州天赐'!I87,'2020实际营业费用池州天赐'!I87)</f>
        <v>0</v>
      </c>
      <c r="J87" s="46">
        <f>SUM('2020实际制造费用池州天赐'!J87,'2020实际管理费用池州天赐'!J87,'2020实际营业费用池州天赐'!J87)</f>
        <v>0</v>
      </c>
      <c r="K87" s="46">
        <f>SUM('2020实际制造费用池州天赐'!K87,'2020实际管理费用池州天赐'!K87,'2020实际营业费用池州天赐'!K87)</f>
        <v>0</v>
      </c>
      <c r="L87" s="46">
        <f>SUM('2020实际制造费用池州天赐'!L87,'2020实际管理费用池州天赐'!L87,'2020实际营业费用池州天赐'!L87)</f>
        <v>0</v>
      </c>
      <c r="M87" s="46">
        <f>SUM('2020实际制造费用池州天赐'!M87,'2020实际管理费用池州天赐'!M87,'2020实际营业费用池州天赐'!M87)</f>
        <v>0</v>
      </c>
      <c r="N87" s="46">
        <f>SUM('2020实际制造费用池州天赐'!N87,'2020实际管理费用池州天赐'!N87,'2020实际营业费用池州天赐'!N87)</f>
        <v>0</v>
      </c>
      <c r="O87" s="46">
        <f>SUM('2020实际制造费用池州天赐'!O87,'2020实际管理费用池州天赐'!O87,'2020实际营业费用池州天赐'!O87)</f>
        <v>0</v>
      </c>
      <c r="P87" s="46">
        <f>SUM('2020实际制造费用池州天赐'!P87,'2020实际管理费用池州天赐'!P87,'2020实际营业费用池州天赐'!P87)</f>
        <v>0</v>
      </c>
      <c r="Q87" s="46">
        <f>SUM('2020实际制造费用池州天赐'!Q87,'2020实际管理费用池州天赐'!Q87,'2020实际营业费用池州天赐'!Q87)</f>
        <v>0</v>
      </c>
      <c r="R87" s="46">
        <f>SUM('2020实际制造费用池州天赐'!R87,'2020实际管理费用池州天赐'!R87,'2020实际营业费用池州天赐'!R87)</f>
        <v>0</v>
      </c>
      <c r="S87" s="46">
        <f>SUM('2020实际制造费用池州天赐'!S87,'2020实际管理费用池州天赐'!S87,'2020实际营业费用池州天赐'!S87)</f>
        <v>0</v>
      </c>
      <c r="T87" s="18">
        <f t="shared" si="1"/>
        <v>0</v>
      </c>
      <c r="U87" s="33"/>
    </row>
    <row r="88" spans="1:29" s="5" customFormat="1" ht="17.25" customHeight="1">
      <c r="A88" s="331"/>
      <c r="B88" s="60" t="s">
        <v>142</v>
      </c>
      <c r="C88" s="63" t="s">
        <v>142</v>
      </c>
      <c r="D88" s="46">
        <f ca="1">SUM('2020实际制造费用池州天赐'!D88,'2020实际管理费用池州天赐'!D88,'2020实际营业费用池州天赐'!D88)</f>
        <v>0</v>
      </c>
      <c r="E88" s="46">
        <f ca="1">SUM('2020实际制造费用池州天赐'!E88,'2020实际管理费用池州天赐'!E88,'2020实际营业费用池州天赐'!E88)</f>
        <v>0</v>
      </c>
      <c r="F88" s="46">
        <f ca="1">SUM('2020实际制造费用池州天赐'!F88,'2020实际管理费用池州天赐'!F88,'2020实际营业费用池州天赐'!F88)</f>
        <v>0</v>
      </c>
      <c r="G88" s="46">
        <f ca="1">SUM('2020实际制造费用池州天赐'!G88,'2020实际管理费用池州天赐'!G88,'2020实际营业费用池州天赐'!G88)</f>
        <v>0</v>
      </c>
      <c r="H88" s="46">
        <f>SUM('2020实际制造费用池州天赐'!H88,'2020实际管理费用池州天赐'!H88,'2020实际营业费用池州天赐'!H88)</f>
        <v>0</v>
      </c>
      <c r="I88" s="46">
        <f>SUM('2020实际制造费用池州天赐'!I88,'2020实际管理费用池州天赐'!I88,'2020实际营业费用池州天赐'!I88)</f>
        <v>0</v>
      </c>
      <c r="J88" s="46">
        <f>SUM('2020实际制造费用池州天赐'!J88,'2020实际管理费用池州天赐'!J88,'2020实际营业费用池州天赐'!J88)</f>
        <v>0</v>
      </c>
      <c r="K88" s="46">
        <f>SUM('2020实际制造费用池州天赐'!K88,'2020实际管理费用池州天赐'!K88,'2020实际营业费用池州天赐'!K88)</f>
        <v>0</v>
      </c>
      <c r="L88" s="46">
        <f>SUM('2020实际制造费用池州天赐'!L88,'2020实际管理费用池州天赐'!L88,'2020实际营业费用池州天赐'!L88)</f>
        <v>0</v>
      </c>
      <c r="M88" s="46">
        <f>SUM('2020实际制造费用池州天赐'!M88,'2020实际管理费用池州天赐'!M88,'2020实际营业费用池州天赐'!M88)</f>
        <v>0</v>
      </c>
      <c r="N88" s="46">
        <f>SUM('2020实际制造费用池州天赐'!N88,'2020实际管理费用池州天赐'!N88,'2020实际营业费用池州天赐'!N88)</f>
        <v>0</v>
      </c>
      <c r="O88" s="46">
        <f>SUM('2020实际制造费用池州天赐'!O88,'2020实际管理费用池州天赐'!O88,'2020实际营业费用池州天赐'!O88)</f>
        <v>0</v>
      </c>
      <c r="P88" s="46">
        <f>SUM('2020实际制造费用池州天赐'!P88,'2020实际管理费用池州天赐'!P88,'2020实际营业费用池州天赐'!P88)</f>
        <v>0</v>
      </c>
      <c r="Q88" s="46">
        <f>SUM('2020实际制造费用池州天赐'!Q88,'2020实际管理费用池州天赐'!Q88,'2020实际营业费用池州天赐'!Q88)</f>
        <v>0</v>
      </c>
      <c r="R88" s="46">
        <f>SUM('2020实际制造费用池州天赐'!R88,'2020实际管理费用池州天赐'!R88,'2020实际营业费用池州天赐'!R88)</f>
        <v>0</v>
      </c>
      <c r="S88" s="46">
        <f>SUM('2020实际制造费用池州天赐'!S88,'2020实际管理费用池州天赐'!S88,'2020实际营业费用池州天赐'!S88)</f>
        <v>0</v>
      </c>
      <c r="T88" s="18">
        <f t="shared" si="1"/>
        <v>0</v>
      </c>
      <c r="U88" s="33"/>
    </row>
    <row r="89" spans="1:29" s="5" customFormat="1" ht="17.25" customHeight="1">
      <c r="A89" s="331"/>
      <c r="B89" s="60" t="s">
        <v>143</v>
      </c>
      <c r="C89" s="63" t="s">
        <v>143</v>
      </c>
      <c r="D89" s="46">
        <f ca="1">SUM('2020实际制造费用池州天赐'!D89,'2020实际管理费用池州天赐'!D89,'2020实际营业费用池州天赐'!D89)</f>
        <v>0</v>
      </c>
      <c r="E89" s="46">
        <f ca="1">SUM('2020实际制造费用池州天赐'!E89,'2020实际管理费用池州天赐'!E89,'2020实际营业费用池州天赐'!E89)</f>
        <v>0</v>
      </c>
      <c r="F89" s="46">
        <f ca="1">SUM('2020实际制造费用池州天赐'!F89,'2020实际管理费用池州天赐'!F89,'2020实际营业费用池州天赐'!F89)</f>
        <v>0</v>
      </c>
      <c r="G89" s="46">
        <f ca="1">SUM('2020实际制造费用池州天赐'!G89,'2020实际管理费用池州天赐'!G89,'2020实际营业费用池州天赐'!G89)</f>
        <v>0</v>
      </c>
      <c r="H89" s="46">
        <f>SUM('2020实际制造费用池州天赐'!H89,'2020实际管理费用池州天赐'!H89,'2020实际营业费用池州天赐'!H89)</f>
        <v>0</v>
      </c>
      <c r="I89" s="46">
        <f>SUM('2020实际制造费用池州天赐'!I89,'2020实际管理费用池州天赐'!I89,'2020实际营业费用池州天赐'!I89)</f>
        <v>0</v>
      </c>
      <c r="J89" s="46">
        <f>SUM('2020实际制造费用池州天赐'!J89,'2020实际管理费用池州天赐'!J89,'2020实际营业费用池州天赐'!J89)</f>
        <v>0</v>
      </c>
      <c r="K89" s="46">
        <f>SUM('2020实际制造费用池州天赐'!K89,'2020实际管理费用池州天赐'!K89,'2020实际营业费用池州天赐'!K89)</f>
        <v>0</v>
      </c>
      <c r="L89" s="46">
        <f>SUM('2020实际制造费用池州天赐'!L89,'2020实际管理费用池州天赐'!L89,'2020实际营业费用池州天赐'!L89)</f>
        <v>0</v>
      </c>
      <c r="M89" s="46">
        <f>SUM('2020实际制造费用池州天赐'!M89,'2020实际管理费用池州天赐'!M89,'2020实际营业费用池州天赐'!M89)</f>
        <v>0</v>
      </c>
      <c r="N89" s="46">
        <f>SUM('2020实际制造费用池州天赐'!N89,'2020实际管理费用池州天赐'!N89,'2020实际营业费用池州天赐'!N89)</f>
        <v>0</v>
      </c>
      <c r="O89" s="46">
        <f>SUM('2020实际制造费用池州天赐'!O89,'2020实际管理费用池州天赐'!O89,'2020实际营业费用池州天赐'!O89)</f>
        <v>0</v>
      </c>
      <c r="P89" s="46">
        <f>SUM('2020实际制造费用池州天赐'!P89,'2020实际管理费用池州天赐'!P89,'2020实际营业费用池州天赐'!P89)</f>
        <v>0</v>
      </c>
      <c r="Q89" s="46">
        <f>SUM('2020实际制造费用池州天赐'!Q89,'2020实际管理费用池州天赐'!Q89,'2020实际营业费用池州天赐'!Q89)</f>
        <v>0</v>
      </c>
      <c r="R89" s="46">
        <f>SUM('2020实际制造费用池州天赐'!R89,'2020实际管理费用池州天赐'!R89,'2020实际营业费用池州天赐'!R89)</f>
        <v>0</v>
      </c>
      <c r="S89" s="46">
        <f>SUM('2020实际制造费用池州天赐'!S89,'2020实际管理费用池州天赐'!S89,'2020实际营业费用池州天赐'!S89)</f>
        <v>0</v>
      </c>
      <c r="T89" s="18">
        <f t="shared" si="1"/>
        <v>0</v>
      </c>
      <c r="U89" s="33"/>
    </row>
    <row r="90" spans="1:29" s="5" customFormat="1" ht="17.25" customHeight="1">
      <c r="A90" s="332" t="s">
        <v>144</v>
      </c>
      <c r="B90" s="60" t="s">
        <v>145</v>
      </c>
      <c r="C90" s="63" t="s">
        <v>145</v>
      </c>
      <c r="D90" s="46">
        <f ca="1">SUM('2020实际制造费用池州天赐'!D90,'2020实际管理费用池州天赐'!D90,'2020实际营业费用池州天赐'!D90)</f>
        <v>0</v>
      </c>
      <c r="E90" s="46">
        <f ca="1">SUM('2020实际制造费用池州天赐'!E90,'2020实际管理费用池州天赐'!E90,'2020实际营业费用池州天赐'!E90)</f>
        <v>0</v>
      </c>
      <c r="F90" s="46">
        <f ca="1">SUM('2020实际制造费用池州天赐'!F90,'2020实际管理费用池州天赐'!F90,'2020实际营业费用池州天赐'!F90)</f>
        <v>0</v>
      </c>
      <c r="G90" s="46">
        <f ca="1">SUM('2020实际制造费用池州天赐'!G90,'2020实际管理费用池州天赐'!G90,'2020实际营业费用池州天赐'!G90)</f>
        <v>0</v>
      </c>
      <c r="H90" s="46">
        <f>SUM('2020实际制造费用池州天赐'!H90,'2020实际管理费用池州天赐'!H90,'2020实际营业费用池州天赐'!H90)</f>
        <v>0</v>
      </c>
      <c r="I90" s="46">
        <f>SUM('2020实际制造费用池州天赐'!I90,'2020实际管理费用池州天赐'!I90,'2020实际营业费用池州天赐'!I90)</f>
        <v>0</v>
      </c>
      <c r="J90" s="46">
        <f>SUM('2020实际制造费用池州天赐'!J90,'2020实际管理费用池州天赐'!J90,'2020实际营业费用池州天赐'!J90)</f>
        <v>0</v>
      </c>
      <c r="K90" s="46">
        <f>SUM('2020实际制造费用池州天赐'!K90,'2020实际管理费用池州天赐'!K90,'2020实际营业费用池州天赐'!K90)</f>
        <v>0</v>
      </c>
      <c r="L90" s="46">
        <f>SUM('2020实际制造费用池州天赐'!L90,'2020实际管理费用池州天赐'!L90,'2020实际营业费用池州天赐'!L90)</f>
        <v>0</v>
      </c>
      <c r="M90" s="46">
        <f>SUM('2020实际制造费用池州天赐'!M90,'2020实际管理费用池州天赐'!M90,'2020实际营业费用池州天赐'!M90)</f>
        <v>0</v>
      </c>
      <c r="N90" s="46">
        <f>SUM('2020实际制造费用池州天赐'!N90,'2020实际管理费用池州天赐'!N90,'2020实际营业费用池州天赐'!N90)</f>
        <v>0</v>
      </c>
      <c r="O90" s="46">
        <f>SUM('2020实际制造费用池州天赐'!O90,'2020实际管理费用池州天赐'!O90,'2020实际营业费用池州天赐'!O90)</f>
        <v>0</v>
      </c>
      <c r="P90" s="46">
        <f>SUM('2020实际制造费用池州天赐'!P90,'2020实际管理费用池州天赐'!P90,'2020实际营业费用池州天赐'!P90)</f>
        <v>0</v>
      </c>
      <c r="Q90" s="46">
        <f>SUM('2020实际制造费用池州天赐'!Q90,'2020实际管理费用池州天赐'!Q90,'2020实际营业费用池州天赐'!Q90)</f>
        <v>0</v>
      </c>
      <c r="R90" s="46">
        <f>SUM('2020实际制造费用池州天赐'!R90,'2020实际管理费用池州天赐'!R90,'2020实际营业费用池州天赐'!R90)</f>
        <v>0</v>
      </c>
      <c r="S90" s="46">
        <f>SUM('2020实际制造费用池州天赐'!S90,'2020实际管理费用池州天赐'!S90,'2020实际营业费用池州天赐'!S90)</f>
        <v>0</v>
      </c>
      <c r="T90" s="18">
        <f t="shared" si="1"/>
        <v>0</v>
      </c>
      <c r="U90" s="33"/>
    </row>
    <row r="91" spans="1:29" s="5" customFormat="1" ht="17.25" customHeight="1">
      <c r="A91" s="332"/>
      <c r="B91" s="60" t="s">
        <v>146</v>
      </c>
      <c r="C91" s="63" t="s">
        <v>146</v>
      </c>
      <c r="D91" s="46">
        <f ca="1">SUM('2020实际制造费用池州天赐'!D91,'2020实际管理费用池州天赐'!D91,'2020实际营业费用池州天赐'!D91)</f>
        <v>0</v>
      </c>
      <c r="E91" s="46">
        <f ca="1">SUM('2020实际制造费用池州天赐'!E91,'2020实际管理费用池州天赐'!E91,'2020实际营业费用池州天赐'!E91)</f>
        <v>0</v>
      </c>
      <c r="F91" s="46">
        <f ca="1">SUM('2020实际制造费用池州天赐'!F91,'2020实际管理费用池州天赐'!F91,'2020实际营业费用池州天赐'!F91)</f>
        <v>0</v>
      </c>
      <c r="G91" s="46">
        <f ca="1">SUM('2020实际制造费用池州天赐'!G91,'2020实际管理费用池州天赐'!G91,'2020实际营业费用池州天赐'!G91)</f>
        <v>0</v>
      </c>
      <c r="H91" s="46">
        <f>SUM('2020实际制造费用池州天赐'!H91,'2020实际管理费用池州天赐'!H91,'2020实际营业费用池州天赐'!H91)</f>
        <v>0</v>
      </c>
      <c r="I91" s="46">
        <f>SUM('2020实际制造费用池州天赐'!I91,'2020实际管理费用池州天赐'!I91,'2020实际营业费用池州天赐'!I91)</f>
        <v>0</v>
      </c>
      <c r="J91" s="46">
        <f>SUM('2020实际制造费用池州天赐'!J91,'2020实际管理费用池州天赐'!J91,'2020实际营业费用池州天赐'!J91)</f>
        <v>0</v>
      </c>
      <c r="K91" s="46">
        <f>SUM('2020实际制造费用池州天赐'!K91,'2020实际管理费用池州天赐'!K91,'2020实际营业费用池州天赐'!K91)</f>
        <v>0</v>
      </c>
      <c r="L91" s="46">
        <f>SUM('2020实际制造费用池州天赐'!L91,'2020实际管理费用池州天赐'!L91,'2020实际营业费用池州天赐'!L91)</f>
        <v>0</v>
      </c>
      <c r="M91" s="46">
        <f>SUM('2020实际制造费用池州天赐'!M91,'2020实际管理费用池州天赐'!M91,'2020实际营业费用池州天赐'!M91)</f>
        <v>0</v>
      </c>
      <c r="N91" s="46">
        <f>SUM('2020实际制造费用池州天赐'!N91,'2020实际管理费用池州天赐'!N91,'2020实际营业费用池州天赐'!N91)</f>
        <v>0</v>
      </c>
      <c r="O91" s="46">
        <f>SUM('2020实际制造费用池州天赐'!O91,'2020实际管理费用池州天赐'!O91,'2020实际营业费用池州天赐'!O91)</f>
        <v>0</v>
      </c>
      <c r="P91" s="46">
        <f>SUM('2020实际制造费用池州天赐'!P91,'2020实际管理费用池州天赐'!P91,'2020实际营业费用池州天赐'!P91)</f>
        <v>0</v>
      </c>
      <c r="Q91" s="46">
        <f>SUM('2020实际制造费用池州天赐'!Q91,'2020实际管理费用池州天赐'!Q91,'2020实际营业费用池州天赐'!Q91)</f>
        <v>0</v>
      </c>
      <c r="R91" s="46">
        <f>SUM('2020实际制造费用池州天赐'!R91,'2020实际管理费用池州天赐'!R91,'2020实际营业费用池州天赐'!R91)</f>
        <v>0</v>
      </c>
      <c r="S91" s="46">
        <f>SUM('2020实际制造费用池州天赐'!S91,'2020实际管理费用池州天赐'!S91,'2020实际营业费用池州天赐'!S91)</f>
        <v>0</v>
      </c>
      <c r="T91" s="18">
        <f t="shared" si="1"/>
        <v>0</v>
      </c>
      <c r="U91" s="33"/>
    </row>
    <row r="92" spans="1:29" s="5" customFormat="1" ht="17.25" customHeight="1">
      <c r="A92" s="332"/>
      <c r="B92" s="60" t="s">
        <v>147</v>
      </c>
      <c r="C92" s="63" t="s">
        <v>147</v>
      </c>
      <c r="D92" s="46">
        <f ca="1">SUM('2020实际制造费用池州天赐'!D92,'2020实际管理费用池州天赐'!D92,'2020实际营业费用池州天赐'!D92)</f>
        <v>53797.63</v>
      </c>
      <c r="E92" s="46">
        <f ca="1">SUM('2020实际制造费用池州天赐'!E92,'2020实际管理费用池州天赐'!E92,'2020实际营业费用池州天赐'!E92)</f>
        <v>59917.5</v>
      </c>
      <c r="F92" s="46">
        <f ca="1">SUM('2020实际制造费用池州天赐'!F92,'2020实际管理费用池州天赐'!F92,'2020实际营业费用池州天赐'!F92)</f>
        <v>168105.77000000002</v>
      </c>
      <c r="G92" s="46">
        <f ca="1">SUM('2020实际制造费用池州天赐'!G92,'2020实际管理费用池州天赐'!G92,'2020实际营业费用池州天赐'!G92)</f>
        <v>180039.7</v>
      </c>
      <c r="H92" s="46">
        <f>SUM('2020实际制造费用池州天赐'!H92,'2020实际管理费用池州天赐'!H92,'2020实际营业费用池州天赐'!H92)</f>
        <v>55431.87</v>
      </c>
      <c r="I92" s="46">
        <f>SUM('2020实际制造费用池州天赐'!I92,'2020实际管理费用池州天赐'!I92,'2020实际营业费用池州天赐'!I92)</f>
        <v>64690.33</v>
      </c>
      <c r="J92" s="46">
        <f>SUM('2020实际制造费用池州天赐'!J92,'2020实际管理费用池州天赐'!J92,'2020实际营业费用池州天赐'!J92)</f>
        <v>59917.5</v>
      </c>
      <c r="K92" s="46">
        <f>SUM('2020实际制造费用池州天赐'!K92,'2020实际管理费用池州天赐'!K92,'2020实际营业费用池州天赐'!K92)</f>
        <v>0</v>
      </c>
      <c r="L92" s="46">
        <f>SUM('2020实际制造费用池州天赐'!L92,'2020实际管理费用池州天赐'!L92,'2020实际营业费用池州天赐'!L92)</f>
        <v>0</v>
      </c>
      <c r="M92" s="46">
        <f>SUM('2020实际制造费用池州天赐'!M92,'2020实际管理费用池州天赐'!M92,'2020实际营业费用池州天赐'!M92)</f>
        <v>0</v>
      </c>
      <c r="N92" s="46">
        <f>SUM('2020实际制造费用池州天赐'!N92,'2020实际管理费用池州天赐'!N92,'2020实际营业费用池州天赐'!N92)</f>
        <v>0</v>
      </c>
      <c r="O92" s="46">
        <f>SUM('2020实际制造费用池州天赐'!O92,'2020实际管理费用池州天赐'!O92,'2020实际营业费用池州天赐'!O92)</f>
        <v>0</v>
      </c>
      <c r="P92" s="46">
        <f>SUM('2020实际制造费用池州天赐'!P92,'2020实际管理费用池州天赐'!P92,'2020实际营业费用池州天赐'!P92)</f>
        <v>0</v>
      </c>
      <c r="Q92" s="46">
        <f>SUM('2020实际制造费用池州天赐'!Q92,'2020实际管理费用池州天赐'!Q92,'2020实际营业费用池州天赐'!Q92)</f>
        <v>0</v>
      </c>
      <c r="R92" s="46">
        <f>SUM('2020实际制造费用池州天赐'!R92,'2020实际管理费用池州天赐'!R92,'2020实际营业费用池州天赐'!R92)</f>
        <v>0</v>
      </c>
      <c r="S92" s="46">
        <f>SUM('2020实际制造费用池州天赐'!S92,'2020实际管理费用池州天赐'!S92,'2020实际营业费用池州天赐'!S92)</f>
        <v>0</v>
      </c>
      <c r="T92" s="18">
        <f t="shared" si="1"/>
        <v>180039.7</v>
      </c>
      <c r="U92" s="33"/>
    </row>
    <row r="93" spans="1:29" s="58" customFormat="1" ht="15" customHeight="1">
      <c r="A93" s="326" t="s">
        <v>148</v>
      </c>
      <c r="B93" s="326"/>
      <c r="C93" s="326"/>
      <c r="D93" s="18">
        <f t="shared" ref="D93:T93" ca="1" si="2">SUM(D6:D92)</f>
        <v>419640.0900000002</v>
      </c>
      <c r="E93" s="18">
        <f t="shared" ca="1" si="2"/>
        <v>337976.88250927982</v>
      </c>
      <c r="F93" s="18">
        <f t="shared" ca="1" si="2"/>
        <v>1422123.54</v>
      </c>
      <c r="G93" s="18">
        <f t="shared" ca="1" si="2"/>
        <v>668923.86705539003</v>
      </c>
      <c r="H93" s="18">
        <f t="shared" si="2"/>
        <v>1639397.6800000002</v>
      </c>
      <c r="I93" s="18">
        <f t="shared" si="2"/>
        <v>1022792.9899999999</v>
      </c>
      <c r="J93" s="18">
        <f t="shared" si="2"/>
        <v>1665227.0400000003</v>
      </c>
      <c r="K93" s="18">
        <f t="shared" si="2"/>
        <v>0</v>
      </c>
      <c r="L93" s="18">
        <f t="shared" si="2"/>
        <v>0</v>
      </c>
      <c r="M93" s="18">
        <f t="shared" si="2"/>
        <v>0</v>
      </c>
      <c r="N93" s="18">
        <f t="shared" si="2"/>
        <v>0</v>
      </c>
      <c r="O93" s="18">
        <f t="shared" si="2"/>
        <v>0</v>
      </c>
      <c r="P93" s="18">
        <f t="shared" si="2"/>
        <v>0</v>
      </c>
      <c r="Q93" s="18">
        <f t="shared" si="2"/>
        <v>0</v>
      </c>
      <c r="R93" s="18">
        <f t="shared" si="2"/>
        <v>0</v>
      </c>
      <c r="S93" s="18">
        <f t="shared" si="2"/>
        <v>0</v>
      </c>
      <c r="T93" s="18">
        <f t="shared" si="2"/>
        <v>4327417.71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19" customFormat="1" ht="12">
      <c r="C94" s="70"/>
      <c r="D94" s="32">
        <f ca="1">D93-SUM('2020实际制造费用池州天赐'!D93,'2020实际管理费用池州天赐'!D93,'2020实际营业费用池州天赐'!D93)</f>
        <v>0</v>
      </c>
      <c r="E94" s="32">
        <f ca="1">E93-SUM('2020实际制造费用池州天赐'!E93,'2020实际管理费用池州天赐'!E93,'2020实际营业费用池州天赐'!E93)</f>
        <v>0</v>
      </c>
      <c r="F94" s="32">
        <f ca="1">F93-SUM('2020实际制造费用池州天赐'!F93,'2020实际管理费用池州天赐'!F93,'2020实际营业费用池州天赐'!F93)</f>
        <v>0</v>
      </c>
      <c r="G94" s="32">
        <f ca="1">G93-SUM('2020实际制造费用池州天赐'!G93,'2020实际管理费用池州天赐'!G93,'2020实际营业费用池州天赐'!G93)</f>
        <v>0</v>
      </c>
      <c r="H94" s="32">
        <f>H93-SUM('2020实际制造费用池州天赐'!H93,'2020实际管理费用池州天赐'!H93,'2020实际营业费用池州天赐'!H93)</f>
        <v>0</v>
      </c>
      <c r="I94" s="32">
        <f>I93-SUM('2020实际制造费用池州天赐'!I93,'2020实际管理费用池州天赐'!I93,'2020实际营业费用池州天赐'!I93)</f>
        <v>0</v>
      </c>
      <c r="J94" s="32">
        <f>J93-SUM('2020实际制造费用池州天赐'!J93,'2020实际管理费用池州天赐'!J93,'2020实际营业费用池州天赐'!J93)</f>
        <v>0</v>
      </c>
      <c r="K94" s="32">
        <f>K93-SUM('2020实际制造费用池州天赐'!K93,'2020实际管理费用池州天赐'!K93,'2020实际营业费用池州天赐'!K93)</f>
        <v>0</v>
      </c>
      <c r="L94" s="32">
        <f>L93-SUM('2020实际制造费用池州天赐'!L93,'2020实际管理费用池州天赐'!L93,'2020实际营业费用池州天赐'!L93)</f>
        <v>0</v>
      </c>
      <c r="M94" s="32">
        <f>M93-SUM('2020实际制造费用池州天赐'!M93,'2020实际管理费用池州天赐'!M93,'2020实际营业费用池州天赐'!M93)</f>
        <v>0</v>
      </c>
      <c r="N94" s="32">
        <f>N93-SUM('2020实际制造费用池州天赐'!N93,'2020实际管理费用池州天赐'!N93,'2020实际营业费用池州天赐'!N93)</f>
        <v>0</v>
      </c>
      <c r="O94" s="32">
        <f>O93-SUM('2020实际制造费用池州天赐'!O93,'2020实际管理费用池州天赐'!O93,'2020实际营业费用池州天赐'!O93)</f>
        <v>0</v>
      </c>
      <c r="P94" s="32">
        <f>P93-SUM('2020实际制造费用池州天赐'!P93,'2020实际管理费用池州天赐'!P93,'2020实际营业费用池州天赐'!P93)</f>
        <v>0</v>
      </c>
      <c r="Q94" s="32">
        <f>Q93-SUM('2020实际制造费用池州天赐'!Q93,'2020实际管理费用池州天赐'!Q93,'2020实际营业费用池州天赐'!Q93)</f>
        <v>0</v>
      </c>
      <c r="R94" s="32">
        <f>R93-SUM('2020实际制造费用池州天赐'!R93,'2020实际管理费用池州天赐'!R93,'2020实际营业费用池州天赐'!R93)</f>
        <v>0</v>
      </c>
      <c r="S94" s="32">
        <f>S93-SUM('2020实际制造费用池州天赐'!S93,'2020实际管理费用池州天赐'!S93,'2020实际营业费用池州天赐'!S93)</f>
        <v>0</v>
      </c>
      <c r="T94" s="32">
        <f>T93-SUM('2020实际制造费用池州天赐'!T93,'2020实际管理费用池州天赐'!T93,'2020实际营业费用池州天赐'!T93)</f>
        <v>0</v>
      </c>
      <c r="U94" s="32"/>
    </row>
    <row r="95" spans="1:29">
      <c r="L95" s="135"/>
    </row>
  </sheetData>
  <mergeCells count="34">
    <mergeCell ref="A93:C93"/>
    <mergeCell ref="A57:A62"/>
    <mergeCell ref="A63:A75"/>
    <mergeCell ref="A76:A79"/>
    <mergeCell ref="A80:A85"/>
    <mergeCell ref="A86:A89"/>
    <mergeCell ref="A90:A92"/>
    <mergeCell ref="B73:B74"/>
    <mergeCell ref="A49:A56"/>
    <mergeCell ref="B77:B78"/>
    <mergeCell ref="B82:B84"/>
    <mergeCell ref="B49:B51"/>
    <mergeCell ref="B52:B54"/>
    <mergeCell ref="B4:B5"/>
    <mergeCell ref="A4:A5"/>
    <mergeCell ref="A6:A27"/>
    <mergeCell ref="A28:A40"/>
    <mergeCell ref="A41:A48"/>
    <mergeCell ref="C4:C5"/>
    <mergeCell ref="T4:T5"/>
    <mergeCell ref="U4:U5"/>
    <mergeCell ref="B59:B60"/>
    <mergeCell ref="B68:B69"/>
    <mergeCell ref="B6:B7"/>
    <mergeCell ref="B10:B18"/>
    <mergeCell ref="B22:B26"/>
    <mergeCell ref="B28:B29"/>
    <mergeCell ref="B31:B33"/>
    <mergeCell ref="D4:E4"/>
    <mergeCell ref="F4:G4"/>
    <mergeCell ref="H4:S4"/>
    <mergeCell ref="B34:B35"/>
    <mergeCell ref="B38:B39"/>
    <mergeCell ref="B44:B45"/>
  </mergeCells>
  <phoneticPr fontId="27" type="noConversion"/>
  <conditionalFormatting sqref="U41:XFD41 A41:C41">
    <cfRule type="cellIs" dxfId="19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R98"/>
  <sheetViews>
    <sheetView workbookViewId="0">
      <pane xSplit="3" ySplit="5" topLeftCell="D12" activePane="bottomRight" state="frozen"/>
      <selection pane="topRight"/>
      <selection pane="bottomLeft"/>
      <selection pane="bottomRight" activeCell="E27" sqref="E27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8.375" style="34" customWidth="1"/>
    <col min="5" max="5" width="17" style="34" customWidth="1"/>
    <col min="6" max="7" width="17.25" style="34" customWidth="1"/>
    <col min="8" max="8" width="16.75" style="34" customWidth="1"/>
    <col min="9" max="9" width="17.25" style="34" customWidth="1"/>
    <col min="10" max="10" width="16.875" style="34" customWidth="1"/>
    <col min="11" max="11" width="18.375" style="34" customWidth="1"/>
    <col min="12" max="12" width="17.875" style="34" customWidth="1"/>
    <col min="13" max="13" width="18" style="34" customWidth="1"/>
    <col min="14" max="14" width="17.125" style="34" customWidth="1"/>
    <col min="15" max="15" width="24.75" style="6" customWidth="1"/>
    <col min="16" max="16" width="12.625" style="6" customWidth="1"/>
    <col min="17" max="17" width="5.875" style="6" customWidth="1"/>
    <col min="18" max="18" width="6.75" style="6" customWidth="1"/>
    <col min="19" max="16384" width="9" style="6"/>
  </cols>
  <sheetData>
    <row r="1" spans="1:18" s="1" customFormat="1" ht="28.5" customHeight="1">
      <c r="A1" s="358" t="s">
        <v>149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185"/>
      <c r="M1" s="185"/>
      <c r="N1" s="185"/>
      <c r="O1" s="222"/>
      <c r="P1" s="222"/>
    </row>
    <row r="2" spans="1:18" s="24" customFormat="1" ht="18" customHeight="1">
      <c r="A2" s="8" t="str">
        <f>"编制单位："&amp;封面!A8</f>
        <v>编制单位：池州天赐高新材料有限公司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编制日期：2020年4月3日</v>
      </c>
      <c r="M3" s="35"/>
      <c r="N3" s="41"/>
      <c r="O3" s="27" t="s">
        <v>150</v>
      </c>
    </row>
    <row r="4" spans="1:18" s="4" customFormat="1" ht="14.25" customHeight="1">
      <c r="A4" s="321" t="s">
        <v>16</v>
      </c>
      <c r="B4" s="321" t="s">
        <v>17</v>
      </c>
      <c r="C4" s="312" t="s">
        <v>18</v>
      </c>
      <c r="D4" s="340" t="s">
        <v>151</v>
      </c>
      <c r="E4" s="359" t="s">
        <v>152</v>
      </c>
      <c r="F4" s="360"/>
      <c r="G4" s="360"/>
      <c r="H4" s="360"/>
      <c r="I4" s="361"/>
      <c r="J4" s="362" t="s">
        <v>153</v>
      </c>
      <c r="K4" s="363"/>
      <c r="L4" s="363"/>
      <c r="M4" s="363"/>
      <c r="N4" s="364"/>
      <c r="O4" s="333" t="s">
        <v>22</v>
      </c>
      <c r="P4" s="6"/>
      <c r="Q4" s="6"/>
    </row>
    <row r="5" spans="1:18" s="5" customFormat="1">
      <c r="A5" s="321"/>
      <c r="B5" s="321"/>
      <c r="C5" s="312"/>
      <c r="D5" s="341"/>
      <c r="E5" s="105" t="s">
        <v>154</v>
      </c>
      <c r="F5" s="106" t="s">
        <v>151</v>
      </c>
      <c r="G5" s="106" t="s">
        <v>155</v>
      </c>
      <c r="H5" s="105" t="s">
        <v>156</v>
      </c>
      <c r="I5" s="105" t="s">
        <v>157</v>
      </c>
      <c r="J5" s="116" t="s">
        <v>154</v>
      </c>
      <c r="K5" s="117" t="s">
        <v>151</v>
      </c>
      <c r="L5" s="117" t="s">
        <v>155</v>
      </c>
      <c r="M5" s="105" t="s">
        <v>156</v>
      </c>
      <c r="N5" s="105" t="s">
        <v>157</v>
      </c>
      <c r="O5" s="334"/>
      <c r="P5" s="55"/>
      <c r="Q5" s="55"/>
    </row>
    <row r="6" spans="1:18" s="73" customFormat="1" ht="17.25" customHeight="1">
      <c r="A6" s="343" t="s">
        <v>37</v>
      </c>
      <c r="B6" s="337" t="s">
        <v>38</v>
      </c>
      <c r="C6" s="79" t="s">
        <v>38</v>
      </c>
      <c r="D6" s="132">
        <f>'2020预算制造费用'!T6</f>
        <v>3106000</v>
      </c>
      <c r="E6" s="132">
        <f ca="1">OFFSET('2019制造费用'!$H6,0,MONTH(封面!$G$13)-1,)</f>
        <v>115606.87</v>
      </c>
      <c r="F6" s="80">
        <f ca="1">OFFSET('2020预算制造费用'!$H6,0,MONTH(封面!$G$13)-1,)</f>
        <v>255000</v>
      </c>
      <c r="G6" s="80">
        <f ca="1">OFFSET('2020实际制造费用池州天赐'!$H6,0,MONTH(封面!$G$13)-1,)</f>
        <v>265365.64</v>
      </c>
      <c r="H6" s="132">
        <f t="shared" ref="H6" ca="1" si="0">G6-E6</f>
        <v>149758.77000000002</v>
      </c>
      <c r="I6" s="132">
        <f t="shared" ref="I6" ca="1" si="1">G6-F6</f>
        <v>10365.640000000014</v>
      </c>
      <c r="J6" s="132">
        <f ca="1">SUM(OFFSET('2019制造费用'!$H6,0,0,1,MONTH(封面!$G$13)))</f>
        <v>362541</v>
      </c>
      <c r="K6" s="132">
        <f ca="1">SUM(OFFSET('2020预算制造费用'!$H6,0,0,1,MONTH(封面!$G$13)))</f>
        <v>770000</v>
      </c>
      <c r="L6" s="132">
        <f ca="1">SUM(OFFSET('2020实际制造费用池州天赐'!$H6,0,0,1,MONTH(封面!$G$13)))</f>
        <v>711422.10000000009</v>
      </c>
      <c r="M6" s="132">
        <f ca="1">L6-J6</f>
        <v>348881.10000000009</v>
      </c>
      <c r="N6" s="132">
        <f ca="1">L6-K6</f>
        <v>-58577.899999999907</v>
      </c>
      <c r="O6" s="223" t="str">
        <f>IF('2020实际制造费用池州天赐'!U6="","",'2020实际制造费用池州天赐'!U6)</f>
        <v/>
      </c>
      <c r="P6" s="133"/>
      <c r="Q6" s="100"/>
      <c r="R6" s="100"/>
    </row>
    <row r="7" spans="1:18" s="73" customFormat="1" ht="17.25" customHeight="1">
      <c r="A7" s="344"/>
      <c r="B7" s="338"/>
      <c r="C7" s="79" t="s">
        <v>39</v>
      </c>
      <c r="D7" s="132">
        <f>'2020预算制造费用'!T7</f>
        <v>88654.400000000009</v>
      </c>
      <c r="E7" s="132">
        <f ca="1">OFFSET('2019制造费用'!$H7,0,MONTH(封面!$G$13)-1,)</f>
        <v>5356</v>
      </c>
      <c r="F7" s="80">
        <f ca="1">OFFSET('2020预算制造费用'!$H7,0,MONTH(封面!$G$13)-1,)</f>
        <v>7387.8666666666659</v>
      </c>
      <c r="G7" s="80">
        <f ca="1">OFFSET('2020实际制造费用池州天赐'!$H7,0,MONTH(封面!$G$13)-1,)</f>
        <v>2914</v>
      </c>
      <c r="H7" s="132">
        <f t="shared" ref="H7:H70" ca="1" si="2">G7-E7</f>
        <v>-2442</v>
      </c>
      <c r="I7" s="132">
        <f t="shared" ref="I7:I70" ca="1" si="3">G7-F7</f>
        <v>-4473.8666666666659</v>
      </c>
      <c r="J7" s="132">
        <f ca="1">SUM(OFFSET('2019制造费用'!$H7,0,0,1,MONTH(封面!$G$13)))</f>
        <v>932.92000000000007</v>
      </c>
      <c r="K7" s="132">
        <f ca="1">SUM(OFFSET('2020预算制造费用'!$H7,0,0,1,MONTH(封面!$G$13)))</f>
        <v>22163.599999999999</v>
      </c>
      <c r="L7" s="132">
        <f ca="1">SUM(OFFSET('2020实际制造费用池州天赐'!$H7,0,0,1,MONTH(封面!$G$13)))</f>
        <v>25962</v>
      </c>
      <c r="M7" s="132">
        <f t="shared" ref="M7:M70" ca="1" si="4">L7-J7</f>
        <v>25029.08</v>
      </c>
      <c r="N7" s="132">
        <f t="shared" ref="N7:N70" ca="1" si="5">L7-K7</f>
        <v>3798.4000000000015</v>
      </c>
      <c r="O7" s="223" t="str">
        <f>IF('2020实际制造费用池州天赐'!U7="","",'2020实际制造费用池州天赐'!U7)</f>
        <v/>
      </c>
      <c r="P7" s="133"/>
      <c r="Q7" s="100"/>
      <c r="R7" s="100"/>
    </row>
    <row r="8" spans="1:18" s="73" customFormat="1" ht="17.25" customHeight="1">
      <c r="A8" s="344"/>
      <c r="B8" s="218" t="s">
        <v>40</v>
      </c>
      <c r="C8" s="79" t="s">
        <v>40</v>
      </c>
      <c r="D8" s="132">
        <f>'2020预算制造费用'!T8</f>
        <v>0</v>
      </c>
      <c r="E8" s="132">
        <f ca="1">OFFSET('2019制造费用'!$H8,0,MONTH(封面!$G$13)-1,)</f>
        <v>0</v>
      </c>
      <c r="F8" s="80">
        <f ca="1">OFFSET('2020预算制造费用'!$H8,0,MONTH(封面!$G$13)-1,)</f>
        <v>0</v>
      </c>
      <c r="G8" s="80">
        <f ca="1">OFFSET('2020实际制造费用池州天赐'!$H8,0,MONTH(封面!$G$13)-1,)</f>
        <v>0</v>
      </c>
      <c r="H8" s="132">
        <f t="shared" ca="1" si="2"/>
        <v>0</v>
      </c>
      <c r="I8" s="132">
        <f t="shared" ca="1" si="3"/>
        <v>0</v>
      </c>
      <c r="J8" s="132">
        <f ca="1">SUM(OFFSET('2019制造费用'!$H8,0,0,1,MONTH(封面!$G$13)))</f>
        <v>0</v>
      </c>
      <c r="K8" s="132">
        <f ca="1">SUM(OFFSET('2020预算制造费用'!$H8,0,0,1,MONTH(封面!$G$13)))</f>
        <v>0</v>
      </c>
      <c r="L8" s="132">
        <f ca="1">SUM(OFFSET('2020实际制造费用池州天赐'!$H8,0,0,1,MONTH(封面!$G$13)))</f>
        <v>0</v>
      </c>
      <c r="M8" s="132">
        <f t="shared" ca="1" si="4"/>
        <v>0</v>
      </c>
      <c r="N8" s="132">
        <f t="shared" ca="1" si="5"/>
        <v>0</v>
      </c>
      <c r="O8" s="223" t="str">
        <f>IF('2020实际制造费用池州天赐'!U8="","",'2020实际制造费用池州天赐'!U8)</f>
        <v/>
      </c>
      <c r="P8" s="133"/>
      <c r="Q8" s="100"/>
      <c r="R8" s="100"/>
    </row>
    <row r="9" spans="1:18" s="73" customFormat="1" ht="17.25" customHeight="1">
      <c r="A9" s="344"/>
      <c r="B9" s="218" t="s">
        <v>41</v>
      </c>
      <c r="C9" s="79" t="s">
        <v>41</v>
      </c>
      <c r="D9" s="132">
        <f>'2020预算制造费用'!T9</f>
        <v>0</v>
      </c>
      <c r="E9" s="132">
        <f ca="1">OFFSET('2019制造费用'!$H9,0,MONTH(封面!$G$13)-1,)</f>
        <v>0</v>
      </c>
      <c r="F9" s="80">
        <f ca="1">OFFSET('2020预算制造费用'!$H9,0,MONTH(封面!$G$13)-1,)</f>
        <v>0</v>
      </c>
      <c r="G9" s="80">
        <f ca="1">OFFSET('2020实际制造费用池州天赐'!$H9,0,MONTH(封面!$G$13)-1,)</f>
        <v>0</v>
      </c>
      <c r="H9" s="132">
        <f t="shared" ca="1" si="2"/>
        <v>0</v>
      </c>
      <c r="I9" s="132">
        <f t="shared" ca="1" si="3"/>
        <v>0</v>
      </c>
      <c r="J9" s="132">
        <f ca="1">SUM(OFFSET('2019制造费用'!$H9,0,0,1,MONTH(封面!$G$13)))</f>
        <v>0</v>
      </c>
      <c r="K9" s="132">
        <f ca="1">SUM(OFFSET('2020预算制造费用'!$H9,0,0,1,MONTH(封面!$G$13)))</f>
        <v>0</v>
      </c>
      <c r="L9" s="132">
        <f ca="1">SUM(OFFSET('2020实际制造费用池州天赐'!$H9,0,0,1,MONTH(封面!$G$13)))</f>
        <v>0</v>
      </c>
      <c r="M9" s="132">
        <f t="shared" ca="1" si="4"/>
        <v>0</v>
      </c>
      <c r="N9" s="132">
        <f t="shared" ca="1" si="5"/>
        <v>0</v>
      </c>
      <c r="O9" s="223" t="str">
        <f>IF('2020实际制造费用池州天赐'!U9="","",'2020实际制造费用池州天赐'!U9)</f>
        <v/>
      </c>
      <c r="P9" s="133"/>
      <c r="Q9" s="100"/>
      <c r="R9" s="100"/>
    </row>
    <row r="10" spans="1:18" s="73" customFormat="1" ht="17.25" customHeight="1">
      <c r="A10" s="344"/>
      <c r="B10" s="337" t="s">
        <v>42</v>
      </c>
      <c r="C10" s="79" t="s">
        <v>43</v>
      </c>
      <c r="D10" s="132">
        <f>'2020预算制造费用'!T10</f>
        <v>0</v>
      </c>
      <c r="E10" s="132">
        <f ca="1">OFFSET('2019制造费用'!$H10,0,MONTH(封面!$G$13)-1,)</f>
        <v>0</v>
      </c>
      <c r="F10" s="80">
        <f ca="1">OFFSET('2020预算制造费用'!$H10,0,MONTH(封面!$G$13)-1,)</f>
        <v>0</v>
      </c>
      <c r="G10" s="80">
        <f ca="1">OFFSET('2020实际制造费用池州天赐'!$H10,0,MONTH(封面!$G$13)-1,)</f>
        <v>0</v>
      </c>
      <c r="H10" s="132">
        <f t="shared" ca="1" si="2"/>
        <v>0</v>
      </c>
      <c r="I10" s="132">
        <f t="shared" ca="1" si="3"/>
        <v>0</v>
      </c>
      <c r="J10" s="132">
        <f ca="1">SUM(OFFSET('2019制造费用'!$H10,0,0,1,MONTH(封面!$G$13)))</f>
        <v>0</v>
      </c>
      <c r="K10" s="132">
        <f ca="1">SUM(OFFSET('2020预算制造费用'!$H10,0,0,1,MONTH(封面!$G$13)))</f>
        <v>0</v>
      </c>
      <c r="L10" s="132">
        <f ca="1">SUM(OFFSET('2020实际制造费用池州天赐'!$H10,0,0,1,MONTH(封面!$G$13)))</f>
        <v>0</v>
      </c>
      <c r="M10" s="132">
        <f t="shared" ca="1" si="4"/>
        <v>0</v>
      </c>
      <c r="N10" s="132">
        <f t="shared" ca="1" si="5"/>
        <v>0</v>
      </c>
      <c r="O10" s="223" t="str">
        <f>IF('2020实际制造费用池州天赐'!U10="","",'2020实际制造费用池州天赐'!U10)</f>
        <v/>
      </c>
      <c r="P10" s="133"/>
      <c r="Q10" s="100"/>
      <c r="R10" s="100"/>
    </row>
    <row r="11" spans="1:18" s="73" customFormat="1" ht="17.25" customHeight="1">
      <c r="A11" s="344"/>
      <c r="B11" s="339"/>
      <c r="C11" s="79" t="s">
        <v>44</v>
      </c>
      <c r="D11" s="132">
        <f>'2020预算制造费用'!T11</f>
        <v>0</v>
      </c>
      <c r="E11" s="132">
        <f ca="1">OFFSET('2019制造费用'!$H11,0,MONTH(封面!$G$13)-1,)</f>
        <v>0</v>
      </c>
      <c r="F11" s="80">
        <f ca="1">OFFSET('2020预算制造费用'!$H11,0,MONTH(封面!$G$13)-1,)</f>
        <v>0</v>
      </c>
      <c r="G11" s="80">
        <f ca="1">OFFSET('2020实际制造费用池州天赐'!$H11,0,MONTH(封面!$G$13)-1,)</f>
        <v>2510</v>
      </c>
      <c r="H11" s="132">
        <f t="shared" ca="1" si="2"/>
        <v>2510</v>
      </c>
      <c r="I11" s="132">
        <f t="shared" ca="1" si="3"/>
        <v>2510</v>
      </c>
      <c r="J11" s="132">
        <f ca="1">SUM(OFFSET('2019制造费用'!$H11,0,0,1,MONTH(封面!$G$13)))</f>
        <v>0</v>
      </c>
      <c r="K11" s="132">
        <f ca="1">SUM(OFFSET('2020预算制造费用'!$H11,0,0,1,MONTH(封面!$G$13)))</f>
        <v>0</v>
      </c>
      <c r="L11" s="132">
        <f ca="1">SUM(OFFSET('2020实际制造费用池州天赐'!$H11,0,0,1,MONTH(封面!$G$13)))</f>
        <v>2510</v>
      </c>
      <c r="M11" s="132">
        <f t="shared" ca="1" si="4"/>
        <v>2510</v>
      </c>
      <c r="N11" s="132">
        <f t="shared" ca="1" si="5"/>
        <v>2510</v>
      </c>
      <c r="O11" s="223" t="str">
        <f>IF('2020实际制造费用池州天赐'!U11="","",'2020实际制造费用池州天赐'!U11)</f>
        <v/>
      </c>
      <c r="P11" s="133"/>
      <c r="Q11" s="100"/>
      <c r="R11" s="100"/>
    </row>
    <row r="12" spans="1:18" s="73" customFormat="1" ht="17.25" customHeight="1">
      <c r="A12" s="344"/>
      <c r="B12" s="339"/>
      <c r="C12" s="79" t="s">
        <v>45</v>
      </c>
      <c r="D12" s="132">
        <f>'2020预算制造费用'!T12</f>
        <v>0</v>
      </c>
      <c r="E12" s="132">
        <f ca="1">OFFSET('2019制造费用'!$H12,0,MONTH(封面!$G$13)-1,)</f>
        <v>0</v>
      </c>
      <c r="F12" s="80">
        <f ca="1">OFFSET('2020预算制造费用'!$H12,0,MONTH(封面!$G$13)-1,)</f>
        <v>0</v>
      </c>
      <c r="G12" s="80">
        <f ca="1">OFFSET('2020实际制造费用池州天赐'!$H12,0,MONTH(封面!$G$13)-1,)</f>
        <v>0</v>
      </c>
      <c r="H12" s="132">
        <f t="shared" ca="1" si="2"/>
        <v>0</v>
      </c>
      <c r="I12" s="132">
        <f t="shared" ca="1" si="3"/>
        <v>0</v>
      </c>
      <c r="J12" s="132">
        <f ca="1">SUM(OFFSET('2019制造费用'!$H12,0,0,1,MONTH(封面!$G$13)))</f>
        <v>0</v>
      </c>
      <c r="K12" s="132">
        <f ca="1">SUM(OFFSET('2020预算制造费用'!$H12,0,0,1,MONTH(封面!$G$13)))</f>
        <v>0</v>
      </c>
      <c r="L12" s="132">
        <f ca="1">SUM(OFFSET('2020实际制造费用池州天赐'!$H12,0,0,1,MONTH(封面!$G$13)))</f>
        <v>0</v>
      </c>
      <c r="M12" s="132">
        <f t="shared" ca="1" si="4"/>
        <v>0</v>
      </c>
      <c r="N12" s="132">
        <f t="shared" ca="1" si="5"/>
        <v>0</v>
      </c>
      <c r="O12" s="223" t="str">
        <f>IF('2020实际制造费用池州天赐'!U12="","",'2020实际制造费用池州天赐'!U12)</f>
        <v/>
      </c>
      <c r="P12" s="133"/>
      <c r="Q12" s="100"/>
      <c r="R12" s="100"/>
    </row>
    <row r="13" spans="1:18" s="73" customFormat="1" ht="17.25" customHeight="1">
      <c r="A13" s="344"/>
      <c r="B13" s="339"/>
      <c r="C13" s="79" t="s">
        <v>46</v>
      </c>
      <c r="D13" s="132">
        <f>'2020预算制造费用'!T13</f>
        <v>0</v>
      </c>
      <c r="E13" s="132">
        <f ca="1">OFFSET('2019制造费用'!$H13,0,MONTH(封面!$G$13)-1,)</f>
        <v>-46.12</v>
      </c>
      <c r="F13" s="80">
        <f ca="1">OFFSET('2020预算制造费用'!$H13,0,MONTH(封面!$G$13)-1,)</f>
        <v>0</v>
      </c>
      <c r="G13" s="80">
        <f ca="1">OFFSET('2020实际制造费用池州天赐'!$H13,0,MONTH(封面!$G$13)-1,)</f>
        <v>46</v>
      </c>
      <c r="H13" s="132">
        <f t="shared" ca="1" si="2"/>
        <v>92.12</v>
      </c>
      <c r="I13" s="132">
        <f t="shared" ca="1" si="3"/>
        <v>46</v>
      </c>
      <c r="J13" s="132">
        <f ca="1">SUM(OFFSET('2019制造费用'!$H13,0,0,1,MONTH(封面!$G$13)))</f>
        <v>-46.12</v>
      </c>
      <c r="K13" s="132">
        <f ca="1">SUM(OFFSET('2020预算制造费用'!$H13,0,0,1,MONTH(封面!$G$13)))</f>
        <v>0</v>
      </c>
      <c r="L13" s="132">
        <f ca="1">SUM(OFFSET('2020实际制造费用池州天赐'!$H13,0,0,1,MONTH(封面!$G$13)))</f>
        <v>355</v>
      </c>
      <c r="M13" s="132">
        <f t="shared" ca="1" si="4"/>
        <v>401.12</v>
      </c>
      <c r="N13" s="132">
        <f t="shared" ca="1" si="5"/>
        <v>355</v>
      </c>
      <c r="O13" s="223" t="str">
        <f>IF('2020实际制造费用池州天赐'!U13="","",'2020实际制造费用池州天赐'!U13)</f>
        <v/>
      </c>
      <c r="P13" s="133"/>
      <c r="Q13" s="100"/>
      <c r="R13" s="100"/>
    </row>
    <row r="14" spans="1:18" s="73" customFormat="1" ht="17.25" customHeight="1">
      <c r="A14" s="344"/>
      <c r="B14" s="339"/>
      <c r="C14" s="79" t="s">
        <v>47</v>
      </c>
      <c r="D14" s="132">
        <f>'2020预算制造费用'!T14</f>
        <v>0</v>
      </c>
      <c r="E14" s="132">
        <f ca="1">OFFSET('2019制造费用'!$H14,0,MONTH(封面!$G$13)-1,)</f>
        <v>0</v>
      </c>
      <c r="F14" s="80">
        <f ca="1">OFFSET('2020预算制造费用'!$H14,0,MONTH(封面!$G$13)-1,)</f>
        <v>0</v>
      </c>
      <c r="G14" s="80">
        <f ca="1">OFFSET('2020实际制造费用池州天赐'!$H14,0,MONTH(封面!$G$13)-1,)</f>
        <v>0</v>
      </c>
      <c r="H14" s="132">
        <f t="shared" ca="1" si="2"/>
        <v>0</v>
      </c>
      <c r="I14" s="132">
        <f t="shared" ca="1" si="3"/>
        <v>0</v>
      </c>
      <c r="J14" s="132">
        <f ca="1">SUM(OFFSET('2019制造费用'!$H14,0,0,1,MONTH(封面!$G$13)))</f>
        <v>0</v>
      </c>
      <c r="K14" s="132">
        <f ca="1">SUM(OFFSET('2020预算制造费用'!$H14,0,0,1,MONTH(封面!$G$13)))</f>
        <v>0</v>
      </c>
      <c r="L14" s="132">
        <f ca="1">SUM(OFFSET('2020实际制造费用池州天赐'!$H14,0,0,1,MONTH(封面!$G$13)))</f>
        <v>0</v>
      </c>
      <c r="M14" s="132">
        <f t="shared" ca="1" si="4"/>
        <v>0</v>
      </c>
      <c r="N14" s="132">
        <f t="shared" ca="1" si="5"/>
        <v>0</v>
      </c>
      <c r="O14" s="223" t="str">
        <f>IF('2020实际制造费用池州天赐'!U14="","",'2020实际制造费用池州天赐'!U14)</f>
        <v/>
      </c>
      <c r="P14" s="133"/>
      <c r="Q14" s="100"/>
      <c r="R14" s="100"/>
    </row>
    <row r="15" spans="1:18" s="73" customFormat="1" ht="17.25" customHeight="1">
      <c r="A15" s="344"/>
      <c r="B15" s="339"/>
      <c r="C15" s="79" t="s">
        <v>48</v>
      </c>
      <c r="D15" s="132">
        <f>'2020预算制造费用'!T15</f>
        <v>0</v>
      </c>
      <c r="E15" s="132">
        <f ca="1">OFFSET('2019制造费用'!$H15,0,MONTH(封面!$G$13)-1,)</f>
        <v>0</v>
      </c>
      <c r="F15" s="80">
        <f ca="1">OFFSET('2020预算制造费用'!$H15,0,MONTH(封面!$G$13)-1,)</f>
        <v>0</v>
      </c>
      <c r="G15" s="80">
        <f ca="1">OFFSET('2020实际制造费用池州天赐'!$H15,0,MONTH(封面!$G$13)-1,)</f>
        <v>0</v>
      </c>
      <c r="H15" s="132">
        <f t="shared" ca="1" si="2"/>
        <v>0</v>
      </c>
      <c r="I15" s="132">
        <f t="shared" ca="1" si="3"/>
        <v>0</v>
      </c>
      <c r="J15" s="132">
        <f ca="1">SUM(OFFSET('2019制造费用'!$H15,0,0,1,MONTH(封面!$G$13)))</f>
        <v>0</v>
      </c>
      <c r="K15" s="132">
        <f ca="1">SUM(OFFSET('2020预算制造费用'!$H15,0,0,1,MONTH(封面!$G$13)))</f>
        <v>0</v>
      </c>
      <c r="L15" s="132">
        <f ca="1">SUM(OFFSET('2020实际制造费用池州天赐'!$H15,0,0,1,MONTH(封面!$G$13)))</f>
        <v>0</v>
      </c>
      <c r="M15" s="132">
        <f t="shared" ca="1" si="4"/>
        <v>0</v>
      </c>
      <c r="N15" s="132">
        <f t="shared" ca="1" si="5"/>
        <v>0</v>
      </c>
      <c r="O15" s="223" t="str">
        <f>IF('2020实际制造费用池州天赐'!U15="","",'2020实际制造费用池州天赐'!U15)</f>
        <v/>
      </c>
      <c r="P15" s="133"/>
      <c r="Q15" s="100"/>
      <c r="R15" s="100"/>
    </row>
    <row r="16" spans="1:18" s="73" customFormat="1" ht="17.25" customHeight="1">
      <c r="A16" s="344"/>
      <c r="B16" s="339"/>
      <c r="C16" s="79" t="s">
        <v>49</v>
      </c>
      <c r="D16" s="132">
        <f>'2020预算制造费用'!T16</f>
        <v>0</v>
      </c>
      <c r="E16" s="132">
        <f ca="1">OFFSET('2019制造费用'!$H16,0,MONTH(封面!$G$13)-1,)</f>
        <v>0</v>
      </c>
      <c r="F16" s="80">
        <f ca="1">OFFSET('2020预算制造费用'!$H16,0,MONTH(封面!$G$13)-1,)</f>
        <v>0</v>
      </c>
      <c r="G16" s="80">
        <f ca="1">OFFSET('2020实际制造费用池州天赐'!$H16,0,MONTH(封面!$G$13)-1,)</f>
        <v>0</v>
      </c>
      <c r="H16" s="132">
        <f t="shared" ca="1" si="2"/>
        <v>0</v>
      </c>
      <c r="I16" s="132">
        <f t="shared" ca="1" si="3"/>
        <v>0</v>
      </c>
      <c r="J16" s="132">
        <f ca="1">SUM(OFFSET('2019制造费用'!$H16,0,0,1,MONTH(封面!$G$13)))</f>
        <v>0</v>
      </c>
      <c r="K16" s="132">
        <f ca="1">SUM(OFFSET('2020预算制造费用'!$H16,0,0,1,MONTH(封面!$G$13)))</f>
        <v>0</v>
      </c>
      <c r="L16" s="132">
        <f ca="1">SUM(OFFSET('2020实际制造费用池州天赐'!$H16,0,0,1,MONTH(封面!$G$13)))</f>
        <v>0</v>
      </c>
      <c r="M16" s="132">
        <f t="shared" ca="1" si="4"/>
        <v>0</v>
      </c>
      <c r="N16" s="132">
        <f t="shared" ca="1" si="5"/>
        <v>0</v>
      </c>
      <c r="O16" s="223" t="str">
        <f>IF('2020实际制造费用池州天赐'!U16="","",'2020实际制造费用池州天赐'!U16)</f>
        <v/>
      </c>
      <c r="P16" s="133"/>
      <c r="Q16" s="100"/>
      <c r="R16" s="100"/>
    </row>
    <row r="17" spans="1:18" s="73" customFormat="1" ht="17.25" customHeight="1">
      <c r="A17" s="344"/>
      <c r="B17" s="339"/>
      <c r="C17" s="79" t="s">
        <v>50</v>
      </c>
      <c r="D17" s="132">
        <f>'2020预算制造费用'!T17</f>
        <v>0</v>
      </c>
      <c r="E17" s="132">
        <f ca="1">OFFSET('2019制造费用'!$H17,0,MONTH(封面!$G$13)-1,)</f>
        <v>0</v>
      </c>
      <c r="F17" s="80">
        <f ca="1">OFFSET('2020预算制造费用'!$H17,0,MONTH(封面!$G$13)-1,)</f>
        <v>0</v>
      </c>
      <c r="G17" s="80">
        <f ca="1">OFFSET('2020实际制造费用池州天赐'!$H17,0,MONTH(封面!$G$13)-1,)</f>
        <v>0</v>
      </c>
      <c r="H17" s="132">
        <f t="shared" ca="1" si="2"/>
        <v>0</v>
      </c>
      <c r="I17" s="132">
        <f t="shared" ca="1" si="3"/>
        <v>0</v>
      </c>
      <c r="J17" s="132">
        <f ca="1">SUM(OFFSET('2019制造费用'!$H17,0,0,1,MONTH(封面!$G$13)))</f>
        <v>0</v>
      </c>
      <c r="K17" s="132">
        <f ca="1">SUM(OFFSET('2020预算制造费用'!$H17,0,0,1,MONTH(封面!$G$13)))</f>
        <v>0</v>
      </c>
      <c r="L17" s="132">
        <f ca="1">SUM(OFFSET('2020实际制造费用池州天赐'!$H17,0,0,1,MONTH(封面!$G$13)))</f>
        <v>0</v>
      </c>
      <c r="M17" s="132">
        <f t="shared" ca="1" si="4"/>
        <v>0</v>
      </c>
      <c r="N17" s="132">
        <f t="shared" ca="1" si="5"/>
        <v>0</v>
      </c>
      <c r="O17" s="223" t="str">
        <f>IF('2020实际制造费用池州天赐'!U17="","",'2020实际制造费用池州天赐'!U17)</f>
        <v/>
      </c>
      <c r="P17" s="133"/>
      <c r="Q17" s="100"/>
      <c r="R17" s="100"/>
    </row>
    <row r="18" spans="1:18" s="73" customFormat="1" ht="17.25" customHeight="1">
      <c r="A18" s="344"/>
      <c r="B18" s="338"/>
      <c r="C18" s="79" t="s">
        <v>51</v>
      </c>
      <c r="D18" s="132">
        <f>'2020预算制造费用'!T18</f>
        <v>0</v>
      </c>
      <c r="E18" s="132">
        <f ca="1">OFFSET('2019制造费用'!$H18,0,MONTH(封面!$G$13)-1,)</f>
        <v>0</v>
      </c>
      <c r="F18" s="80">
        <f ca="1">OFFSET('2020预算制造费用'!$H18,0,MONTH(封面!$G$13)-1,)</f>
        <v>0</v>
      </c>
      <c r="G18" s="80">
        <f ca="1">OFFSET('2020实际制造费用池州天赐'!$H18,0,MONTH(封面!$G$13)-1,)</f>
        <v>0</v>
      </c>
      <c r="H18" s="132">
        <f t="shared" ca="1" si="2"/>
        <v>0</v>
      </c>
      <c r="I18" s="132">
        <f t="shared" ca="1" si="3"/>
        <v>0</v>
      </c>
      <c r="J18" s="132">
        <f ca="1">SUM(OFFSET('2019制造费用'!$H18,0,0,1,MONTH(封面!$G$13)))</f>
        <v>0</v>
      </c>
      <c r="K18" s="132">
        <f ca="1">SUM(OFFSET('2020预算制造费用'!$H18,0,0,1,MONTH(封面!$G$13)))</f>
        <v>0</v>
      </c>
      <c r="L18" s="132">
        <f ca="1">SUM(OFFSET('2020实际制造费用池州天赐'!$H18,0,0,1,MONTH(封面!$G$13)))</f>
        <v>315.63</v>
      </c>
      <c r="M18" s="132">
        <f t="shared" ca="1" si="4"/>
        <v>315.63</v>
      </c>
      <c r="N18" s="132">
        <f t="shared" ca="1" si="5"/>
        <v>315.63</v>
      </c>
      <c r="O18" s="223" t="str">
        <f>IF('2020实际制造费用池州天赐'!U18="","",'2020实际制造费用池州天赐'!U18)</f>
        <v/>
      </c>
      <c r="P18" s="133"/>
      <c r="Q18" s="100"/>
      <c r="R18" s="100"/>
    </row>
    <row r="19" spans="1:18" s="73" customFormat="1" ht="17.25" customHeight="1">
      <c r="A19" s="344"/>
      <c r="B19" s="78" t="s">
        <v>52</v>
      </c>
      <c r="C19" s="79" t="s">
        <v>52</v>
      </c>
      <c r="D19" s="132">
        <f>'2020预算制造费用'!T19</f>
        <v>116577.26640000007</v>
      </c>
      <c r="E19" s="132">
        <f ca="1">OFFSET('2019制造费用'!$H19,0,MONTH(封面!$G$13)-1,)</f>
        <v>288</v>
      </c>
      <c r="F19" s="80">
        <f ca="1">OFFSET('2020预算制造费用'!$H19,0,MONTH(封面!$G$13)-1,)</f>
        <v>9714.7722000000031</v>
      </c>
      <c r="G19" s="80">
        <f ca="1">OFFSET('2020实际制造费用池州天赐'!$H19,0,MONTH(封面!$G$13)-1,)</f>
        <v>6138</v>
      </c>
      <c r="H19" s="132">
        <f t="shared" ca="1" si="2"/>
        <v>5850</v>
      </c>
      <c r="I19" s="132">
        <f t="shared" ca="1" si="3"/>
        <v>-3576.7722000000031</v>
      </c>
      <c r="J19" s="132">
        <f ca="1">SUM(OFFSET('2019制造费用'!$H19,0,0,1,MONTH(封面!$G$13)))</f>
        <v>864</v>
      </c>
      <c r="K19" s="132">
        <f ca="1">SUM(OFFSET('2020预算制造费用'!$H19,0,0,1,MONTH(封面!$G$13)))</f>
        <v>29144.316600000009</v>
      </c>
      <c r="L19" s="132">
        <f ca="1">SUM(OFFSET('2020实际制造费用池州天赐'!$H19,0,0,1,MONTH(封面!$G$13)))</f>
        <v>8814</v>
      </c>
      <c r="M19" s="132">
        <f t="shared" ca="1" si="4"/>
        <v>7950</v>
      </c>
      <c r="N19" s="132">
        <f t="shared" ca="1" si="5"/>
        <v>-20330.316600000009</v>
      </c>
      <c r="O19" s="223" t="str">
        <f>IF('2020实际制造费用池州天赐'!U19="","",'2020实际制造费用池州天赐'!U19)</f>
        <v/>
      </c>
      <c r="P19" s="133"/>
      <c r="Q19" s="100"/>
      <c r="R19" s="100"/>
    </row>
    <row r="20" spans="1:18" s="73" customFormat="1" ht="17.25" customHeight="1">
      <c r="A20" s="344"/>
      <c r="B20" s="218" t="s">
        <v>53</v>
      </c>
      <c r="C20" s="79" t="s">
        <v>53</v>
      </c>
      <c r="D20" s="132">
        <f>'2020预算制造费用'!T20</f>
        <v>0</v>
      </c>
      <c r="E20" s="132">
        <f ca="1">OFFSET('2019制造费用'!$H20,0,MONTH(封面!$G$13)-1,)</f>
        <v>0</v>
      </c>
      <c r="F20" s="80">
        <f ca="1">OFFSET('2020预算制造费用'!$H20,0,MONTH(封面!$G$13)-1,)</f>
        <v>0</v>
      </c>
      <c r="G20" s="80">
        <f ca="1">OFFSET('2020实际制造费用池州天赐'!$H20,0,MONTH(封面!$G$13)-1,)</f>
        <v>0</v>
      </c>
      <c r="H20" s="132">
        <f t="shared" ca="1" si="2"/>
        <v>0</v>
      </c>
      <c r="I20" s="132">
        <f t="shared" ca="1" si="3"/>
        <v>0</v>
      </c>
      <c r="J20" s="132">
        <f ca="1">SUM(OFFSET('2019制造费用'!$H20,0,0,1,MONTH(封面!$G$13)))</f>
        <v>0</v>
      </c>
      <c r="K20" s="132">
        <f ca="1">SUM(OFFSET('2020预算制造费用'!$H20,0,0,1,MONTH(封面!$G$13)))</f>
        <v>0</v>
      </c>
      <c r="L20" s="132">
        <f ca="1">SUM(OFFSET('2020实际制造费用池州天赐'!$H20,0,0,1,MONTH(封面!$G$13)))</f>
        <v>0</v>
      </c>
      <c r="M20" s="132">
        <f t="shared" ca="1" si="4"/>
        <v>0</v>
      </c>
      <c r="N20" s="132">
        <f t="shared" ca="1" si="5"/>
        <v>0</v>
      </c>
      <c r="O20" s="223" t="str">
        <f>IF('2020实际制造费用池州天赐'!U20="","",'2020实际制造费用池州天赐'!U20)</f>
        <v/>
      </c>
      <c r="P20" s="133"/>
      <c r="Q20" s="100"/>
      <c r="R20" s="100"/>
    </row>
    <row r="21" spans="1:18" s="73" customFormat="1" ht="17.25" customHeight="1">
      <c r="A21" s="344"/>
      <c r="B21" s="218" t="s">
        <v>54</v>
      </c>
      <c r="C21" s="79" t="s">
        <v>54</v>
      </c>
      <c r="D21" s="132">
        <f>'2020预算制造费用'!T21</f>
        <v>0</v>
      </c>
      <c r="E21" s="132">
        <f ca="1">OFFSET('2019制造费用'!$H21,0,MONTH(封面!$G$13)-1,)</f>
        <v>0</v>
      </c>
      <c r="F21" s="80">
        <f ca="1">OFFSET('2020预算制造费用'!$H21,0,MONTH(封面!$G$13)-1,)</f>
        <v>0</v>
      </c>
      <c r="G21" s="80">
        <f ca="1">OFFSET('2020实际制造费用池州天赐'!$H21,0,MONTH(封面!$G$13)-1,)</f>
        <v>0</v>
      </c>
      <c r="H21" s="132">
        <f t="shared" ca="1" si="2"/>
        <v>0</v>
      </c>
      <c r="I21" s="132">
        <f t="shared" ca="1" si="3"/>
        <v>0</v>
      </c>
      <c r="J21" s="132">
        <f ca="1">SUM(OFFSET('2019制造费用'!$H21,0,0,1,MONTH(封面!$G$13)))</f>
        <v>0</v>
      </c>
      <c r="K21" s="132">
        <f ca="1">SUM(OFFSET('2020预算制造费用'!$H21,0,0,1,MONTH(封面!$G$13)))</f>
        <v>0</v>
      </c>
      <c r="L21" s="132">
        <f ca="1">SUM(OFFSET('2020实际制造费用池州天赐'!$H21,0,0,1,MONTH(封面!$G$13)))</f>
        <v>0</v>
      </c>
      <c r="M21" s="132">
        <f t="shared" ca="1" si="4"/>
        <v>0</v>
      </c>
      <c r="N21" s="132">
        <f t="shared" ca="1" si="5"/>
        <v>0</v>
      </c>
      <c r="O21" s="223" t="str">
        <f>IF('2020实际制造费用池州天赐'!U21="","",'2020实际制造费用池州天赐'!U21)</f>
        <v/>
      </c>
      <c r="P21" s="133"/>
      <c r="Q21" s="100"/>
      <c r="R21" s="100"/>
    </row>
    <row r="22" spans="1:18" s="73" customFormat="1" ht="17.25" customHeight="1">
      <c r="A22" s="344"/>
      <c r="B22" s="337" t="s">
        <v>55</v>
      </c>
      <c r="C22" s="79" t="s">
        <v>56</v>
      </c>
      <c r="D22" s="132">
        <f>'2020预算制造费用'!T22</f>
        <v>240923.17825912943</v>
      </c>
      <c r="E22" s="132">
        <f ca="1">OFFSET('2019制造费用'!$H22,0,MONTH(封面!$G$13)-1,)</f>
        <v>14783.14</v>
      </c>
      <c r="F22" s="80">
        <f ca="1">OFFSET('2020预算制造费用'!$H22,0,MONTH(封面!$G$13)-1,)</f>
        <v>20076.931521594124</v>
      </c>
      <c r="G22" s="80">
        <f ca="1">OFFSET('2020实际制造费用池州天赐'!$H22,0,MONTH(封面!$G$13)-1,)</f>
        <v>-18343.36</v>
      </c>
      <c r="H22" s="132">
        <f t="shared" ca="1" si="2"/>
        <v>-33126.5</v>
      </c>
      <c r="I22" s="132">
        <f t="shared" ca="1" si="3"/>
        <v>-38420.291521594125</v>
      </c>
      <c r="J22" s="132">
        <f ca="1">SUM(OFFSET('2019制造费用'!$H22,0,0,1,MONTH(封面!$G$13)))</f>
        <v>44527.85</v>
      </c>
      <c r="K22" s="132">
        <f ca="1">SUM(OFFSET('2020预算制造费用'!$H22,0,0,1,MONTH(封面!$G$13)))</f>
        <v>60230.794564782373</v>
      </c>
      <c r="L22" s="132">
        <f ca="1">SUM(OFFSET('2020实际制造费用池州天赐'!$H22,0,0,1,MONTH(封面!$G$13)))</f>
        <v>21292.550000000003</v>
      </c>
      <c r="M22" s="132">
        <f t="shared" ca="1" si="4"/>
        <v>-23235.299999999996</v>
      </c>
      <c r="N22" s="132">
        <f t="shared" ca="1" si="5"/>
        <v>-38938.24456478237</v>
      </c>
      <c r="O22" s="223" t="str">
        <f>IF('2020实际制造费用池州天赐'!U22="","",'2020实际制造费用池州天赐'!U22)</f>
        <v/>
      </c>
      <c r="P22" s="133"/>
      <c r="Q22" s="100"/>
      <c r="R22" s="100"/>
    </row>
    <row r="23" spans="1:18" s="73" customFormat="1" ht="17.25" customHeight="1">
      <c r="A23" s="344"/>
      <c r="B23" s="339"/>
      <c r="C23" s="79" t="s">
        <v>57</v>
      </c>
      <c r="D23" s="132">
        <f>'2020预算制造费用'!T23</f>
        <v>7527.8501842720043</v>
      </c>
      <c r="E23" s="132">
        <f ca="1">OFFSET('2019制造费用'!$H23,0,MONTH(封面!$G$13)-1,)</f>
        <v>373.66</v>
      </c>
      <c r="F23" s="80">
        <f ca="1">OFFSET('2020预算制造费用'!$H23,0,MONTH(封面!$G$13)-1,)</f>
        <v>627.32084868933384</v>
      </c>
      <c r="G23" s="80">
        <f ca="1">OFFSET('2020实际制造费用池州天赐'!$H23,0,MONTH(封面!$G$13)-1,)</f>
        <v>-573.41999999999996</v>
      </c>
      <c r="H23" s="132">
        <f t="shared" ca="1" si="2"/>
        <v>-947.07999999999993</v>
      </c>
      <c r="I23" s="132">
        <f t="shared" ca="1" si="3"/>
        <v>-1200.7408486893337</v>
      </c>
      <c r="J23" s="132">
        <f ca="1">SUM(OFFSET('2019制造费用'!$H23,0,0,1,MONTH(封面!$G$13)))</f>
        <v>1137.98</v>
      </c>
      <c r="K23" s="132">
        <f ca="1">SUM(OFFSET('2020预算制造费用'!$H23,0,0,1,MONTH(封面!$G$13)))</f>
        <v>1881.9625460680015</v>
      </c>
      <c r="L23" s="132">
        <f ca="1">SUM(OFFSET('2020实际制造费用池州天赐'!$H23,0,0,1,MONTH(封面!$G$13)))</f>
        <v>665.31000000000006</v>
      </c>
      <c r="M23" s="132">
        <f t="shared" ca="1" si="4"/>
        <v>-472.66999999999996</v>
      </c>
      <c r="N23" s="132">
        <f t="shared" ca="1" si="5"/>
        <v>-1216.6525460680014</v>
      </c>
      <c r="O23" s="223" t="str">
        <f>IF('2020实际制造费用池州天赐'!U23="","",'2020实际制造费用池州天赐'!U23)</f>
        <v/>
      </c>
      <c r="P23" s="133"/>
      <c r="Q23" s="100"/>
      <c r="R23" s="100"/>
    </row>
    <row r="24" spans="1:18" s="73" customFormat="1" ht="17.25" customHeight="1">
      <c r="A24" s="344"/>
      <c r="B24" s="339"/>
      <c r="C24" s="79" t="s">
        <v>58</v>
      </c>
      <c r="D24" s="132">
        <f>'2020预算制造费用'!T24</f>
        <v>13991.859518414583</v>
      </c>
      <c r="E24" s="132">
        <f ca="1">OFFSET('2019制造费用'!$H24,0,MONTH(封面!$G$13)-1,)</f>
        <v>500.51</v>
      </c>
      <c r="F24" s="80">
        <f ca="1">OFFSET('2020预算制造费用'!$H24,0,MONTH(封面!$G$13)-1,)</f>
        <v>1165.9882932012156</v>
      </c>
      <c r="G24" s="80">
        <f ca="1">OFFSET('2020实际制造费用池州天赐'!$H24,0,MONTH(封面!$G$13)-1,)</f>
        <v>-1117.57</v>
      </c>
      <c r="H24" s="132">
        <f t="shared" ca="1" si="2"/>
        <v>-1618.08</v>
      </c>
      <c r="I24" s="132">
        <f t="shared" ca="1" si="3"/>
        <v>-2283.5582932012157</v>
      </c>
      <c r="J24" s="132">
        <f ca="1">SUM(OFFSET('2019制造费用'!$H24,0,0,1,MONTH(封面!$G$13)))</f>
        <v>1523.6100000000001</v>
      </c>
      <c r="K24" s="132">
        <f ca="1">SUM(OFFSET('2020预算制造费用'!$H24,0,0,1,MONTH(封面!$G$13)))</f>
        <v>3497.9648796036468</v>
      </c>
      <c r="L24" s="132">
        <f ca="1">SUM(OFFSET('2020实际制造费用池州天赐'!$H24,0,0,1,MONTH(封面!$G$13)))</f>
        <v>1184.3700000000001</v>
      </c>
      <c r="M24" s="132">
        <f t="shared" ca="1" si="4"/>
        <v>-339.24</v>
      </c>
      <c r="N24" s="132">
        <f t="shared" ca="1" si="5"/>
        <v>-2313.5948796036464</v>
      </c>
      <c r="O24" s="223" t="str">
        <f>IF('2020实际制造费用池州天赐'!U24="","",'2020实际制造费用池州天赐'!U24)</f>
        <v/>
      </c>
      <c r="P24" s="133"/>
      <c r="Q24" s="100"/>
      <c r="R24" s="100"/>
    </row>
    <row r="25" spans="1:18" s="73" customFormat="1" ht="17.25" customHeight="1">
      <c r="A25" s="344"/>
      <c r="B25" s="339"/>
      <c r="C25" s="79" t="s">
        <v>59</v>
      </c>
      <c r="D25" s="132">
        <f>'2020预算制造费用'!T25</f>
        <v>166394.87203818397</v>
      </c>
      <c r="E25" s="132">
        <f ca="1">OFFSET('2019制造费用'!$H25,0,MONTH(封面!$G$13)-1,)</f>
        <v>5230.46</v>
      </c>
      <c r="F25" s="80">
        <f ca="1">OFFSET('2020预算制造费用'!$H25,0,MONTH(封面!$G$13)-1,)</f>
        <v>13866.239336515329</v>
      </c>
      <c r="G25" s="80">
        <f ca="1">OFFSET('2020实际制造费用池州天赐'!$H25,0,MONTH(封面!$G$13)-1,)</f>
        <v>149.63999999999999</v>
      </c>
      <c r="H25" s="132">
        <f t="shared" ca="1" si="2"/>
        <v>-5080.82</v>
      </c>
      <c r="I25" s="132">
        <f t="shared" ca="1" si="3"/>
        <v>-13716.59933651533</v>
      </c>
      <c r="J25" s="132">
        <f ca="1">SUM(OFFSET('2019制造费用'!$H25,0,0,1,MONTH(封面!$G$13)))</f>
        <v>19415.759999999998</v>
      </c>
      <c r="K25" s="132">
        <f ca="1">SUM(OFFSET('2020预算制造费用'!$H25,0,0,1,MONTH(封面!$G$13)))</f>
        <v>41598.718009545992</v>
      </c>
      <c r="L25" s="132">
        <f ca="1">SUM(OFFSET('2020实际制造费用池州天赐'!$H25,0,0,1,MONTH(封面!$G$13)))</f>
        <v>23056.6</v>
      </c>
      <c r="M25" s="132">
        <f t="shared" ca="1" si="4"/>
        <v>3640.84</v>
      </c>
      <c r="N25" s="132">
        <f t="shared" ca="1" si="5"/>
        <v>-18542.118009545993</v>
      </c>
      <c r="O25" s="223" t="str">
        <f>IF('2020实际制造费用池州天赐'!U25="","",'2020实际制造费用池州天赐'!U25)</f>
        <v/>
      </c>
      <c r="P25" s="133"/>
      <c r="Q25" s="100"/>
      <c r="R25" s="100"/>
    </row>
    <row r="26" spans="1:18" s="73" customFormat="1" ht="17.25" customHeight="1">
      <c r="A26" s="344"/>
      <c r="B26" s="338"/>
      <c r="C26" s="79" t="s">
        <v>60</v>
      </c>
      <c r="D26" s="132">
        <f>'2020预算制造费用'!T26</f>
        <v>0</v>
      </c>
      <c r="E26" s="132">
        <f ca="1">OFFSET('2019制造费用'!$H26,0,MONTH(封面!$G$13)-1,)</f>
        <v>628.59</v>
      </c>
      <c r="F26" s="80">
        <f ca="1">OFFSET('2020预算制造费用'!$H26,0,MONTH(封面!$G$13)-1,)</f>
        <v>0</v>
      </c>
      <c r="G26" s="80">
        <f ca="1">OFFSET('2020实际制造费用池州天赐'!$H26,0,MONTH(封面!$G$13)-1,)</f>
        <v>0</v>
      </c>
      <c r="H26" s="132">
        <f t="shared" ca="1" si="2"/>
        <v>-628.59</v>
      </c>
      <c r="I26" s="132">
        <f t="shared" ca="1" si="3"/>
        <v>0</v>
      </c>
      <c r="J26" s="132">
        <f ca="1">SUM(OFFSET('2019制造费用'!$H26,0,0,1,MONTH(封面!$G$13)))</f>
        <v>1912.94</v>
      </c>
      <c r="K26" s="132">
        <f ca="1">SUM(OFFSET('2020预算制造费用'!$H26,0,0,1,MONTH(封面!$G$13)))</f>
        <v>0</v>
      </c>
      <c r="L26" s="132">
        <f ca="1">SUM(OFFSET('2020实际制造费用池州天赐'!$H26,0,0,1,MONTH(封面!$G$13)))</f>
        <v>92.16</v>
      </c>
      <c r="M26" s="132">
        <f t="shared" ca="1" si="4"/>
        <v>-1820.78</v>
      </c>
      <c r="N26" s="132">
        <f t="shared" ca="1" si="5"/>
        <v>92.16</v>
      </c>
      <c r="O26" s="223" t="str">
        <f>IF('2020实际制造费用池州天赐'!U26="","",'2020实际制造费用池州天赐'!U26)</f>
        <v/>
      </c>
      <c r="P26" s="133"/>
      <c r="Q26" s="100"/>
      <c r="R26" s="100"/>
    </row>
    <row r="27" spans="1:18" s="73" customFormat="1" ht="17.25" customHeight="1">
      <c r="A27" s="344"/>
      <c r="B27" s="218" t="s">
        <v>61</v>
      </c>
      <c r="C27" s="79" t="s">
        <v>61</v>
      </c>
      <c r="D27" s="132">
        <f>'2020预算制造费用'!T27</f>
        <v>0</v>
      </c>
      <c r="E27" s="132">
        <f ca="1">OFFSET('2019制造费用'!$H27,0,MONTH(封面!$G$13)-1,)</f>
        <v>0</v>
      </c>
      <c r="F27" s="80">
        <f ca="1">OFFSET('2020预算制造费用'!$H27,0,MONTH(封面!$G$13)-1,)</f>
        <v>0</v>
      </c>
      <c r="G27" s="80">
        <f ca="1">OFFSET('2020实际制造费用池州天赐'!$H27,0,MONTH(封面!$G$13)-1,)</f>
        <v>0</v>
      </c>
      <c r="H27" s="132">
        <f t="shared" ca="1" si="2"/>
        <v>0</v>
      </c>
      <c r="I27" s="132">
        <f t="shared" ca="1" si="3"/>
        <v>0</v>
      </c>
      <c r="J27" s="132">
        <f ca="1">SUM(OFFSET('2019制造费用'!$H27,0,0,1,MONTH(封面!$G$13)))</f>
        <v>0</v>
      </c>
      <c r="K27" s="132">
        <f ca="1">SUM(OFFSET('2020预算制造费用'!$H27,0,0,1,MONTH(封面!$G$13)))</f>
        <v>0</v>
      </c>
      <c r="L27" s="132">
        <f ca="1">SUM(OFFSET('2020实际制造费用池州天赐'!$H27,0,0,1,MONTH(封面!$G$13)))</f>
        <v>0</v>
      </c>
      <c r="M27" s="132">
        <f t="shared" ca="1" si="4"/>
        <v>0</v>
      </c>
      <c r="N27" s="132">
        <f t="shared" ca="1" si="5"/>
        <v>0</v>
      </c>
      <c r="O27" s="223" t="str">
        <f>IF('2020实际制造费用池州天赐'!U27="","",'2020实际制造费用池州天赐'!U27)</f>
        <v/>
      </c>
      <c r="P27" s="133"/>
      <c r="Q27" s="100"/>
      <c r="R27" s="100"/>
    </row>
    <row r="28" spans="1:18" s="73" customFormat="1" ht="17.25" customHeight="1">
      <c r="A28" s="345" t="s">
        <v>62</v>
      </c>
      <c r="B28" s="337" t="s">
        <v>63</v>
      </c>
      <c r="C28" s="79" t="s">
        <v>64</v>
      </c>
      <c r="D28" s="132">
        <f>'2020预算制造费用'!T28</f>
        <v>0</v>
      </c>
      <c r="E28" s="132">
        <f ca="1">OFFSET('2019制造费用'!$H28,0,MONTH(封面!$G$13)-1,)</f>
        <v>0</v>
      </c>
      <c r="F28" s="80">
        <f ca="1">OFFSET('2020预算制造费用'!$H28,0,MONTH(封面!$G$13)-1,)</f>
        <v>0</v>
      </c>
      <c r="G28" s="80">
        <f ca="1">OFFSET('2020实际制造费用池州天赐'!$H28,0,MONTH(封面!$G$13)-1,)</f>
        <v>0</v>
      </c>
      <c r="H28" s="132">
        <f t="shared" ca="1" si="2"/>
        <v>0</v>
      </c>
      <c r="I28" s="132">
        <f t="shared" ca="1" si="3"/>
        <v>0</v>
      </c>
      <c r="J28" s="132">
        <f ca="1">SUM(OFFSET('2019制造费用'!$H28,0,0,1,MONTH(封面!$G$13)))</f>
        <v>0</v>
      </c>
      <c r="K28" s="132">
        <f ca="1">SUM(OFFSET('2020预算制造费用'!$H28,0,0,1,MONTH(封面!$G$13)))</f>
        <v>0</v>
      </c>
      <c r="L28" s="132">
        <f ca="1">SUM(OFFSET('2020实际制造费用池州天赐'!$H28,0,0,1,MONTH(封面!$G$13)))</f>
        <v>0</v>
      </c>
      <c r="M28" s="132">
        <f t="shared" ca="1" si="4"/>
        <v>0</v>
      </c>
      <c r="N28" s="132">
        <f t="shared" ca="1" si="5"/>
        <v>0</v>
      </c>
      <c r="O28" s="223" t="str">
        <f>IF('2020实际制造费用池州天赐'!U28="","",'2020实际制造费用池州天赐'!U28)</f>
        <v/>
      </c>
      <c r="P28" s="133"/>
      <c r="Q28" s="100"/>
      <c r="R28" s="100"/>
    </row>
    <row r="29" spans="1:18" s="73" customFormat="1" ht="17.25" customHeight="1">
      <c r="A29" s="346"/>
      <c r="B29" s="338"/>
      <c r="C29" s="79" t="s">
        <v>65</v>
      </c>
      <c r="D29" s="132">
        <f>'2020预算制造费用'!T29</f>
        <v>0</v>
      </c>
      <c r="E29" s="132">
        <f ca="1">OFFSET('2019制造费用'!$H29,0,MONTH(封面!$G$13)-1,)</f>
        <v>0</v>
      </c>
      <c r="F29" s="80">
        <f ca="1">OFFSET('2020预算制造费用'!$H29,0,MONTH(封面!$G$13)-1,)</f>
        <v>0</v>
      </c>
      <c r="G29" s="80">
        <f ca="1">OFFSET('2020实际制造费用池州天赐'!$H29,0,MONTH(封面!$G$13)-1,)</f>
        <v>0</v>
      </c>
      <c r="H29" s="132">
        <f t="shared" ca="1" si="2"/>
        <v>0</v>
      </c>
      <c r="I29" s="132">
        <f t="shared" ca="1" si="3"/>
        <v>0</v>
      </c>
      <c r="J29" s="132">
        <f ca="1">SUM(OFFSET('2019制造费用'!$H29,0,0,1,MONTH(封面!$G$13)))</f>
        <v>2930</v>
      </c>
      <c r="K29" s="132">
        <f ca="1">SUM(OFFSET('2020预算制造费用'!$H29,0,0,1,MONTH(封面!$G$13)))</f>
        <v>0</v>
      </c>
      <c r="L29" s="132">
        <f ca="1">SUM(OFFSET('2020实际制造费用池州天赐'!$H29,0,0,1,MONTH(封面!$G$13)))</f>
        <v>0</v>
      </c>
      <c r="M29" s="132">
        <f t="shared" ca="1" si="4"/>
        <v>-2930</v>
      </c>
      <c r="N29" s="132">
        <f t="shared" ca="1" si="5"/>
        <v>0</v>
      </c>
      <c r="O29" s="223" t="str">
        <f>IF('2020实际制造费用池州天赐'!U29="","",'2020实际制造费用池州天赐'!U29)</f>
        <v/>
      </c>
      <c r="P29" s="133"/>
      <c r="Q29" s="100"/>
      <c r="R29" s="100"/>
    </row>
    <row r="30" spans="1:18" s="73" customFormat="1" ht="17.25" customHeight="1">
      <c r="A30" s="346"/>
      <c r="B30" s="78" t="s">
        <v>66</v>
      </c>
      <c r="C30" s="79" t="s">
        <v>66</v>
      </c>
      <c r="D30" s="132">
        <f>'2020预算制造费用'!T30</f>
        <v>0</v>
      </c>
      <c r="E30" s="132">
        <f ca="1">OFFSET('2019制造费用'!$H30,0,MONTH(封面!$G$13)-1,)</f>
        <v>0</v>
      </c>
      <c r="F30" s="80">
        <f ca="1">OFFSET('2020预算制造费用'!$H30,0,MONTH(封面!$G$13)-1,)</f>
        <v>0</v>
      </c>
      <c r="G30" s="80">
        <f ca="1">OFFSET('2020实际制造费用池州天赐'!$H30,0,MONTH(封面!$G$13)-1,)</f>
        <v>0</v>
      </c>
      <c r="H30" s="132">
        <f t="shared" ca="1" si="2"/>
        <v>0</v>
      </c>
      <c r="I30" s="132">
        <f t="shared" ca="1" si="3"/>
        <v>0</v>
      </c>
      <c r="J30" s="132">
        <f ca="1">SUM(OFFSET('2019制造费用'!$H30,0,0,1,MONTH(封面!$G$13)))</f>
        <v>-1760</v>
      </c>
      <c r="K30" s="132">
        <f ca="1">SUM(OFFSET('2020预算制造费用'!$H30,0,0,1,MONTH(封面!$G$13)))</f>
        <v>0</v>
      </c>
      <c r="L30" s="132">
        <f ca="1">SUM(OFFSET('2020实际制造费用池州天赐'!$H30,0,0,1,MONTH(封面!$G$13)))</f>
        <v>0</v>
      </c>
      <c r="M30" s="132">
        <f t="shared" ca="1" si="4"/>
        <v>1760</v>
      </c>
      <c r="N30" s="132">
        <f t="shared" ca="1" si="5"/>
        <v>0</v>
      </c>
      <c r="O30" s="223" t="str">
        <f>IF('2020实际制造费用池州天赐'!U30="","",'2020实际制造费用池州天赐'!U30)</f>
        <v/>
      </c>
      <c r="P30" s="133"/>
      <c r="Q30" s="100"/>
      <c r="R30" s="100"/>
    </row>
    <row r="31" spans="1:18" s="73" customFormat="1" ht="17.25" customHeight="1">
      <c r="A31" s="346"/>
      <c r="B31" s="337" t="s">
        <v>67</v>
      </c>
      <c r="C31" s="79" t="s">
        <v>68</v>
      </c>
      <c r="D31" s="132">
        <f>'2020预算制造费用'!T31</f>
        <v>0</v>
      </c>
      <c r="E31" s="132">
        <f ca="1">OFFSET('2019制造费用'!$H31,0,MONTH(封面!$G$13)-1,)</f>
        <v>0</v>
      </c>
      <c r="F31" s="80">
        <f ca="1">OFFSET('2020预算制造费用'!$H31,0,MONTH(封面!$G$13)-1,)</f>
        <v>0</v>
      </c>
      <c r="G31" s="80">
        <f ca="1">OFFSET('2020实际制造费用池州天赐'!$H31,0,MONTH(封面!$G$13)-1,)</f>
        <v>0</v>
      </c>
      <c r="H31" s="132">
        <f t="shared" ca="1" si="2"/>
        <v>0</v>
      </c>
      <c r="I31" s="132">
        <f t="shared" ca="1" si="3"/>
        <v>0</v>
      </c>
      <c r="J31" s="132">
        <f ca="1">SUM(OFFSET('2019制造费用'!$H31,0,0,1,MONTH(封面!$G$13)))</f>
        <v>0</v>
      </c>
      <c r="K31" s="132">
        <f ca="1">SUM(OFFSET('2020预算制造费用'!$H31,0,0,1,MONTH(封面!$G$13)))</f>
        <v>0</v>
      </c>
      <c r="L31" s="132">
        <f ca="1">SUM(OFFSET('2020实际制造费用池州天赐'!$H31,0,0,1,MONTH(封面!$G$13)))</f>
        <v>0</v>
      </c>
      <c r="M31" s="132">
        <f t="shared" ca="1" si="4"/>
        <v>0</v>
      </c>
      <c r="N31" s="132">
        <f t="shared" ca="1" si="5"/>
        <v>0</v>
      </c>
      <c r="O31" s="223" t="str">
        <f>IF('2020实际制造费用池州天赐'!U31="","",'2020实际制造费用池州天赐'!U31)</f>
        <v/>
      </c>
      <c r="P31" s="133"/>
      <c r="Q31" s="100"/>
      <c r="R31" s="100"/>
    </row>
    <row r="32" spans="1:18" s="73" customFormat="1" ht="17.25" customHeight="1">
      <c r="A32" s="346"/>
      <c r="B32" s="339"/>
      <c r="C32" s="79" t="s">
        <v>69</v>
      </c>
      <c r="D32" s="132">
        <f>'2020预算制造费用'!T32</f>
        <v>0</v>
      </c>
      <c r="E32" s="132">
        <f ca="1">OFFSET('2019制造费用'!$H32,0,MONTH(封面!$G$13)-1,)</f>
        <v>0</v>
      </c>
      <c r="F32" s="80">
        <f ca="1">OFFSET('2020预算制造费用'!$H32,0,MONTH(封面!$G$13)-1,)</f>
        <v>0</v>
      </c>
      <c r="G32" s="80">
        <f ca="1">OFFSET('2020实际制造费用池州天赐'!$H32,0,MONTH(封面!$G$13)-1,)</f>
        <v>0</v>
      </c>
      <c r="H32" s="132">
        <f t="shared" ca="1" si="2"/>
        <v>0</v>
      </c>
      <c r="I32" s="132">
        <f t="shared" ca="1" si="3"/>
        <v>0</v>
      </c>
      <c r="J32" s="132">
        <f ca="1">SUM(OFFSET('2019制造费用'!$H32,0,0,1,MONTH(封面!$G$13)))</f>
        <v>0</v>
      </c>
      <c r="K32" s="132">
        <f ca="1">SUM(OFFSET('2020预算制造费用'!$H32,0,0,1,MONTH(封面!$G$13)))</f>
        <v>0</v>
      </c>
      <c r="L32" s="132">
        <f ca="1">SUM(OFFSET('2020实际制造费用池州天赐'!$H32,0,0,1,MONTH(封面!$G$13)))</f>
        <v>0</v>
      </c>
      <c r="M32" s="132">
        <f t="shared" ca="1" si="4"/>
        <v>0</v>
      </c>
      <c r="N32" s="132">
        <f t="shared" ca="1" si="5"/>
        <v>0</v>
      </c>
      <c r="O32" s="223" t="str">
        <f>IF('2020实际制造费用池州天赐'!U32="","",'2020实际制造费用池州天赐'!U32)</f>
        <v/>
      </c>
      <c r="P32" s="133"/>
      <c r="Q32" s="100"/>
      <c r="R32" s="100"/>
    </row>
    <row r="33" spans="1:18" s="73" customFormat="1" ht="17.25" customHeight="1">
      <c r="A33" s="346"/>
      <c r="B33" s="338"/>
      <c r="C33" s="79" t="s">
        <v>70</v>
      </c>
      <c r="D33" s="132">
        <f>'2020预算制造费用'!T33</f>
        <v>0</v>
      </c>
      <c r="E33" s="132">
        <f ca="1">OFFSET('2019制造费用'!$H33,0,MONTH(封面!$G$13)-1,)</f>
        <v>0</v>
      </c>
      <c r="F33" s="80">
        <f ca="1">OFFSET('2020预算制造费用'!$H33,0,MONTH(封面!$G$13)-1,)</f>
        <v>0</v>
      </c>
      <c r="G33" s="80">
        <f ca="1">OFFSET('2020实际制造费用池州天赐'!$H33,0,MONTH(封面!$G$13)-1,)</f>
        <v>0</v>
      </c>
      <c r="H33" s="132">
        <f t="shared" ca="1" si="2"/>
        <v>0</v>
      </c>
      <c r="I33" s="132">
        <f t="shared" ca="1" si="3"/>
        <v>0</v>
      </c>
      <c r="J33" s="132">
        <f ca="1">SUM(OFFSET('2019制造费用'!$H33,0,0,1,MONTH(封面!$G$13)))</f>
        <v>0</v>
      </c>
      <c r="K33" s="132">
        <f ca="1">SUM(OFFSET('2020预算制造费用'!$H33,0,0,1,MONTH(封面!$G$13)))</f>
        <v>0</v>
      </c>
      <c r="L33" s="132">
        <f ca="1">SUM(OFFSET('2020实际制造费用池州天赐'!$H33,0,0,1,MONTH(封面!$G$13)))</f>
        <v>0</v>
      </c>
      <c r="M33" s="132">
        <f t="shared" ca="1" si="4"/>
        <v>0</v>
      </c>
      <c r="N33" s="132">
        <f t="shared" ca="1" si="5"/>
        <v>0</v>
      </c>
      <c r="O33" s="223" t="str">
        <f>IF('2020实际制造费用池州天赐'!U33="","",'2020实际制造费用池州天赐'!U33)</f>
        <v/>
      </c>
      <c r="P33" s="133"/>
      <c r="Q33" s="100"/>
      <c r="R33" s="100"/>
    </row>
    <row r="34" spans="1:18" s="73" customFormat="1" ht="17.25" customHeight="1">
      <c r="A34" s="346"/>
      <c r="B34" s="337" t="s">
        <v>71</v>
      </c>
      <c r="C34" s="79" t="s">
        <v>72</v>
      </c>
      <c r="D34" s="132">
        <f>'2020预算制造费用'!T34</f>
        <v>2500</v>
      </c>
      <c r="E34" s="132">
        <f ca="1">OFFSET('2019制造费用'!$H34,0,MONTH(封面!$G$13)-1,)</f>
        <v>78.400000000000006</v>
      </c>
      <c r="F34" s="80">
        <f ca="1">OFFSET('2020预算制造费用'!$H34,0,MONTH(封面!$G$13)-1,)</f>
        <v>500</v>
      </c>
      <c r="G34" s="80">
        <f ca="1">OFFSET('2020实际制造费用池州天赐'!$H34,0,MONTH(封面!$G$13)-1,)</f>
        <v>0</v>
      </c>
      <c r="H34" s="132">
        <f t="shared" ca="1" si="2"/>
        <v>-78.400000000000006</v>
      </c>
      <c r="I34" s="132">
        <f t="shared" ca="1" si="3"/>
        <v>-500</v>
      </c>
      <c r="J34" s="132">
        <f ca="1">SUM(OFFSET('2019制造费用'!$H34,0,0,1,MONTH(封面!$G$13)))</f>
        <v>2054.9</v>
      </c>
      <c r="K34" s="132">
        <f ca="1">SUM(OFFSET('2020预算制造费用'!$H34,0,0,1,MONTH(封面!$G$13)))</f>
        <v>1000</v>
      </c>
      <c r="L34" s="132">
        <f ca="1">SUM(OFFSET('2020实际制造费用池州天赐'!$H34,0,0,1,MONTH(封面!$G$13)))</f>
        <v>976</v>
      </c>
      <c r="M34" s="132">
        <f t="shared" ca="1" si="4"/>
        <v>-1078.9000000000001</v>
      </c>
      <c r="N34" s="132">
        <f t="shared" ca="1" si="5"/>
        <v>-24</v>
      </c>
      <c r="O34" s="223" t="str">
        <f>IF('2020实际制造费用池州天赐'!U34="","",'2020实际制造费用池州天赐'!U34)</f>
        <v/>
      </c>
      <c r="P34" s="133"/>
      <c r="Q34" s="100"/>
      <c r="R34" s="100"/>
    </row>
    <row r="35" spans="1:18" s="73" customFormat="1" ht="17.25" customHeight="1">
      <c r="A35" s="346"/>
      <c r="B35" s="338"/>
      <c r="C35" s="79" t="s">
        <v>73</v>
      </c>
      <c r="D35" s="132">
        <f>'2020预算制造费用'!T35</f>
        <v>0</v>
      </c>
      <c r="E35" s="132">
        <f ca="1">OFFSET('2019制造费用'!$H35,0,MONTH(封面!$G$13)-1,)</f>
        <v>0</v>
      </c>
      <c r="F35" s="80">
        <f ca="1">OFFSET('2020预算制造费用'!$H35,0,MONTH(封面!$G$13)-1,)</f>
        <v>0</v>
      </c>
      <c r="G35" s="80">
        <f ca="1">OFFSET('2020实际制造费用池州天赐'!$H35,0,MONTH(封面!$G$13)-1,)</f>
        <v>0</v>
      </c>
      <c r="H35" s="132">
        <f t="shared" ca="1" si="2"/>
        <v>0</v>
      </c>
      <c r="I35" s="132">
        <f t="shared" ca="1" si="3"/>
        <v>0</v>
      </c>
      <c r="J35" s="132">
        <f ca="1">SUM(OFFSET('2019制造费用'!$H35,0,0,1,MONTH(封面!$G$13)))</f>
        <v>0</v>
      </c>
      <c r="K35" s="132">
        <f ca="1">SUM(OFFSET('2020预算制造费用'!$H35,0,0,1,MONTH(封面!$G$13)))</f>
        <v>0</v>
      </c>
      <c r="L35" s="132">
        <f ca="1">SUM(OFFSET('2020实际制造费用池州天赐'!$H35,0,0,1,MONTH(封面!$G$13)))</f>
        <v>0</v>
      </c>
      <c r="M35" s="132">
        <f t="shared" ca="1" si="4"/>
        <v>0</v>
      </c>
      <c r="N35" s="132">
        <f t="shared" ca="1" si="5"/>
        <v>0</v>
      </c>
      <c r="O35" s="223" t="str">
        <f>IF('2020实际制造费用池州天赐'!U35="","",'2020实际制造费用池州天赐'!U35)</f>
        <v/>
      </c>
      <c r="P35" s="133"/>
      <c r="Q35" s="100"/>
      <c r="R35" s="100"/>
    </row>
    <row r="36" spans="1:18" s="73" customFormat="1" ht="17.25" customHeight="1">
      <c r="A36" s="346"/>
      <c r="B36" s="78" t="s">
        <v>74</v>
      </c>
      <c r="C36" s="79" t="s">
        <v>74</v>
      </c>
      <c r="D36" s="132">
        <f>'2020预算制造费用'!T36</f>
        <v>2400</v>
      </c>
      <c r="E36" s="132">
        <f ca="1">OFFSET('2019制造费用'!$H36,0,MONTH(封面!$G$13)-1,)</f>
        <v>835</v>
      </c>
      <c r="F36" s="80">
        <f ca="1">OFFSET('2020预算制造费用'!$H36,0,MONTH(封面!$G$13)-1,)</f>
        <v>200</v>
      </c>
      <c r="G36" s="80">
        <f ca="1">OFFSET('2020实际制造费用池州天赐'!$H36,0,MONTH(封面!$G$13)-1,)</f>
        <v>0</v>
      </c>
      <c r="H36" s="132">
        <f t="shared" ca="1" si="2"/>
        <v>-835</v>
      </c>
      <c r="I36" s="132">
        <f t="shared" ca="1" si="3"/>
        <v>-200</v>
      </c>
      <c r="J36" s="132">
        <f ca="1">SUM(OFFSET('2019制造费用'!$H36,0,0,1,MONTH(封面!$G$13)))</f>
        <v>1570</v>
      </c>
      <c r="K36" s="132">
        <f ca="1">SUM(OFFSET('2020预算制造费用'!$H36,0,0,1,MONTH(封面!$G$13)))</f>
        <v>600</v>
      </c>
      <c r="L36" s="132">
        <f ca="1">SUM(OFFSET('2020实际制造费用池州天赐'!$H36,0,0,1,MONTH(封面!$G$13)))</f>
        <v>800</v>
      </c>
      <c r="M36" s="132">
        <f t="shared" ca="1" si="4"/>
        <v>-770</v>
      </c>
      <c r="N36" s="132">
        <f t="shared" ca="1" si="5"/>
        <v>200</v>
      </c>
      <c r="O36" s="223" t="str">
        <f>IF('2020实际制造费用池州天赐'!U36="","",'2020实际制造费用池州天赐'!U36)</f>
        <v/>
      </c>
      <c r="P36" s="133"/>
      <c r="Q36" s="100"/>
      <c r="R36" s="100"/>
    </row>
    <row r="37" spans="1:18" s="73" customFormat="1" ht="17.25" customHeight="1">
      <c r="A37" s="346"/>
      <c r="B37" s="78" t="s">
        <v>75</v>
      </c>
      <c r="C37" s="79" t="s">
        <v>75</v>
      </c>
      <c r="D37" s="132">
        <f>'2020预算制造费用'!T37</f>
        <v>14800</v>
      </c>
      <c r="E37" s="132">
        <f ca="1">OFFSET('2019制造费用'!$H37,0,MONTH(封面!$G$13)-1,)</f>
        <v>0</v>
      </c>
      <c r="F37" s="80">
        <f ca="1">OFFSET('2020预算制造费用'!$H37,0,MONTH(封面!$G$13)-1,)</f>
        <v>2000</v>
      </c>
      <c r="G37" s="80">
        <f ca="1">OFFSET('2020实际制造费用池州天赐'!$H37,0,MONTH(封面!$G$13)-1,)</f>
        <v>426</v>
      </c>
      <c r="H37" s="132">
        <f t="shared" ca="1" si="2"/>
        <v>426</v>
      </c>
      <c r="I37" s="132">
        <f t="shared" ca="1" si="3"/>
        <v>-1574</v>
      </c>
      <c r="J37" s="132">
        <f ca="1">SUM(OFFSET('2019制造费用'!$H37,0,0,1,MONTH(封面!$G$13)))</f>
        <v>0</v>
      </c>
      <c r="K37" s="132">
        <f ca="1">SUM(OFFSET('2020预算制造费用'!$H37,0,0,1,MONTH(封面!$G$13)))</f>
        <v>3700</v>
      </c>
      <c r="L37" s="132">
        <f ca="1">SUM(OFFSET('2020实际制造费用池州天赐'!$H37,0,0,1,MONTH(封面!$G$13)))</f>
        <v>426</v>
      </c>
      <c r="M37" s="132">
        <f t="shared" ca="1" si="4"/>
        <v>426</v>
      </c>
      <c r="N37" s="132">
        <f t="shared" ca="1" si="5"/>
        <v>-3274</v>
      </c>
      <c r="O37" s="223" t="str">
        <f>IF('2020实际制造费用池州天赐'!U37="","",'2020实际制造费用池州天赐'!U37)</f>
        <v/>
      </c>
      <c r="P37" s="133"/>
      <c r="Q37" s="100"/>
      <c r="R37" s="100"/>
    </row>
    <row r="38" spans="1:18" s="73" customFormat="1" ht="17.25" customHeight="1">
      <c r="A38" s="346"/>
      <c r="B38" s="337" t="s">
        <v>76</v>
      </c>
      <c r="C38" s="79" t="s">
        <v>77</v>
      </c>
      <c r="D38" s="132">
        <f>'2020预算制造费用'!T38</f>
        <v>0</v>
      </c>
      <c r="E38" s="132">
        <f ca="1">OFFSET('2019制造费用'!$H38,0,MONTH(封面!$G$13)-1,)</f>
        <v>0</v>
      </c>
      <c r="F38" s="80">
        <f ca="1">OFFSET('2020预算制造费用'!$H38,0,MONTH(封面!$G$13)-1,)</f>
        <v>0</v>
      </c>
      <c r="G38" s="80">
        <f ca="1">OFFSET('2020实际制造费用池州天赐'!$H38,0,MONTH(封面!$G$13)-1,)</f>
        <v>0</v>
      </c>
      <c r="H38" s="132">
        <f t="shared" ca="1" si="2"/>
        <v>0</v>
      </c>
      <c r="I38" s="132">
        <f t="shared" ca="1" si="3"/>
        <v>0</v>
      </c>
      <c r="J38" s="132">
        <f ca="1">SUM(OFFSET('2019制造费用'!$H38,0,0,1,MONTH(封面!$G$13)))</f>
        <v>0</v>
      </c>
      <c r="K38" s="132">
        <f ca="1">SUM(OFFSET('2020预算制造费用'!$H38,0,0,1,MONTH(封面!$G$13)))</f>
        <v>0</v>
      </c>
      <c r="L38" s="132">
        <f ca="1">SUM(OFFSET('2020实际制造费用池州天赐'!$H38,0,0,1,MONTH(封面!$G$13)))</f>
        <v>0</v>
      </c>
      <c r="M38" s="132">
        <f t="shared" ca="1" si="4"/>
        <v>0</v>
      </c>
      <c r="N38" s="132">
        <f t="shared" ca="1" si="5"/>
        <v>0</v>
      </c>
      <c r="O38" s="223" t="str">
        <f>IF('2020实际制造费用池州天赐'!U38="","",'2020实际制造费用池州天赐'!U38)</f>
        <v/>
      </c>
      <c r="P38" s="133"/>
      <c r="Q38" s="100"/>
      <c r="R38" s="100"/>
    </row>
    <row r="39" spans="1:18" s="73" customFormat="1" ht="17.25" customHeight="1">
      <c r="A39" s="346"/>
      <c r="B39" s="338"/>
      <c r="C39" s="79" t="s">
        <v>78</v>
      </c>
      <c r="D39" s="132">
        <f>'2020预算制造费用'!T39</f>
        <v>0</v>
      </c>
      <c r="E39" s="132">
        <f ca="1">OFFSET('2019制造费用'!$H39,0,MONTH(封面!$G$13)-1,)</f>
        <v>0</v>
      </c>
      <c r="F39" s="80">
        <f ca="1">OFFSET('2020预算制造费用'!$H39,0,MONTH(封面!$G$13)-1,)</f>
        <v>0</v>
      </c>
      <c r="G39" s="80">
        <f ca="1">OFFSET('2020实际制造费用池州天赐'!$H39,0,MONTH(封面!$G$13)-1,)</f>
        <v>0</v>
      </c>
      <c r="H39" s="132">
        <f t="shared" ca="1" si="2"/>
        <v>0</v>
      </c>
      <c r="I39" s="132">
        <f t="shared" ca="1" si="3"/>
        <v>0</v>
      </c>
      <c r="J39" s="132">
        <f ca="1">SUM(OFFSET('2019制造费用'!$H39,0,0,1,MONTH(封面!$G$13)))</f>
        <v>0</v>
      </c>
      <c r="K39" s="132">
        <f ca="1">SUM(OFFSET('2020预算制造费用'!$H39,0,0,1,MONTH(封面!$G$13)))</f>
        <v>0</v>
      </c>
      <c r="L39" s="132">
        <f ca="1">SUM(OFFSET('2020实际制造费用池州天赐'!$H39,0,0,1,MONTH(封面!$G$13)))</f>
        <v>0</v>
      </c>
      <c r="M39" s="132">
        <f t="shared" ca="1" si="4"/>
        <v>0</v>
      </c>
      <c r="N39" s="132">
        <f t="shared" ca="1" si="5"/>
        <v>0</v>
      </c>
      <c r="O39" s="223" t="str">
        <f>IF('2020实际制造费用池州天赐'!U39="","",'2020实际制造费用池州天赐'!U39)</f>
        <v/>
      </c>
      <c r="P39" s="133"/>
      <c r="Q39" s="100"/>
      <c r="R39" s="100"/>
    </row>
    <row r="40" spans="1:18" s="73" customFormat="1" ht="17.25" customHeight="1">
      <c r="A40" s="346"/>
      <c r="B40" s="78" t="s">
        <v>79</v>
      </c>
      <c r="C40" s="79" t="s">
        <v>79</v>
      </c>
      <c r="D40" s="132">
        <f>'2020预算制造费用'!T40</f>
        <v>0</v>
      </c>
      <c r="E40" s="132">
        <f ca="1">OFFSET('2019制造费用'!$H40,0,MONTH(封面!$G$13)-1,)</f>
        <v>0</v>
      </c>
      <c r="F40" s="80">
        <f ca="1">OFFSET('2020预算制造费用'!$H40,0,MONTH(封面!$G$13)-1,)</f>
        <v>0</v>
      </c>
      <c r="G40" s="80">
        <f ca="1">OFFSET('2020实际制造费用池州天赐'!$H40,0,MONTH(封面!$G$13)-1,)</f>
        <v>0</v>
      </c>
      <c r="H40" s="132">
        <f t="shared" ca="1" si="2"/>
        <v>0</v>
      </c>
      <c r="I40" s="132">
        <f t="shared" ca="1" si="3"/>
        <v>0</v>
      </c>
      <c r="J40" s="132">
        <f ca="1">SUM(OFFSET('2019制造费用'!$H40,0,0,1,MONTH(封面!$G$13)))</f>
        <v>0</v>
      </c>
      <c r="K40" s="132">
        <f ca="1">SUM(OFFSET('2020预算制造费用'!$H40,0,0,1,MONTH(封面!$G$13)))</f>
        <v>0</v>
      </c>
      <c r="L40" s="132">
        <f ca="1">SUM(OFFSET('2020实际制造费用池州天赐'!$H40,0,0,1,MONTH(封面!$G$13)))</f>
        <v>0</v>
      </c>
      <c r="M40" s="132">
        <f t="shared" ca="1" si="4"/>
        <v>0</v>
      </c>
      <c r="N40" s="132">
        <f t="shared" ca="1" si="5"/>
        <v>0</v>
      </c>
      <c r="O40" s="223" t="str">
        <f>IF('2020实际制造费用池州天赐'!U40="","",'2020实际制造费用池州天赐'!U40)</f>
        <v/>
      </c>
      <c r="P40" s="133"/>
      <c r="Q40" s="100"/>
      <c r="R40" s="100"/>
    </row>
    <row r="41" spans="1:18" s="73" customFormat="1" ht="17.25" customHeight="1">
      <c r="A41" s="347" t="s">
        <v>80</v>
      </c>
      <c r="B41" s="220" t="s">
        <v>81</v>
      </c>
      <c r="C41" s="79" t="s">
        <v>81</v>
      </c>
      <c r="D41" s="132">
        <f>'2020预算制造费用'!T41</f>
        <v>899466.36000000022</v>
      </c>
      <c r="E41" s="132">
        <f ca="1">OFFSET('2019制造费用'!$H41,0,MONTH(封面!$G$13)-1,)</f>
        <v>117695.06</v>
      </c>
      <c r="F41" s="80">
        <f ca="1">OFFSET('2020预算制造费用'!$H41,0,MONTH(封面!$G$13)-1,)</f>
        <v>89580.53</v>
      </c>
      <c r="G41" s="80">
        <f ca="1">OFFSET('2020实际制造费用池州天赐'!$H41,0,MONTH(封面!$G$13)-1,)</f>
        <v>176969.84</v>
      </c>
      <c r="H41" s="132">
        <f t="shared" ca="1" si="2"/>
        <v>59274.78</v>
      </c>
      <c r="I41" s="132">
        <f t="shared" ca="1" si="3"/>
        <v>87389.31</v>
      </c>
      <c r="J41" s="132">
        <f ca="1">SUM(OFFSET('2019制造费用'!$H41,0,0,1,MONTH(封面!$G$13)))</f>
        <v>382031.35999999999</v>
      </c>
      <c r="K41" s="132">
        <f ca="1">SUM(OFFSET('2020预算制造费用'!$H41,0,0,1,MONTH(封面!$G$13)))</f>
        <v>246241.59</v>
      </c>
      <c r="L41" s="132">
        <f ca="1">SUM(OFFSET('2020实际制造费用池州天赐'!$H41,0,0,1,MONTH(封面!$G$13)))</f>
        <v>247263.27</v>
      </c>
      <c r="M41" s="132">
        <f t="shared" ca="1" si="4"/>
        <v>-134768.09</v>
      </c>
      <c r="N41" s="132">
        <f t="shared" ca="1" si="5"/>
        <v>1021.679999999993</v>
      </c>
      <c r="O41" s="223" t="str">
        <f>IF('2020实际制造费用池州天赐'!U41="","",'2020实际制造费用池州天赐'!U41)</f>
        <v/>
      </c>
      <c r="P41" s="133"/>
      <c r="Q41" s="100"/>
      <c r="R41" s="100"/>
    </row>
    <row r="42" spans="1:18" s="73" customFormat="1" ht="17.25" customHeight="1">
      <c r="A42" s="348"/>
      <c r="B42" s="218" t="s">
        <v>82</v>
      </c>
      <c r="C42" s="82" t="s">
        <v>82</v>
      </c>
      <c r="D42" s="132">
        <f>'2020预算制造费用'!T42</f>
        <v>0</v>
      </c>
      <c r="E42" s="132">
        <f ca="1">OFFSET('2019制造费用'!$H42,0,MONTH(封面!$G$13)-1,)</f>
        <v>0</v>
      </c>
      <c r="F42" s="80">
        <f ca="1">OFFSET('2020预算制造费用'!$H42,0,MONTH(封面!$G$13)-1,)</f>
        <v>0</v>
      </c>
      <c r="G42" s="80">
        <f ca="1">OFFSET('2020实际制造费用池州天赐'!$H42,0,MONTH(封面!$G$13)-1,)</f>
        <v>45079.82</v>
      </c>
      <c r="H42" s="132">
        <f t="shared" ca="1" si="2"/>
        <v>45079.82</v>
      </c>
      <c r="I42" s="132">
        <f t="shared" ca="1" si="3"/>
        <v>45079.82</v>
      </c>
      <c r="J42" s="132">
        <f ca="1">SUM(OFFSET('2019制造费用'!$H42,0,0,1,MONTH(封面!$G$13)))</f>
        <v>-1170</v>
      </c>
      <c r="K42" s="132">
        <f ca="1">SUM(OFFSET('2020预算制造费用'!$H42,0,0,1,MONTH(封面!$G$13)))</f>
        <v>0</v>
      </c>
      <c r="L42" s="132">
        <f ca="1">SUM(OFFSET('2020实际制造费用池州天赐'!$H42,0,0,1,MONTH(封面!$G$13)))</f>
        <v>45079.82</v>
      </c>
      <c r="M42" s="132">
        <f t="shared" ca="1" si="4"/>
        <v>46249.82</v>
      </c>
      <c r="N42" s="132">
        <f t="shared" ca="1" si="5"/>
        <v>45079.82</v>
      </c>
      <c r="O42" s="223" t="str">
        <f>IF('2020实际制造费用池州天赐'!U42="","",'2020实际制造费用池州天赐'!U42)</f>
        <v/>
      </c>
      <c r="P42" s="133"/>
      <c r="Q42" s="100"/>
      <c r="R42" s="100"/>
    </row>
    <row r="43" spans="1:18" s="73" customFormat="1" ht="17.25" customHeight="1">
      <c r="A43" s="348"/>
      <c r="B43" s="218" t="s">
        <v>83</v>
      </c>
      <c r="C43" s="82" t="s">
        <v>83</v>
      </c>
      <c r="D43" s="132">
        <f>'2020预算制造费用'!T43</f>
        <v>0</v>
      </c>
      <c r="E43" s="132">
        <f ca="1">OFFSET('2019制造费用'!$H43,0,MONTH(封面!$G$13)-1,)</f>
        <v>0</v>
      </c>
      <c r="F43" s="80">
        <f ca="1">OFFSET('2020预算制造费用'!$H43,0,MONTH(封面!$G$13)-1,)</f>
        <v>0</v>
      </c>
      <c r="G43" s="80">
        <f ca="1">OFFSET('2020实际制造费用池州天赐'!$H43,0,MONTH(封面!$G$13)-1,)</f>
        <v>0</v>
      </c>
      <c r="H43" s="132">
        <f t="shared" ca="1" si="2"/>
        <v>0</v>
      </c>
      <c r="I43" s="132">
        <f t="shared" ca="1" si="3"/>
        <v>0</v>
      </c>
      <c r="J43" s="132">
        <f ca="1">SUM(OFFSET('2019制造费用'!$H43,0,0,1,MONTH(封面!$G$13)))</f>
        <v>0</v>
      </c>
      <c r="K43" s="132">
        <f ca="1">SUM(OFFSET('2020预算制造费用'!$H43,0,0,1,MONTH(封面!$G$13)))</f>
        <v>0</v>
      </c>
      <c r="L43" s="132">
        <f ca="1">SUM(OFFSET('2020实际制造费用池州天赐'!$H43,0,0,1,MONTH(封面!$G$13)))</f>
        <v>0</v>
      </c>
      <c r="M43" s="132">
        <f t="shared" ca="1" si="4"/>
        <v>0</v>
      </c>
      <c r="N43" s="132">
        <f t="shared" ca="1" si="5"/>
        <v>0</v>
      </c>
      <c r="O43" s="223" t="str">
        <f>IF('2020实际制造费用池州天赐'!U43="","",'2020实际制造费用池州天赐'!U43)</f>
        <v/>
      </c>
      <c r="P43" s="133"/>
      <c r="Q43" s="100"/>
      <c r="R43" s="100"/>
    </row>
    <row r="44" spans="1:18" s="73" customFormat="1" ht="17.25" customHeight="1">
      <c r="A44" s="348"/>
      <c r="B44" s="337" t="s">
        <v>84</v>
      </c>
      <c r="C44" s="82" t="s">
        <v>85</v>
      </c>
      <c r="D44" s="132">
        <f>'2020预算制造费用'!T44</f>
        <v>0</v>
      </c>
      <c r="E44" s="132">
        <f ca="1">OFFSET('2019制造费用'!$H44,0,MONTH(封面!$G$13)-1,)</f>
        <v>0</v>
      </c>
      <c r="F44" s="80">
        <f ca="1">OFFSET('2020预算制造费用'!$H44,0,MONTH(封面!$G$13)-1,)</f>
        <v>0</v>
      </c>
      <c r="G44" s="80">
        <f ca="1">OFFSET('2020实际制造费用池州天赐'!$H44,0,MONTH(封面!$G$13)-1,)</f>
        <v>0</v>
      </c>
      <c r="H44" s="132">
        <f t="shared" ca="1" si="2"/>
        <v>0</v>
      </c>
      <c r="I44" s="132">
        <f t="shared" ca="1" si="3"/>
        <v>0</v>
      </c>
      <c r="J44" s="132">
        <f ca="1">SUM(OFFSET('2019制造费用'!$H44,0,0,1,MONTH(封面!$G$13)))</f>
        <v>0</v>
      </c>
      <c r="K44" s="132">
        <f ca="1">SUM(OFFSET('2020预算制造费用'!$H44,0,0,1,MONTH(封面!$G$13)))</f>
        <v>0</v>
      </c>
      <c r="L44" s="132">
        <f ca="1">SUM(OFFSET('2020实际制造费用池州天赐'!$H44,0,0,1,MONTH(封面!$G$13)))</f>
        <v>0</v>
      </c>
      <c r="M44" s="132">
        <f t="shared" ca="1" si="4"/>
        <v>0</v>
      </c>
      <c r="N44" s="132">
        <f t="shared" ca="1" si="5"/>
        <v>0</v>
      </c>
      <c r="O44" s="223" t="str">
        <f>IF('2020实际制造费用池州天赐'!U44="","",'2020实际制造费用池州天赐'!U44)</f>
        <v/>
      </c>
      <c r="P44" s="133"/>
      <c r="Q44" s="100"/>
      <c r="R44" s="100"/>
    </row>
    <row r="45" spans="1:18" s="73" customFormat="1" ht="17.25" customHeight="1">
      <c r="A45" s="348"/>
      <c r="B45" s="338"/>
      <c r="C45" s="82" t="s">
        <v>86</v>
      </c>
      <c r="D45" s="132">
        <f>'2020预算制造费用'!T45</f>
        <v>0</v>
      </c>
      <c r="E45" s="132">
        <f ca="1">OFFSET('2019制造费用'!$H45,0,MONTH(封面!$G$13)-1,)</f>
        <v>0</v>
      </c>
      <c r="F45" s="80">
        <f ca="1">OFFSET('2020预算制造费用'!$H45,0,MONTH(封面!$G$13)-1,)</f>
        <v>0</v>
      </c>
      <c r="G45" s="80">
        <f ca="1">OFFSET('2020实际制造费用池州天赐'!$H45,0,MONTH(封面!$G$13)-1,)</f>
        <v>0</v>
      </c>
      <c r="H45" s="132">
        <f t="shared" ca="1" si="2"/>
        <v>0</v>
      </c>
      <c r="I45" s="132">
        <f t="shared" ca="1" si="3"/>
        <v>0</v>
      </c>
      <c r="J45" s="132">
        <f ca="1">SUM(OFFSET('2019制造费用'!$H45,0,0,1,MONTH(封面!$G$13)))</f>
        <v>0</v>
      </c>
      <c r="K45" s="132">
        <f ca="1">SUM(OFFSET('2020预算制造费用'!$H45,0,0,1,MONTH(封面!$G$13)))</f>
        <v>0</v>
      </c>
      <c r="L45" s="132">
        <f ca="1">SUM(OFFSET('2020实际制造费用池州天赐'!$H45,0,0,1,MONTH(封面!$G$13)))</f>
        <v>0</v>
      </c>
      <c r="M45" s="132">
        <f t="shared" ca="1" si="4"/>
        <v>0</v>
      </c>
      <c r="N45" s="132">
        <f t="shared" ca="1" si="5"/>
        <v>0</v>
      </c>
      <c r="O45" s="223" t="str">
        <f>IF('2020实际制造费用池州天赐'!U45="","",'2020实际制造费用池州天赐'!U45)</f>
        <v/>
      </c>
      <c r="P45" s="133"/>
      <c r="Q45" s="100"/>
      <c r="R45" s="100"/>
    </row>
    <row r="46" spans="1:18" s="73" customFormat="1" ht="17.25" customHeight="1">
      <c r="A46" s="348"/>
      <c r="B46" s="78" t="s">
        <v>87</v>
      </c>
      <c r="C46" s="82" t="s">
        <v>87</v>
      </c>
      <c r="D46" s="132">
        <f>'2020预算制造费用'!T46</f>
        <v>689997.71999999986</v>
      </c>
      <c r="E46" s="132">
        <f ca="1">OFFSET('2019制造费用'!$H46,0,MONTH(封面!$G$13)-1,)</f>
        <v>56046.93</v>
      </c>
      <c r="F46" s="80">
        <f ca="1">OFFSET('2020预算制造费用'!$H46,0,MONTH(封面!$G$13)-1,)</f>
        <v>57499.81</v>
      </c>
      <c r="G46" s="80">
        <f ca="1">OFFSET('2020实际制造费用池州天赐'!$H46,0,MONTH(封面!$G$13)-1,)</f>
        <v>182244.87</v>
      </c>
      <c r="H46" s="132">
        <f t="shared" ca="1" si="2"/>
        <v>126197.94</v>
      </c>
      <c r="I46" s="132">
        <f t="shared" ca="1" si="3"/>
        <v>124745.06</v>
      </c>
      <c r="J46" s="132">
        <f ca="1">SUM(OFFSET('2019制造费用'!$H46,0,0,1,MONTH(封面!$G$13)))</f>
        <v>162471.99</v>
      </c>
      <c r="K46" s="132">
        <f ca="1">SUM(OFFSET('2020预算制造费用'!$H46,0,0,1,MONTH(封面!$G$13)))</f>
        <v>172499.43</v>
      </c>
      <c r="L46" s="132">
        <f ca="1">SUM(OFFSET('2020实际制造费用池州天赐'!$H46,0,0,1,MONTH(封面!$G$13)))</f>
        <v>563359.15</v>
      </c>
      <c r="M46" s="132">
        <f t="shared" ca="1" si="4"/>
        <v>400887.16000000003</v>
      </c>
      <c r="N46" s="132">
        <f t="shared" ca="1" si="5"/>
        <v>390859.72000000003</v>
      </c>
      <c r="O46" s="223" t="str">
        <f>IF('2020实际制造费用池州天赐'!U46="","",'2020实际制造费用池州天赐'!U46)</f>
        <v/>
      </c>
      <c r="P46" s="133"/>
      <c r="Q46" s="100"/>
      <c r="R46" s="100"/>
    </row>
    <row r="47" spans="1:18" s="73" customFormat="1" ht="17.25" customHeight="1">
      <c r="A47" s="348"/>
      <c r="B47" s="78" t="s">
        <v>88</v>
      </c>
      <c r="C47" s="82" t="s">
        <v>88</v>
      </c>
      <c r="D47" s="132">
        <f>'2020预算制造费用'!T47</f>
        <v>0</v>
      </c>
      <c r="E47" s="132">
        <f ca="1">OFFSET('2019制造费用'!$H47,0,MONTH(封面!$G$13)-1,)</f>
        <v>0</v>
      </c>
      <c r="F47" s="80">
        <f ca="1">OFFSET('2020预算制造费用'!$H47,0,MONTH(封面!$G$13)-1,)</f>
        <v>0</v>
      </c>
      <c r="G47" s="80">
        <f ca="1">OFFSET('2020实际制造费用池州天赐'!$H47,0,MONTH(封面!$G$13)-1,)</f>
        <v>0</v>
      </c>
      <c r="H47" s="132">
        <f t="shared" ca="1" si="2"/>
        <v>0</v>
      </c>
      <c r="I47" s="132">
        <f t="shared" ca="1" si="3"/>
        <v>0</v>
      </c>
      <c r="J47" s="132">
        <f ca="1">SUM(OFFSET('2019制造费用'!$H47,0,0,1,MONTH(封面!$G$13)))</f>
        <v>0</v>
      </c>
      <c r="K47" s="132">
        <f ca="1">SUM(OFFSET('2020预算制造费用'!$H47,0,0,1,MONTH(封面!$G$13)))</f>
        <v>0</v>
      </c>
      <c r="L47" s="132">
        <f ca="1">SUM(OFFSET('2020实际制造费用池州天赐'!$H47,0,0,1,MONTH(封面!$G$13)))</f>
        <v>0</v>
      </c>
      <c r="M47" s="132">
        <f t="shared" ca="1" si="4"/>
        <v>0</v>
      </c>
      <c r="N47" s="132">
        <f t="shared" ca="1" si="5"/>
        <v>0</v>
      </c>
      <c r="O47" s="223" t="str">
        <f>IF('2020实际制造费用池州天赐'!U47="","",'2020实际制造费用池州天赐'!U47)</f>
        <v/>
      </c>
      <c r="P47" s="133"/>
      <c r="Q47" s="100"/>
      <c r="R47" s="100"/>
    </row>
    <row r="48" spans="1:18" s="73" customFormat="1" ht="17.25" customHeight="1">
      <c r="A48" s="348"/>
      <c r="B48" s="218" t="s">
        <v>89</v>
      </c>
      <c r="C48" s="82" t="s">
        <v>89</v>
      </c>
      <c r="D48" s="132">
        <f>'2020预算制造费用'!T48</f>
        <v>0</v>
      </c>
      <c r="E48" s="132">
        <f ca="1">OFFSET('2019制造费用'!$H48,0,MONTH(封面!$G$13)-1,)</f>
        <v>0</v>
      </c>
      <c r="F48" s="80">
        <f ca="1">OFFSET('2020预算制造费用'!$H48,0,MONTH(封面!$G$13)-1,)</f>
        <v>0</v>
      </c>
      <c r="G48" s="80">
        <f ca="1">OFFSET('2020实际制造费用池州天赐'!$H48,0,MONTH(封面!$G$13)-1,)</f>
        <v>0</v>
      </c>
      <c r="H48" s="132">
        <f t="shared" ca="1" si="2"/>
        <v>0</v>
      </c>
      <c r="I48" s="132">
        <f t="shared" ca="1" si="3"/>
        <v>0</v>
      </c>
      <c r="J48" s="132">
        <f ca="1">SUM(OFFSET('2019制造费用'!$H48,0,0,1,MONTH(封面!$G$13)))</f>
        <v>921.36</v>
      </c>
      <c r="K48" s="132">
        <f ca="1">SUM(OFFSET('2020预算制造费用'!$H48,0,0,1,MONTH(封面!$G$13)))</f>
        <v>0</v>
      </c>
      <c r="L48" s="132">
        <f ca="1">SUM(OFFSET('2020实际制造费用池州天赐'!$H48,0,0,1,MONTH(封面!$G$13)))</f>
        <v>0</v>
      </c>
      <c r="M48" s="132">
        <f t="shared" ca="1" si="4"/>
        <v>-921.36</v>
      </c>
      <c r="N48" s="132">
        <f t="shared" ca="1" si="5"/>
        <v>0</v>
      </c>
      <c r="O48" s="223" t="str">
        <f>IF('2020实际制造费用池州天赐'!U48="","",'2020实际制造费用池州天赐'!U48)</f>
        <v/>
      </c>
      <c r="P48" s="133"/>
      <c r="Q48" s="100"/>
      <c r="R48" s="100"/>
    </row>
    <row r="49" spans="1:18" s="73" customFormat="1" ht="17.25" customHeight="1">
      <c r="A49" s="349" t="s">
        <v>90</v>
      </c>
      <c r="B49" s="335" t="s">
        <v>91</v>
      </c>
      <c r="C49" s="82" t="s">
        <v>92</v>
      </c>
      <c r="D49" s="132">
        <f>'2020预算制造费用'!T49</f>
        <v>0</v>
      </c>
      <c r="E49" s="132">
        <f ca="1">OFFSET('2019制造费用'!$H49,0,MONTH(封面!$G$13)-1,)</f>
        <v>0</v>
      </c>
      <c r="F49" s="80">
        <f ca="1">OFFSET('2020预算制造费用'!$H49,0,MONTH(封面!$G$13)-1,)</f>
        <v>0</v>
      </c>
      <c r="G49" s="80">
        <f ca="1">OFFSET('2020实际制造费用池州天赐'!$H49,0,MONTH(封面!$G$13)-1,)</f>
        <v>0</v>
      </c>
      <c r="H49" s="132">
        <f t="shared" ca="1" si="2"/>
        <v>0</v>
      </c>
      <c r="I49" s="132">
        <f t="shared" ca="1" si="3"/>
        <v>0</v>
      </c>
      <c r="J49" s="132">
        <f ca="1">SUM(OFFSET('2019制造费用'!$H49,0,0,1,MONTH(封面!$G$13)))</f>
        <v>0</v>
      </c>
      <c r="K49" s="132">
        <f ca="1">SUM(OFFSET('2020预算制造费用'!$H49,0,0,1,MONTH(封面!$G$13)))</f>
        <v>0</v>
      </c>
      <c r="L49" s="132">
        <f ca="1">SUM(OFFSET('2020实际制造费用池州天赐'!$H49,0,0,1,MONTH(封面!$G$13)))</f>
        <v>0</v>
      </c>
      <c r="M49" s="132">
        <f t="shared" ca="1" si="4"/>
        <v>0</v>
      </c>
      <c r="N49" s="132">
        <f t="shared" ca="1" si="5"/>
        <v>0</v>
      </c>
      <c r="O49" s="223" t="str">
        <f>IF('2020实际制造费用池州天赐'!U49="","",'2020实际制造费用池州天赐'!U49)</f>
        <v/>
      </c>
      <c r="P49" s="133"/>
      <c r="Q49" s="100"/>
      <c r="R49" s="100"/>
    </row>
    <row r="50" spans="1:18" s="73" customFormat="1" ht="17.25" customHeight="1">
      <c r="A50" s="349"/>
      <c r="B50" s="365"/>
      <c r="C50" s="82" t="s">
        <v>93</v>
      </c>
      <c r="D50" s="132">
        <f>'2020预算制造费用'!T50</f>
        <v>0</v>
      </c>
      <c r="E50" s="132">
        <f ca="1">OFFSET('2019制造费用'!$H50,0,MONTH(封面!$G$13)-1,)</f>
        <v>0</v>
      </c>
      <c r="F50" s="80">
        <f ca="1">OFFSET('2020预算制造费用'!$H50,0,MONTH(封面!$G$13)-1,)</f>
        <v>0</v>
      </c>
      <c r="G50" s="80">
        <f ca="1">OFFSET('2020实际制造费用池州天赐'!$H50,0,MONTH(封面!$G$13)-1,)</f>
        <v>0</v>
      </c>
      <c r="H50" s="132">
        <f t="shared" ca="1" si="2"/>
        <v>0</v>
      </c>
      <c r="I50" s="132">
        <f t="shared" ca="1" si="3"/>
        <v>0</v>
      </c>
      <c r="J50" s="132">
        <f ca="1">SUM(OFFSET('2019制造费用'!$H50,0,0,1,MONTH(封面!$G$13)))</f>
        <v>0</v>
      </c>
      <c r="K50" s="132">
        <f ca="1">SUM(OFFSET('2020预算制造费用'!$H50,0,0,1,MONTH(封面!$G$13)))</f>
        <v>0</v>
      </c>
      <c r="L50" s="132">
        <f ca="1">SUM(OFFSET('2020实际制造费用池州天赐'!$H50,0,0,1,MONTH(封面!$G$13)))</f>
        <v>0</v>
      </c>
      <c r="M50" s="132">
        <f t="shared" ca="1" si="4"/>
        <v>0</v>
      </c>
      <c r="N50" s="132">
        <f t="shared" ca="1" si="5"/>
        <v>0</v>
      </c>
      <c r="O50" s="223" t="str">
        <f>IF('2020实际制造费用池州天赐'!U50="","",'2020实际制造费用池州天赐'!U50)</f>
        <v/>
      </c>
      <c r="P50" s="133"/>
      <c r="Q50" s="100"/>
      <c r="R50" s="100"/>
    </row>
    <row r="51" spans="1:18" s="73" customFormat="1" ht="17.25" customHeight="1">
      <c r="A51" s="349"/>
      <c r="B51" s="336"/>
      <c r="C51" s="82" t="s">
        <v>94</v>
      </c>
      <c r="D51" s="132">
        <f>'2020预算制造费用'!T51</f>
        <v>0</v>
      </c>
      <c r="E51" s="132">
        <f ca="1">OFFSET('2019制造费用'!$H51,0,MONTH(封面!$G$13)-1,)</f>
        <v>0</v>
      </c>
      <c r="F51" s="80">
        <f ca="1">OFFSET('2020预算制造费用'!$H51,0,MONTH(封面!$G$13)-1,)</f>
        <v>0</v>
      </c>
      <c r="G51" s="80">
        <f ca="1">OFFSET('2020实际制造费用池州天赐'!$H51,0,MONTH(封面!$G$13)-1,)</f>
        <v>0</v>
      </c>
      <c r="H51" s="132">
        <f t="shared" ca="1" si="2"/>
        <v>0</v>
      </c>
      <c r="I51" s="132">
        <f t="shared" ca="1" si="3"/>
        <v>0</v>
      </c>
      <c r="J51" s="132">
        <f ca="1">SUM(OFFSET('2019制造费用'!$H51,0,0,1,MONTH(封面!$G$13)))</f>
        <v>0</v>
      </c>
      <c r="K51" s="132">
        <f ca="1">SUM(OFFSET('2020预算制造费用'!$H51,0,0,1,MONTH(封面!$G$13)))</f>
        <v>0</v>
      </c>
      <c r="L51" s="132">
        <f ca="1">SUM(OFFSET('2020实际制造费用池州天赐'!$H51,0,0,1,MONTH(封面!$G$13)))</f>
        <v>0</v>
      </c>
      <c r="M51" s="132">
        <f t="shared" ca="1" si="4"/>
        <v>0</v>
      </c>
      <c r="N51" s="132">
        <f t="shared" ca="1" si="5"/>
        <v>0</v>
      </c>
      <c r="O51" s="223" t="str">
        <f>IF('2020实际制造费用池州天赐'!U51="","",'2020实际制造费用池州天赐'!U51)</f>
        <v/>
      </c>
      <c r="P51" s="133"/>
      <c r="Q51" s="100"/>
      <c r="R51" s="100"/>
    </row>
    <row r="52" spans="1:18" s="73" customFormat="1" ht="17.25" customHeight="1">
      <c r="A52" s="349"/>
      <c r="B52" s="337" t="s">
        <v>95</v>
      </c>
      <c r="C52" s="82" t="s">
        <v>96</v>
      </c>
      <c r="D52" s="132">
        <f>'2020预算制造费用'!T52</f>
        <v>0</v>
      </c>
      <c r="E52" s="132">
        <f ca="1">OFFSET('2019制造费用'!$H52,0,MONTH(封面!$G$13)-1,)</f>
        <v>0</v>
      </c>
      <c r="F52" s="80">
        <f ca="1">OFFSET('2020预算制造费用'!$H52,0,MONTH(封面!$G$13)-1,)</f>
        <v>0</v>
      </c>
      <c r="G52" s="80">
        <f ca="1">OFFSET('2020实际制造费用池州天赐'!$H52,0,MONTH(封面!$G$13)-1,)</f>
        <v>0</v>
      </c>
      <c r="H52" s="132">
        <f t="shared" ca="1" si="2"/>
        <v>0</v>
      </c>
      <c r="I52" s="132">
        <f t="shared" ca="1" si="3"/>
        <v>0</v>
      </c>
      <c r="J52" s="132">
        <f ca="1">SUM(OFFSET('2019制造费用'!$H52,0,0,1,MONTH(封面!$G$13)))</f>
        <v>0</v>
      </c>
      <c r="K52" s="132">
        <f ca="1">SUM(OFFSET('2020预算制造费用'!$H52,0,0,1,MONTH(封面!$G$13)))</f>
        <v>0</v>
      </c>
      <c r="L52" s="132">
        <f ca="1">SUM(OFFSET('2020实际制造费用池州天赐'!$H52,0,0,1,MONTH(封面!$G$13)))</f>
        <v>0</v>
      </c>
      <c r="M52" s="132">
        <f t="shared" ca="1" si="4"/>
        <v>0</v>
      </c>
      <c r="N52" s="132">
        <f t="shared" ca="1" si="5"/>
        <v>0</v>
      </c>
      <c r="O52" s="223" t="str">
        <f>IF('2020实际制造费用池州天赐'!U52="","",'2020实际制造费用池州天赐'!U52)</f>
        <v/>
      </c>
      <c r="P52" s="133"/>
      <c r="Q52" s="100"/>
      <c r="R52" s="100"/>
    </row>
    <row r="53" spans="1:18" s="73" customFormat="1" ht="17.25" customHeight="1">
      <c r="A53" s="349"/>
      <c r="B53" s="339"/>
      <c r="C53" s="82" t="s">
        <v>97</v>
      </c>
      <c r="D53" s="132">
        <f>'2020预算制造费用'!T53</f>
        <v>0</v>
      </c>
      <c r="E53" s="132">
        <f ca="1">OFFSET('2019制造费用'!$H53,0,MONTH(封面!$G$13)-1,)</f>
        <v>0</v>
      </c>
      <c r="F53" s="80">
        <f ca="1">OFFSET('2020预算制造费用'!$H53,0,MONTH(封面!$G$13)-1,)</f>
        <v>0</v>
      </c>
      <c r="G53" s="80">
        <f ca="1">OFFSET('2020实际制造费用池州天赐'!$H53,0,MONTH(封面!$G$13)-1,)</f>
        <v>0</v>
      </c>
      <c r="H53" s="132">
        <f t="shared" ca="1" si="2"/>
        <v>0</v>
      </c>
      <c r="I53" s="132">
        <f t="shared" ca="1" si="3"/>
        <v>0</v>
      </c>
      <c r="J53" s="132">
        <f ca="1">SUM(OFFSET('2019制造费用'!$H53,0,0,1,MONTH(封面!$G$13)))</f>
        <v>0</v>
      </c>
      <c r="K53" s="132">
        <f ca="1">SUM(OFFSET('2020预算制造费用'!$H53,0,0,1,MONTH(封面!$G$13)))</f>
        <v>0</v>
      </c>
      <c r="L53" s="132">
        <f ca="1">SUM(OFFSET('2020实际制造费用池州天赐'!$H53,0,0,1,MONTH(封面!$G$13)))</f>
        <v>-120</v>
      </c>
      <c r="M53" s="132">
        <f t="shared" ca="1" si="4"/>
        <v>-120</v>
      </c>
      <c r="N53" s="132">
        <f t="shared" ca="1" si="5"/>
        <v>-120</v>
      </c>
      <c r="O53" s="223" t="str">
        <f>IF('2020实际制造费用池州天赐'!U53="","",'2020实际制造费用池州天赐'!U53)</f>
        <v/>
      </c>
      <c r="P53" s="133"/>
      <c r="Q53" s="100"/>
      <c r="R53" s="100"/>
    </row>
    <row r="54" spans="1:18" s="73" customFormat="1" ht="17.25" customHeight="1">
      <c r="A54" s="349"/>
      <c r="B54" s="338"/>
      <c r="C54" s="82" t="s">
        <v>98</v>
      </c>
      <c r="D54" s="132">
        <f>'2020预算制造费用'!T54</f>
        <v>0</v>
      </c>
      <c r="E54" s="132">
        <f ca="1">OFFSET('2019制造费用'!$H54,0,MONTH(封面!$G$13)-1,)</f>
        <v>0</v>
      </c>
      <c r="F54" s="80">
        <f ca="1">OFFSET('2020预算制造费用'!$H54,0,MONTH(封面!$G$13)-1,)</f>
        <v>0</v>
      </c>
      <c r="G54" s="80">
        <f ca="1">OFFSET('2020实际制造费用池州天赐'!$H54,0,MONTH(封面!$G$13)-1,)</f>
        <v>0</v>
      </c>
      <c r="H54" s="132">
        <f t="shared" ca="1" si="2"/>
        <v>0</v>
      </c>
      <c r="I54" s="132">
        <f t="shared" ca="1" si="3"/>
        <v>0</v>
      </c>
      <c r="J54" s="132">
        <f ca="1">SUM(OFFSET('2019制造费用'!$H54,0,0,1,MONTH(封面!$G$13)))</f>
        <v>235.85</v>
      </c>
      <c r="K54" s="132">
        <f ca="1">SUM(OFFSET('2020预算制造费用'!$H54,0,0,1,MONTH(封面!$G$13)))</f>
        <v>0</v>
      </c>
      <c r="L54" s="132">
        <f ca="1">SUM(OFFSET('2020实际制造费用池州天赐'!$H54,0,0,1,MONTH(封面!$G$13)))</f>
        <v>0</v>
      </c>
      <c r="M54" s="132">
        <f t="shared" ca="1" si="4"/>
        <v>-235.85</v>
      </c>
      <c r="N54" s="132">
        <f t="shared" ca="1" si="5"/>
        <v>0</v>
      </c>
      <c r="O54" s="223" t="str">
        <f>IF('2020实际制造费用池州天赐'!U54="","",'2020实际制造费用池州天赐'!U54)</f>
        <v/>
      </c>
      <c r="P54" s="133"/>
      <c r="Q54" s="100"/>
      <c r="R54" s="100"/>
    </row>
    <row r="55" spans="1:18" s="73" customFormat="1" ht="17.25" customHeight="1">
      <c r="A55" s="349"/>
      <c r="B55" s="83" t="s">
        <v>99</v>
      </c>
      <c r="C55" s="82" t="s">
        <v>99</v>
      </c>
      <c r="D55" s="132">
        <f>'2020预算制造费用'!T55</f>
        <v>0</v>
      </c>
      <c r="E55" s="132">
        <f ca="1">OFFSET('2019制造费用'!$H55,0,MONTH(封面!$G$13)-1,)</f>
        <v>0</v>
      </c>
      <c r="F55" s="80">
        <f ca="1">OFFSET('2020预算制造费用'!$H55,0,MONTH(封面!$G$13)-1,)</f>
        <v>0</v>
      </c>
      <c r="G55" s="80">
        <f ca="1">OFFSET('2020实际制造费用池州天赐'!$H55,0,MONTH(封面!$G$13)-1,)</f>
        <v>0</v>
      </c>
      <c r="H55" s="132">
        <f t="shared" ca="1" si="2"/>
        <v>0</v>
      </c>
      <c r="I55" s="132">
        <f t="shared" ca="1" si="3"/>
        <v>0</v>
      </c>
      <c r="J55" s="132">
        <f ca="1">SUM(OFFSET('2019制造费用'!$H55,0,0,1,MONTH(封面!$G$13)))</f>
        <v>0</v>
      </c>
      <c r="K55" s="132">
        <f ca="1">SUM(OFFSET('2020预算制造费用'!$H55,0,0,1,MONTH(封面!$G$13)))</f>
        <v>0</v>
      </c>
      <c r="L55" s="132">
        <f ca="1">SUM(OFFSET('2020实际制造费用池州天赐'!$H55,0,0,1,MONTH(封面!$G$13)))</f>
        <v>0</v>
      </c>
      <c r="M55" s="132">
        <f t="shared" ca="1" si="4"/>
        <v>0</v>
      </c>
      <c r="N55" s="132">
        <f t="shared" ca="1" si="5"/>
        <v>0</v>
      </c>
      <c r="O55" s="223" t="str">
        <f>IF('2020实际制造费用池州天赐'!U55="","",'2020实际制造费用池州天赐'!U55)</f>
        <v/>
      </c>
      <c r="P55" s="133"/>
      <c r="Q55" s="100"/>
      <c r="R55" s="100"/>
    </row>
    <row r="56" spans="1:18" s="73" customFormat="1" ht="17.25" customHeight="1">
      <c r="A56" s="349"/>
      <c r="B56" s="83" t="s">
        <v>100</v>
      </c>
      <c r="C56" s="82" t="s">
        <v>100</v>
      </c>
      <c r="D56" s="132">
        <f>'2020预算制造费用'!T56</f>
        <v>0</v>
      </c>
      <c r="E56" s="132">
        <f ca="1">OFFSET('2019制造费用'!$H56,0,MONTH(封面!$G$13)-1,)</f>
        <v>0</v>
      </c>
      <c r="F56" s="80">
        <f ca="1">OFFSET('2020预算制造费用'!$H56,0,MONTH(封面!$G$13)-1,)</f>
        <v>0</v>
      </c>
      <c r="G56" s="80">
        <f ca="1">OFFSET('2020实际制造费用池州天赐'!$H56,0,MONTH(封面!$G$13)-1,)</f>
        <v>0</v>
      </c>
      <c r="H56" s="132">
        <f t="shared" ca="1" si="2"/>
        <v>0</v>
      </c>
      <c r="I56" s="132">
        <f t="shared" ca="1" si="3"/>
        <v>0</v>
      </c>
      <c r="J56" s="132">
        <f ca="1">SUM(OFFSET('2019制造费用'!$H56,0,0,1,MONTH(封面!$G$13)))</f>
        <v>0</v>
      </c>
      <c r="K56" s="132">
        <f ca="1">SUM(OFFSET('2020预算制造费用'!$H56,0,0,1,MONTH(封面!$G$13)))</f>
        <v>0</v>
      </c>
      <c r="L56" s="132">
        <f ca="1">SUM(OFFSET('2020实际制造费用池州天赐'!$H56,0,0,1,MONTH(封面!$G$13)))</f>
        <v>0</v>
      </c>
      <c r="M56" s="132">
        <f t="shared" ca="1" si="4"/>
        <v>0</v>
      </c>
      <c r="N56" s="132">
        <f t="shared" ca="1" si="5"/>
        <v>0</v>
      </c>
      <c r="O56" s="223" t="str">
        <f>IF('2020实际制造费用池州天赐'!U56="","",'2020实际制造费用池州天赐'!U56)</f>
        <v/>
      </c>
      <c r="P56" s="133"/>
      <c r="Q56" s="100"/>
      <c r="R56" s="100"/>
    </row>
    <row r="57" spans="1:18" s="73" customFormat="1" ht="17.25" customHeight="1">
      <c r="A57" s="350" t="s">
        <v>101</v>
      </c>
      <c r="B57" s="78" t="s">
        <v>102</v>
      </c>
      <c r="C57" s="82" t="s">
        <v>102</v>
      </c>
      <c r="D57" s="132">
        <f>'2020预算制造费用'!T57</f>
        <v>0</v>
      </c>
      <c r="E57" s="132">
        <f ca="1">OFFSET('2019制造费用'!$H57,0,MONTH(封面!$G$13)-1,)</f>
        <v>0</v>
      </c>
      <c r="F57" s="80">
        <f ca="1">OFFSET('2020预算制造费用'!$H57,0,MONTH(封面!$G$13)-1,)</f>
        <v>0</v>
      </c>
      <c r="G57" s="80">
        <f ca="1">OFFSET('2020实际制造费用池州天赐'!$H57,0,MONTH(封面!$G$13)-1,)</f>
        <v>0</v>
      </c>
      <c r="H57" s="132">
        <f t="shared" ca="1" si="2"/>
        <v>0</v>
      </c>
      <c r="I57" s="132">
        <f t="shared" ca="1" si="3"/>
        <v>0</v>
      </c>
      <c r="J57" s="132">
        <f ca="1">SUM(OFFSET('2019制造费用'!$H57,0,0,1,MONTH(封面!$G$13)))</f>
        <v>0</v>
      </c>
      <c r="K57" s="132">
        <f ca="1">SUM(OFFSET('2020预算制造费用'!$H57,0,0,1,MONTH(封面!$G$13)))</f>
        <v>0</v>
      </c>
      <c r="L57" s="132">
        <f ca="1">SUM(OFFSET('2020实际制造费用池州天赐'!$H57,0,0,1,MONTH(封面!$G$13)))</f>
        <v>0</v>
      </c>
      <c r="M57" s="132">
        <f t="shared" ca="1" si="4"/>
        <v>0</v>
      </c>
      <c r="N57" s="132">
        <f t="shared" ca="1" si="5"/>
        <v>0</v>
      </c>
      <c r="O57" s="223" t="str">
        <f>IF('2020实际制造费用池州天赐'!U57="","",'2020实际制造费用池州天赐'!U57)</f>
        <v/>
      </c>
      <c r="P57" s="133"/>
      <c r="Q57" s="100"/>
      <c r="R57" s="100"/>
    </row>
    <row r="58" spans="1:18" s="73" customFormat="1" ht="17.25" customHeight="1">
      <c r="A58" s="350"/>
      <c r="B58" s="221" t="s">
        <v>103</v>
      </c>
      <c r="C58" s="82" t="s">
        <v>103</v>
      </c>
      <c r="D58" s="132">
        <f>'2020预算制造费用'!T58</f>
        <v>0</v>
      </c>
      <c r="E58" s="132">
        <f ca="1">OFFSET('2019制造费用'!$H58,0,MONTH(封面!$G$13)-1,)</f>
        <v>0</v>
      </c>
      <c r="F58" s="80">
        <f ca="1">OFFSET('2020预算制造费用'!$H58,0,MONTH(封面!$G$13)-1,)</f>
        <v>0</v>
      </c>
      <c r="G58" s="80">
        <f ca="1">OFFSET('2020实际制造费用池州天赐'!$H58,0,MONTH(封面!$G$13)-1,)</f>
        <v>0</v>
      </c>
      <c r="H58" s="132">
        <f t="shared" ca="1" si="2"/>
        <v>0</v>
      </c>
      <c r="I58" s="132">
        <f t="shared" ca="1" si="3"/>
        <v>0</v>
      </c>
      <c r="J58" s="132">
        <f ca="1">SUM(OFFSET('2019制造费用'!$H58,0,0,1,MONTH(封面!$G$13)))</f>
        <v>0</v>
      </c>
      <c r="K58" s="132">
        <f ca="1">SUM(OFFSET('2020预算制造费用'!$H58,0,0,1,MONTH(封面!$G$13)))</f>
        <v>0</v>
      </c>
      <c r="L58" s="132">
        <f ca="1">SUM(OFFSET('2020实际制造费用池州天赐'!$H58,0,0,1,MONTH(封面!$G$13)))</f>
        <v>0</v>
      </c>
      <c r="M58" s="132">
        <f t="shared" ca="1" si="4"/>
        <v>0</v>
      </c>
      <c r="N58" s="132">
        <f t="shared" ca="1" si="5"/>
        <v>0</v>
      </c>
      <c r="O58" s="223" t="str">
        <f>IF('2020实际制造费用池州天赐'!U58="","",'2020实际制造费用池州天赐'!U58)</f>
        <v/>
      </c>
      <c r="P58" s="133"/>
      <c r="Q58" s="100"/>
      <c r="R58" s="100"/>
    </row>
    <row r="59" spans="1:18" s="73" customFormat="1" ht="17.25" customHeight="1">
      <c r="A59" s="350"/>
      <c r="B59" s="335" t="s">
        <v>104</v>
      </c>
      <c r="C59" s="82" t="s">
        <v>105</v>
      </c>
      <c r="D59" s="132">
        <f>'2020预算制造费用'!T59</f>
        <v>0</v>
      </c>
      <c r="E59" s="132">
        <f ca="1">OFFSET('2019制造费用'!$H59,0,MONTH(封面!$G$13)-1,)</f>
        <v>0</v>
      </c>
      <c r="F59" s="80">
        <f ca="1">OFFSET('2020预算制造费用'!$H59,0,MONTH(封面!$G$13)-1,)</f>
        <v>0</v>
      </c>
      <c r="G59" s="80">
        <f ca="1">OFFSET('2020实际制造费用池州天赐'!$H59,0,MONTH(封面!$G$13)-1,)</f>
        <v>0</v>
      </c>
      <c r="H59" s="132">
        <f t="shared" ca="1" si="2"/>
        <v>0</v>
      </c>
      <c r="I59" s="132">
        <f t="shared" ca="1" si="3"/>
        <v>0</v>
      </c>
      <c r="J59" s="132">
        <f ca="1">SUM(OFFSET('2019制造费用'!$H59,0,0,1,MONTH(封面!$G$13)))</f>
        <v>0</v>
      </c>
      <c r="K59" s="132">
        <f ca="1">SUM(OFFSET('2020预算制造费用'!$H59,0,0,1,MONTH(封面!$G$13)))</f>
        <v>0</v>
      </c>
      <c r="L59" s="132">
        <f ca="1">SUM(OFFSET('2020实际制造费用池州天赐'!$H59,0,0,1,MONTH(封面!$G$13)))</f>
        <v>0</v>
      </c>
      <c r="M59" s="132">
        <f t="shared" ca="1" si="4"/>
        <v>0</v>
      </c>
      <c r="N59" s="132">
        <f t="shared" ca="1" si="5"/>
        <v>0</v>
      </c>
      <c r="O59" s="223" t="str">
        <f>IF('2020实际制造费用池州天赐'!U59="","",'2020实际制造费用池州天赐'!U59)</f>
        <v/>
      </c>
      <c r="P59" s="133"/>
      <c r="Q59" s="100"/>
      <c r="R59" s="100"/>
    </row>
    <row r="60" spans="1:18" s="73" customFormat="1" ht="17.25" customHeight="1">
      <c r="A60" s="350"/>
      <c r="B60" s="336"/>
      <c r="C60" s="82" t="s">
        <v>106</v>
      </c>
      <c r="D60" s="132">
        <f>'2020预算制造费用'!T60</f>
        <v>0</v>
      </c>
      <c r="E60" s="132">
        <f ca="1">OFFSET('2019制造费用'!$H60,0,MONTH(封面!$G$13)-1,)</f>
        <v>0</v>
      </c>
      <c r="F60" s="80">
        <f ca="1">OFFSET('2020预算制造费用'!$H60,0,MONTH(封面!$G$13)-1,)</f>
        <v>0</v>
      </c>
      <c r="G60" s="80">
        <f ca="1">OFFSET('2020实际制造费用池州天赐'!$H60,0,MONTH(封面!$G$13)-1,)</f>
        <v>0</v>
      </c>
      <c r="H60" s="132">
        <f t="shared" ca="1" si="2"/>
        <v>0</v>
      </c>
      <c r="I60" s="132">
        <f t="shared" ca="1" si="3"/>
        <v>0</v>
      </c>
      <c r="J60" s="132">
        <f ca="1">SUM(OFFSET('2019制造费用'!$H60,0,0,1,MONTH(封面!$G$13)))</f>
        <v>0</v>
      </c>
      <c r="K60" s="132">
        <f ca="1">SUM(OFFSET('2020预算制造费用'!$H60,0,0,1,MONTH(封面!$G$13)))</f>
        <v>0</v>
      </c>
      <c r="L60" s="132">
        <f ca="1">SUM(OFFSET('2020实际制造费用池州天赐'!$H60,0,0,1,MONTH(封面!$G$13)))</f>
        <v>0</v>
      </c>
      <c r="M60" s="132">
        <f t="shared" ca="1" si="4"/>
        <v>0</v>
      </c>
      <c r="N60" s="132">
        <f t="shared" ca="1" si="5"/>
        <v>0</v>
      </c>
      <c r="O60" s="223" t="str">
        <f>IF('2020实际制造费用池州天赐'!U60="","",'2020实际制造费用池州天赐'!U60)</f>
        <v/>
      </c>
      <c r="P60" s="133"/>
      <c r="Q60" s="100"/>
      <c r="R60" s="100"/>
    </row>
    <row r="61" spans="1:18" s="73" customFormat="1" ht="17.25" customHeight="1">
      <c r="A61" s="350"/>
      <c r="B61" s="83" t="s">
        <v>107</v>
      </c>
      <c r="C61" s="82" t="s">
        <v>107</v>
      </c>
      <c r="D61" s="132">
        <f>'2020预算制造费用'!T61</f>
        <v>0</v>
      </c>
      <c r="E61" s="132">
        <f ca="1">OFFSET('2019制造费用'!$H61,0,MONTH(封面!$G$13)-1,)</f>
        <v>0</v>
      </c>
      <c r="F61" s="80">
        <f ca="1">OFFSET('2020预算制造费用'!$H61,0,MONTH(封面!$G$13)-1,)</f>
        <v>0</v>
      </c>
      <c r="G61" s="80">
        <f ca="1">OFFSET('2020实际制造费用池州天赐'!$H61,0,MONTH(封面!$G$13)-1,)</f>
        <v>0</v>
      </c>
      <c r="H61" s="132">
        <f t="shared" ca="1" si="2"/>
        <v>0</v>
      </c>
      <c r="I61" s="132">
        <f t="shared" ca="1" si="3"/>
        <v>0</v>
      </c>
      <c r="J61" s="132">
        <f ca="1">SUM(OFFSET('2019制造费用'!$H61,0,0,1,MONTH(封面!$G$13)))</f>
        <v>0</v>
      </c>
      <c r="K61" s="132">
        <f ca="1">SUM(OFFSET('2020预算制造费用'!$H61,0,0,1,MONTH(封面!$G$13)))</f>
        <v>0</v>
      </c>
      <c r="L61" s="132">
        <f ca="1">SUM(OFFSET('2020实际制造费用池州天赐'!$H61,0,0,1,MONTH(封面!$G$13)))</f>
        <v>0</v>
      </c>
      <c r="M61" s="132">
        <f t="shared" ca="1" si="4"/>
        <v>0</v>
      </c>
      <c r="N61" s="132">
        <f t="shared" ca="1" si="5"/>
        <v>0</v>
      </c>
      <c r="O61" s="223" t="str">
        <f>IF('2020实际制造费用池州天赐'!U61="","",'2020实际制造费用池州天赐'!U61)</f>
        <v/>
      </c>
      <c r="P61" s="133"/>
      <c r="Q61" s="100"/>
      <c r="R61" s="100"/>
    </row>
    <row r="62" spans="1:18" s="73" customFormat="1" ht="17.25" customHeight="1">
      <c r="A62" s="350"/>
      <c r="B62" s="78" t="s">
        <v>108</v>
      </c>
      <c r="C62" s="82" t="s">
        <v>108</v>
      </c>
      <c r="D62" s="132">
        <f>'2020预算制造费用'!T62</f>
        <v>0</v>
      </c>
      <c r="E62" s="132">
        <f ca="1">OFFSET('2019制造费用'!$H62,0,MONTH(封面!$G$13)-1,)</f>
        <v>0</v>
      </c>
      <c r="F62" s="80">
        <f ca="1">OFFSET('2020预算制造费用'!$H62,0,MONTH(封面!$G$13)-1,)</f>
        <v>0</v>
      </c>
      <c r="G62" s="80">
        <f ca="1">OFFSET('2020实际制造费用池州天赐'!$H62,0,MONTH(封面!$G$13)-1,)</f>
        <v>0</v>
      </c>
      <c r="H62" s="132">
        <f t="shared" ca="1" si="2"/>
        <v>0</v>
      </c>
      <c r="I62" s="132">
        <f t="shared" ca="1" si="3"/>
        <v>0</v>
      </c>
      <c r="J62" s="132">
        <f ca="1">SUM(OFFSET('2019制造费用'!$H62,0,0,1,MONTH(封面!$G$13)))</f>
        <v>0</v>
      </c>
      <c r="K62" s="132">
        <f ca="1">SUM(OFFSET('2020预算制造费用'!$H62,0,0,1,MONTH(封面!$G$13)))</f>
        <v>0</v>
      </c>
      <c r="L62" s="132">
        <f ca="1">SUM(OFFSET('2020实际制造费用池州天赐'!$H62,0,0,1,MONTH(封面!$G$13)))</f>
        <v>0</v>
      </c>
      <c r="M62" s="132">
        <f t="shared" ca="1" si="4"/>
        <v>0</v>
      </c>
      <c r="N62" s="132">
        <f t="shared" ca="1" si="5"/>
        <v>0</v>
      </c>
      <c r="O62" s="223" t="str">
        <f>IF('2020实际制造费用池州天赐'!U62="","",'2020实际制造费用池州天赐'!U62)</f>
        <v/>
      </c>
      <c r="P62" s="133"/>
      <c r="Q62" s="100"/>
      <c r="R62" s="100"/>
    </row>
    <row r="63" spans="1:18" s="73" customFormat="1" ht="17.25" customHeight="1">
      <c r="A63" s="351" t="s">
        <v>109</v>
      </c>
      <c r="B63" s="81" t="s">
        <v>110</v>
      </c>
      <c r="C63" s="82" t="s">
        <v>110</v>
      </c>
      <c r="D63" s="132">
        <f>'2020预算制造费用'!T63</f>
        <v>0</v>
      </c>
      <c r="E63" s="132">
        <f ca="1">OFFSET('2019制造费用'!$H63,0,MONTH(封面!$G$13)-1,)</f>
        <v>7112.07</v>
      </c>
      <c r="F63" s="80">
        <f ca="1">OFFSET('2020预算制造费用'!$H63,0,MONTH(封面!$G$13)-1,)</f>
        <v>0</v>
      </c>
      <c r="G63" s="80">
        <f ca="1">OFFSET('2020实际制造费用池州天赐'!$H63,0,MONTH(封面!$G$13)-1,)</f>
        <v>8533.26</v>
      </c>
      <c r="H63" s="132">
        <f t="shared" ca="1" si="2"/>
        <v>1421.1900000000005</v>
      </c>
      <c r="I63" s="132">
        <f t="shared" ca="1" si="3"/>
        <v>8533.26</v>
      </c>
      <c r="J63" s="132">
        <f ca="1">SUM(OFFSET('2019制造费用'!$H63,0,0,1,MONTH(封面!$G$13)))</f>
        <v>82974.140000000014</v>
      </c>
      <c r="K63" s="132">
        <f ca="1">SUM(OFFSET('2020预算制造费用'!$H63,0,0,1,MONTH(封面!$G$13)))</f>
        <v>0</v>
      </c>
      <c r="L63" s="132">
        <f ca="1">SUM(OFFSET('2020实际制造费用池州天赐'!$H63,0,0,1,MONTH(封面!$G$13)))</f>
        <v>22054.5</v>
      </c>
      <c r="M63" s="132">
        <f t="shared" ca="1" si="4"/>
        <v>-60919.640000000014</v>
      </c>
      <c r="N63" s="132">
        <f t="shared" ca="1" si="5"/>
        <v>22054.5</v>
      </c>
      <c r="O63" s="223" t="str">
        <f>IF('2020实际制造费用池州天赐'!U63="","",'2020实际制造费用池州天赐'!U63)</f>
        <v/>
      </c>
      <c r="P63" s="133"/>
      <c r="Q63" s="100"/>
      <c r="R63" s="100"/>
    </row>
    <row r="64" spans="1:18" s="73" customFormat="1" ht="17.25" customHeight="1">
      <c r="A64" s="351"/>
      <c r="B64" s="81" t="s">
        <v>111</v>
      </c>
      <c r="C64" s="82" t="s">
        <v>111</v>
      </c>
      <c r="D64" s="132">
        <f>'2020预算制造费用'!T64</f>
        <v>27879.886908892175</v>
      </c>
      <c r="E64" s="132">
        <f ca="1">OFFSET('2019制造费用'!$H64,0,MONTH(封面!$G$13)-1,)</f>
        <v>1724.53</v>
      </c>
      <c r="F64" s="80">
        <f ca="1">OFFSET('2020预算制造费用'!$H64,0,MONTH(封面!$G$13)-1,)</f>
        <v>2254.1683264936823</v>
      </c>
      <c r="G64" s="80">
        <f ca="1">OFFSET('2020实际制造费用池州天赐'!$H64,0,MONTH(封面!$G$13)-1,)</f>
        <v>1000</v>
      </c>
      <c r="H64" s="132">
        <f t="shared" ca="1" si="2"/>
        <v>-724.53</v>
      </c>
      <c r="I64" s="132">
        <f t="shared" ca="1" si="3"/>
        <v>-1254.1683264936823</v>
      </c>
      <c r="J64" s="132">
        <f ca="1">SUM(OFFSET('2019制造费用'!$H64,0,0,1,MONTH(封面!$G$13)))</f>
        <v>1597.93</v>
      </c>
      <c r="K64" s="132">
        <f ca="1">SUM(OFFSET('2020预算制造费用'!$H64,0,0,1,MONTH(封面!$G$13)))</f>
        <v>5737.8830128930094</v>
      </c>
      <c r="L64" s="132">
        <f ca="1">SUM(OFFSET('2020实际制造费用池州天赐'!$H64,0,0,1,MONTH(封面!$G$13)))</f>
        <v>7080</v>
      </c>
      <c r="M64" s="132">
        <f t="shared" ca="1" si="4"/>
        <v>5482.07</v>
      </c>
      <c r="N64" s="132">
        <f t="shared" ca="1" si="5"/>
        <v>1342.1169871069906</v>
      </c>
      <c r="O64" s="223" t="str">
        <f>IF('2020实际制造费用池州天赐'!U64="","",'2020实际制造费用池州天赐'!U64)</f>
        <v/>
      </c>
      <c r="P64" s="133"/>
      <c r="Q64" s="100"/>
      <c r="R64" s="100"/>
    </row>
    <row r="65" spans="1:18" s="73" customFormat="1" ht="17.25" customHeight="1">
      <c r="A65" s="351"/>
      <c r="B65" s="81" t="s">
        <v>112</v>
      </c>
      <c r="C65" s="82" t="s">
        <v>112</v>
      </c>
      <c r="D65" s="132">
        <f>'2020预算制造费用'!T65</f>
        <v>1295808.3234555055</v>
      </c>
      <c r="E65" s="132">
        <f ca="1">OFFSET('2019制造费用'!$H65,0,MONTH(封面!$G$13)-1,)</f>
        <v>158725.15</v>
      </c>
      <c r="F65" s="80">
        <f ca="1">OFFSET('2020预算制造费用'!$H65,0,MONTH(封面!$G$13)-1,)</f>
        <v>108913.71072448714</v>
      </c>
      <c r="G65" s="80">
        <f ca="1">OFFSET('2020实际制造费用池州天赐'!$H65,0,MONTH(封面!$G$13)-1,)</f>
        <v>122049.48</v>
      </c>
      <c r="H65" s="132">
        <f t="shared" ca="1" si="2"/>
        <v>-36675.67</v>
      </c>
      <c r="I65" s="132">
        <f t="shared" ca="1" si="3"/>
        <v>13135.769275512852</v>
      </c>
      <c r="J65" s="132">
        <f ca="1">SUM(OFFSET('2019制造费用'!$H65,0,0,1,MONTH(封面!$G$13)))</f>
        <v>220423.41</v>
      </c>
      <c r="K65" s="132">
        <f ca="1">SUM(OFFSET('2020预算制造费用'!$H65,0,0,1,MONTH(封面!$G$13)))</f>
        <v>286422.99228558445</v>
      </c>
      <c r="L65" s="132">
        <f ca="1">SUM(OFFSET('2020实际制造费用池州天赐'!$H65,0,0,1,MONTH(封面!$G$13)))</f>
        <v>448040.57999999996</v>
      </c>
      <c r="M65" s="132">
        <f t="shared" ca="1" si="4"/>
        <v>227617.16999999995</v>
      </c>
      <c r="N65" s="132">
        <f t="shared" ca="1" si="5"/>
        <v>161617.58771441551</v>
      </c>
      <c r="O65" s="223" t="str">
        <f>IF('2020实际制造费用池州天赐'!U65="","",'2020实际制造费用池州天赐'!U65)</f>
        <v/>
      </c>
      <c r="P65" s="133"/>
      <c r="Q65" s="100"/>
      <c r="R65" s="100"/>
    </row>
    <row r="66" spans="1:18" s="73" customFormat="1" ht="17.25" customHeight="1">
      <c r="A66" s="351"/>
      <c r="B66" s="81" t="s">
        <v>113</v>
      </c>
      <c r="C66" s="82" t="s">
        <v>113</v>
      </c>
      <c r="D66" s="132">
        <f>'2020预算制造费用'!T66</f>
        <v>0</v>
      </c>
      <c r="E66" s="132">
        <f ca="1">OFFSET('2019制造费用'!$H66,0,MONTH(封面!$G$13)-1,)</f>
        <v>0</v>
      </c>
      <c r="F66" s="80">
        <f ca="1">OFFSET('2020预算制造费用'!$H66,0,MONTH(封面!$G$13)-1,)</f>
        <v>0</v>
      </c>
      <c r="G66" s="80">
        <f ca="1">OFFSET('2020实际制造费用池州天赐'!$H66,0,MONTH(封面!$G$13)-1,)</f>
        <v>0</v>
      </c>
      <c r="H66" s="132">
        <f t="shared" ca="1" si="2"/>
        <v>0</v>
      </c>
      <c r="I66" s="132">
        <f t="shared" ca="1" si="3"/>
        <v>0</v>
      </c>
      <c r="J66" s="132">
        <f ca="1">SUM(OFFSET('2019制造费用'!$H66,0,0,1,MONTH(封面!$G$13)))</f>
        <v>0</v>
      </c>
      <c r="K66" s="132">
        <f ca="1">SUM(OFFSET('2020预算制造费用'!$H66,0,0,1,MONTH(封面!$G$13)))</f>
        <v>0</v>
      </c>
      <c r="L66" s="132">
        <f ca="1">SUM(OFFSET('2020实际制造费用池州天赐'!$H66,0,0,1,MONTH(封面!$G$13)))</f>
        <v>0</v>
      </c>
      <c r="M66" s="132">
        <f t="shared" ca="1" si="4"/>
        <v>0</v>
      </c>
      <c r="N66" s="132">
        <f t="shared" ca="1" si="5"/>
        <v>0</v>
      </c>
      <c r="O66" s="223" t="str">
        <f>IF('2020实际制造费用池州天赐'!U66="","",'2020实际制造费用池州天赐'!U66)</f>
        <v/>
      </c>
      <c r="P66" s="133"/>
      <c r="Q66" s="100"/>
      <c r="R66" s="100"/>
    </row>
    <row r="67" spans="1:18" s="73" customFormat="1" ht="17.25" customHeight="1">
      <c r="A67" s="351"/>
      <c r="B67" s="81" t="s">
        <v>114</v>
      </c>
      <c r="C67" s="82" t="s">
        <v>114</v>
      </c>
      <c r="D67" s="132">
        <f>'2020预算制造费用'!T67</f>
        <v>3354155.1888177162</v>
      </c>
      <c r="E67" s="132">
        <f ca="1">OFFSET('2019制造费用'!$H67,0,MONTH(封面!$G$13)-1,)</f>
        <v>142750.39000000001</v>
      </c>
      <c r="F67" s="80">
        <f ca="1">OFFSET('2020预算制造费用'!$H67,0,MONTH(封面!$G$13)-1,)</f>
        <v>282751.4380680343</v>
      </c>
      <c r="G67" s="80">
        <f ca="1">OFFSET('2020实际制造费用池州天赐'!$H67,0,MONTH(封面!$G$13)-1,)</f>
        <v>300674.31</v>
      </c>
      <c r="H67" s="132">
        <f t="shared" ca="1" si="2"/>
        <v>157923.91999999998</v>
      </c>
      <c r="I67" s="132">
        <f t="shared" ca="1" si="3"/>
        <v>17922.871931965696</v>
      </c>
      <c r="J67" s="132">
        <f ca="1">SUM(OFFSET('2019制造费用'!$H67,0,0,1,MONTH(封面!$G$13)))</f>
        <v>316654.94</v>
      </c>
      <c r="K67" s="132">
        <f ca="1">SUM(OFFSET('2020预算制造费用'!$H67,0,0,1,MONTH(封面!$G$13)))</f>
        <v>663199.89384103986</v>
      </c>
      <c r="L67" s="132">
        <f ca="1">SUM(OFFSET('2020实际制造费用池州天赐'!$H67,0,0,1,MONTH(封面!$G$13)))</f>
        <v>685420.17999999993</v>
      </c>
      <c r="M67" s="132">
        <f t="shared" ca="1" si="4"/>
        <v>368765.23999999993</v>
      </c>
      <c r="N67" s="132">
        <f t="shared" ca="1" si="5"/>
        <v>22220.28615896008</v>
      </c>
      <c r="O67" s="223" t="str">
        <f>IF('2020实际制造费用池州天赐'!U67="","",'2020实际制造费用池州天赐'!U67)</f>
        <v/>
      </c>
      <c r="P67" s="133"/>
      <c r="Q67" s="100"/>
      <c r="R67" s="100"/>
    </row>
    <row r="68" spans="1:18" s="73" customFormat="1" ht="17.25" customHeight="1">
      <c r="A68" s="351"/>
      <c r="B68" s="335" t="s">
        <v>115</v>
      </c>
      <c r="C68" s="82" t="s">
        <v>116</v>
      </c>
      <c r="D68" s="132">
        <f>'2020预算制造费用'!T68</f>
        <v>0</v>
      </c>
      <c r="E68" s="132">
        <f ca="1">OFFSET('2019制造费用'!$H68,0,MONTH(封面!$G$13)-1,)</f>
        <v>0</v>
      </c>
      <c r="F68" s="80">
        <f ca="1">OFFSET('2020预算制造费用'!$H68,0,MONTH(封面!$G$13)-1,)</f>
        <v>0</v>
      </c>
      <c r="G68" s="80">
        <f ca="1">OFFSET('2020实际制造费用池州天赐'!$H68,0,MONTH(封面!$G$13)-1,)</f>
        <v>0</v>
      </c>
      <c r="H68" s="132">
        <f t="shared" ca="1" si="2"/>
        <v>0</v>
      </c>
      <c r="I68" s="132">
        <f t="shared" ca="1" si="3"/>
        <v>0</v>
      </c>
      <c r="J68" s="132">
        <f ca="1">SUM(OFFSET('2019制造费用'!$H68,0,0,1,MONTH(封面!$G$13)))</f>
        <v>0</v>
      </c>
      <c r="K68" s="132">
        <f ca="1">SUM(OFFSET('2020预算制造费用'!$H68,0,0,1,MONTH(封面!$G$13)))</f>
        <v>0</v>
      </c>
      <c r="L68" s="132">
        <f ca="1">SUM(OFFSET('2020实际制造费用池州天赐'!$H68,0,0,1,MONTH(封面!$G$13)))</f>
        <v>0</v>
      </c>
      <c r="M68" s="132">
        <f t="shared" ca="1" si="4"/>
        <v>0</v>
      </c>
      <c r="N68" s="132">
        <f t="shared" ca="1" si="5"/>
        <v>0</v>
      </c>
      <c r="O68" s="223" t="str">
        <f>IF('2020实际制造费用池州天赐'!U68="","",'2020实际制造费用池州天赐'!U68)</f>
        <v/>
      </c>
      <c r="P68" s="133"/>
      <c r="Q68" s="100"/>
      <c r="R68" s="100"/>
    </row>
    <row r="69" spans="1:18" s="73" customFormat="1" ht="17.25" customHeight="1">
      <c r="A69" s="351"/>
      <c r="B69" s="336"/>
      <c r="C69" s="82" t="s">
        <v>117</v>
      </c>
      <c r="D69" s="132">
        <f>'2020预算制造费用'!T69</f>
        <v>0</v>
      </c>
      <c r="E69" s="132">
        <f ca="1">OFFSET('2019制造费用'!$H69,0,MONTH(封面!$G$13)-1,)</f>
        <v>0</v>
      </c>
      <c r="F69" s="80">
        <f ca="1">OFFSET('2020预算制造费用'!$H69,0,MONTH(封面!$G$13)-1,)</f>
        <v>0</v>
      </c>
      <c r="G69" s="80">
        <f ca="1">OFFSET('2020实际制造费用池州天赐'!$H69,0,MONTH(封面!$G$13)-1,)</f>
        <v>0</v>
      </c>
      <c r="H69" s="132">
        <f t="shared" ca="1" si="2"/>
        <v>0</v>
      </c>
      <c r="I69" s="132">
        <f t="shared" ca="1" si="3"/>
        <v>0</v>
      </c>
      <c r="J69" s="132">
        <f ca="1">SUM(OFFSET('2019制造费用'!$H69,0,0,1,MONTH(封面!$G$13)))</f>
        <v>0</v>
      </c>
      <c r="K69" s="132">
        <f ca="1">SUM(OFFSET('2020预算制造费用'!$H69,0,0,1,MONTH(封面!$G$13)))</f>
        <v>0</v>
      </c>
      <c r="L69" s="132">
        <f ca="1">SUM(OFFSET('2020实际制造费用池州天赐'!$H69,0,0,1,MONTH(封面!$G$13)))</f>
        <v>0</v>
      </c>
      <c r="M69" s="132">
        <f t="shared" ca="1" si="4"/>
        <v>0</v>
      </c>
      <c r="N69" s="132">
        <f t="shared" ca="1" si="5"/>
        <v>0</v>
      </c>
      <c r="O69" s="223" t="str">
        <f>IF('2020实际制造费用池州天赐'!U69="","",'2020实际制造费用池州天赐'!U69)</f>
        <v/>
      </c>
      <c r="P69" s="133"/>
      <c r="Q69" s="100"/>
      <c r="R69" s="100"/>
    </row>
    <row r="70" spans="1:18" s="73" customFormat="1" ht="17.25" customHeight="1">
      <c r="A70" s="351"/>
      <c r="B70" s="221" t="s">
        <v>118</v>
      </c>
      <c r="C70" s="82" t="s">
        <v>118</v>
      </c>
      <c r="D70" s="132">
        <f>'2020预算制造费用'!T70</f>
        <v>0</v>
      </c>
      <c r="E70" s="132">
        <f ca="1">OFFSET('2019制造费用'!$H70,0,MONTH(封面!$G$13)-1,)</f>
        <v>0</v>
      </c>
      <c r="F70" s="80">
        <f ca="1">OFFSET('2020预算制造费用'!$H70,0,MONTH(封面!$G$13)-1,)</f>
        <v>0</v>
      </c>
      <c r="G70" s="80">
        <f ca="1">OFFSET('2020实际制造费用池州天赐'!$H70,0,MONTH(封面!$G$13)-1,)</f>
        <v>0</v>
      </c>
      <c r="H70" s="132">
        <f t="shared" ca="1" si="2"/>
        <v>0</v>
      </c>
      <c r="I70" s="132">
        <f t="shared" ca="1" si="3"/>
        <v>0</v>
      </c>
      <c r="J70" s="132">
        <f ca="1">SUM(OFFSET('2019制造费用'!$H70,0,0,1,MONTH(封面!$G$13)))</f>
        <v>0</v>
      </c>
      <c r="K70" s="132">
        <f ca="1">SUM(OFFSET('2020预算制造费用'!$H70,0,0,1,MONTH(封面!$G$13)))</f>
        <v>0</v>
      </c>
      <c r="L70" s="132">
        <f ca="1">SUM(OFFSET('2020实际制造费用池州天赐'!$H70,0,0,1,MONTH(封面!$G$13)))</f>
        <v>0</v>
      </c>
      <c r="M70" s="132">
        <f t="shared" ca="1" si="4"/>
        <v>0</v>
      </c>
      <c r="N70" s="132">
        <f t="shared" ca="1" si="5"/>
        <v>0</v>
      </c>
      <c r="O70" s="223" t="str">
        <f>IF('2020实际制造费用池州天赐'!U70="","",'2020实际制造费用池州天赐'!U70)</f>
        <v/>
      </c>
      <c r="P70" s="133"/>
      <c r="Q70" s="100"/>
      <c r="R70" s="100"/>
    </row>
    <row r="71" spans="1:18" s="73" customFormat="1" ht="17.25" customHeight="1">
      <c r="A71" s="351"/>
      <c r="B71" s="83" t="s">
        <v>119</v>
      </c>
      <c r="C71" s="82" t="s">
        <v>119</v>
      </c>
      <c r="D71" s="132">
        <f>'2020预算制造费用'!T71</f>
        <v>0</v>
      </c>
      <c r="E71" s="132">
        <f ca="1">OFFSET('2019制造费用'!$H71,0,MONTH(封面!$G$13)-1,)</f>
        <v>0</v>
      </c>
      <c r="F71" s="80">
        <f ca="1">OFFSET('2020预算制造费用'!$H71,0,MONTH(封面!$G$13)-1,)</f>
        <v>0</v>
      </c>
      <c r="G71" s="80">
        <f ca="1">OFFSET('2020实际制造费用池州天赐'!$H71,0,MONTH(封面!$G$13)-1,)</f>
        <v>0</v>
      </c>
      <c r="H71" s="132">
        <f t="shared" ref="H71:H92" ca="1" si="6">G71-E71</f>
        <v>0</v>
      </c>
      <c r="I71" s="132">
        <f t="shared" ref="I71:I92" ca="1" si="7">G71-F71</f>
        <v>0</v>
      </c>
      <c r="J71" s="132">
        <f ca="1">SUM(OFFSET('2019制造费用'!$H71,0,0,1,MONTH(封面!$G$13)))</f>
        <v>0</v>
      </c>
      <c r="K71" s="132">
        <f ca="1">SUM(OFFSET('2020预算制造费用'!$H71,0,0,1,MONTH(封面!$G$13)))</f>
        <v>0</v>
      </c>
      <c r="L71" s="132">
        <f ca="1">SUM(OFFSET('2020实际制造费用池州天赐'!$H71,0,0,1,MONTH(封面!$G$13)))</f>
        <v>0</v>
      </c>
      <c r="M71" s="132">
        <f t="shared" ref="M71:M92" ca="1" si="8">L71-J71</f>
        <v>0</v>
      </c>
      <c r="N71" s="132">
        <f t="shared" ref="N71:N92" ca="1" si="9">L71-K71</f>
        <v>0</v>
      </c>
      <c r="O71" s="223" t="str">
        <f>IF('2020实际制造费用池州天赐'!U71="","",'2020实际制造费用池州天赐'!U71)</f>
        <v/>
      </c>
      <c r="P71" s="133"/>
      <c r="Q71" s="100"/>
      <c r="R71" s="100"/>
    </row>
    <row r="72" spans="1:18" s="73" customFormat="1" ht="17.25" customHeight="1">
      <c r="A72" s="351"/>
      <c r="B72" s="83" t="s">
        <v>120</v>
      </c>
      <c r="C72" s="82" t="s">
        <v>120</v>
      </c>
      <c r="D72" s="132">
        <f>'2020预算制造费用'!T72</f>
        <v>0</v>
      </c>
      <c r="E72" s="132">
        <f ca="1">OFFSET('2019制造费用'!$H72,0,MONTH(封面!$G$13)-1,)</f>
        <v>0</v>
      </c>
      <c r="F72" s="80">
        <f ca="1">OFFSET('2020预算制造费用'!$H72,0,MONTH(封面!$G$13)-1,)</f>
        <v>0</v>
      </c>
      <c r="G72" s="80">
        <f ca="1">OFFSET('2020实际制造费用池州天赐'!$H72,0,MONTH(封面!$G$13)-1,)</f>
        <v>0</v>
      </c>
      <c r="H72" s="132">
        <f t="shared" ca="1" si="6"/>
        <v>0</v>
      </c>
      <c r="I72" s="132">
        <f t="shared" ca="1" si="7"/>
        <v>0</v>
      </c>
      <c r="J72" s="132">
        <f ca="1">SUM(OFFSET('2019制造费用'!$H72,0,0,1,MONTH(封面!$G$13)))</f>
        <v>0</v>
      </c>
      <c r="K72" s="132">
        <f ca="1">SUM(OFFSET('2020预算制造费用'!$H72,0,0,1,MONTH(封面!$G$13)))</f>
        <v>0</v>
      </c>
      <c r="L72" s="132">
        <f ca="1">SUM(OFFSET('2020实际制造费用池州天赐'!$H72,0,0,1,MONTH(封面!$G$13)))</f>
        <v>0</v>
      </c>
      <c r="M72" s="132">
        <f t="shared" ca="1" si="8"/>
        <v>0</v>
      </c>
      <c r="N72" s="132">
        <f t="shared" ca="1" si="9"/>
        <v>0</v>
      </c>
      <c r="O72" s="223" t="str">
        <f>IF('2020实际制造费用池州天赐'!U72="","",'2020实际制造费用池州天赐'!U72)</f>
        <v/>
      </c>
      <c r="P72" s="133"/>
      <c r="Q72" s="100"/>
      <c r="R72" s="100"/>
    </row>
    <row r="73" spans="1:18" s="73" customFormat="1" ht="17.25" customHeight="1">
      <c r="A73" s="351"/>
      <c r="B73" s="335" t="s">
        <v>121</v>
      </c>
      <c r="C73" s="82" t="s">
        <v>122</v>
      </c>
      <c r="D73" s="132">
        <f>'2020预算制造费用'!T73</f>
        <v>0</v>
      </c>
      <c r="E73" s="132">
        <f ca="1">OFFSET('2019制造费用'!$H73,0,MONTH(封面!$G$13)-1,)</f>
        <v>0</v>
      </c>
      <c r="F73" s="80">
        <f ca="1">OFFSET('2020预算制造费用'!$H73,0,MONTH(封面!$G$13)-1,)</f>
        <v>0</v>
      </c>
      <c r="G73" s="80">
        <f ca="1">OFFSET('2020实际制造费用池州天赐'!$H73,0,MONTH(封面!$G$13)-1,)</f>
        <v>0</v>
      </c>
      <c r="H73" s="132">
        <f t="shared" ca="1" si="6"/>
        <v>0</v>
      </c>
      <c r="I73" s="132">
        <f t="shared" ca="1" si="7"/>
        <v>0</v>
      </c>
      <c r="J73" s="132">
        <f ca="1">SUM(OFFSET('2019制造费用'!$H73,0,0,1,MONTH(封面!$G$13)))</f>
        <v>0</v>
      </c>
      <c r="K73" s="132">
        <f ca="1">SUM(OFFSET('2020预算制造费用'!$H73,0,0,1,MONTH(封面!$G$13)))</f>
        <v>0</v>
      </c>
      <c r="L73" s="132">
        <f ca="1">SUM(OFFSET('2020实际制造费用池州天赐'!$H73,0,0,1,MONTH(封面!$G$13)))</f>
        <v>0</v>
      </c>
      <c r="M73" s="132">
        <f t="shared" ca="1" si="8"/>
        <v>0</v>
      </c>
      <c r="N73" s="132">
        <f t="shared" ca="1" si="9"/>
        <v>0</v>
      </c>
      <c r="O73" s="223" t="str">
        <f>IF('2020实际制造费用池州天赐'!U73="","",'2020实际制造费用池州天赐'!U73)</f>
        <v/>
      </c>
      <c r="P73" s="133"/>
      <c r="Q73" s="100"/>
      <c r="R73" s="100"/>
    </row>
    <row r="74" spans="1:18" s="73" customFormat="1" ht="17.25" customHeight="1">
      <c r="A74" s="351"/>
      <c r="B74" s="336"/>
      <c r="C74" s="90" t="s">
        <v>123</v>
      </c>
      <c r="D74" s="132">
        <f>'2020预算制造费用'!T74</f>
        <v>0</v>
      </c>
      <c r="E74" s="132">
        <f ca="1">OFFSET('2019制造费用'!$H74,0,MONTH(封面!$G$13)-1,)</f>
        <v>0</v>
      </c>
      <c r="F74" s="80">
        <f ca="1">OFFSET('2020预算制造费用'!$H74,0,MONTH(封面!$G$13)-1,)</f>
        <v>0</v>
      </c>
      <c r="G74" s="80">
        <f ca="1">OFFSET('2020实际制造费用池州天赐'!$H74,0,MONTH(封面!$G$13)-1,)</f>
        <v>0</v>
      </c>
      <c r="H74" s="132">
        <f t="shared" ca="1" si="6"/>
        <v>0</v>
      </c>
      <c r="I74" s="132">
        <f t="shared" ca="1" si="7"/>
        <v>0</v>
      </c>
      <c r="J74" s="132">
        <f ca="1">SUM(OFFSET('2019制造费用'!$H74,0,0,1,MONTH(封面!$G$13)))</f>
        <v>0</v>
      </c>
      <c r="K74" s="132">
        <f ca="1">SUM(OFFSET('2020预算制造费用'!$H74,0,0,1,MONTH(封面!$G$13)))</f>
        <v>0</v>
      </c>
      <c r="L74" s="132">
        <f ca="1">SUM(OFFSET('2020实际制造费用池州天赐'!$H74,0,0,1,MONTH(封面!$G$13)))</f>
        <v>0</v>
      </c>
      <c r="M74" s="132">
        <f t="shared" ca="1" si="8"/>
        <v>0</v>
      </c>
      <c r="N74" s="132">
        <f t="shared" ca="1" si="9"/>
        <v>0</v>
      </c>
      <c r="O74" s="223" t="str">
        <f>IF('2020实际制造费用池州天赐'!U74="","",'2020实际制造费用池州天赐'!U74)</f>
        <v/>
      </c>
      <c r="P74" s="133"/>
      <c r="Q74" s="100"/>
      <c r="R74" s="100"/>
    </row>
    <row r="75" spans="1:18" s="73" customFormat="1" ht="17.25" customHeight="1">
      <c r="A75" s="351"/>
      <c r="B75" s="83" t="s">
        <v>124</v>
      </c>
      <c r="C75" s="82" t="s">
        <v>124</v>
      </c>
      <c r="D75" s="132">
        <f>'2020预算制造费用'!T75</f>
        <v>0</v>
      </c>
      <c r="E75" s="132">
        <f ca="1">OFFSET('2019制造费用'!$H75,0,MONTH(封面!$G$13)-1,)</f>
        <v>0</v>
      </c>
      <c r="F75" s="80">
        <f ca="1">OFFSET('2020预算制造费用'!$H75,0,MONTH(封面!$G$13)-1,)</f>
        <v>0</v>
      </c>
      <c r="G75" s="80">
        <f ca="1">OFFSET('2020实际制造费用池州天赐'!$H75,0,MONTH(封面!$G$13)-1,)</f>
        <v>0</v>
      </c>
      <c r="H75" s="132">
        <f t="shared" ca="1" si="6"/>
        <v>0</v>
      </c>
      <c r="I75" s="132">
        <f t="shared" ca="1" si="7"/>
        <v>0</v>
      </c>
      <c r="J75" s="132">
        <f ca="1">SUM(OFFSET('2019制造费用'!$H75,0,0,1,MONTH(封面!$G$13)))</f>
        <v>0</v>
      </c>
      <c r="K75" s="132">
        <f ca="1">SUM(OFFSET('2020预算制造费用'!$H75,0,0,1,MONTH(封面!$G$13)))</f>
        <v>0</v>
      </c>
      <c r="L75" s="132">
        <f ca="1">SUM(OFFSET('2020实际制造费用池州天赐'!$H75,0,0,1,MONTH(封面!$G$13)))</f>
        <v>450</v>
      </c>
      <c r="M75" s="132">
        <f t="shared" ca="1" si="8"/>
        <v>450</v>
      </c>
      <c r="N75" s="132">
        <f t="shared" ca="1" si="9"/>
        <v>450</v>
      </c>
      <c r="O75" s="223" t="str">
        <f>IF('2020实际制造费用池州天赐'!U75="","",'2020实际制造费用池州天赐'!U75)</f>
        <v/>
      </c>
      <c r="P75" s="133"/>
      <c r="Q75" s="100"/>
      <c r="R75" s="100"/>
    </row>
    <row r="76" spans="1:18" s="73" customFormat="1" ht="17.25" customHeight="1">
      <c r="A76" s="352" t="s">
        <v>125</v>
      </c>
      <c r="B76" s="218" t="s">
        <v>126</v>
      </c>
      <c r="C76" s="82" t="s">
        <v>126</v>
      </c>
      <c r="D76" s="132">
        <f>'2020预算制造费用'!T76</f>
        <v>0</v>
      </c>
      <c r="E76" s="132">
        <f ca="1">OFFSET('2019制造费用'!$H76,0,MONTH(封面!$G$13)-1,)</f>
        <v>0</v>
      </c>
      <c r="F76" s="80">
        <f ca="1">OFFSET('2020预算制造费用'!$H76,0,MONTH(封面!$G$13)-1,)</f>
        <v>0</v>
      </c>
      <c r="G76" s="80">
        <f ca="1">OFFSET('2020实际制造费用池州天赐'!$H76,0,MONTH(封面!$G$13)-1,)</f>
        <v>0</v>
      </c>
      <c r="H76" s="132">
        <f t="shared" ca="1" si="6"/>
        <v>0</v>
      </c>
      <c r="I76" s="132">
        <f t="shared" ca="1" si="7"/>
        <v>0</v>
      </c>
      <c r="J76" s="132">
        <f ca="1">SUM(OFFSET('2019制造费用'!$H76,0,0,1,MONTH(封面!$G$13)))</f>
        <v>0</v>
      </c>
      <c r="K76" s="132">
        <f ca="1">SUM(OFFSET('2020预算制造费用'!$H76,0,0,1,MONTH(封面!$G$13)))</f>
        <v>0</v>
      </c>
      <c r="L76" s="132">
        <f ca="1">SUM(OFFSET('2020实际制造费用池州天赐'!$H76,0,0,1,MONTH(封面!$G$13)))</f>
        <v>0</v>
      </c>
      <c r="M76" s="132">
        <f t="shared" ca="1" si="8"/>
        <v>0</v>
      </c>
      <c r="N76" s="132">
        <f t="shared" ca="1" si="9"/>
        <v>0</v>
      </c>
      <c r="O76" s="223" t="str">
        <f>IF('2020实际制造费用池州天赐'!U76="","",'2020实际制造费用池州天赐'!U76)</f>
        <v/>
      </c>
      <c r="P76" s="133"/>
      <c r="Q76" s="100"/>
      <c r="R76" s="100"/>
    </row>
    <row r="77" spans="1:18" s="73" customFormat="1" ht="17.25" customHeight="1">
      <c r="A77" s="352"/>
      <c r="B77" s="337" t="s">
        <v>127</v>
      </c>
      <c r="C77" s="82" t="s">
        <v>128</v>
      </c>
      <c r="D77" s="132">
        <f>'2020预算制造费用'!T77</f>
        <v>0</v>
      </c>
      <c r="E77" s="132">
        <f ca="1">OFFSET('2019制造费用'!$H77,0,MONTH(封面!$G$13)-1,)</f>
        <v>0</v>
      </c>
      <c r="F77" s="80">
        <f ca="1">OFFSET('2020预算制造费用'!$H77,0,MONTH(封面!$G$13)-1,)</f>
        <v>0</v>
      </c>
      <c r="G77" s="80">
        <f ca="1">OFFSET('2020实际制造费用池州天赐'!$H77,0,MONTH(封面!$G$13)-1,)</f>
        <v>0</v>
      </c>
      <c r="H77" s="132">
        <f t="shared" ca="1" si="6"/>
        <v>0</v>
      </c>
      <c r="I77" s="132">
        <f t="shared" ca="1" si="7"/>
        <v>0</v>
      </c>
      <c r="J77" s="132">
        <f ca="1">SUM(OFFSET('2019制造费用'!$H77,0,0,1,MONTH(封面!$G$13)))</f>
        <v>0</v>
      </c>
      <c r="K77" s="132">
        <f ca="1">SUM(OFFSET('2020预算制造费用'!$H77,0,0,1,MONTH(封面!$G$13)))</f>
        <v>0</v>
      </c>
      <c r="L77" s="132">
        <f ca="1">SUM(OFFSET('2020实际制造费用池州天赐'!$H77,0,0,1,MONTH(封面!$G$13)))</f>
        <v>28301.89</v>
      </c>
      <c r="M77" s="132">
        <f t="shared" ca="1" si="8"/>
        <v>28301.89</v>
      </c>
      <c r="N77" s="132">
        <f t="shared" ca="1" si="9"/>
        <v>28301.89</v>
      </c>
      <c r="O77" s="223" t="str">
        <f>IF('2020实际制造费用池州天赐'!U77="","",'2020实际制造费用池州天赐'!U77)</f>
        <v/>
      </c>
      <c r="P77" s="133"/>
      <c r="Q77" s="100"/>
      <c r="R77" s="100"/>
    </row>
    <row r="78" spans="1:18" s="73" customFormat="1" ht="17.25" customHeight="1">
      <c r="A78" s="352"/>
      <c r="B78" s="338"/>
      <c r="C78" s="90" t="s">
        <v>129</v>
      </c>
      <c r="D78" s="132">
        <f>'2020预算制造费用'!T78</f>
        <v>0</v>
      </c>
      <c r="E78" s="132">
        <f ca="1">OFFSET('2019制造费用'!$H78,0,MONTH(封面!$G$13)-1,)</f>
        <v>0</v>
      </c>
      <c r="F78" s="80">
        <f ca="1">OFFSET('2020预算制造费用'!$H78,0,MONTH(封面!$G$13)-1,)</f>
        <v>0</v>
      </c>
      <c r="G78" s="80">
        <f ca="1">OFFSET('2020实际制造费用池州天赐'!$H78,0,MONTH(封面!$G$13)-1,)</f>
        <v>0</v>
      </c>
      <c r="H78" s="132">
        <f t="shared" ca="1" si="6"/>
        <v>0</v>
      </c>
      <c r="I78" s="132">
        <f t="shared" ca="1" si="7"/>
        <v>0</v>
      </c>
      <c r="J78" s="132">
        <f ca="1">SUM(OFFSET('2019制造费用'!$H78,0,0,1,MONTH(封面!$G$13)))</f>
        <v>0</v>
      </c>
      <c r="K78" s="132">
        <f ca="1">SUM(OFFSET('2020预算制造费用'!$H78,0,0,1,MONTH(封面!$G$13)))</f>
        <v>0</v>
      </c>
      <c r="L78" s="132">
        <f ca="1">SUM(OFFSET('2020实际制造费用池州天赐'!$H78,0,0,1,MONTH(封面!$G$13)))</f>
        <v>0</v>
      </c>
      <c r="M78" s="132">
        <f t="shared" ca="1" si="8"/>
        <v>0</v>
      </c>
      <c r="N78" s="132">
        <f t="shared" ca="1" si="9"/>
        <v>0</v>
      </c>
      <c r="O78" s="223" t="str">
        <f>IF('2020实际制造费用池州天赐'!U78="","",'2020实际制造费用池州天赐'!U78)</f>
        <v/>
      </c>
      <c r="P78" s="133"/>
      <c r="Q78" s="100"/>
      <c r="R78" s="100"/>
    </row>
    <row r="79" spans="1:18" s="73" customFormat="1" ht="17.25" customHeight="1">
      <c r="A79" s="352"/>
      <c r="B79" s="78" t="s">
        <v>130</v>
      </c>
      <c r="C79" s="82" t="s">
        <v>130</v>
      </c>
      <c r="D79" s="132">
        <f>'2020预算制造费用'!T79</f>
        <v>0</v>
      </c>
      <c r="E79" s="132">
        <f ca="1">OFFSET('2019制造费用'!$H79,0,MONTH(封面!$G$13)-1,)</f>
        <v>0</v>
      </c>
      <c r="F79" s="80">
        <f ca="1">OFFSET('2020预算制造费用'!$H79,0,MONTH(封面!$G$13)-1,)</f>
        <v>0</v>
      </c>
      <c r="G79" s="80">
        <f ca="1">OFFSET('2020实际制造费用池州天赐'!$H79,0,MONTH(封面!$G$13)-1,)</f>
        <v>0</v>
      </c>
      <c r="H79" s="132">
        <f t="shared" ca="1" si="6"/>
        <v>0</v>
      </c>
      <c r="I79" s="132">
        <f t="shared" ca="1" si="7"/>
        <v>0</v>
      </c>
      <c r="J79" s="132">
        <f ca="1">SUM(OFFSET('2019制造费用'!$H79,0,0,1,MONTH(封面!$G$13)))</f>
        <v>0</v>
      </c>
      <c r="K79" s="132">
        <f ca="1">SUM(OFFSET('2020预算制造费用'!$H79,0,0,1,MONTH(封面!$G$13)))</f>
        <v>0</v>
      </c>
      <c r="L79" s="132">
        <f ca="1">SUM(OFFSET('2020实际制造费用池州天赐'!$H79,0,0,1,MONTH(封面!$G$13)))</f>
        <v>0</v>
      </c>
      <c r="M79" s="132">
        <f t="shared" ca="1" si="8"/>
        <v>0</v>
      </c>
      <c r="N79" s="132">
        <f t="shared" ca="1" si="9"/>
        <v>0</v>
      </c>
      <c r="O79" s="223" t="str">
        <f>IF('2020实际制造费用池州天赐'!U79="","",'2020实际制造费用池州天赐'!U79)</f>
        <v/>
      </c>
      <c r="P79" s="133"/>
      <c r="Q79" s="100"/>
      <c r="R79" s="100"/>
    </row>
    <row r="80" spans="1:18" s="73" customFormat="1" ht="17.25" customHeight="1">
      <c r="A80" s="353" t="s">
        <v>131</v>
      </c>
      <c r="B80" s="78" t="s">
        <v>132</v>
      </c>
      <c r="C80" s="82" t="s">
        <v>132</v>
      </c>
      <c r="D80" s="132">
        <f>'2020预算制造费用'!T80</f>
        <v>0</v>
      </c>
      <c r="E80" s="132">
        <f ca="1">OFFSET('2019制造费用'!$H80,0,MONTH(封面!$G$13)-1,)</f>
        <v>1306.74</v>
      </c>
      <c r="F80" s="80">
        <f ca="1">OFFSET('2020预算制造费用'!$H80,0,MONTH(封面!$G$13)-1,)</f>
        <v>0</v>
      </c>
      <c r="G80" s="80">
        <f ca="1">OFFSET('2020实际制造费用池州天赐'!$H80,0,MONTH(封面!$G$13)-1,)</f>
        <v>5035.38</v>
      </c>
      <c r="H80" s="132">
        <f t="shared" ca="1" si="6"/>
        <v>3728.6400000000003</v>
      </c>
      <c r="I80" s="132">
        <f t="shared" ca="1" si="7"/>
        <v>5035.38</v>
      </c>
      <c r="J80" s="132">
        <f ca="1">SUM(OFFSET('2019制造费用'!$H80,0,0,1,MONTH(封面!$G$13)))</f>
        <v>5648.3899999999994</v>
      </c>
      <c r="K80" s="132">
        <f ca="1">SUM(OFFSET('2020预算制造费用'!$H80,0,0,1,MONTH(封面!$G$13)))</f>
        <v>0</v>
      </c>
      <c r="L80" s="132">
        <f ca="1">SUM(OFFSET('2020实际制造费用池州天赐'!$H80,0,0,1,MONTH(封面!$G$13)))</f>
        <v>8633.93</v>
      </c>
      <c r="M80" s="132">
        <f t="shared" ca="1" si="8"/>
        <v>2985.5400000000009</v>
      </c>
      <c r="N80" s="132">
        <f t="shared" ca="1" si="9"/>
        <v>8633.93</v>
      </c>
      <c r="O80" s="223" t="str">
        <f>IF('2020实际制造费用池州天赐'!U80="","",'2020实际制造费用池州天赐'!U80)</f>
        <v/>
      </c>
      <c r="P80" s="133"/>
      <c r="Q80" s="100"/>
      <c r="R80" s="100"/>
    </row>
    <row r="81" spans="1:18" s="73" customFormat="1" ht="17.25" customHeight="1">
      <c r="A81" s="353"/>
      <c r="B81" s="78" t="s">
        <v>133</v>
      </c>
      <c r="C81" s="79" t="s">
        <v>133</v>
      </c>
      <c r="D81" s="132">
        <f>'2020预算制造费用'!T81</f>
        <v>0</v>
      </c>
      <c r="E81" s="132">
        <f ca="1">OFFSET('2019制造费用'!$H81,0,MONTH(封面!$G$13)-1,)</f>
        <v>862.33</v>
      </c>
      <c r="F81" s="80">
        <f ca="1">OFFSET('2020预算制造费用'!$H81,0,MONTH(封面!$G$13)-1,)</f>
        <v>0</v>
      </c>
      <c r="G81" s="80">
        <f ca="1">OFFSET('2020实际制造费用池州天赐'!$H81,0,MONTH(封面!$G$13)-1,)</f>
        <v>0</v>
      </c>
      <c r="H81" s="132">
        <f t="shared" ca="1" si="6"/>
        <v>-862.33</v>
      </c>
      <c r="I81" s="132">
        <f t="shared" ca="1" si="7"/>
        <v>0</v>
      </c>
      <c r="J81" s="132">
        <f ca="1">SUM(OFFSET('2019制造费用'!$H81,0,0,1,MONTH(封面!$G$13)))</f>
        <v>3237.12</v>
      </c>
      <c r="K81" s="132">
        <f ca="1">SUM(OFFSET('2020预算制造费用'!$H81,0,0,1,MONTH(封面!$G$13)))</f>
        <v>0</v>
      </c>
      <c r="L81" s="132">
        <f ca="1">SUM(OFFSET('2020实际制造费用池州天赐'!$H81,0,0,1,MONTH(封面!$G$13)))</f>
        <v>0</v>
      </c>
      <c r="M81" s="132">
        <f t="shared" ca="1" si="8"/>
        <v>-3237.12</v>
      </c>
      <c r="N81" s="132">
        <f t="shared" ca="1" si="9"/>
        <v>0</v>
      </c>
      <c r="O81" s="223" t="str">
        <f>IF('2020实际制造费用池州天赐'!U81="","",'2020实际制造费用池州天赐'!U81)</f>
        <v/>
      </c>
      <c r="P81" s="133"/>
      <c r="Q81" s="100"/>
      <c r="R81" s="100"/>
    </row>
    <row r="82" spans="1:18" s="73" customFormat="1" ht="17.25" customHeight="1">
      <c r="A82" s="353"/>
      <c r="B82" s="337" t="s">
        <v>134</v>
      </c>
      <c r="C82" s="79" t="s">
        <v>135</v>
      </c>
      <c r="D82" s="132">
        <f>'2020预算制造费用'!T82</f>
        <v>0</v>
      </c>
      <c r="E82" s="132">
        <f ca="1">OFFSET('2019制造费用'!$H82,0,MONTH(封面!$G$13)-1,)</f>
        <v>0</v>
      </c>
      <c r="F82" s="80">
        <f ca="1">OFFSET('2020预算制造费用'!$H82,0,MONTH(封面!$G$13)-1,)</f>
        <v>0</v>
      </c>
      <c r="G82" s="80">
        <f ca="1">OFFSET('2020实际制造费用池州天赐'!$H82,0,MONTH(封面!$G$13)-1,)</f>
        <v>0</v>
      </c>
      <c r="H82" s="132">
        <f t="shared" ca="1" si="6"/>
        <v>0</v>
      </c>
      <c r="I82" s="132">
        <f t="shared" ca="1" si="7"/>
        <v>0</v>
      </c>
      <c r="J82" s="132">
        <f ca="1">SUM(OFFSET('2019制造费用'!$H82,0,0,1,MONTH(封面!$G$13)))</f>
        <v>0</v>
      </c>
      <c r="K82" s="132">
        <f ca="1">SUM(OFFSET('2020预算制造费用'!$H82,0,0,1,MONTH(封面!$G$13)))</f>
        <v>0</v>
      </c>
      <c r="L82" s="132">
        <f ca="1">SUM(OFFSET('2020实际制造费用池州天赐'!$H82,0,0,1,MONTH(封面!$G$13)))</f>
        <v>0</v>
      </c>
      <c r="M82" s="132">
        <f t="shared" ca="1" si="8"/>
        <v>0</v>
      </c>
      <c r="N82" s="132">
        <f t="shared" ca="1" si="9"/>
        <v>0</v>
      </c>
      <c r="O82" s="223" t="str">
        <f>IF('2020实际制造费用池州天赐'!U82="","",'2020实际制造费用池州天赐'!U82)</f>
        <v/>
      </c>
      <c r="P82" s="133"/>
      <c r="Q82" s="100"/>
      <c r="R82" s="100"/>
    </row>
    <row r="83" spans="1:18" s="73" customFormat="1" ht="17.25" customHeight="1">
      <c r="A83" s="353"/>
      <c r="B83" s="339"/>
      <c r="C83" s="79" t="s">
        <v>136</v>
      </c>
      <c r="D83" s="132">
        <f>'2020预算制造费用'!T83</f>
        <v>0</v>
      </c>
      <c r="E83" s="132">
        <f ca="1">OFFSET('2019制造费用'!$H83,0,MONTH(封面!$G$13)-1,)</f>
        <v>0</v>
      </c>
      <c r="F83" s="80">
        <f ca="1">OFFSET('2020预算制造费用'!$H83,0,MONTH(封面!$G$13)-1,)</f>
        <v>0</v>
      </c>
      <c r="G83" s="80">
        <f ca="1">OFFSET('2020实际制造费用池州天赐'!$H83,0,MONTH(封面!$G$13)-1,)</f>
        <v>0</v>
      </c>
      <c r="H83" s="132">
        <f t="shared" ca="1" si="6"/>
        <v>0</v>
      </c>
      <c r="I83" s="132">
        <f t="shared" ca="1" si="7"/>
        <v>0</v>
      </c>
      <c r="J83" s="132">
        <f ca="1">SUM(OFFSET('2019制造费用'!$H83,0,0,1,MONTH(封面!$G$13)))</f>
        <v>0</v>
      </c>
      <c r="K83" s="132">
        <f ca="1">SUM(OFFSET('2020预算制造费用'!$H83,0,0,1,MONTH(封面!$G$13)))</f>
        <v>0</v>
      </c>
      <c r="L83" s="132">
        <f ca="1">SUM(OFFSET('2020实际制造费用池州天赐'!$H83,0,0,1,MONTH(封面!$G$13)))</f>
        <v>0</v>
      </c>
      <c r="M83" s="132">
        <f t="shared" ca="1" si="8"/>
        <v>0</v>
      </c>
      <c r="N83" s="132">
        <f t="shared" ca="1" si="9"/>
        <v>0</v>
      </c>
      <c r="O83" s="223" t="str">
        <f>IF('2020实际制造费用池州天赐'!U83="","",'2020实际制造费用池州天赐'!U83)</f>
        <v/>
      </c>
      <c r="P83" s="133"/>
      <c r="Q83" s="100"/>
      <c r="R83" s="100"/>
    </row>
    <row r="84" spans="1:18" s="73" customFormat="1" ht="17.25" customHeight="1">
      <c r="A84" s="353"/>
      <c r="B84" s="338"/>
      <c r="C84" s="79" t="s">
        <v>137</v>
      </c>
      <c r="D84" s="132">
        <f>'2020预算制造费用'!T84</f>
        <v>0</v>
      </c>
      <c r="E84" s="132">
        <f ca="1">OFFSET('2019制造费用'!$H84,0,MONTH(封面!$G$13)-1,)</f>
        <v>0</v>
      </c>
      <c r="F84" s="80">
        <f ca="1">OFFSET('2020预算制造费用'!$H84,0,MONTH(封面!$G$13)-1,)</f>
        <v>0</v>
      </c>
      <c r="G84" s="80">
        <f ca="1">OFFSET('2020实际制造费用池州天赐'!$H84,0,MONTH(封面!$G$13)-1,)</f>
        <v>0</v>
      </c>
      <c r="H84" s="132">
        <f t="shared" ca="1" si="6"/>
        <v>0</v>
      </c>
      <c r="I84" s="132">
        <f t="shared" ca="1" si="7"/>
        <v>0</v>
      </c>
      <c r="J84" s="132">
        <f ca="1">SUM(OFFSET('2019制造费用'!$H84,0,0,1,MONTH(封面!$G$13)))</f>
        <v>0</v>
      </c>
      <c r="K84" s="132">
        <f ca="1">SUM(OFFSET('2020预算制造费用'!$H84,0,0,1,MONTH(封面!$G$13)))</f>
        <v>0</v>
      </c>
      <c r="L84" s="132">
        <f ca="1">SUM(OFFSET('2020实际制造费用池州天赐'!$H84,0,0,1,MONTH(封面!$G$13)))</f>
        <v>0</v>
      </c>
      <c r="M84" s="132">
        <f t="shared" ca="1" si="8"/>
        <v>0</v>
      </c>
      <c r="N84" s="132">
        <f t="shared" ca="1" si="9"/>
        <v>0</v>
      </c>
      <c r="O84" s="223" t="str">
        <f>IF('2020实际制造费用池州天赐'!U84="","",'2020实际制造费用池州天赐'!U84)</f>
        <v/>
      </c>
      <c r="P84" s="133"/>
      <c r="Q84" s="100"/>
      <c r="R84" s="100"/>
    </row>
    <row r="85" spans="1:18" s="73" customFormat="1" ht="17.25" customHeight="1">
      <c r="A85" s="353"/>
      <c r="B85" s="78" t="s">
        <v>138</v>
      </c>
      <c r="C85" s="82" t="s">
        <v>138</v>
      </c>
      <c r="D85" s="132">
        <f>'2020预算制造费用'!T85</f>
        <v>0</v>
      </c>
      <c r="E85" s="132">
        <f ca="1">OFFSET('2019制造费用'!$H85,0,MONTH(封面!$G$13)-1,)</f>
        <v>340</v>
      </c>
      <c r="F85" s="80">
        <f ca="1">OFFSET('2020预算制造费用'!$H85,0,MONTH(封面!$G$13)-1,)</f>
        <v>0</v>
      </c>
      <c r="G85" s="80">
        <f ca="1">OFFSET('2020实际制造费用池州天赐'!$H85,0,MONTH(封面!$G$13)-1,)</f>
        <v>0</v>
      </c>
      <c r="H85" s="132">
        <f t="shared" ca="1" si="6"/>
        <v>-340</v>
      </c>
      <c r="I85" s="132">
        <f t="shared" ca="1" si="7"/>
        <v>0</v>
      </c>
      <c r="J85" s="132">
        <f ca="1">SUM(OFFSET('2019制造费用'!$H85,0,0,1,MONTH(封面!$G$13)))</f>
        <v>680</v>
      </c>
      <c r="K85" s="132">
        <f ca="1">SUM(OFFSET('2020预算制造费用'!$H85,0,0,1,MONTH(封面!$G$13)))</f>
        <v>0</v>
      </c>
      <c r="L85" s="132">
        <f ca="1">SUM(OFFSET('2020实际制造费用池州天赐'!$H85,0,0,1,MONTH(封面!$G$13)))</f>
        <v>0</v>
      </c>
      <c r="M85" s="132">
        <f t="shared" ca="1" si="8"/>
        <v>-680</v>
      </c>
      <c r="N85" s="132">
        <f t="shared" ca="1" si="9"/>
        <v>0</v>
      </c>
      <c r="O85" s="223" t="str">
        <f>IF('2020实际制造费用池州天赐'!U85="","",'2020实际制造费用池州天赐'!U85)</f>
        <v/>
      </c>
      <c r="P85" s="133"/>
      <c r="Q85" s="100"/>
      <c r="R85" s="100"/>
    </row>
    <row r="86" spans="1:18" s="73" customFormat="1" ht="17.25" customHeight="1">
      <c r="A86" s="354" t="s">
        <v>139</v>
      </c>
      <c r="B86" s="78" t="s">
        <v>140</v>
      </c>
      <c r="C86" s="82" t="s">
        <v>140</v>
      </c>
      <c r="D86" s="132">
        <f>'2020预算制造费用'!T86</f>
        <v>0</v>
      </c>
      <c r="E86" s="132">
        <f ca="1">OFFSET('2019制造费用'!$H86,0,MONTH(封面!$G$13)-1,)</f>
        <v>0</v>
      </c>
      <c r="F86" s="80">
        <f ca="1">OFFSET('2020预算制造费用'!$H86,0,MONTH(封面!$G$13)-1,)</f>
        <v>0</v>
      </c>
      <c r="G86" s="80">
        <f ca="1">OFFSET('2020实际制造费用池州天赐'!$H86,0,MONTH(封面!$G$13)-1,)</f>
        <v>0</v>
      </c>
      <c r="H86" s="132">
        <f t="shared" ca="1" si="6"/>
        <v>0</v>
      </c>
      <c r="I86" s="132">
        <f t="shared" ca="1" si="7"/>
        <v>0</v>
      </c>
      <c r="J86" s="132">
        <f ca="1">SUM(OFFSET('2019制造费用'!$H86,0,0,1,MONTH(封面!$G$13)))</f>
        <v>0</v>
      </c>
      <c r="K86" s="132">
        <f ca="1">SUM(OFFSET('2020预算制造费用'!$H86,0,0,1,MONTH(封面!$G$13)))</f>
        <v>0</v>
      </c>
      <c r="L86" s="132">
        <f ca="1">SUM(OFFSET('2020实际制造费用池州天赐'!$H86,0,0,1,MONTH(封面!$G$13)))</f>
        <v>0</v>
      </c>
      <c r="M86" s="132">
        <f t="shared" ca="1" si="8"/>
        <v>0</v>
      </c>
      <c r="N86" s="132">
        <f t="shared" ca="1" si="9"/>
        <v>0</v>
      </c>
      <c r="O86" s="223" t="str">
        <f>IF('2020实际制造费用池州天赐'!U86="","",'2020实际制造费用池州天赐'!U86)</f>
        <v/>
      </c>
      <c r="P86" s="133"/>
      <c r="Q86" s="100"/>
      <c r="R86" s="100"/>
    </row>
    <row r="87" spans="1:18" s="73" customFormat="1" ht="17.25" customHeight="1">
      <c r="A87" s="354"/>
      <c r="B87" s="78" t="s">
        <v>141</v>
      </c>
      <c r="C87" s="82" t="s">
        <v>141</v>
      </c>
      <c r="D87" s="132">
        <f>'2020预算制造费用'!T87</f>
        <v>0</v>
      </c>
      <c r="E87" s="132">
        <f ca="1">OFFSET('2019制造费用'!$H87,0,MONTH(封面!$G$13)-1,)</f>
        <v>0</v>
      </c>
      <c r="F87" s="80">
        <f ca="1">OFFSET('2020预算制造费用'!$H87,0,MONTH(封面!$G$13)-1,)</f>
        <v>0</v>
      </c>
      <c r="G87" s="80">
        <f ca="1">OFFSET('2020实际制造费用池州天赐'!$H87,0,MONTH(封面!$G$13)-1,)</f>
        <v>0</v>
      </c>
      <c r="H87" s="132">
        <f t="shared" ca="1" si="6"/>
        <v>0</v>
      </c>
      <c r="I87" s="132">
        <f t="shared" ca="1" si="7"/>
        <v>0</v>
      </c>
      <c r="J87" s="132">
        <f ca="1">SUM(OFFSET('2019制造费用'!$H87,0,0,1,MONTH(封面!$G$13)))</f>
        <v>0</v>
      </c>
      <c r="K87" s="132">
        <f ca="1">SUM(OFFSET('2020预算制造费用'!$H87,0,0,1,MONTH(封面!$G$13)))</f>
        <v>0</v>
      </c>
      <c r="L87" s="132">
        <f ca="1">SUM(OFFSET('2020实际制造费用池州天赐'!$H87,0,0,1,MONTH(封面!$G$13)))</f>
        <v>0</v>
      </c>
      <c r="M87" s="132">
        <f t="shared" ca="1" si="8"/>
        <v>0</v>
      </c>
      <c r="N87" s="132">
        <f t="shared" ca="1" si="9"/>
        <v>0</v>
      </c>
      <c r="O87" s="223" t="str">
        <f>IF('2020实际制造费用池州天赐'!U87="","",'2020实际制造费用池州天赐'!U87)</f>
        <v/>
      </c>
      <c r="P87" s="133"/>
      <c r="Q87" s="100"/>
      <c r="R87" s="100"/>
    </row>
    <row r="88" spans="1:18" s="73" customFormat="1" ht="17.25" customHeight="1">
      <c r="A88" s="354"/>
      <c r="B88" s="78" t="s">
        <v>142</v>
      </c>
      <c r="C88" s="82" t="s">
        <v>142</v>
      </c>
      <c r="D88" s="132">
        <f>'2020预算制造费用'!T88</f>
        <v>0</v>
      </c>
      <c r="E88" s="132">
        <f ca="1">OFFSET('2019制造费用'!$H88,0,MONTH(封面!$G$13)-1,)</f>
        <v>0</v>
      </c>
      <c r="F88" s="80">
        <f ca="1">OFFSET('2020预算制造费用'!$H88,0,MONTH(封面!$G$13)-1,)</f>
        <v>0</v>
      </c>
      <c r="G88" s="80">
        <f ca="1">OFFSET('2020实际制造费用池州天赐'!$H88,0,MONTH(封面!$G$13)-1,)</f>
        <v>0</v>
      </c>
      <c r="H88" s="132">
        <f t="shared" ca="1" si="6"/>
        <v>0</v>
      </c>
      <c r="I88" s="132">
        <f t="shared" ca="1" si="7"/>
        <v>0</v>
      </c>
      <c r="J88" s="132">
        <f ca="1">SUM(OFFSET('2019制造费用'!$H88,0,0,1,MONTH(封面!$G$13)))</f>
        <v>0</v>
      </c>
      <c r="K88" s="132">
        <f ca="1">SUM(OFFSET('2020预算制造费用'!$H88,0,0,1,MONTH(封面!$G$13)))</f>
        <v>0</v>
      </c>
      <c r="L88" s="132">
        <f ca="1">SUM(OFFSET('2020实际制造费用池州天赐'!$H88,0,0,1,MONTH(封面!$G$13)))</f>
        <v>0</v>
      </c>
      <c r="M88" s="132">
        <f t="shared" ca="1" si="8"/>
        <v>0</v>
      </c>
      <c r="N88" s="132">
        <f t="shared" ca="1" si="9"/>
        <v>0</v>
      </c>
      <c r="O88" s="223" t="str">
        <f>IF('2020实际制造费用池州天赐'!U88="","",'2020实际制造费用池州天赐'!U88)</f>
        <v/>
      </c>
      <c r="P88" s="133"/>
      <c r="Q88" s="100"/>
      <c r="R88" s="100"/>
    </row>
    <row r="89" spans="1:18" s="73" customFormat="1" ht="17.25" customHeight="1">
      <c r="A89" s="354"/>
      <c r="B89" s="218" t="s">
        <v>143</v>
      </c>
      <c r="C89" s="82" t="s">
        <v>143</v>
      </c>
      <c r="D89" s="132">
        <f>'2020预算制造费用'!T89</f>
        <v>0</v>
      </c>
      <c r="E89" s="132">
        <f ca="1">OFFSET('2019制造费用'!$H89,0,MONTH(封面!$G$13)-1,)</f>
        <v>0</v>
      </c>
      <c r="F89" s="80">
        <f ca="1">OFFSET('2020预算制造费用'!$H89,0,MONTH(封面!$G$13)-1,)</f>
        <v>0</v>
      </c>
      <c r="G89" s="80">
        <f ca="1">OFFSET('2020实际制造费用池州天赐'!$H89,0,MONTH(封面!$G$13)-1,)</f>
        <v>0</v>
      </c>
      <c r="H89" s="132">
        <f t="shared" ca="1" si="6"/>
        <v>0</v>
      </c>
      <c r="I89" s="132">
        <f t="shared" ca="1" si="7"/>
        <v>0</v>
      </c>
      <c r="J89" s="132">
        <f ca="1">SUM(OFFSET('2019制造费用'!$H89,0,0,1,MONTH(封面!$G$13)))</f>
        <v>0</v>
      </c>
      <c r="K89" s="132">
        <f ca="1">SUM(OFFSET('2020预算制造费用'!$H89,0,0,1,MONTH(封面!$G$13)))</f>
        <v>0</v>
      </c>
      <c r="L89" s="132">
        <f ca="1">SUM(OFFSET('2020实际制造费用池州天赐'!$H89,0,0,1,MONTH(封面!$G$13)))</f>
        <v>0</v>
      </c>
      <c r="M89" s="132">
        <f t="shared" ca="1" si="8"/>
        <v>0</v>
      </c>
      <c r="N89" s="132">
        <f t="shared" ca="1" si="9"/>
        <v>0</v>
      </c>
      <c r="O89" s="223" t="str">
        <f>IF('2020实际制造费用池州天赐'!U89="","",'2020实际制造费用池州天赐'!U89)</f>
        <v/>
      </c>
      <c r="P89" s="133"/>
      <c r="Q89" s="100"/>
      <c r="R89" s="100"/>
    </row>
    <row r="90" spans="1:18" s="73" customFormat="1" ht="17.25" customHeight="1">
      <c r="A90" s="355" t="s">
        <v>144</v>
      </c>
      <c r="B90" s="218" t="s">
        <v>145</v>
      </c>
      <c r="C90" s="82" t="s">
        <v>145</v>
      </c>
      <c r="D90" s="132">
        <f>'2020预算制造费用'!T90</f>
        <v>0</v>
      </c>
      <c r="E90" s="132">
        <f ca="1">OFFSET('2019制造费用'!$H90,0,MONTH(封面!$G$13)-1,)</f>
        <v>0</v>
      </c>
      <c r="F90" s="80">
        <f ca="1">OFFSET('2020预算制造费用'!$H90,0,MONTH(封面!$G$13)-1,)</f>
        <v>0</v>
      </c>
      <c r="G90" s="80">
        <f ca="1">OFFSET('2020实际制造费用池州天赐'!$H90,0,MONTH(封面!$G$13)-1,)</f>
        <v>0</v>
      </c>
      <c r="H90" s="132">
        <f t="shared" ca="1" si="6"/>
        <v>0</v>
      </c>
      <c r="I90" s="132">
        <f t="shared" ca="1" si="7"/>
        <v>0</v>
      </c>
      <c r="J90" s="132">
        <f ca="1">SUM(OFFSET('2019制造费用'!$H90,0,0,1,MONTH(封面!$G$13)))</f>
        <v>0</v>
      </c>
      <c r="K90" s="132">
        <f ca="1">SUM(OFFSET('2020预算制造费用'!$H90,0,0,1,MONTH(封面!$G$13)))</f>
        <v>0</v>
      </c>
      <c r="L90" s="132">
        <f ca="1">SUM(OFFSET('2020实际制造费用池州天赐'!$H90,0,0,1,MONTH(封面!$G$13)))</f>
        <v>0</v>
      </c>
      <c r="M90" s="132">
        <f t="shared" ca="1" si="8"/>
        <v>0</v>
      </c>
      <c r="N90" s="132">
        <f t="shared" ca="1" si="9"/>
        <v>0</v>
      </c>
      <c r="O90" s="223" t="str">
        <f>IF('2020实际制造费用池州天赐'!U90="","",'2020实际制造费用池州天赐'!U90)</f>
        <v/>
      </c>
      <c r="P90" s="133"/>
      <c r="Q90" s="100"/>
      <c r="R90" s="100"/>
    </row>
    <row r="91" spans="1:18" s="73" customFormat="1" ht="17.25" customHeight="1">
      <c r="A91" s="356"/>
      <c r="B91" s="219" t="s">
        <v>146</v>
      </c>
      <c r="C91" s="82" t="s">
        <v>146</v>
      </c>
      <c r="D91" s="132">
        <f>'2020预算制造费用'!T91</f>
        <v>0</v>
      </c>
      <c r="E91" s="132">
        <f ca="1">OFFSET('2019制造费用'!$H91,0,MONTH(封面!$G$13)-1,)</f>
        <v>0</v>
      </c>
      <c r="F91" s="80">
        <f ca="1">OFFSET('2020预算制造费用'!$H91,0,MONTH(封面!$G$13)-1,)</f>
        <v>0</v>
      </c>
      <c r="G91" s="80">
        <f ca="1">OFFSET('2020实际制造费用池州天赐'!$H91,0,MONTH(封面!$G$13)-1,)</f>
        <v>0</v>
      </c>
      <c r="H91" s="132">
        <f t="shared" ca="1" si="6"/>
        <v>0</v>
      </c>
      <c r="I91" s="132">
        <f t="shared" ca="1" si="7"/>
        <v>0</v>
      </c>
      <c r="J91" s="132">
        <f ca="1">SUM(OFFSET('2019制造费用'!$H91,0,0,1,MONTH(封面!$G$13)))</f>
        <v>0</v>
      </c>
      <c r="K91" s="132">
        <f ca="1">SUM(OFFSET('2020预算制造费用'!$H91,0,0,1,MONTH(封面!$G$13)))</f>
        <v>0</v>
      </c>
      <c r="L91" s="132">
        <f ca="1">SUM(OFFSET('2020实际制造费用池州天赐'!$H91,0,0,1,MONTH(封面!$G$13)))</f>
        <v>0</v>
      </c>
      <c r="M91" s="132">
        <f t="shared" ca="1" si="8"/>
        <v>0</v>
      </c>
      <c r="N91" s="132">
        <f t="shared" ca="1" si="9"/>
        <v>0</v>
      </c>
      <c r="O91" s="223" t="str">
        <f>IF('2020实际制造费用池州天赐'!U91="","",'2020实际制造费用池州天赐'!U91)</f>
        <v/>
      </c>
      <c r="P91" s="133"/>
      <c r="Q91" s="100"/>
      <c r="R91" s="100"/>
    </row>
    <row r="92" spans="1:18" s="73" customFormat="1" ht="17.25" customHeight="1">
      <c r="A92" s="357"/>
      <c r="B92" s="78" t="s">
        <v>147</v>
      </c>
      <c r="C92" s="82" t="s">
        <v>147</v>
      </c>
      <c r="D92" s="132">
        <f>'2020预算制造费用'!T92</f>
        <v>0</v>
      </c>
      <c r="E92" s="132">
        <f ca="1">OFFSET('2019制造费用'!$H92,0,MONTH(封面!$G$13)-1,)</f>
        <v>6119.87</v>
      </c>
      <c r="F92" s="80">
        <f ca="1">OFFSET('2020预算制造费用'!$H92,0,MONTH(封面!$G$13)-1,)</f>
        <v>0</v>
      </c>
      <c r="G92" s="80">
        <f ca="1">OFFSET('2020实际制造费用池州天赐'!$H92,0,MONTH(封面!$G$13)-1,)</f>
        <v>59917.5</v>
      </c>
      <c r="H92" s="132">
        <f t="shared" ca="1" si="6"/>
        <v>53797.63</v>
      </c>
      <c r="I92" s="132">
        <f t="shared" ca="1" si="7"/>
        <v>59917.5</v>
      </c>
      <c r="J92" s="132">
        <f ca="1">SUM(OFFSET('2019制造费用'!$H92,0,0,1,MONTH(封面!$G$13)))</f>
        <v>11513.93</v>
      </c>
      <c r="K92" s="132">
        <f ca="1">SUM(OFFSET('2020预算制造费用'!$H92,0,0,1,MONTH(封面!$G$13)))</f>
        <v>0</v>
      </c>
      <c r="L92" s="132">
        <f ca="1">SUM(OFFSET('2020实际制造费用池州天赐'!$H92,0,0,1,MONTH(封面!$G$13)))</f>
        <v>180039.7</v>
      </c>
      <c r="M92" s="132">
        <f t="shared" ca="1" si="8"/>
        <v>168525.77000000002</v>
      </c>
      <c r="N92" s="132">
        <f t="shared" ca="1" si="9"/>
        <v>180039.7</v>
      </c>
      <c r="O92" s="223" t="str">
        <f>IF('2020实际制造费用池州天赐'!U92="","",'2020实际制造费用池州天赐'!U92)</f>
        <v/>
      </c>
      <c r="P92" s="133"/>
      <c r="Q92" s="100"/>
      <c r="R92" s="100"/>
    </row>
    <row r="93" spans="1:18" s="74" customFormat="1" ht="15" customHeight="1">
      <c r="A93" s="342" t="s">
        <v>148</v>
      </c>
      <c r="B93" s="342"/>
      <c r="C93" s="342"/>
      <c r="D93" s="93">
        <f>SUM(D6:D92)</f>
        <v>10027076.905582115</v>
      </c>
      <c r="E93" s="93">
        <f ca="1">SUM(E6:E92)</f>
        <v>636317.57999999996</v>
      </c>
      <c r="F93" s="93">
        <f t="shared" ref="F93:N93" ca="1" si="10">SUM(F6:F92)</f>
        <v>851538.77598568168</v>
      </c>
      <c r="G93" s="93">
        <f t="shared" ca="1" si="10"/>
        <v>1159019.3899999999</v>
      </c>
      <c r="H93" s="93">
        <f t="shared" ca="1" si="10"/>
        <v>522701.81</v>
      </c>
      <c r="I93" s="93">
        <f t="shared" ca="1" si="10"/>
        <v>307480.61401431821</v>
      </c>
      <c r="J93" s="93">
        <f ca="1">SUM(OFFSET('2019制造费用'!$H93,0,0,1,MONTH(封面!$G$13)))</f>
        <v>1624825.2600000002</v>
      </c>
      <c r="K93" s="93">
        <f t="shared" ca="1" si="10"/>
        <v>2307919.1457395172</v>
      </c>
      <c r="L93" s="93">
        <f t="shared" ca="1" si="10"/>
        <v>3033474.7400000012</v>
      </c>
      <c r="M93" s="93">
        <f t="shared" ca="1" si="10"/>
        <v>1408649.4799999997</v>
      </c>
      <c r="N93" s="93">
        <f t="shared" ca="1" si="10"/>
        <v>725555.59426048282</v>
      </c>
      <c r="O93" s="223" t="str">
        <f>IF('2020实际制造费用池州天赐'!U93="","",'2020实际制造费用池州天赐'!U93)</f>
        <v/>
      </c>
      <c r="P93" s="100"/>
      <c r="Q93" s="100"/>
      <c r="R93" s="100"/>
    </row>
    <row r="94" spans="1:18" s="75" customFormat="1" ht="15" customHeight="1">
      <c r="A94" s="342" t="s">
        <v>158</v>
      </c>
      <c r="B94" s="342"/>
      <c r="C94" s="342"/>
      <c r="D94" s="93">
        <v>0</v>
      </c>
      <c r="E94" s="132">
        <f ca="1">OFFSET('2019制造费用'!$H94,0,MONTH(封面!$G$13)-1,)</f>
        <v>0</v>
      </c>
      <c r="F94" s="93">
        <v>0</v>
      </c>
      <c r="G94" s="80">
        <f ca="1">OFFSET('2020实际制造费用池州天赐'!$H94,0,MONTH(封面!$G$13)-1,)</f>
        <v>0</v>
      </c>
      <c r="H94" s="132">
        <f t="shared" ref="H94:H97" ca="1" si="11">G94-E94</f>
        <v>0</v>
      </c>
      <c r="I94" s="132">
        <f t="shared" ref="I94:I97" ca="1" si="12">G94-F94</f>
        <v>0</v>
      </c>
      <c r="J94" s="132">
        <f ca="1">SUM(OFFSET('2019制造费用'!$H94,0,0,1,MONTH(封面!$G$13)))</f>
        <v>0</v>
      </c>
      <c r="K94" s="132">
        <f ca="1">SUM(OFFSET('2020预算制造费用'!$H94,0,0,1,MONTH(封面!$G$13)))</f>
        <v>0</v>
      </c>
      <c r="L94" s="132">
        <f ca="1">SUM(OFFSET('2020实际制造费用池州天赐'!$H94,0,0,1,MONTH(封面!$G$13)))</f>
        <v>0</v>
      </c>
      <c r="M94" s="93">
        <f t="shared" ref="M94:M97" ca="1" si="13">L94-J94</f>
        <v>0</v>
      </c>
      <c r="N94" s="93">
        <f t="shared" ref="N94:N97" ca="1" si="14">L94-K94</f>
        <v>0</v>
      </c>
      <c r="O94" s="223" t="str">
        <f>IF('2020实际制造费用池州天赐'!U94="","",'2020实际制造费用池州天赐'!U94)</f>
        <v/>
      </c>
      <c r="P94" s="224"/>
      <c r="Q94" s="224"/>
      <c r="R94" s="224"/>
    </row>
    <row r="95" spans="1:18" s="75" customFormat="1" ht="15" customHeight="1">
      <c r="A95" s="342" t="s">
        <v>159</v>
      </c>
      <c r="B95" s="342"/>
      <c r="C95" s="342"/>
      <c r="D95" s="93">
        <v>0</v>
      </c>
      <c r="E95" s="132">
        <f ca="1">OFFSET('2019制造费用'!$H95,0,MONTH(封面!$G$13)-1,)</f>
        <v>636317.57999999996</v>
      </c>
      <c r="F95" s="93">
        <v>0</v>
      </c>
      <c r="G95" s="80">
        <f ca="1">OFFSET('2020实际制造费用池州天赐'!$H95,0,MONTH(封面!$G$13)-1,)</f>
        <v>1159019.3899999999</v>
      </c>
      <c r="H95" s="132">
        <f t="shared" ref="H95:H96" ca="1" si="15">G95-E95</f>
        <v>522701.80999999994</v>
      </c>
      <c r="I95" s="132">
        <f t="shared" ref="I95:I96" ca="1" si="16">G95-F95</f>
        <v>1159019.3899999999</v>
      </c>
      <c r="J95" s="132">
        <f ca="1">SUM(OFFSET('2019制造费用'!$H95,0,0,1,MONTH(封面!$G$13)))</f>
        <v>1624825.2600000002</v>
      </c>
      <c r="K95" s="132">
        <f ca="1">SUM(OFFSET('2020预算制造费用'!$H95,0,0,1,MONTH(封面!$G$13)))</f>
        <v>0</v>
      </c>
      <c r="L95" s="132">
        <f ca="1">SUM(OFFSET('2020实际制造费用池州天赐'!$H95,0,0,1,MONTH(封面!$G$13)))</f>
        <v>3033474.7399999998</v>
      </c>
      <c r="M95" s="93">
        <f t="shared" ref="M95:M96" ca="1" si="17">L95-J95</f>
        <v>1408649.4799999995</v>
      </c>
      <c r="N95" s="93">
        <f t="shared" ref="N95:N96" ca="1" si="18">L95-K95</f>
        <v>3033474.7399999998</v>
      </c>
      <c r="O95" s="223" t="str">
        <f>IF('2020实际制造费用池州天赐'!U95="","",'2020实际制造费用池州天赐'!U95)</f>
        <v/>
      </c>
      <c r="P95" s="224"/>
      <c r="Q95" s="224"/>
      <c r="R95" s="224"/>
    </row>
    <row r="96" spans="1:18" s="75" customFormat="1" ht="15" customHeight="1">
      <c r="A96" s="342" t="s">
        <v>160</v>
      </c>
      <c r="B96" s="342"/>
      <c r="C96" s="342"/>
      <c r="D96" s="93">
        <v>0</v>
      </c>
      <c r="E96" s="132">
        <f ca="1">OFFSET('2019制造费用'!$H96,0,MONTH(封面!$G$13)-1,)</f>
        <v>0</v>
      </c>
      <c r="F96" s="93">
        <v>0</v>
      </c>
      <c r="G96" s="80">
        <f ca="1">OFFSET('2020实际制造费用池州天赐'!$H96,0,MONTH(封面!$G$13)-1,)</f>
        <v>0</v>
      </c>
      <c r="H96" s="132">
        <f t="shared" ca="1" si="15"/>
        <v>0</v>
      </c>
      <c r="I96" s="132">
        <f t="shared" ca="1" si="16"/>
        <v>0</v>
      </c>
      <c r="J96" s="132">
        <f ca="1">SUM(OFFSET('2019制造费用'!$H96,0,0,1,MONTH(封面!$G$13)))</f>
        <v>0</v>
      </c>
      <c r="K96" s="132">
        <f ca="1">SUM(OFFSET('2020预算制造费用'!$H96,0,0,1,MONTH(封面!$G$13)))</f>
        <v>0</v>
      </c>
      <c r="L96" s="132">
        <f ca="1">SUM(OFFSET('2020实际制造费用池州天赐'!$H96,0,0,1,MONTH(封面!$G$13)))</f>
        <v>0</v>
      </c>
      <c r="M96" s="93">
        <f t="shared" ca="1" si="17"/>
        <v>0</v>
      </c>
      <c r="N96" s="93">
        <f t="shared" ca="1" si="18"/>
        <v>0</v>
      </c>
      <c r="O96" s="223" t="str">
        <f>IF('2020实际制造费用池州天赐'!U96="","",'2020实际制造费用池州天赐'!U96)</f>
        <v/>
      </c>
      <c r="P96" s="74"/>
      <c r="Q96" s="74"/>
    </row>
    <row r="97" spans="1:15" s="74" customFormat="1" ht="12">
      <c r="A97" s="342" t="s">
        <v>161</v>
      </c>
      <c r="B97" s="342"/>
      <c r="C97" s="342"/>
      <c r="D97" s="93">
        <v>0</v>
      </c>
      <c r="E97" s="132">
        <f ca="1">OFFSET('2019制造费用'!$H97,0,MONTH(封面!$G$13)-1,)</f>
        <v>0</v>
      </c>
      <c r="F97" s="93">
        <v>0</v>
      </c>
      <c r="G97" s="80">
        <f ca="1">OFFSET('2020实际制造费用池州天赐'!$H97,0,MONTH(封面!$G$13)-1,)</f>
        <v>0</v>
      </c>
      <c r="H97" s="132">
        <f t="shared" ca="1" si="11"/>
        <v>0</v>
      </c>
      <c r="I97" s="132">
        <f t="shared" ca="1" si="12"/>
        <v>0</v>
      </c>
      <c r="J97" s="132">
        <f ca="1">SUM(OFFSET('2019制造费用'!$H97,0,0,1,MONTH(封面!$G$13)))</f>
        <v>0</v>
      </c>
      <c r="K97" s="132">
        <f ca="1">SUM(OFFSET('2020预算制造费用'!$H97,0,0,1,MONTH(封面!$G$13)))</f>
        <v>0</v>
      </c>
      <c r="L97" s="132">
        <f ca="1">SUM(OFFSET('2020实际制造费用池州天赐'!$H97,0,0,1,MONTH(封面!$G$13)))</f>
        <v>0</v>
      </c>
      <c r="M97" s="93">
        <f t="shared" ca="1" si="13"/>
        <v>0</v>
      </c>
      <c r="N97" s="93">
        <f t="shared" ca="1" si="14"/>
        <v>0</v>
      </c>
      <c r="O97" s="223" t="str">
        <f>IF('2020实际制造费用池州天赐'!U97="","",'2020实际制造费用池州天赐'!U97)</f>
        <v/>
      </c>
    </row>
    <row r="98" spans="1:15" s="74" customFormat="1" ht="12">
      <c r="D98" s="97" t="s">
        <v>162</v>
      </c>
      <c r="E98" s="97">
        <f ca="1">E93-SUM(E94:E97)</f>
        <v>0</v>
      </c>
      <c r="F98" s="97"/>
      <c r="G98" s="97">
        <f ca="1">G93-SUM(G94:G97)</f>
        <v>0</v>
      </c>
      <c r="H98" s="97"/>
      <c r="I98" s="97"/>
      <c r="J98" s="97">
        <f ca="1">J93-SUM(J94:J97)</f>
        <v>0</v>
      </c>
      <c r="K98" s="97"/>
      <c r="L98" s="97">
        <f ca="1">L93-SUM(L94:L97)</f>
        <v>0</v>
      </c>
      <c r="M98" s="97"/>
      <c r="N98" s="97"/>
    </row>
  </sheetData>
  <autoFilter ref="A5:Q98"/>
  <mergeCells count="38">
    <mergeCell ref="A1:K1"/>
    <mergeCell ref="E4:I4"/>
    <mergeCell ref="J4:N4"/>
    <mergeCell ref="A93:C93"/>
    <mergeCell ref="A94:C94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O4:O5"/>
    <mergeCell ref="B73:B74"/>
    <mergeCell ref="B77:B78"/>
    <mergeCell ref="B82:B84"/>
    <mergeCell ref="C4:C5"/>
    <mergeCell ref="D4:D5"/>
  </mergeCells>
  <phoneticPr fontId="27" type="noConversion"/>
  <conditionalFormatting sqref="S34:XFD34 A34:C34 O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V98"/>
  <sheetViews>
    <sheetView workbookViewId="0">
      <pane xSplit="3" ySplit="5" topLeftCell="D6" activePane="bottomRight" state="frozen"/>
      <selection pane="topRight"/>
      <selection pane="bottomLeft"/>
      <selection pane="bottomRight" activeCell="J16" sqref="J16"/>
    </sheetView>
  </sheetViews>
  <sheetFormatPr defaultColWidth="9" defaultRowHeight="14.25"/>
  <cols>
    <col min="1" max="1" width="5.625" style="34" customWidth="1"/>
    <col min="2" max="2" width="7.75" style="34" customWidth="1"/>
    <col min="3" max="3" width="13.125" style="34" customWidth="1"/>
    <col min="4" max="4" width="17" style="34" customWidth="1"/>
    <col min="5" max="5" width="17.375" style="34" customWidth="1"/>
    <col min="6" max="6" width="16.25" style="34" customWidth="1"/>
    <col min="7" max="7" width="18.375" style="34" customWidth="1"/>
    <col min="8" max="8" width="20.25" style="34" customWidth="1"/>
    <col min="9" max="10" width="17.375" style="34" customWidth="1"/>
    <col min="11" max="11" width="19.625" style="34" hidden="1" customWidth="1"/>
    <col min="12" max="12" width="18.75" style="34" hidden="1" customWidth="1"/>
    <col min="13" max="15" width="17.25" style="34" hidden="1" customWidth="1"/>
    <col min="16" max="16" width="16.125" style="34" hidden="1" customWidth="1"/>
    <col min="17" max="19" width="17.25" style="34" hidden="1" customWidth="1"/>
    <col min="20" max="20" width="17.25" style="34" customWidth="1"/>
    <col min="21" max="21" width="12.625" style="34" customWidth="1"/>
    <col min="22" max="22" width="8.5" style="34" bestFit="1" customWidth="1"/>
    <col min="23" max="16384" width="9" style="34"/>
  </cols>
  <sheetData>
    <row r="1" spans="1:22" s="45" customFormat="1" ht="28.5" customHeight="1">
      <c r="A1" s="392" t="s">
        <v>149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185"/>
      <c r="P1" s="185"/>
    </row>
    <row r="2" spans="1:22" s="197" customFormat="1" ht="18" customHeight="1">
      <c r="A2" s="197" t="str">
        <f>"编制单位："&amp;封面!A8</f>
        <v>编制单位：池州天赐高新材料有限公司</v>
      </c>
      <c r="H2" s="149"/>
      <c r="I2" s="198"/>
      <c r="J2" s="198"/>
    </row>
    <row r="3" spans="1:22" s="197" customFormat="1" ht="15" customHeight="1">
      <c r="A3" s="197" t="str">
        <f>"编制期间："&amp;YEAR(封面!$G$13)&amp;"年"&amp;MONTH(封面!$G$13)&amp;"月"</f>
        <v>编制期间：2020年3月</v>
      </c>
      <c r="I3" s="212"/>
      <c r="L3" s="212" t="str">
        <f>"编制日期："&amp;YEAR(封面!$G$14)&amp;"年"&amp;MONTH(封面!$G$14)&amp;"月5日"</f>
        <v>编制日期：2020年4月5日</v>
      </c>
      <c r="N3" s="213"/>
      <c r="O3" s="213"/>
    </row>
    <row r="4" spans="1:22" s="198" customFormat="1" ht="14.25" customHeight="1">
      <c r="A4" s="374" t="s">
        <v>16</v>
      </c>
      <c r="B4" s="374" t="s">
        <v>17</v>
      </c>
      <c r="C4" s="391" t="s">
        <v>18</v>
      </c>
      <c r="D4" s="393" t="s">
        <v>19</v>
      </c>
      <c r="E4" s="394"/>
      <c r="F4" s="395" t="s">
        <v>20</v>
      </c>
      <c r="G4" s="395"/>
      <c r="H4" s="396" t="s">
        <v>572</v>
      </c>
      <c r="I4" s="396"/>
      <c r="J4" s="396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68" t="s">
        <v>22</v>
      </c>
    </row>
    <row r="5" spans="1:22" s="199" customFormat="1" ht="13.5">
      <c r="A5" s="374"/>
      <c r="B5" s="374"/>
      <c r="C5" s="391"/>
      <c r="D5" s="202" t="s">
        <v>156</v>
      </c>
      <c r="E5" s="202" t="s">
        <v>157</v>
      </c>
      <c r="F5" s="202" t="s">
        <v>156</v>
      </c>
      <c r="G5" s="202" t="s">
        <v>157</v>
      </c>
      <c r="H5" s="162" t="s">
        <v>25</v>
      </c>
      <c r="I5" s="162" t="s">
        <v>26</v>
      </c>
      <c r="J5" s="162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69"/>
    </row>
    <row r="6" spans="1:22" s="200" customFormat="1" ht="17.25" customHeight="1">
      <c r="A6" s="375" t="s">
        <v>37</v>
      </c>
      <c r="B6" s="372" t="s">
        <v>38</v>
      </c>
      <c r="C6" s="204" t="s">
        <v>38</v>
      </c>
      <c r="D6" s="80">
        <f ca="1">OFFSET($H6,0,MONTH(封面!$G$13)-1,)-OFFSET('2019制造费用'!$H6,0,MONTH(封面!$G$13)-1,)</f>
        <v>149758.77000000002</v>
      </c>
      <c r="E6" s="80">
        <f ca="1">OFFSET($H6,0,MONTH(封面!$G$13)-1,)-OFFSET('2020预算制造费用'!$H6,0,MONTH(封面!$G$13)-1,)</f>
        <v>10365.640000000014</v>
      </c>
      <c r="F6" s="80">
        <f ca="1">SUM(OFFSET($H6,0,0,1,MONTH(封面!$G$13)))-SUM(OFFSET('2019制造费用'!$H6,0,0,1,MONTH(封面!$G$13)))</f>
        <v>348881.10000000009</v>
      </c>
      <c r="G6" s="80">
        <f ca="1">SUM(OFFSET($H6,0,0,1,MONTH(封面!$G$13)))-SUM(OFFSET('2020预算制造费用'!$H6,0,0,1,MONTH(封面!$G$13)))</f>
        <v>-58577.899999999907</v>
      </c>
      <c r="H6" s="80">
        <v>282312.65000000002</v>
      </c>
      <c r="I6" s="80">
        <v>163743.81</v>
      </c>
      <c r="J6" s="80">
        <v>265365.64</v>
      </c>
      <c r="K6" s="80"/>
      <c r="L6" s="80"/>
      <c r="M6" s="80"/>
      <c r="N6" s="80"/>
      <c r="O6" s="80"/>
      <c r="P6" s="80"/>
      <c r="Q6" s="80"/>
      <c r="R6" s="80"/>
      <c r="S6" s="80"/>
      <c r="T6" s="93">
        <f>SUM(H6:S6)</f>
        <v>711422.10000000009</v>
      </c>
      <c r="U6" s="299"/>
      <c r="V6" s="138" t="s">
        <v>163</v>
      </c>
    </row>
    <row r="7" spans="1:22" s="200" customFormat="1" ht="17.25" customHeight="1">
      <c r="A7" s="376"/>
      <c r="B7" s="397"/>
      <c r="C7" s="204" t="s">
        <v>39</v>
      </c>
      <c r="D7" s="80">
        <f ca="1">OFFSET($H7,0,MONTH(封面!$G$13)-1,)-OFFSET('2019制造费用'!$H7,0,MONTH(封面!$G$13)-1,)</f>
        <v>-2442</v>
      </c>
      <c r="E7" s="80">
        <f ca="1">OFFSET($H7,0,MONTH(封面!$G$13)-1,)-OFFSET('2020预算制造费用'!$H7,0,MONTH(封面!$G$13)-1,)</f>
        <v>-4473.8666666666659</v>
      </c>
      <c r="F7" s="80">
        <f ca="1">SUM(OFFSET($H7,0,0,1,MONTH(封面!$G$13)))-SUM(OFFSET('2019制造费用'!$H7,0,0,1,MONTH(封面!$G$13)))</f>
        <v>25029.08</v>
      </c>
      <c r="G7" s="80">
        <f ca="1">SUM(OFFSET($H7,0,0,1,MONTH(封面!$G$13)))-SUM(OFFSET('2020预算制造费用'!$H7,0,0,1,MONTH(封面!$G$13)))</f>
        <v>3798.4000000000015</v>
      </c>
      <c r="H7" s="80">
        <v>20914</v>
      </c>
      <c r="I7" s="80">
        <v>2134</v>
      </c>
      <c r="J7" s="80">
        <v>2914</v>
      </c>
      <c r="K7" s="80"/>
      <c r="L7" s="80"/>
      <c r="M7" s="80"/>
      <c r="N7" s="80"/>
      <c r="O7" s="80"/>
      <c r="P7" s="80"/>
      <c r="Q7" s="80"/>
      <c r="R7" s="80"/>
      <c r="S7" s="80"/>
      <c r="T7" s="93">
        <f t="shared" ref="T7:T70" si="0">SUM(H7:S7)</f>
        <v>25962</v>
      </c>
      <c r="U7" s="98"/>
      <c r="V7" s="138" t="s">
        <v>164</v>
      </c>
    </row>
    <row r="8" spans="1:22" s="200" customFormat="1" ht="17.25" customHeight="1">
      <c r="A8" s="376"/>
      <c r="B8" s="203" t="s">
        <v>40</v>
      </c>
      <c r="C8" s="204" t="s">
        <v>40</v>
      </c>
      <c r="D8" s="80">
        <f ca="1">OFFSET($H8,0,MONTH(封面!$G$13)-1,)-OFFSET('2019制造费用'!$H8,0,MONTH(封面!$G$13)-1,)</f>
        <v>0</v>
      </c>
      <c r="E8" s="80">
        <f ca="1">OFFSET($H8,0,MONTH(封面!$G$13)-1,)-OFFSET('2020预算制造费用'!$H8,0,MONTH(封面!$G$13)-1,)</f>
        <v>0</v>
      </c>
      <c r="F8" s="80">
        <f ca="1">SUM(OFFSET($H8,0,0,1,MONTH(封面!$G$13)))-SUM(OFFSET('2019制造费用'!$H8,0,0,1,MONTH(封面!$G$13)))</f>
        <v>0</v>
      </c>
      <c r="G8" s="80">
        <f ca="1">SUM(OFFSET($H8,0,0,1,MONTH(封面!$G$13)))-SUM(OFFSET('2020预算制造费用'!$H8,0,0,1,MONTH(封面!$G$13)))</f>
        <v>0</v>
      </c>
      <c r="H8" s="80"/>
      <c r="I8" s="80">
        <v>0</v>
      </c>
      <c r="J8" s="80">
        <v>0</v>
      </c>
      <c r="K8" s="80"/>
      <c r="L8" s="80"/>
      <c r="M8" s="80"/>
      <c r="N8" s="80"/>
      <c r="O8" s="80"/>
      <c r="P8" s="80"/>
      <c r="Q8" s="80"/>
      <c r="R8" s="80"/>
      <c r="S8" s="80"/>
      <c r="T8" s="93">
        <f t="shared" si="0"/>
        <v>0</v>
      </c>
      <c r="U8" s="98"/>
      <c r="V8" s="138" t="s">
        <v>165</v>
      </c>
    </row>
    <row r="9" spans="1:22" s="200" customFormat="1" ht="17.25" customHeight="1">
      <c r="A9" s="376"/>
      <c r="B9" s="203" t="s">
        <v>41</v>
      </c>
      <c r="C9" s="204" t="s">
        <v>41</v>
      </c>
      <c r="D9" s="80">
        <f ca="1">OFFSET($H9,0,MONTH(封面!$G$13)-1,)-OFFSET('2019制造费用'!$H9,0,MONTH(封面!$G$13)-1,)</f>
        <v>0</v>
      </c>
      <c r="E9" s="80">
        <f ca="1">OFFSET($H9,0,MONTH(封面!$G$13)-1,)-OFFSET('2020预算制造费用'!$H9,0,MONTH(封面!$G$13)-1,)</f>
        <v>0</v>
      </c>
      <c r="F9" s="80">
        <f ca="1">SUM(OFFSET($H9,0,0,1,MONTH(封面!$G$13)))-SUM(OFFSET('2019制造费用'!$H9,0,0,1,MONTH(封面!$G$13)))</f>
        <v>0</v>
      </c>
      <c r="G9" s="80">
        <f ca="1">SUM(OFFSET($H9,0,0,1,MONTH(封面!$G$13)))-SUM(OFFSET('2020预算制造费用'!$H9,0,0,1,MONTH(封面!$G$13)))</f>
        <v>0</v>
      </c>
      <c r="H9" s="80"/>
      <c r="I9" s="80">
        <v>0</v>
      </c>
      <c r="J9" s="80">
        <v>0</v>
      </c>
      <c r="K9" s="80"/>
      <c r="L9" s="80"/>
      <c r="M9" s="80"/>
      <c r="N9" s="80"/>
      <c r="O9" s="80"/>
      <c r="P9" s="80"/>
      <c r="Q9" s="80"/>
      <c r="R9" s="80"/>
      <c r="S9" s="80"/>
      <c r="T9" s="93">
        <f t="shared" si="0"/>
        <v>0</v>
      </c>
      <c r="U9" s="98"/>
      <c r="V9" s="138" t="s">
        <v>166</v>
      </c>
    </row>
    <row r="10" spans="1:22" s="200" customFormat="1" ht="17.25" customHeight="1">
      <c r="A10" s="376"/>
      <c r="B10" s="372" t="s">
        <v>42</v>
      </c>
      <c r="C10" s="204" t="s">
        <v>43</v>
      </c>
      <c r="D10" s="80">
        <f ca="1">OFFSET($H10,0,MONTH(封面!$G$13)-1,)-OFFSET('2019制造费用'!$H10,0,MONTH(封面!$G$13)-1,)</f>
        <v>0</v>
      </c>
      <c r="E10" s="80">
        <f ca="1">OFFSET($H10,0,MONTH(封面!$G$13)-1,)-OFFSET('2020预算制造费用'!$H10,0,MONTH(封面!$G$13)-1,)</f>
        <v>0</v>
      </c>
      <c r="F10" s="80">
        <f ca="1">SUM(OFFSET($H10,0,0,1,MONTH(封面!$G$13)))-SUM(OFFSET('2019制造费用'!$H10,0,0,1,MONTH(封面!$G$13)))</f>
        <v>0</v>
      </c>
      <c r="G10" s="80">
        <f ca="1">SUM(OFFSET($H10,0,0,1,MONTH(封面!$G$13)))-SUM(OFFSET('2020预算制造费用'!$H10,0,0,1,MONTH(封面!$G$13)))</f>
        <v>0</v>
      </c>
      <c r="H10" s="80"/>
      <c r="I10" s="80">
        <v>0</v>
      </c>
      <c r="J10" s="80">
        <v>0</v>
      </c>
      <c r="K10" s="80"/>
      <c r="L10" s="80"/>
      <c r="M10" s="80"/>
      <c r="N10" s="80"/>
      <c r="O10" s="80"/>
      <c r="P10" s="80"/>
      <c r="Q10" s="80"/>
      <c r="R10" s="80"/>
      <c r="S10" s="80"/>
      <c r="T10" s="93">
        <f t="shared" si="0"/>
        <v>0</v>
      </c>
      <c r="U10" s="98"/>
      <c r="V10" s="138" t="s">
        <v>167</v>
      </c>
    </row>
    <row r="11" spans="1:22" s="200" customFormat="1" ht="17.25" customHeight="1">
      <c r="A11" s="376"/>
      <c r="B11" s="390"/>
      <c r="C11" s="204" t="s">
        <v>44</v>
      </c>
      <c r="D11" s="80">
        <f ca="1">OFFSET($H11,0,MONTH(封面!$G$13)-1,)-OFFSET('2019制造费用'!$H11,0,MONTH(封面!$G$13)-1,)</f>
        <v>2510</v>
      </c>
      <c r="E11" s="80">
        <f ca="1">OFFSET($H11,0,MONTH(封面!$G$13)-1,)-OFFSET('2020预算制造费用'!$H11,0,MONTH(封面!$G$13)-1,)</f>
        <v>2510</v>
      </c>
      <c r="F11" s="80">
        <f ca="1">SUM(OFFSET($H11,0,0,1,MONTH(封面!$G$13)))-SUM(OFFSET('2019制造费用'!$H11,0,0,1,MONTH(封面!$G$13)))</f>
        <v>2510</v>
      </c>
      <c r="G11" s="80">
        <f ca="1">SUM(OFFSET($H11,0,0,1,MONTH(封面!$G$13)))-SUM(OFFSET('2020预算制造费用'!$H11,0,0,1,MONTH(封面!$G$13)))</f>
        <v>2510</v>
      </c>
      <c r="H11" s="80"/>
      <c r="I11" s="80">
        <v>0</v>
      </c>
      <c r="J11" s="80">
        <v>2510</v>
      </c>
      <c r="K11" s="80"/>
      <c r="L11" s="80"/>
      <c r="M11" s="80"/>
      <c r="N11" s="80"/>
      <c r="O11" s="80"/>
      <c r="P11" s="80"/>
      <c r="Q11" s="80"/>
      <c r="R11" s="80"/>
      <c r="S11" s="80"/>
      <c r="T11" s="93">
        <f t="shared" si="0"/>
        <v>2510</v>
      </c>
      <c r="U11" s="98"/>
      <c r="V11" s="138" t="s">
        <v>168</v>
      </c>
    </row>
    <row r="12" spans="1:22" s="200" customFormat="1" ht="17.25" customHeight="1">
      <c r="A12" s="376"/>
      <c r="B12" s="390"/>
      <c r="C12" s="204" t="s">
        <v>45</v>
      </c>
      <c r="D12" s="80">
        <f ca="1">OFFSET($H12,0,MONTH(封面!$G$13)-1,)-OFFSET('2019制造费用'!$H12,0,MONTH(封面!$G$13)-1,)</f>
        <v>0</v>
      </c>
      <c r="E12" s="80">
        <f ca="1">OFFSET($H12,0,MONTH(封面!$G$13)-1,)-OFFSET('2020预算制造费用'!$H12,0,MONTH(封面!$G$13)-1,)</f>
        <v>0</v>
      </c>
      <c r="F12" s="80">
        <f ca="1">SUM(OFFSET($H12,0,0,1,MONTH(封面!$G$13)))-SUM(OFFSET('2019制造费用'!$H12,0,0,1,MONTH(封面!$G$13)))</f>
        <v>0</v>
      </c>
      <c r="G12" s="80">
        <f ca="1">SUM(OFFSET($H12,0,0,1,MONTH(封面!$G$13)))-SUM(OFFSET('2020预算制造费用'!$H12,0,0,1,MONTH(封面!$G$13)))</f>
        <v>0</v>
      </c>
      <c r="H12" s="80"/>
      <c r="I12" s="80">
        <v>0</v>
      </c>
      <c r="J12" s="80">
        <v>0</v>
      </c>
      <c r="K12" s="80"/>
      <c r="L12" s="80"/>
      <c r="M12" s="80"/>
      <c r="N12" s="80"/>
      <c r="O12" s="80"/>
      <c r="P12" s="80"/>
      <c r="Q12" s="80"/>
      <c r="R12" s="80"/>
      <c r="S12" s="80"/>
      <c r="T12" s="93">
        <f t="shared" si="0"/>
        <v>0</v>
      </c>
      <c r="U12" s="98"/>
      <c r="V12" s="138" t="s">
        <v>169</v>
      </c>
    </row>
    <row r="13" spans="1:22" s="200" customFormat="1" ht="17.25" customHeight="1">
      <c r="A13" s="376"/>
      <c r="B13" s="390"/>
      <c r="C13" s="204" t="s">
        <v>46</v>
      </c>
      <c r="D13" s="80">
        <f ca="1">OFFSET($H13,0,MONTH(封面!$G$13)-1,)-OFFSET('2019制造费用'!$H13,0,MONTH(封面!$G$13)-1,)</f>
        <v>92.12</v>
      </c>
      <c r="E13" s="80">
        <f ca="1">OFFSET($H13,0,MONTH(封面!$G$13)-1,)-OFFSET('2020预算制造费用'!$H13,0,MONTH(封面!$G$13)-1,)</f>
        <v>46</v>
      </c>
      <c r="F13" s="80">
        <f ca="1">SUM(OFFSET($H13,0,0,1,MONTH(封面!$G$13)))-SUM(OFFSET('2019制造费用'!$H13,0,0,1,MONTH(封面!$G$13)))</f>
        <v>401.12</v>
      </c>
      <c r="G13" s="80">
        <f ca="1">SUM(OFFSET($H13,0,0,1,MONTH(封面!$G$13)))-SUM(OFFSET('2020预算制造费用'!$H13,0,0,1,MONTH(封面!$G$13)))</f>
        <v>355</v>
      </c>
      <c r="H13" s="80">
        <v>309</v>
      </c>
      <c r="I13" s="80">
        <v>0</v>
      </c>
      <c r="J13" s="80">
        <v>46</v>
      </c>
      <c r="K13" s="80"/>
      <c r="L13" s="80"/>
      <c r="M13" s="80"/>
      <c r="N13" s="80"/>
      <c r="O13" s="80"/>
      <c r="P13" s="80"/>
      <c r="Q13" s="80"/>
      <c r="R13" s="80"/>
      <c r="S13" s="80"/>
      <c r="T13" s="93">
        <f t="shared" si="0"/>
        <v>355</v>
      </c>
      <c r="U13" s="98"/>
      <c r="V13" s="138" t="s">
        <v>170</v>
      </c>
    </row>
    <row r="14" spans="1:22" s="200" customFormat="1" ht="17.25" customHeight="1">
      <c r="A14" s="376"/>
      <c r="B14" s="390"/>
      <c r="C14" s="204" t="s">
        <v>47</v>
      </c>
      <c r="D14" s="80">
        <f ca="1">OFFSET($H14,0,MONTH(封面!$G$13)-1,)-OFFSET('2019制造费用'!$H14,0,MONTH(封面!$G$13)-1,)</f>
        <v>0</v>
      </c>
      <c r="E14" s="80">
        <f ca="1">OFFSET($H14,0,MONTH(封面!$G$13)-1,)-OFFSET('2020预算制造费用'!$H14,0,MONTH(封面!$G$13)-1,)</f>
        <v>0</v>
      </c>
      <c r="F14" s="80">
        <f ca="1">SUM(OFFSET($H14,0,0,1,MONTH(封面!$G$13)))-SUM(OFFSET('2019制造费用'!$H14,0,0,1,MONTH(封面!$G$13)))</f>
        <v>0</v>
      </c>
      <c r="G14" s="80">
        <f ca="1">SUM(OFFSET($H14,0,0,1,MONTH(封面!$G$13)))-SUM(OFFSET('2020预算制造费用'!$H14,0,0,1,MONTH(封面!$G$13)))</f>
        <v>0</v>
      </c>
      <c r="H14" s="80"/>
      <c r="I14" s="80">
        <v>0</v>
      </c>
      <c r="J14" s="80">
        <v>0</v>
      </c>
      <c r="K14" s="80"/>
      <c r="L14" s="80"/>
      <c r="M14" s="80"/>
      <c r="N14" s="80"/>
      <c r="O14" s="80"/>
      <c r="P14" s="80"/>
      <c r="Q14" s="80"/>
      <c r="R14" s="80"/>
      <c r="S14" s="80"/>
      <c r="T14" s="93">
        <f t="shared" si="0"/>
        <v>0</v>
      </c>
      <c r="U14" s="98"/>
      <c r="V14" s="138" t="s">
        <v>171</v>
      </c>
    </row>
    <row r="15" spans="1:22" s="200" customFormat="1" ht="17.25" customHeight="1">
      <c r="A15" s="376"/>
      <c r="B15" s="390"/>
      <c r="C15" s="204" t="s">
        <v>48</v>
      </c>
      <c r="D15" s="80">
        <f ca="1">OFFSET($H15,0,MONTH(封面!$G$13)-1,)-OFFSET('2019制造费用'!$H15,0,MONTH(封面!$G$13)-1,)</f>
        <v>0</v>
      </c>
      <c r="E15" s="80">
        <f ca="1">OFFSET($H15,0,MONTH(封面!$G$13)-1,)-OFFSET('2020预算制造费用'!$H15,0,MONTH(封面!$G$13)-1,)</f>
        <v>0</v>
      </c>
      <c r="F15" s="80">
        <f ca="1">SUM(OFFSET($H15,0,0,1,MONTH(封面!$G$13)))-SUM(OFFSET('2019制造费用'!$H15,0,0,1,MONTH(封面!$G$13)))</f>
        <v>0</v>
      </c>
      <c r="G15" s="80">
        <f ca="1">SUM(OFFSET($H15,0,0,1,MONTH(封面!$G$13)))-SUM(OFFSET('2020预算制造费用'!$H15,0,0,1,MONTH(封面!$G$13)))</f>
        <v>0</v>
      </c>
      <c r="H15" s="80"/>
      <c r="I15" s="80">
        <v>0</v>
      </c>
      <c r="J15" s="80">
        <v>0</v>
      </c>
      <c r="K15" s="80"/>
      <c r="L15" s="80"/>
      <c r="M15" s="80"/>
      <c r="N15" s="80"/>
      <c r="O15" s="80"/>
      <c r="P15" s="80"/>
      <c r="Q15" s="80"/>
      <c r="R15" s="80"/>
      <c r="S15" s="80"/>
      <c r="T15" s="93">
        <f t="shared" si="0"/>
        <v>0</v>
      </c>
      <c r="U15" s="98"/>
      <c r="V15" s="138" t="s">
        <v>172</v>
      </c>
    </row>
    <row r="16" spans="1:22" s="200" customFormat="1" ht="17.25" customHeight="1">
      <c r="A16" s="376"/>
      <c r="B16" s="390"/>
      <c r="C16" s="204" t="s">
        <v>49</v>
      </c>
      <c r="D16" s="80">
        <f ca="1">OFFSET($H16,0,MONTH(封面!$G$13)-1,)-OFFSET('2019制造费用'!$H16,0,MONTH(封面!$G$13)-1,)</f>
        <v>0</v>
      </c>
      <c r="E16" s="80">
        <f ca="1">OFFSET($H16,0,MONTH(封面!$G$13)-1,)-OFFSET('2020预算制造费用'!$H16,0,MONTH(封面!$G$13)-1,)</f>
        <v>0</v>
      </c>
      <c r="F16" s="80">
        <f ca="1">SUM(OFFSET($H16,0,0,1,MONTH(封面!$G$13)))-SUM(OFFSET('2019制造费用'!$H16,0,0,1,MONTH(封面!$G$13)))</f>
        <v>0</v>
      </c>
      <c r="G16" s="80">
        <f ca="1">SUM(OFFSET($H16,0,0,1,MONTH(封面!$G$13)))-SUM(OFFSET('2020预算制造费用'!$H16,0,0,1,MONTH(封面!$G$13)))</f>
        <v>0</v>
      </c>
      <c r="H16" s="80"/>
      <c r="I16" s="80">
        <v>0</v>
      </c>
      <c r="J16" s="80">
        <v>0</v>
      </c>
      <c r="K16" s="80"/>
      <c r="L16" s="80"/>
      <c r="M16" s="80"/>
      <c r="N16" s="80"/>
      <c r="O16" s="80"/>
      <c r="P16" s="80"/>
      <c r="Q16" s="80"/>
      <c r="R16" s="80"/>
      <c r="S16" s="80"/>
      <c r="T16" s="93">
        <f t="shared" si="0"/>
        <v>0</v>
      </c>
      <c r="U16" s="98"/>
      <c r="V16" s="138" t="s">
        <v>173</v>
      </c>
    </row>
    <row r="17" spans="1:22" s="200" customFormat="1" ht="17.25" customHeight="1">
      <c r="A17" s="376"/>
      <c r="B17" s="390"/>
      <c r="C17" s="204" t="s">
        <v>50</v>
      </c>
      <c r="D17" s="80">
        <f ca="1">OFFSET($H17,0,MONTH(封面!$G$13)-1,)-OFFSET('2019制造费用'!$H17,0,MONTH(封面!$G$13)-1,)</f>
        <v>0</v>
      </c>
      <c r="E17" s="80">
        <f ca="1">OFFSET($H17,0,MONTH(封面!$G$13)-1,)-OFFSET('2020预算制造费用'!$H17,0,MONTH(封面!$G$13)-1,)</f>
        <v>0</v>
      </c>
      <c r="F17" s="80">
        <f ca="1">SUM(OFFSET($H17,0,0,1,MONTH(封面!$G$13)))-SUM(OFFSET('2019制造费用'!$H17,0,0,1,MONTH(封面!$G$13)))</f>
        <v>0</v>
      </c>
      <c r="G17" s="80">
        <f ca="1">SUM(OFFSET($H17,0,0,1,MONTH(封面!$G$13)))-SUM(OFFSET('2020预算制造费用'!$H17,0,0,1,MONTH(封面!$G$13)))</f>
        <v>0</v>
      </c>
      <c r="H17" s="80"/>
      <c r="I17" s="80">
        <v>0</v>
      </c>
      <c r="J17" s="80">
        <v>0</v>
      </c>
      <c r="K17" s="80"/>
      <c r="L17" s="80"/>
      <c r="M17" s="80"/>
      <c r="N17" s="80"/>
      <c r="O17" s="80"/>
      <c r="P17" s="80"/>
      <c r="Q17" s="80"/>
      <c r="R17" s="80"/>
      <c r="S17" s="80"/>
      <c r="T17" s="93">
        <f t="shared" si="0"/>
        <v>0</v>
      </c>
      <c r="U17" s="98"/>
      <c r="V17" s="138" t="s">
        <v>174</v>
      </c>
    </row>
    <row r="18" spans="1:22" s="200" customFormat="1" ht="17.25" customHeight="1">
      <c r="A18" s="376"/>
      <c r="B18" s="373"/>
      <c r="C18" s="204" t="s">
        <v>51</v>
      </c>
      <c r="D18" s="80">
        <f ca="1">OFFSET($H18,0,MONTH(封面!$G$13)-1,)-OFFSET('2019制造费用'!$H18,0,MONTH(封面!$G$13)-1,)</f>
        <v>0</v>
      </c>
      <c r="E18" s="80">
        <f ca="1">OFFSET($H18,0,MONTH(封面!$G$13)-1,)-OFFSET('2020预算制造费用'!$H18,0,MONTH(封面!$G$13)-1,)</f>
        <v>0</v>
      </c>
      <c r="F18" s="80">
        <f ca="1">SUM(OFFSET($H18,0,0,1,MONTH(封面!$G$13)))-SUM(OFFSET('2019制造费用'!$H18,0,0,1,MONTH(封面!$G$13)))</f>
        <v>315.63</v>
      </c>
      <c r="G18" s="80">
        <f ca="1">SUM(OFFSET($H18,0,0,1,MONTH(封面!$G$13)))-SUM(OFFSET('2020预算制造费用'!$H18,0,0,1,MONTH(封面!$G$13)))</f>
        <v>315.63</v>
      </c>
      <c r="H18" s="80">
        <v>315.63</v>
      </c>
      <c r="I18" s="80">
        <v>0</v>
      </c>
      <c r="J18" s="80">
        <v>0</v>
      </c>
      <c r="K18" s="80"/>
      <c r="L18" s="80"/>
      <c r="M18" s="80"/>
      <c r="N18" s="80"/>
      <c r="O18" s="80"/>
      <c r="P18" s="80"/>
      <c r="Q18" s="80"/>
      <c r="R18" s="80"/>
      <c r="S18" s="80"/>
      <c r="T18" s="93">
        <f t="shared" si="0"/>
        <v>315.63</v>
      </c>
      <c r="U18" s="98"/>
      <c r="V18" s="138" t="s">
        <v>175</v>
      </c>
    </row>
    <row r="19" spans="1:22" s="200" customFormat="1" ht="17.25" customHeight="1">
      <c r="A19" s="376"/>
      <c r="B19" s="206" t="s">
        <v>52</v>
      </c>
      <c r="C19" s="204" t="s">
        <v>52</v>
      </c>
      <c r="D19" s="80">
        <f ca="1">OFFSET($H19,0,MONTH(封面!$G$13)-1,)-OFFSET('2019制造费用'!$H19,0,MONTH(封面!$G$13)-1,)</f>
        <v>5850</v>
      </c>
      <c r="E19" s="80">
        <f ca="1">OFFSET($H19,0,MONTH(封面!$G$13)-1,)-OFFSET('2020预算制造费用'!$H19,0,MONTH(封面!$G$13)-1,)</f>
        <v>-3576.7722000000031</v>
      </c>
      <c r="F19" s="80">
        <f ca="1">SUM(OFFSET($H19,0,0,1,MONTH(封面!$G$13)))-SUM(OFFSET('2019制造费用'!$H19,0,0,1,MONTH(封面!$G$13)))</f>
        <v>7950</v>
      </c>
      <c r="G19" s="80">
        <f ca="1">SUM(OFFSET($H19,0,0,1,MONTH(封面!$G$13)))-SUM(OFFSET('2020预算制造费用'!$H19,0,0,1,MONTH(封面!$G$13)))</f>
        <v>-20330.316600000009</v>
      </c>
      <c r="H19" s="80">
        <v>1338</v>
      </c>
      <c r="I19" s="80">
        <v>1338</v>
      </c>
      <c r="J19" s="80">
        <v>6138</v>
      </c>
      <c r="K19" s="80"/>
      <c r="L19" s="80"/>
      <c r="M19" s="80"/>
      <c r="N19" s="80"/>
      <c r="O19" s="80"/>
      <c r="P19" s="80"/>
      <c r="Q19" s="80"/>
      <c r="R19" s="80"/>
      <c r="S19" s="80"/>
      <c r="T19" s="93">
        <f t="shared" si="0"/>
        <v>8814</v>
      </c>
      <c r="U19" s="98"/>
      <c r="V19" s="138" t="s">
        <v>176</v>
      </c>
    </row>
    <row r="20" spans="1:22" s="200" customFormat="1" ht="17.25" customHeight="1">
      <c r="A20" s="376"/>
      <c r="B20" s="203" t="s">
        <v>53</v>
      </c>
      <c r="C20" s="204" t="s">
        <v>53</v>
      </c>
      <c r="D20" s="80">
        <f ca="1">OFFSET($H20,0,MONTH(封面!$G$13)-1,)-OFFSET('2019制造费用'!$H20,0,MONTH(封面!$G$13)-1,)</f>
        <v>0</v>
      </c>
      <c r="E20" s="80">
        <f ca="1">OFFSET($H20,0,MONTH(封面!$G$13)-1,)-OFFSET('2020预算制造费用'!$H20,0,MONTH(封面!$G$13)-1,)</f>
        <v>0</v>
      </c>
      <c r="F20" s="80">
        <f ca="1">SUM(OFFSET($H20,0,0,1,MONTH(封面!$G$13)))-SUM(OFFSET('2019制造费用'!$H20,0,0,1,MONTH(封面!$G$13)))</f>
        <v>0</v>
      </c>
      <c r="G20" s="80">
        <f ca="1">SUM(OFFSET($H20,0,0,1,MONTH(封面!$G$13)))-SUM(OFFSET('2020预算制造费用'!$H20,0,0,1,MONTH(封面!$G$13)))</f>
        <v>0</v>
      </c>
      <c r="H20" s="80"/>
      <c r="I20" s="80">
        <v>0</v>
      </c>
      <c r="J20" s="80">
        <v>0</v>
      </c>
      <c r="K20" s="80"/>
      <c r="L20" s="80"/>
      <c r="M20" s="80"/>
      <c r="N20" s="80"/>
      <c r="O20" s="80"/>
      <c r="P20" s="80"/>
      <c r="Q20" s="80"/>
      <c r="R20" s="80"/>
      <c r="S20" s="80"/>
      <c r="T20" s="93">
        <f t="shared" si="0"/>
        <v>0</v>
      </c>
      <c r="U20" s="98"/>
      <c r="V20" s="138" t="s">
        <v>177</v>
      </c>
    </row>
    <row r="21" spans="1:22" s="200" customFormat="1" ht="17.25" customHeight="1">
      <c r="A21" s="376"/>
      <c r="B21" s="203" t="s">
        <v>54</v>
      </c>
      <c r="C21" s="204" t="s">
        <v>54</v>
      </c>
      <c r="D21" s="80">
        <f ca="1">OFFSET($H21,0,MONTH(封面!$G$13)-1,)-OFFSET('2019制造费用'!$H21,0,MONTH(封面!$G$13)-1,)</f>
        <v>0</v>
      </c>
      <c r="E21" s="80">
        <f ca="1">OFFSET($H21,0,MONTH(封面!$G$13)-1,)-OFFSET('2020预算制造费用'!$H21,0,MONTH(封面!$G$13)-1,)</f>
        <v>0</v>
      </c>
      <c r="F21" s="80">
        <f ca="1">SUM(OFFSET($H21,0,0,1,MONTH(封面!$G$13)))-SUM(OFFSET('2019制造费用'!$H21,0,0,1,MONTH(封面!$G$13)))</f>
        <v>0</v>
      </c>
      <c r="G21" s="80">
        <f ca="1">SUM(OFFSET($H21,0,0,1,MONTH(封面!$G$13)))-SUM(OFFSET('2020预算制造费用'!$H21,0,0,1,MONTH(封面!$G$13)))</f>
        <v>0</v>
      </c>
      <c r="H21" s="80"/>
      <c r="I21" s="80">
        <v>0</v>
      </c>
      <c r="J21" s="80">
        <v>0</v>
      </c>
      <c r="K21" s="80"/>
      <c r="L21" s="80"/>
      <c r="M21" s="80"/>
      <c r="N21" s="80"/>
      <c r="O21" s="80"/>
      <c r="P21" s="80"/>
      <c r="Q21" s="80"/>
      <c r="R21" s="80"/>
      <c r="S21" s="80"/>
      <c r="T21" s="93">
        <f t="shared" si="0"/>
        <v>0</v>
      </c>
      <c r="U21" s="98"/>
      <c r="V21" s="138" t="s">
        <v>178</v>
      </c>
    </row>
    <row r="22" spans="1:22" s="200" customFormat="1" ht="17.25" customHeight="1">
      <c r="A22" s="376"/>
      <c r="B22" s="372" t="s">
        <v>55</v>
      </c>
      <c r="C22" s="204" t="s">
        <v>56</v>
      </c>
      <c r="D22" s="80">
        <f ca="1">OFFSET($H22,0,MONTH(封面!$G$13)-1,)-OFFSET('2019制造费用'!$H22,0,MONTH(封面!$G$13)-1,)</f>
        <v>-33126.5</v>
      </c>
      <c r="E22" s="80">
        <f ca="1">OFFSET($H22,0,MONTH(封面!$G$13)-1,)-OFFSET('2020预算制造费用'!$H22,0,MONTH(封面!$G$13)-1,)</f>
        <v>-38420.291521594125</v>
      </c>
      <c r="F22" s="80">
        <f ca="1">SUM(OFFSET($H22,0,0,1,MONTH(封面!$G$13)))-SUM(OFFSET('2019制造费用'!$H22,0,0,1,MONTH(封面!$G$13)))</f>
        <v>-23235.299999999996</v>
      </c>
      <c r="G22" s="80">
        <f ca="1">SUM(OFFSET($H22,0,0,1,MONTH(封面!$G$13)))-SUM(OFFSET('2020预算制造费用'!$H22,0,0,1,MONTH(封面!$G$13)))</f>
        <v>-38938.24456478237</v>
      </c>
      <c r="H22" s="80">
        <v>19817.990000000002</v>
      </c>
      <c r="I22" s="80">
        <v>19817.919999999998</v>
      </c>
      <c r="J22" s="80">
        <v>-18343.36</v>
      </c>
      <c r="K22" s="80"/>
      <c r="L22" s="80"/>
      <c r="M22" s="80"/>
      <c r="N22" s="80"/>
      <c r="O22" s="80"/>
      <c r="P22" s="80"/>
      <c r="Q22" s="80"/>
      <c r="R22" s="80"/>
      <c r="S22" s="80"/>
      <c r="T22" s="93">
        <f t="shared" si="0"/>
        <v>21292.550000000003</v>
      </c>
      <c r="U22" s="98"/>
      <c r="V22" s="138" t="s">
        <v>179</v>
      </c>
    </row>
    <row r="23" spans="1:22" s="200" customFormat="1" ht="17.25" customHeight="1">
      <c r="A23" s="376"/>
      <c r="B23" s="390"/>
      <c r="C23" s="204" t="s">
        <v>57</v>
      </c>
      <c r="D23" s="80">
        <f ca="1">OFFSET($H23,0,MONTH(封面!$G$13)-1,)-OFFSET('2019制造费用'!$H23,0,MONTH(封面!$G$13)-1,)</f>
        <v>-947.07999999999993</v>
      </c>
      <c r="E23" s="80">
        <f ca="1">OFFSET($H23,0,MONTH(封面!$G$13)-1,)-OFFSET('2020预算制造费用'!$H23,0,MONTH(封面!$G$13)-1,)</f>
        <v>-1200.7408486893337</v>
      </c>
      <c r="F23" s="80">
        <f ca="1">SUM(OFFSET($H23,0,0,1,MONTH(封面!$G$13)))-SUM(OFFSET('2019制造费用'!$H23,0,0,1,MONTH(封面!$G$13)))</f>
        <v>-472.66999999999996</v>
      </c>
      <c r="G23" s="80">
        <f ca="1">SUM(OFFSET($H23,0,0,1,MONTH(封面!$G$13)))-SUM(OFFSET('2020预算制造费用'!$H23,0,0,1,MONTH(封面!$G$13)))</f>
        <v>-1216.6525460680014</v>
      </c>
      <c r="H23" s="80">
        <v>619.23</v>
      </c>
      <c r="I23" s="80">
        <v>619.5</v>
      </c>
      <c r="J23" s="80">
        <v>-573.41999999999996</v>
      </c>
      <c r="K23" s="80"/>
      <c r="L23" s="80"/>
      <c r="M23" s="80"/>
      <c r="N23" s="80"/>
      <c r="O23" s="80"/>
      <c r="P23" s="80"/>
      <c r="Q23" s="80"/>
      <c r="R23" s="80"/>
      <c r="S23" s="80"/>
      <c r="T23" s="93">
        <f t="shared" si="0"/>
        <v>665.31000000000006</v>
      </c>
      <c r="U23" s="98"/>
      <c r="V23" s="138" t="s">
        <v>180</v>
      </c>
    </row>
    <row r="24" spans="1:22" s="200" customFormat="1" ht="17.25" customHeight="1">
      <c r="A24" s="376"/>
      <c r="B24" s="390"/>
      <c r="C24" s="204" t="s">
        <v>58</v>
      </c>
      <c r="D24" s="80">
        <f ca="1">OFFSET($H24,0,MONTH(封面!$G$13)-1,)-OFFSET('2019制造费用'!$H24,0,MONTH(封面!$G$13)-1,)</f>
        <v>-1618.08</v>
      </c>
      <c r="E24" s="80">
        <f ca="1">OFFSET($H24,0,MONTH(封面!$G$13)-1,)-OFFSET('2020预算制造费用'!$H24,0,MONTH(封面!$G$13)-1,)</f>
        <v>-2283.5582932012157</v>
      </c>
      <c r="F24" s="80">
        <f ca="1">SUM(OFFSET($H24,0,0,1,MONTH(封面!$G$13)))-SUM(OFFSET('2019制造费用'!$H24,0,0,1,MONTH(封面!$G$13)))</f>
        <v>-339.24</v>
      </c>
      <c r="G24" s="80">
        <f ca="1">SUM(OFFSET($H24,0,0,1,MONTH(封面!$G$13)))-SUM(OFFSET('2020预算制造费用'!$H24,0,0,1,MONTH(封面!$G$13)))</f>
        <v>-2313.5948796036464</v>
      </c>
      <c r="H24" s="80">
        <v>1150.95</v>
      </c>
      <c r="I24" s="80">
        <v>1150.99</v>
      </c>
      <c r="J24" s="80">
        <v>-1117.57</v>
      </c>
      <c r="K24" s="80"/>
      <c r="L24" s="80"/>
      <c r="M24" s="80"/>
      <c r="N24" s="80"/>
      <c r="O24" s="80"/>
      <c r="P24" s="80"/>
      <c r="Q24" s="80"/>
      <c r="R24" s="80"/>
      <c r="S24" s="80"/>
      <c r="T24" s="93">
        <f t="shared" si="0"/>
        <v>1184.3700000000001</v>
      </c>
      <c r="U24" s="98"/>
      <c r="V24" s="138" t="s">
        <v>181</v>
      </c>
    </row>
    <row r="25" spans="1:22" s="200" customFormat="1" ht="17.25" customHeight="1">
      <c r="A25" s="376"/>
      <c r="B25" s="390"/>
      <c r="C25" s="204" t="s">
        <v>59</v>
      </c>
      <c r="D25" s="80">
        <f ca="1">OFFSET($H25,0,MONTH(封面!$G$13)-1,)-OFFSET('2019制造费用'!$H25,0,MONTH(封面!$G$13)-1,)</f>
        <v>-5080.82</v>
      </c>
      <c r="E25" s="80">
        <f ca="1">OFFSET($H25,0,MONTH(封面!$G$13)-1,)-OFFSET('2020预算制造费用'!$H25,0,MONTH(封面!$G$13)-1,)</f>
        <v>-13716.59933651533</v>
      </c>
      <c r="F25" s="80">
        <f ca="1">SUM(OFFSET($H25,0,0,1,MONTH(封面!$G$13)))-SUM(OFFSET('2019制造费用'!$H25,0,0,1,MONTH(封面!$G$13)))</f>
        <v>3640.84</v>
      </c>
      <c r="G25" s="80">
        <f ca="1">SUM(OFFSET($H25,0,0,1,MONTH(封面!$G$13)))-SUM(OFFSET('2020预算制造费用'!$H25,0,0,1,MONTH(封面!$G$13)))</f>
        <v>-18542.118009545993</v>
      </c>
      <c r="H25" s="80">
        <v>13687.4</v>
      </c>
      <c r="I25" s="80">
        <v>9219.56</v>
      </c>
      <c r="J25" s="80">
        <v>149.63999999999999</v>
      </c>
      <c r="K25" s="80"/>
      <c r="L25" s="80"/>
      <c r="M25" s="80"/>
      <c r="N25" s="80"/>
      <c r="O25" s="80"/>
      <c r="P25" s="80"/>
      <c r="Q25" s="80"/>
      <c r="R25" s="80"/>
      <c r="S25" s="80"/>
      <c r="T25" s="93">
        <f t="shared" si="0"/>
        <v>23056.6</v>
      </c>
      <c r="U25" s="98"/>
      <c r="V25" s="138" t="s">
        <v>182</v>
      </c>
    </row>
    <row r="26" spans="1:22" s="200" customFormat="1" ht="17.25" customHeight="1">
      <c r="A26" s="376"/>
      <c r="B26" s="373"/>
      <c r="C26" s="204" t="s">
        <v>60</v>
      </c>
      <c r="D26" s="80">
        <f ca="1">OFFSET($H26,0,MONTH(封面!$G$13)-1,)-OFFSET('2019制造费用'!$H26,0,MONTH(封面!$G$13)-1,)</f>
        <v>-628.59</v>
      </c>
      <c r="E26" s="80">
        <f ca="1">OFFSET($H26,0,MONTH(封面!$G$13)-1,)-OFFSET('2020预算制造费用'!$H26,0,MONTH(封面!$G$13)-1,)</f>
        <v>0</v>
      </c>
      <c r="F26" s="80">
        <f ca="1">SUM(OFFSET($H26,0,0,1,MONTH(封面!$G$13)))-SUM(OFFSET('2019制造费用'!$H26,0,0,1,MONTH(封面!$G$13)))</f>
        <v>-1820.78</v>
      </c>
      <c r="G26" s="80">
        <f ca="1">SUM(OFFSET($H26,0,0,1,MONTH(封面!$G$13)))-SUM(OFFSET('2020预算制造费用'!$H26,0,0,1,MONTH(封面!$G$13)))</f>
        <v>92.16</v>
      </c>
      <c r="H26" s="80">
        <v>92.16</v>
      </c>
      <c r="I26" s="80">
        <v>0</v>
      </c>
      <c r="J26" s="80">
        <v>0</v>
      </c>
      <c r="K26" s="80"/>
      <c r="L26" s="80"/>
      <c r="M26" s="80"/>
      <c r="N26" s="80"/>
      <c r="O26" s="80"/>
      <c r="P26" s="80"/>
      <c r="Q26" s="80"/>
      <c r="R26" s="80"/>
      <c r="S26" s="80"/>
      <c r="T26" s="93">
        <f t="shared" si="0"/>
        <v>92.16</v>
      </c>
      <c r="U26" s="303"/>
      <c r="V26" s="138" t="s">
        <v>183</v>
      </c>
    </row>
    <row r="27" spans="1:22" s="200" customFormat="1" ht="17.25" customHeight="1">
      <c r="A27" s="376"/>
      <c r="B27" s="203" t="s">
        <v>61</v>
      </c>
      <c r="C27" s="204" t="s">
        <v>61</v>
      </c>
      <c r="D27" s="80">
        <f ca="1">OFFSET($H27,0,MONTH(封面!$G$13)-1,)-OFFSET('2019制造费用'!$H27,0,MONTH(封面!$G$13)-1,)</f>
        <v>0</v>
      </c>
      <c r="E27" s="80">
        <f ca="1">OFFSET($H27,0,MONTH(封面!$G$13)-1,)-OFFSET('2020预算制造费用'!$H27,0,MONTH(封面!$G$13)-1,)</f>
        <v>0</v>
      </c>
      <c r="F27" s="80">
        <f ca="1">SUM(OFFSET($H27,0,0,1,MONTH(封面!$G$13)))-SUM(OFFSET('2019制造费用'!$H27,0,0,1,MONTH(封面!$G$13)))</f>
        <v>0</v>
      </c>
      <c r="G27" s="80">
        <f ca="1">SUM(OFFSET($H27,0,0,1,MONTH(封面!$G$13)))-SUM(OFFSET('2020预算制造费用'!$H27,0,0,1,MONTH(封面!$G$13)))</f>
        <v>0</v>
      </c>
      <c r="H27" s="80"/>
      <c r="I27" s="80">
        <v>0</v>
      </c>
      <c r="J27" s="80">
        <v>0</v>
      </c>
      <c r="K27" s="80"/>
      <c r="L27" s="80"/>
      <c r="M27" s="80"/>
      <c r="N27" s="80"/>
      <c r="O27" s="80"/>
      <c r="P27" s="80"/>
      <c r="Q27" s="80"/>
      <c r="R27" s="80"/>
      <c r="S27" s="80"/>
      <c r="T27" s="93">
        <f t="shared" si="0"/>
        <v>0</v>
      </c>
      <c r="U27" s="98"/>
      <c r="V27" s="138" t="s">
        <v>184</v>
      </c>
    </row>
    <row r="28" spans="1:22" s="200" customFormat="1" ht="17.25" customHeight="1">
      <c r="A28" s="377" t="s">
        <v>62</v>
      </c>
      <c r="B28" s="372" t="s">
        <v>63</v>
      </c>
      <c r="C28" s="204" t="s">
        <v>64</v>
      </c>
      <c r="D28" s="80">
        <f ca="1">OFFSET($H28,0,MONTH(封面!$G$13)-1,)-OFFSET('2019制造费用'!$H28,0,MONTH(封面!$G$13)-1,)</f>
        <v>0</v>
      </c>
      <c r="E28" s="80">
        <f ca="1">OFFSET($H28,0,MONTH(封面!$G$13)-1,)-OFFSET('2020预算制造费用'!$H28,0,MONTH(封面!$G$13)-1,)</f>
        <v>0</v>
      </c>
      <c r="F28" s="80">
        <f ca="1">SUM(OFFSET($H28,0,0,1,MONTH(封面!$G$13)))-SUM(OFFSET('2019制造费用'!$H28,0,0,1,MONTH(封面!$G$13)))</f>
        <v>0</v>
      </c>
      <c r="G28" s="80">
        <f ca="1">SUM(OFFSET($H28,0,0,1,MONTH(封面!$G$13)))-SUM(OFFSET('2020预算制造费用'!$H28,0,0,1,MONTH(封面!$G$13)))</f>
        <v>0</v>
      </c>
      <c r="H28" s="80"/>
      <c r="I28" s="80">
        <v>0</v>
      </c>
      <c r="J28" s="80">
        <v>0</v>
      </c>
      <c r="K28" s="80"/>
      <c r="L28" s="80"/>
      <c r="M28" s="80"/>
      <c r="N28" s="80"/>
      <c r="O28" s="80"/>
      <c r="P28" s="80"/>
      <c r="Q28" s="80"/>
      <c r="R28" s="80"/>
      <c r="S28" s="80"/>
      <c r="T28" s="93">
        <f t="shared" si="0"/>
        <v>0</v>
      </c>
      <c r="U28" s="98"/>
      <c r="V28" s="138" t="s">
        <v>185</v>
      </c>
    </row>
    <row r="29" spans="1:22" s="200" customFormat="1" ht="17.25" customHeight="1">
      <c r="A29" s="378"/>
      <c r="B29" s="373"/>
      <c r="C29" s="204" t="s">
        <v>65</v>
      </c>
      <c r="D29" s="80">
        <f ca="1">OFFSET($H29,0,MONTH(封面!$G$13)-1,)-OFFSET('2019制造费用'!$H29,0,MONTH(封面!$G$13)-1,)</f>
        <v>0</v>
      </c>
      <c r="E29" s="80">
        <f ca="1">OFFSET($H29,0,MONTH(封面!$G$13)-1,)-OFFSET('2020预算制造费用'!$H29,0,MONTH(封面!$G$13)-1,)</f>
        <v>0</v>
      </c>
      <c r="F29" s="80">
        <f ca="1">SUM(OFFSET($H29,0,0,1,MONTH(封面!$G$13)))-SUM(OFFSET('2019制造费用'!$H29,0,0,1,MONTH(封面!$G$13)))</f>
        <v>-2930</v>
      </c>
      <c r="G29" s="80">
        <f ca="1">SUM(OFFSET($H29,0,0,1,MONTH(封面!$G$13)))-SUM(OFFSET('2020预算制造费用'!$H29,0,0,1,MONTH(封面!$G$13)))</f>
        <v>0</v>
      </c>
      <c r="H29" s="80"/>
      <c r="I29" s="80">
        <v>0</v>
      </c>
      <c r="J29" s="80">
        <v>0</v>
      </c>
      <c r="K29" s="80"/>
      <c r="L29" s="80"/>
      <c r="M29" s="80"/>
      <c r="N29" s="80"/>
      <c r="O29" s="80"/>
      <c r="P29" s="80"/>
      <c r="Q29" s="80"/>
      <c r="R29" s="80"/>
      <c r="S29" s="80"/>
      <c r="T29" s="93">
        <f t="shared" si="0"/>
        <v>0</v>
      </c>
      <c r="U29" s="98"/>
      <c r="V29" s="138" t="s">
        <v>186</v>
      </c>
    </row>
    <row r="30" spans="1:22" s="200" customFormat="1" ht="17.25" customHeight="1">
      <c r="A30" s="378"/>
      <c r="B30" s="206" t="s">
        <v>66</v>
      </c>
      <c r="C30" s="204" t="s">
        <v>66</v>
      </c>
      <c r="D30" s="80">
        <f ca="1">OFFSET($H30,0,MONTH(封面!$G$13)-1,)-OFFSET('2019制造费用'!$H30,0,MONTH(封面!$G$13)-1,)</f>
        <v>0</v>
      </c>
      <c r="E30" s="80">
        <f ca="1">OFFSET($H30,0,MONTH(封面!$G$13)-1,)-OFFSET('2020预算制造费用'!$H30,0,MONTH(封面!$G$13)-1,)</f>
        <v>0</v>
      </c>
      <c r="F30" s="80">
        <f ca="1">SUM(OFFSET($H30,0,0,1,MONTH(封面!$G$13)))-SUM(OFFSET('2019制造费用'!$H30,0,0,1,MONTH(封面!$G$13)))</f>
        <v>1760</v>
      </c>
      <c r="G30" s="80">
        <f ca="1">SUM(OFFSET($H30,0,0,1,MONTH(封面!$G$13)))-SUM(OFFSET('2020预算制造费用'!$H30,0,0,1,MONTH(封面!$G$13)))</f>
        <v>0</v>
      </c>
      <c r="H30" s="80"/>
      <c r="I30" s="80">
        <v>0</v>
      </c>
      <c r="J30" s="80">
        <v>0</v>
      </c>
      <c r="K30" s="80"/>
      <c r="L30" s="80"/>
      <c r="M30" s="80"/>
      <c r="N30" s="80"/>
      <c r="O30" s="80"/>
      <c r="P30" s="80"/>
      <c r="Q30" s="80"/>
      <c r="R30" s="80"/>
      <c r="S30" s="80"/>
      <c r="T30" s="93">
        <f t="shared" si="0"/>
        <v>0</v>
      </c>
      <c r="U30" s="98"/>
      <c r="V30" s="138" t="s">
        <v>187</v>
      </c>
    </row>
    <row r="31" spans="1:22" s="200" customFormat="1" ht="17.25" customHeight="1">
      <c r="A31" s="378"/>
      <c r="B31" s="372" t="s">
        <v>67</v>
      </c>
      <c r="C31" s="204" t="s">
        <v>68</v>
      </c>
      <c r="D31" s="80">
        <f ca="1">OFFSET($H31,0,MONTH(封面!$G$13)-1,)-OFFSET('2019制造费用'!$H31,0,MONTH(封面!$G$13)-1,)</f>
        <v>0</v>
      </c>
      <c r="E31" s="80">
        <f ca="1">OFFSET($H31,0,MONTH(封面!$G$13)-1,)-OFFSET('2020预算制造费用'!$H31,0,MONTH(封面!$G$13)-1,)</f>
        <v>0</v>
      </c>
      <c r="F31" s="80">
        <f ca="1">SUM(OFFSET($H31,0,0,1,MONTH(封面!$G$13)))-SUM(OFFSET('2019制造费用'!$H31,0,0,1,MONTH(封面!$G$13)))</f>
        <v>0</v>
      </c>
      <c r="G31" s="80">
        <f ca="1">SUM(OFFSET($H31,0,0,1,MONTH(封面!$G$13)))-SUM(OFFSET('2020预算制造费用'!$H31,0,0,1,MONTH(封面!$G$13)))</f>
        <v>0</v>
      </c>
      <c r="H31" s="80"/>
      <c r="I31" s="80">
        <v>0</v>
      </c>
      <c r="J31" s="80">
        <v>0</v>
      </c>
      <c r="K31" s="80"/>
      <c r="L31" s="80"/>
      <c r="M31" s="80"/>
      <c r="N31" s="80"/>
      <c r="O31" s="80"/>
      <c r="P31" s="80"/>
      <c r="Q31" s="80"/>
      <c r="R31" s="80"/>
      <c r="S31" s="80"/>
      <c r="T31" s="93">
        <f t="shared" si="0"/>
        <v>0</v>
      </c>
      <c r="U31" s="98"/>
      <c r="V31" s="138" t="s">
        <v>188</v>
      </c>
    </row>
    <row r="32" spans="1:22" s="200" customFormat="1" ht="17.25" customHeight="1">
      <c r="A32" s="378"/>
      <c r="B32" s="390"/>
      <c r="C32" s="204" t="s">
        <v>69</v>
      </c>
      <c r="D32" s="80">
        <f ca="1">OFFSET($H32,0,MONTH(封面!$G$13)-1,)-OFFSET('2019制造费用'!$H32,0,MONTH(封面!$G$13)-1,)</f>
        <v>0</v>
      </c>
      <c r="E32" s="80">
        <f ca="1">OFFSET($H32,0,MONTH(封面!$G$13)-1,)-OFFSET('2020预算制造费用'!$H32,0,MONTH(封面!$G$13)-1,)</f>
        <v>0</v>
      </c>
      <c r="F32" s="80">
        <f ca="1">SUM(OFFSET($H32,0,0,1,MONTH(封面!$G$13)))-SUM(OFFSET('2019制造费用'!$H32,0,0,1,MONTH(封面!$G$13)))</f>
        <v>0</v>
      </c>
      <c r="G32" s="80">
        <f ca="1">SUM(OFFSET($H32,0,0,1,MONTH(封面!$G$13)))-SUM(OFFSET('2020预算制造费用'!$H32,0,0,1,MONTH(封面!$G$13)))</f>
        <v>0</v>
      </c>
      <c r="H32" s="80"/>
      <c r="I32" s="80">
        <v>0</v>
      </c>
      <c r="J32" s="80">
        <v>0</v>
      </c>
      <c r="K32" s="80"/>
      <c r="L32" s="80"/>
      <c r="M32" s="80"/>
      <c r="N32" s="80"/>
      <c r="O32" s="80"/>
      <c r="P32" s="80"/>
      <c r="Q32" s="80"/>
      <c r="R32" s="80"/>
      <c r="S32" s="80"/>
      <c r="T32" s="93">
        <f t="shared" si="0"/>
        <v>0</v>
      </c>
      <c r="U32" s="98"/>
      <c r="V32" s="138" t="s">
        <v>189</v>
      </c>
    </row>
    <row r="33" spans="1:22" s="200" customFormat="1" ht="17.25" customHeight="1">
      <c r="A33" s="378"/>
      <c r="B33" s="373"/>
      <c r="C33" s="204" t="s">
        <v>70</v>
      </c>
      <c r="D33" s="80">
        <f ca="1">OFFSET($H33,0,MONTH(封面!$G$13)-1,)-OFFSET('2019制造费用'!$H33,0,MONTH(封面!$G$13)-1,)</f>
        <v>0</v>
      </c>
      <c r="E33" s="80">
        <f ca="1">OFFSET($H33,0,MONTH(封面!$G$13)-1,)-OFFSET('2020预算制造费用'!$H33,0,MONTH(封面!$G$13)-1,)</f>
        <v>0</v>
      </c>
      <c r="F33" s="80">
        <f ca="1">SUM(OFFSET($H33,0,0,1,MONTH(封面!$G$13)))-SUM(OFFSET('2019制造费用'!$H33,0,0,1,MONTH(封面!$G$13)))</f>
        <v>0</v>
      </c>
      <c r="G33" s="80">
        <f ca="1">SUM(OFFSET($H33,0,0,1,MONTH(封面!$G$13)))-SUM(OFFSET('2020预算制造费用'!$H33,0,0,1,MONTH(封面!$G$13)))</f>
        <v>0</v>
      </c>
      <c r="H33" s="80"/>
      <c r="I33" s="80">
        <v>0</v>
      </c>
      <c r="J33" s="80">
        <v>0</v>
      </c>
      <c r="K33" s="80"/>
      <c r="L33" s="80"/>
      <c r="M33" s="80"/>
      <c r="N33" s="80"/>
      <c r="O33" s="80"/>
      <c r="P33" s="80"/>
      <c r="Q33" s="80"/>
      <c r="R33" s="80"/>
      <c r="S33" s="80"/>
      <c r="T33" s="93">
        <f t="shared" si="0"/>
        <v>0</v>
      </c>
      <c r="U33" s="98"/>
      <c r="V33" s="138" t="s">
        <v>190</v>
      </c>
    </row>
    <row r="34" spans="1:22" s="200" customFormat="1" ht="17.25" customHeight="1">
      <c r="A34" s="378"/>
      <c r="B34" s="372" t="s">
        <v>71</v>
      </c>
      <c r="C34" s="204" t="s">
        <v>72</v>
      </c>
      <c r="D34" s="80">
        <f ca="1">OFFSET($H34,0,MONTH(封面!$G$13)-1,)-OFFSET('2019制造费用'!$H34,0,MONTH(封面!$G$13)-1,)</f>
        <v>-78.400000000000006</v>
      </c>
      <c r="E34" s="80">
        <f ca="1">OFFSET($H34,0,MONTH(封面!$G$13)-1,)-OFFSET('2020预算制造费用'!$H34,0,MONTH(封面!$G$13)-1,)</f>
        <v>-500</v>
      </c>
      <c r="F34" s="80">
        <f ca="1">SUM(OFFSET($H34,0,0,1,MONTH(封面!$G$13)))-SUM(OFFSET('2019制造费用'!$H34,0,0,1,MONTH(封面!$G$13)))</f>
        <v>-1078.9000000000001</v>
      </c>
      <c r="G34" s="80">
        <f ca="1">SUM(OFFSET($H34,0,0,1,MONTH(封面!$G$13)))-SUM(OFFSET('2020预算制造费用'!$H34,0,0,1,MONTH(封面!$G$13)))</f>
        <v>-24</v>
      </c>
      <c r="H34" s="80">
        <v>976</v>
      </c>
      <c r="I34" s="80">
        <v>0</v>
      </c>
      <c r="J34" s="80">
        <v>0</v>
      </c>
      <c r="K34" s="80"/>
      <c r="L34" s="80"/>
      <c r="M34" s="80"/>
      <c r="N34" s="80"/>
      <c r="O34" s="80"/>
      <c r="P34" s="80"/>
      <c r="Q34" s="80"/>
      <c r="R34" s="80"/>
      <c r="S34" s="80"/>
      <c r="T34" s="93">
        <f t="shared" si="0"/>
        <v>976</v>
      </c>
      <c r="U34" s="98"/>
      <c r="V34" s="138" t="s">
        <v>191</v>
      </c>
    </row>
    <row r="35" spans="1:22" s="200" customFormat="1" ht="17.25" customHeight="1">
      <c r="A35" s="378"/>
      <c r="B35" s="373"/>
      <c r="C35" s="204" t="s">
        <v>73</v>
      </c>
      <c r="D35" s="80">
        <f ca="1">OFFSET($H35,0,MONTH(封面!$G$13)-1,)-OFFSET('2019制造费用'!$H35,0,MONTH(封面!$G$13)-1,)</f>
        <v>0</v>
      </c>
      <c r="E35" s="80">
        <f ca="1">OFFSET($H35,0,MONTH(封面!$G$13)-1,)-OFFSET('2020预算制造费用'!$H35,0,MONTH(封面!$G$13)-1,)</f>
        <v>0</v>
      </c>
      <c r="F35" s="80">
        <f ca="1">SUM(OFFSET($H35,0,0,1,MONTH(封面!$G$13)))-SUM(OFFSET('2019制造费用'!$H35,0,0,1,MONTH(封面!$G$13)))</f>
        <v>0</v>
      </c>
      <c r="G35" s="80">
        <f ca="1">SUM(OFFSET($H35,0,0,1,MONTH(封面!$G$13)))-SUM(OFFSET('2020预算制造费用'!$H35,0,0,1,MONTH(封面!$G$13)))</f>
        <v>0</v>
      </c>
      <c r="H35" s="80"/>
      <c r="I35" s="80">
        <v>0</v>
      </c>
      <c r="J35" s="80">
        <v>0</v>
      </c>
      <c r="K35" s="80"/>
      <c r="L35" s="80"/>
      <c r="M35" s="80"/>
      <c r="N35" s="80"/>
      <c r="O35" s="80"/>
      <c r="P35" s="80"/>
      <c r="Q35" s="80"/>
      <c r="R35" s="80"/>
      <c r="S35" s="80"/>
      <c r="T35" s="93">
        <f t="shared" si="0"/>
        <v>0</v>
      </c>
      <c r="U35" s="98"/>
      <c r="V35" s="138" t="s">
        <v>192</v>
      </c>
    </row>
    <row r="36" spans="1:22" s="200" customFormat="1" ht="17.25" customHeight="1">
      <c r="A36" s="378"/>
      <c r="B36" s="206" t="s">
        <v>74</v>
      </c>
      <c r="C36" s="204" t="s">
        <v>74</v>
      </c>
      <c r="D36" s="80">
        <f ca="1">OFFSET($H36,0,MONTH(封面!$G$13)-1,)-OFFSET('2019制造费用'!$H36,0,MONTH(封面!$G$13)-1,)</f>
        <v>-835</v>
      </c>
      <c r="E36" s="80">
        <f ca="1">OFFSET($H36,0,MONTH(封面!$G$13)-1,)-OFFSET('2020预算制造费用'!$H36,0,MONTH(封面!$G$13)-1,)</f>
        <v>-200</v>
      </c>
      <c r="F36" s="80">
        <f ca="1">SUM(OFFSET($H36,0,0,1,MONTH(封面!$G$13)))-SUM(OFFSET('2019制造费用'!$H36,0,0,1,MONTH(封面!$G$13)))</f>
        <v>-770</v>
      </c>
      <c r="G36" s="80">
        <f ca="1">SUM(OFFSET($H36,0,0,1,MONTH(封面!$G$13)))-SUM(OFFSET('2020预算制造费用'!$H36,0,0,1,MONTH(封面!$G$13)))</f>
        <v>200</v>
      </c>
      <c r="H36" s="80">
        <v>800</v>
      </c>
      <c r="I36" s="80">
        <v>0</v>
      </c>
      <c r="J36" s="80">
        <v>0</v>
      </c>
      <c r="K36" s="80"/>
      <c r="L36" s="80"/>
      <c r="M36" s="80"/>
      <c r="N36" s="80"/>
      <c r="O36" s="80"/>
      <c r="P36" s="80"/>
      <c r="Q36" s="80"/>
      <c r="R36" s="80"/>
      <c r="S36" s="80"/>
      <c r="T36" s="93">
        <f t="shared" si="0"/>
        <v>800</v>
      </c>
      <c r="U36" s="98"/>
      <c r="V36" s="138" t="s">
        <v>193</v>
      </c>
    </row>
    <row r="37" spans="1:22" s="200" customFormat="1" ht="17.25" customHeight="1">
      <c r="A37" s="378"/>
      <c r="B37" s="206" t="s">
        <v>75</v>
      </c>
      <c r="C37" s="204" t="s">
        <v>75</v>
      </c>
      <c r="D37" s="80">
        <f ca="1">OFFSET($H37,0,MONTH(封面!$G$13)-1,)-OFFSET('2019制造费用'!$H37,0,MONTH(封面!$G$13)-1,)</f>
        <v>426</v>
      </c>
      <c r="E37" s="80">
        <f ca="1">OFFSET($H37,0,MONTH(封面!$G$13)-1,)-OFFSET('2020预算制造费用'!$H37,0,MONTH(封面!$G$13)-1,)</f>
        <v>-1574</v>
      </c>
      <c r="F37" s="80">
        <f ca="1">SUM(OFFSET($H37,0,0,1,MONTH(封面!$G$13)))-SUM(OFFSET('2019制造费用'!$H37,0,0,1,MONTH(封面!$G$13)))</f>
        <v>426</v>
      </c>
      <c r="G37" s="80">
        <f ca="1">SUM(OFFSET($H37,0,0,1,MONTH(封面!$G$13)))-SUM(OFFSET('2020预算制造费用'!$H37,0,0,1,MONTH(封面!$G$13)))</f>
        <v>-3274</v>
      </c>
      <c r="H37" s="80"/>
      <c r="I37" s="80">
        <v>0</v>
      </c>
      <c r="J37" s="80">
        <v>426</v>
      </c>
      <c r="K37" s="80"/>
      <c r="L37" s="80"/>
      <c r="M37" s="80"/>
      <c r="N37" s="80"/>
      <c r="O37" s="80"/>
      <c r="P37" s="80"/>
      <c r="Q37" s="80"/>
      <c r="R37" s="80"/>
      <c r="S37" s="80"/>
      <c r="T37" s="93">
        <f t="shared" si="0"/>
        <v>426</v>
      </c>
      <c r="U37" s="98"/>
      <c r="V37" s="138" t="s">
        <v>194</v>
      </c>
    </row>
    <row r="38" spans="1:22" s="200" customFormat="1" ht="17.25" customHeight="1">
      <c r="A38" s="378"/>
      <c r="B38" s="372" t="s">
        <v>76</v>
      </c>
      <c r="C38" s="204" t="s">
        <v>77</v>
      </c>
      <c r="D38" s="80">
        <f ca="1">OFFSET($H38,0,MONTH(封面!$G$13)-1,)-OFFSET('2019制造费用'!$H38,0,MONTH(封面!$G$13)-1,)</f>
        <v>0</v>
      </c>
      <c r="E38" s="80">
        <f ca="1">OFFSET($H38,0,MONTH(封面!$G$13)-1,)-OFFSET('2020预算制造费用'!$H38,0,MONTH(封面!$G$13)-1,)</f>
        <v>0</v>
      </c>
      <c r="F38" s="80">
        <f ca="1">SUM(OFFSET($H38,0,0,1,MONTH(封面!$G$13)))-SUM(OFFSET('2019制造费用'!$H38,0,0,1,MONTH(封面!$G$13)))</f>
        <v>0</v>
      </c>
      <c r="G38" s="80">
        <f ca="1">SUM(OFFSET($H38,0,0,1,MONTH(封面!$G$13)))-SUM(OFFSET('2020预算制造费用'!$H38,0,0,1,MONTH(封面!$G$13)))</f>
        <v>0</v>
      </c>
      <c r="H38" s="80"/>
      <c r="I38" s="80">
        <v>0</v>
      </c>
      <c r="J38" s="80">
        <v>0</v>
      </c>
      <c r="K38" s="80"/>
      <c r="L38" s="80"/>
      <c r="M38" s="80"/>
      <c r="N38" s="80"/>
      <c r="O38" s="80"/>
      <c r="P38" s="80"/>
      <c r="Q38" s="80"/>
      <c r="R38" s="80"/>
      <c r="S38" s="80"/>
      <c r="T38" s="93">
        <f t="shared" si="0"/>
        <v>0</v>
      </c>
      <c r="U38" s="98"/>
      <c r="V38" s="138" t="s">
        <v>195</v>
      </c>
    </row>
    <row r="39" spans="1:22" s="200" customFormat="1" ht="17.25" customHeight="1">
      <c r="A39" s="378"/>
      <c r="B39" s="373"/>
      <c r="C39" s="204" t="s">
        <v>78</v>
      </c>
      <c r="D39" s="80">
        <f ca="1">OFFSET($H39,0,MONTH(封面!$G$13)-1,)-OFFSET('2019制造费用'!$H39,0,MONTH(封面!$G$13)-1,)</f>
        <v>0</v>
      </c>
      <c r="E39" s="80">
        <f ca="1">OFFSET($H39,0,MONTH(封面!$G$13)-1,)-OFFSET('2020预算制造费用'!$H39,0,MONTH(封面!$G$13)-1,)</f>
        <v>0</v>
      </c>
      <c r="F39" s="80">
        <f ca="1">SUM(OFFSET($H39,0,0,1,MONTH(封面!$G$13)))-SUM(OFFSET('2019制造费用'!$H39,0,0,1,MONTH(封面!$G$13)))</f>
        <v>0</v>
      </c>
      <c r="G39" s="80">
        <f ca="1">SUM(OFFSET($H39,0,0,1,MONTH(封面!$G$13)))-SUM(OFFSET('2020预算制造费用'!$H39,0,0,1,MONTH(封面!$G$13)))</f>
        <v>0</v>
      </c>
      <c r="H39" s="80"/>
      <c r="I39" s="80">
        <v>0</v>
      </c>
      <c r="J39" s="80">
        <v>0</v>
      </c>
      <c r="K39" s="80"/>
      <c r="L39" s="80"/>
      <c r="M39" s="80"/>
      <c r="N39" s="80"/>
      <c r="O39" s="80"/>
      <c r="P39" s="80"/>
      <c r="Q39" s="80"/>
      <c r="R39" s="80"/>
      <c r="S39" s="80"/>
      <c r="T39" s="93">
        <f t="shared" si="0"/>
        <v>0</v>
      </c>
      <c r="U39" s="98"/>
      <c r="V39" s="138" t="s">
        <v>196</v>
      </c>
    </row>
    <row r="40" spans="1:22" s="200" customFormat="1" ht="17.25" customHeight="1">
      <c r="A40" s="378"/>
      <c r="B40" s="206" t="s">
        <v>79</v>
      </c>
      <c r="C40" s="204" t="s">
        <v>79</v>
      </c>
      <c r="D40" s="80">
        <f ca="1">OFFSET($H40,0,MONTH(封面!$G$13)-1,)-OFFSET('2019制造费用'!$H40,0,MONTH(封面!$G$13)-1,)</f>
        <v>0</v>
      </c>
      <c r="E40" s="80">
        <f ca="1">OFFSET($H40,0,MONTH(封面!$G$13)-1,)-OFFSET('2020预算制造费用'!$H40,0,MONTH(封面!$G$13)-1,)</f>
        <v>0</v>
      </c>
      <c r="F40" s="80">
        <f ca="1">SUM(OFFSET($H40,0,0,1,MONTH(封面!$G$13)))-SUM(OFFSET('2019制造费用'!$H40,0,0,1,MONTH(封面!$G$13)))</f>
        <v>0</v>
      </c>
      <c r="G40" s="80">
        <f ca="1">SUM(OFFSET($H40,0,0,1,MONTH(封面!$G$13)))-SUM(OFFSET('2020预算制造费用'!$H40,0,0,1,MONTH(封面!$G$13)))</f>
        <v>0</v>
      </c>
      <c r="H40" s="80"/>
      <c r="I40" s="80">
        <v>0</v>
      </c>
      <c r="J40" s="80">
        <v>0</v>
      </c>
      <c r="K40" s="80"/>
      <c r="L40" s="80"/>
      <c r="M40" s="80"/>
      <c r="N40" s="80"/>
      <c r="O40" s="80"/>
      <c r="P40" s="80"/>
      <c r="Q40" s="80"/>
      <c r="R40" s="80"/>
      <c r="S40" s="80"/>
      <c r="T40" s="93">
        <f t="shared" si="0"/>
        <v>0</v>
      </c>
      <c r="U40" s="98"/>
      <c r="V40" s="138" t="s">
        <v>197</v>
      </c>
    </row>
    <row r="41" spans="1:22" s="200" customFormat="1" ht="17.25" customHeight="1">
      <c r="A41" s="379" t="s">
        <v>80</v>
      </c>
      <c r="B41" s="207" t="s">
        <v>81</v>
      </c>
      <c r="C41" s="204" t="s">
        <v>81</v>
      </c>
      <c r="D41" s="80">
        <f ca="1">OFFSET($H41,0,MONTH(封面!$G$13)-1,)-OFFSET('2019制造费用'!$H41,0,MONTH(封面!$G$13)-1,)</f>
        <v>59274.78</v>
      </c>
      <c r="E41" s="80">
        <f ca="1">OFFSET($H41,0,MONTH(封面!$G$13)-1,)-OFFSET('2020预算制造费用'!$H41,0,MONTH(封面!$G$13)-1,)</f>
        <v>87389.31</v>
      </c>
      <c r="F41" s="80">
        <f ca="1">SUM(OFFSET($H41,0,0,1,MONTH(封面!$G$13)))-SUM(OFFSET('2019制造费用'!$H41,0,0,1,MONTH(封面!$G$13)))</f>
        <v>-134768.09</v>
      </c>
      <c r="G41" s="80">
        <f ca="1">SUM(OFFSET($H41,0,0,1,MONTH(封面!$G$13)))-SUM(OFFSET('2020预算制造费用'!$H41,0,0,1,MONTH(封面!$G$13)))</f>
        <v>1021.679999999993</v>
      </c>
      <c r="H41" s="80">
        <v>48617.54</v>
      </c>
      <c r="I41" s="80">
        <v>21675.89</v>
      </c>
      <c r="J41" s="80">
        <v>176969.84</v>
      </c>
      <c r="K41" s="80"/>
      <c r="L41" s="80"/>
      <c r="M41" s="80"/>
      <c r="N41" s="80"/>
      <c r="O41" s="80"/>
      <c r="P41" s="80"/>
      <c r="Q41" s="80"/>
      <c r="R41" s="80"/>
      <c r="S41" s="80"/>
      <c r="T41" s="93">
        <f>SUM(H41:S41)</f>
        <v>247263.27</v>
      </c>
      <c r="U41" s="296"/>
      <c r="V41" s="138" t="s">
        <v>198</v>
      </c>
    </row>
    <row r="42" spans="1:22" s="200" customFormat="1" ht="17.25" customHeight="1">
      <c r="A42" s="380"/>
      <c r="B42" s="203" t="s">
        <v>82</v>
      </c>
      <c r="C42" s="208" t="s">
        <v>82</v>
      </c>
      <c r="D42" s="80">
        <f ca="1">OFFSET($H42,0,MONTH(封面!$G$13)-1,)-OFFSET('2019制造费用'!$H42,0,MONTH(封面!$G$13)-1,)</f>
        <v>45079.82</v>
      </c>
      <c r="E42" s="80">
        <f ca="1">OFFSET($H42,0,MONTH(封面!$G$13)-1,)-OFFSET('2020预算制造费用'!$H42,0,MONTH(封面!$G$13)-1,)</f>
        <v>45079.82</v>
      </c>
      <c r="F42" s="80">
        <f ca="1">SUM(OFFSET($H42,0,0,1,MONTH(封面!$G$13)))-SUM(OFFSET('2019制造费用'!$H42,0,0,1,MONTH(封面!$G$13)))</f>
        <v>46249.82</v>
      </c>
      <c r="G42" s="80">
        <f ca="1">SUM(OFFSET($H42,0,0,1,MONTH(封面!$G$13)))-SUM(OFFSET('2020预算制造费用'!$H42,0,0,1,MONTH(封面!$G$13)))</f>
        <v>45079.82</v>
      </c>
      <c r="H42" s="80"/>
      <c r="I42" s="80">
        <v>0</v>
      </c>
      <c r="J42" s="80">
        <v>45079.82</v>
      </c>
      <c r="K42" s="80"/>
      <c r="L42" s="80"/>
      <c r="M42" s="80"/>
      <c r="N42" s="80"/>
      <c r="O42" s="80"/>
      <c r="P42" s="80"/>
      <c r="Q42" s="80"/>
      <c r="R42" s="80"/>
      <c r="S42" s="80"/>
      <c r="T42" s="93">
        <f t="shared" si="0"/>
        <v>45079.82</v>
      </c>
      <c r="U42" s="98"/>
      <c r="V42" s="138" t="s">
        <v>199</v>
      </c>
    </row>
    <row r="43" spans="1:22" s="200" customFormat="1" ht="17.25" customHeight="1">
      <c r="A43" s="380"/>
      <c r="B43" s="203" t="s">
        <v>83</v>
      </c>
      <c r="C43" s="208" t="s">
        <v>83</v>
      </c>
      <c r="D43" s="80">
        <f ca="1">OFFSET($H43,0,MONTH(封面!$G$13)-1,)-OFFSET('2019制造费用'!$H43,0,MONTH(封面!$G$13)-1,)</f>
        <v>0</v>
      </c>
      <c r="E43" s="80">
        <f ca="1">OFFSET($H43,0,MONTH(封面!$G$13)-1,)-OFFSET('2020预算制造费用'!$H43,0,MONTH(封面!$G$13)-1,)</f>
        <v>0</v>
      </c>
      <c r="F43" s="80">
        <f ca="1">SUM(OFFSET($H43,0,0,1,MONTH(封面!$G$13)))-SUM(OFFSET('2019制造费用'!$H43,0,0,1,MONTH(封面!$G$13)))</f>
        <v>0</v>
      </c>
      <c r="G43" s="80">
        <f ca="1">SUM(OFFSET($H43,0,0,1,MONTH(封面!$G$13)))-SUM(OFFSET('2020预算制造费用'!$H43,0,0,1,MONTH(封面!$G$13)))</f>
        <v>0</v>
      </c>
      <c r="H43" s="80"/>
      <c r="I43" s="80">
        <v>0</v>
      </c>
      <c r="J43" s="80">
        <v>0</v>
      </c>
      <c r="K43" s="80"/>
      <c r="L43" s="80"/>
      <c r="M43" s="80"/>
      <c r="N43" s="80"/>
      <c r="O43" s="80"/>
      <c r="P43" s="80"/>
      <c r="Q43" s="80"/>
      <c r="R43" s="80"/>
      <c r="S43" s="80"/>
      <c r="T43" s="93">
        <f t="shared" si="0"/>
        <v>0</v>
      </c>
      <c r="U43" s="98"/>
      <c r="V43" s="138" t="s">
        <v>200</v>
      </c>
    </row>
    <row r="44" spans="1:22" s="200" customFormat="1" ht="17.25" customHeight="1">
      <c r="A44" s="380"/>
      <c r="B44" s="372" t="s">
        <v>84</v>
      </c>
      <c r="C44" s="208" t="s">
        <v>85</v>
      </c>
      <c r="D44" s="80">
        <f ca="1">OFFSET($H44,0,MONTH(封面!$G$13)-1,)-OFFSET('2019制造费用'!$H44,0,MONTH(封面!$G$13)-1,)</f>
        <v>0</v>
      </c>
      <c r="E44" s="80">
        <f ca="1">OFFSET($H44,0,MONTH(封面!$G$13)-1,)-OFFSET('2020预算制造费用'!$H44,0,MONTH(封面!$G$13)-1,)</f>
        <v>0</v>
      </c>
      <c r="F44" s="80">
        <f ca="1">SUM(OFFSET($H44,0,0,1,MONTH(封面!$G$13)))-SUM(OFFSET('2019制造费用'!$H44,0,0,1,MONTH(封面!$G$13)))</f>
        <v>0</v>
      </c>
      <c r="G44" s="80">
        <f ca="1">SUM(OFFSET($H44,0,0,1,MONTH(封面!$G$13)))-SUM(OFFSET('2020预算制造费用'!$H44,0,0,1,MONTH(封面!$G$13)))</f>
        <v>0</v>
      </c>
      <c r="H44" s="80"/>
      <c r="I44" s="80">
        <v>0</v>
      </c>
      <c r="J44" s="80">
        <v>0</v>
      </c>
      <c r="K44" s="80"/>
      <c r="L44" s="80"/>
      <c r="M44" s="80"/>
      <c r="N44" s="80"/>
      <c r="O44" s="80"/>
      <c r="P44" s="80"/>
      <c r="Q44" s="80"/>
      <c r="R44" s="80"/>
      <c r="S44" s="80"/>
      <c r="T44" s="93">
        <f t="shared" si="0"/>
        <v>0</v>
      </c>
      <c r="U44" s="98"/>
      <c r="V44" s="138" t="s">
        <v>201</v>
      </c>
    </row>
    <row r="45" spans="1:22" s="200" customFormat="1" ht="17.25" customHeight="1">
      <c r="A45" s="380"/>
      <c r="B45" s="373"/>
      <c r="C45" s="208" t="s">
        <v>86</v>
      </c>
      <c r="D45" s="80">
        <f ca="1">OFFSET($H45,0,MONTH(封面!$G$13)-1,)-OFFSET('2019制造费用'!$H45,0,MONTH(封面!$G$13)-1,)</f>
        <v>0</v>
      </c>
      <c r="E45" s="80">
        <f ca="1">OFFSET($H45,0,MONTH(封面!$G$13)-1,)-OFFSET('2020预算制造费用'!$H45,0,MONTH(封面!$G$13)-1,)</f>
        <v>0</v>
      </c>
      <c r="F45" s="80">
        <f ca="1">SUM(OFFSET($H45,0,0,1,MONTH(封面!$G$13)))-SUM(OFFSET('2019制造费用'!$H45,0,0,1,MONTH(封面!$G$13)))</f>
        <v>0</v>
      </c>
      <c r="G45" s="80">
        <f ca="1">SUM(OFFSET($H45,0,0,1,MONTH(封面!$G$13)))-SUM(OFFSET('2020预算制造费用'!$H45,0,0,1,MONTH(封面!$G$13)))</f>
        <v>0</v>
      </c>
      <c r="H45" s="80"/>
      <c r="I45" s="80">
        <v>0</v>
      </c>
      <c r="J45" s="80">
        <v>0</v>
      </c>
      <c r="K45" s="80"/>
      <c r="L45" s="80"/>
      <c r="M45" s="80"/>
      <c r="N45" s="80"/>
      <c r="O45" s="80"/>
      <c r="P45" s="80"/>
      <c r="Q45" s="80"/>
      <c r="R45" s="80"/>
      <c r="S45" s="80"/>
      <c r="T45" s="93">
        <f t="shared" si="0"/>
        <v>0</v>
      </c>
      <c r="U45" s="98"/>
      <c r="V45" s="138" t="s">
        <v>202</v>
      </c>
    </row>
    <row r="46" spans="1:22" s="200" customFormat="1" ht="17.25" customHeight="1">
      <c r="A46" s="380"/>
      <c r="B46" s="206" t="s">
        <v>87</v>
      </c>
      <c r="C46" s="208" t="s">
        <v>87</v>
      </c>
      <c r="D46" s="80">
        <f ca="1">OFFSET($H46,0,MONTH(封面!$G$13)-1,)-OFFSET('2019制造费用'!$H46,0,MONTH(封面!$G$13)-1,)</f>
        <v>126197.94</v>
      </c>
      <c r="E46" s="80">
        <f ca="1">OFFSET($H46,0,MONTH(封面!$G$13)-1,)-OFFSET('2020预算制造费用'!$H46,0,MONTH(封面!$G$13)-1,)</f>
        <v>124745.06</v>
      </c>
      <c r="F46" s="80">
        <f ca="1">SUM(OFFSET($H46,0,0,1,MONTH(封面!$G$13)))-SUM(OFFSET('2019制造费用'!$H46,0,0,1,MONTH(封面!$G$13)))</f>
        <v>400887.16000000003</v>
      </c>
      <c r="G46" s="80">
        <f ca="1">SUM(OFFSET($H46,0,0,1,MONTH(封面!$G$13)))-SUM(OFFSET('2020预算制造费用'!$H46,0,0,1,MONTH(封面!$G$13)))</f>
        <v>390859.72000000003</v>
      </c>
      <c r="H46" s="80">
        <v>189616.11</v>
      </c>
      <c r="I46" s="80">
        <v>191498.17</v>
      </c>
      <c r="J46" s="80">
        <v>182244.87</v>
      </c>
      <c r="K46" s="80"/>
      <c r="L46" s="80"/>
      <c r="M46" s="80"/>
      <c r="N46" s="80"/>
      <c r="O46" s="80"/>
      <c r="P46" s="80"/>
      <c r="Q46" s="80"/>
      <c r="R46" s="80"/>
      <c r="S46" s="80"/>
      <c r="T46" s="93">
        <f t="shared" si="0"/>
        <v>563359.15</v>
      </c>
      <c r="U46" s="304"/>
      <c r="V46" s="138" t="s">
        <v>203</v>
      </c>
    </row>
    <row r="47" spans="1:22" s="200" customFormat="1" ht="17.25" customHeight="1">
      <c r="A47" s="380"/>
      <c r="B47" s="206" t="s">
        <v>88</v>
      </c>
      <c r="C47" s="208" t="s">
        <v>88</v>
      </c>
      <c r="D47" s="80">
        <f ca="1">OFFSET($H47,0,MONTH(封面!$G$13)-1,)-OFFSET('2019制造费用'!$H47,0,MONTH(封面!$G$13)-1,)</f>
        <v>0</v>
      </c>
      <c r="E47" s="80">
        <f ca="1">OFFSET($H47,0,MONTH(封面!$G$13)-1,)-OFFSET('2020预算制造费用'!$H47,0,MONTH(封面!$G$13)-1,)</f>
        <v>0</v>
      </c>
      <c r="F47" s="80">
        <f ca="1">SUM(OFFSET($H47,0,0,1,MONTH(封面!$G$13)))-SUM(OFFSET('2019制造费用'!$H47,0,0,1,MONTH(封面!$G$13)))</f>
        <v>0</v>
      </c>
      <c r="G47" s="80">
        <f ca="1">SUM(OFFSET($H47,0,0,1,MONTH(封面!$G$13)))-SUM(OFFSET('2020预算制造费用'!$H47,0,0,1,MONTH(封面!$G$13)))</f>
        <v>0</v>
      </c>
      <c r="H47" s="80"/>
      <c r="I47" s="80">
        <v>0</v>
      </c>
      <c r="J47" s="80">
        <v>0</v>
      </c>
      <c r="K47" s="80"/>
      <c r="L47" s="80"/>
      <c r="M47" s="80"/>
      <c r="N47" s="80"/>
      <c r="O47" s="80"/>
      <c r="P47" s="80"/>
      <c r="Q47" s="80"/>
      <c r="R47" s="80"/>
      <c r="S47" s="80"/>
      <c r="T47" s="93">
        <f t="shared" si="0"/>
        <v>0</v>
      </c>
      <c r="U47" s="98"/>
      <c r="V47" s="138" t="s">
        <v>204</v>
      </c>
    </row>
    <row r="48" spans="1:22" s="200" customFormat="1" ht="17.25" customHeight="1">
      <c r="A48" s="380"/>
      <c r="B48" s="203" t="s">
        <v>89</v>
      </c>
      <c r="C48" s="208" t="s">
        <v>89</v>
      </c>
      <c r="D48" s="80">
        <f ca="1">OFFSET($H48,0,MONTH(封面!$G$13)-1,)-OFFSET('2019制造费用'!$H48,0,MONTH(封面!$G$13)-1,)</f>
        <v>0</v>
      </c>
      <c r="E48" s="80">
        <f ca="1">OFFSET($H48,0,MONTH(封面!$G$13)-1,)-OFFSET('2020预算制造费用'!$H48,0,MONTH(封面!$G$13)-1,)</f>
        <v>0</v>
      </c>
      <c r="F48" s="80">
        <f ca="1">SUM(OFFSET($H48,0,0,1,MONTH(封面!$G$13)))-SUM(OFFSET('2019制造费用'!$H48,0,0,1,MONTH(封面!$G$13)))</f>
        <v>-921.36</v>
      </c>
      <c r="G48" s="80">
        <f ca="1">SUM(OFFSET($H48,0,0,1,MONTH(封面!$G$13)))-SUM(OFFSET('2020预算制造费用'!$H48,0,0,1,MONTH(封面!$G$13)))</f>
        <v>0</v>
      </c>
      <c r="H48" s="80"/>
      <c r="I48" s="80">
        <v>0</v>
      </c>
      <c r="J48" s="80">
        <v>0</v>
      </c>
      <c r="K48" s="80"/>
      <c r="L48" s="80"/>
      <c r="M48" s="80"/>
      <c r="N48" s="80"/>
      <c r="O48" s="80"/>
      <c r="P48" s="80"/>
      <c r="Q48" s="80"/>
      <c r="R48" s="80"/>
      <c r="S48" s="80"/>
      <c r="T48" s="93">
        <f t="shared" si="0"/>
        <v>0</v>
      </c>
      <c r="U48" s="98"/>
      <c r="V48" s="138" t="s">
        <v>205</v>
      </c>
    </row>
    <row r="49" spans="1:22" s="200" customFormat="1" ht="17.25" customHeight="1">
      <c r="A49" s="381" t="s">
        <v>90</v>
      </c>
      <c r="B49" s="370" t="s">
        <v>91</v>
      </c>
      <c r="C49" s="208" t="s">
        <v>92</v>
      </c>
      <c r="D49" s="80">
        <f ca="1">OFFSET($H49,0,MONTH(封面!$G$13)-1,)-OFFSET('2019制造费用'!$H49,0,MONTH(封面!$G$13)-1,)</f>
        <v>0</v>
      </c>
      <c r="E49" s="80">
        <f ca="1">OFFSET($H49,0,MONTH(封面!$G$13)-1,)-OFFSET('2020预算制造费用'!$H49,0,MONTH(封面!$G$13)-1,)</f>
        <v>0</v>
      </c>
      <c r="F49" s="80">
        <f ca="1">SUM(OFFSET($H49,0,0,1,MONTH(封面!$G$13)))-SUM(OFFSET('2019制造费用'!$H49,0,0,1,MONTH(封面!$G$13)))</f>
        <v>0</v>
      </c>
      <c r="G49" s="80">
        <f ca="1">SUM(OFFSET($H49,0,0,1,MONTH(封面!$G$13)))-SUM(OFFSET('2020预算制造费用'!$H49,0,0,1,MONTH(封面!$G$13)))</f>
        <v>0</v>
      </c>
      <c r="H49" s="80"/>
      <c r="I49" s="80">
        <v>0</v>
      </c>
      <c r="J49" s="80">
        <v>0</v>
      </c>
      <c r="K49" s="80"/>
      <c r="L49" s="80"/>
      <c r="M49" s="80"/>
      <c r="N49" s="80"/>
      <c r="O49" s="80"/>
      <c r="P49" s="80"/>
      <c r="Q49" s="80"/>
      <c r="R49" s="80"/>
      <c r="S49" s="80"/>
      <c r="T49" s="93">
        <f t="shared" si="0"/>
        <v>0</v>
      </c>
      <c r="U49" s="98"/>
      <c r="V49" s="138" t="s">
        <v>206</v>
      </c>
    </row>
    <row r="50" spans="1:22" s="200" customFormat="1" ht="17.25" customHeight="1">
      <c r="A50" s="381"/>
      <c r="B50" s="398"/>
      <c r="C50" s="208" t="s">
        <v>93</v>
      </c>
      <c r="D50" s="80">
        <f ca="1">OFFSET($H50,0,MONTH(封面!$G$13)-1,)-OFFSET('2019制造费用'!$H50,0,MONTH(封面!$G$13)-1,)</f>
        <v>0</v>
      </c>
      <c r="E50" s="80">
        <f ca="1">OFFSET($H50,0,MONTH(封面!$G$13)-1,)-OFFSET('2020预算制造费用'!$H50,0,MONTH(封面!$G$13)-1,)</f>
        <v>0</v>
      </c>
      <c r="F50" s="80">
        <f ca="1">SUM(OFFSET($H50,0,0,1,MONTH(封面!$G$13)))-SUM(OFFSET('2019制造费用'!$H50,0,0,1,MONTH(封面!$G$13)))</f>
        <v>0</v>
      </c>
      <c r="G50" s="80">
        <f ca="1">SUM(OFFSET($H50,0,0,1,MONTH(封面!$G$13)))-SUM(OFFSET('2020预算制造费用'!$H50,0,0,1,MONTH(封面!$G$13)))</f>
        <v>0</v>
      </c>
      <c r="H50" s="80"/>
      <c r="I50" s="80">
        <v>0</v>
      </c>
      <c r="J50" s="80">
        <v>0</v>
      </c>
      <c r="K50" s="80"/>
      <c r="L50" s="80"/>
      <c r="M50" s="80"/>
      <c r="N50" s="80"/>
      <c r="O50" s="80"/>
      <c r="P50" s="80"/>
      <c r="Q50" s="80"/>
      <c r="R50" s="80"/>
      <c r="S50" s="80"/>
      <c r="T50" s="93">
        <f t="shared" si="0"/>
        <v>0</v>
      </c>
      <c r="U50" s="98"/>
      <c r="V50" s="138" t="s">
        <v>207</v>
      </c>
    </row>
    <row r="51" spans="1:22" s="200" customFormat="1" ht="17.25" customHeight="1">
      <c r="A51" s="381"/>
      <c r="B51" s="371"/>
      <c r="C51" s="208" t="s">
        <v>94</v>
      </c>
      <c r="D51" s="80">
        <f ca="1">OFFSET($H51,0,MONTH(封面!$G$13)-1,)-OFFSET('2019制造费用'!$H51,0,MONTH(封面!$G$13)-1,)</f>
        <v>0</v>
      </c>
      <c r="E51" s="80">
        <f ca="1">OFFSET($H51,0,MONTH(封面!$G$13)-1,)-OFFSET('2020预算制造费用'!$H51,0,MONTH(封面!$G$13)-1,)</f>
        <v>0</v>
      </c>
      <c r="F51" s="80">
        <f ca="1">SUM(OFFSET($H51,0,0,1,MONTH(封面!$G$13)))-SUM(OFFSET('2019制造费用'!$H51,0,0,1,MONTH(封面!$G$13)))</f>
        <v>0</v>
      </c>
      <c r="G51" s="80">
        <f ca="1">SUM(OFFSET($H51,0,0,1,MONTH(封面!$G$13)))-SUM(OFFSET('2020预算制造费用'!$H51,0,0,1,MONTH(封面!$G$13)))</f>
        <v>0</v>
      </c>
      <c r="H51" s="80"/>
      <c r="I51" s="80">
        <v>0</v>
      </c>
      <c r="J51" s="80">
        <v>0</v>
      </c>
      <c r="K51" s="80"/>
      <c r="L51" s="80"/>
      <c r="M51" s="80"/>
      <c r="N51" s="80"/>
      <c r="O51" s="80"/>
      <c r="P51" s="80"/>
      <c r="Q51" s="80"/>
      <c r="R51" s="80"/>
      <c r="S51" s="80"/>
      <c r="T51" s="93">
        <f t="shared" si="0"/>
        <v>0</v>
      </c>
      <c r="U51" s="98"/>
      <c r="V51" s="138" t="s">
        <v>208</v>
      </c>
    </row>
    <row r="52" spans="1:22" s="200" customFormat="1" ht="17.25" customHeight="1">
      <c r="A52" s="381"/>
      <c r="B52" s="372" t="s">
        <v>95</v>
      </c>
      <c r="C52" s="208" t="s">
        <v>96</v>
      </c>
      <c r="D52" s="80">
        <f ca="1">OFFSET($H52,0,MONTH(封面!$G$13)-1,)-OFFSET('2019制造费用'!$H52,0,MONTH(封面!$G$13)-1,)</f>
        <v>0</v>
      </c>
      <c r="E52" s="80">
        <f ca="1">OFFSET($H52,0,MONTH(封面!$G$13)-1,)-OFFSET('2020预算制造费用'!$H52,0,MONTH(封面!$G$13)-1,)</f>
        <v>0</v>
      </c>
      <c r="F52" s="80">
        <f ca="1">SUM(OFFSET($H52,0,0,1,MONTH(封面!$G$13)))-SUM(OFFSET('2019制造费用'!$H52,0,0,1,MONTH(封面!$G$13)))</f>
        <v>0</v>
      </c>
      <c r="G52" s="80">
        <f ca="1">SUM(OFFSET($H52,0,0,1,MONTH(封面!$G$13)))-SUM(OFFSET('2020预算制造费用'!$H52,0,0,1,MONTH(封面!$G$13)))</f>
        <v>0</v>
      </c>
      <c r="H52" s="80"/>
      <c r="I52" s="80">
        <v>0</v>
      </c>
      <c r="J52" s="80">
        <v>0</v>
      </c>
      <c r="K52" s="80"/>
      <c r="L52" s="80"/>
      <c r="M52" s="80"/>
      <c r="N52" s="80"/>
      <c r="O52" s="80"/>
      <c r="P52" s="80"/>
      <c r="Q52" s="80"/>
      <c r="R52" s="80"/>
      <c r="S52" s="80"/>
      <c r="T52" s="93">
        <f t="shared" si="0"/>
        <v>0</v>
      </c>
      <c r="U52" s="98"/>
      <c r="V52" s="138" t="s">
        <v>209</v>
      </c>
    </row>
    <row r="53" spans="1:22" s="200" customFormat="1" ht="17.25" customHeight="1">
      <c r="A53" s="381"/>
      <c r="B53" s="390"/>
      <c r="C53" s="208" t="s">
        <v>97</v>
      </c>
      <c r="D53" s="80">
        <f ca="1">OFFSET($H53,0,MONTH(封面!$G$13)-1,)-OFFSET('2019制造费用'!$H53,0,MONTH(封面!$G$13)-1,)</f>
        <v>0</v>
      </c>
      <c r="E53" s="80">
        <f ca="1">OFFSET($H53,0,MONTH(封面!$G$13)-1,)-OFFSET('2020预算制造费用'!$H53,0,MONTH(封面!$G$13)-1,)</f>
        <v>0</v>
      </c>
      <c r="F53" s="80">
        <f ca="1">SUM(OFFSET($H53,0,0,1,MONTH(封面!$G$13)))-SUM(OFFSET('2019制造费用'!$H53,0,0,1,MONTH(封面!$G$13)))</f>
        <v>-120</v>
      </c>
      <c r="G53" s="80">
        <f ca="1">SUM(OFFSET($H53,0,0,1,MONTH(封面!$G$13)))-SUM(OFFSET('2020预算制造费用'!$H53,0,0,1,MONTH(封面!$G$13)))</f>
        <v>-120</v>
      </c>
      <c r="H53" s="80">
        <v>-120</v>
      </c>
      <c r="I53" s="80">
        <v>0</v>
      </c>
      <c r="J53" s="80">
        <v>0</v>
      </c>
      <c r="K53" s="80"/>
      <c r="L53" s="80"/>
      <c r="M53" s="80"/>
      <c r="N53" s="80"/>
      <c r="O53" s="80"/>
      <c r="P53" s="80"/>
      <c r="Q53" s="80"/>
      <c r="R53" s="80"/>
      <c r="S53" s="80"/>
      <c r="T53" s="93">
        <f t="shared" si="0"/>
        <v>-120</v>
      </c>
      <c r="U53" s="98"/>
      <c r="V53" s="138" t="s">
        <v>210</v>
      </c>
    </row>
    <row r="54" spans="1:22" s="200" customFormat="1" ht="17.25" customHeight="1">
      <c r="A54" s="381"/>
      <c r="B54" s="373"/>
      <c r="C54" s="208" t="s">
        <v>98</v>
      </c>
      <c r="D54" s="80">
        <f ca="1">OFFSET($H54,0,MONTH(封面!$G$13)-1,)-OFFSET('2019制造费用'!$H54,0,MONTH(封面!$G$13)-1,)</f>
        <v>0</v>
      </c>
      <c r="E54" s="80">
        <f ca="1">OFFSET($H54,0,MONTH(封面!$G$13)-1,)-OFFSET('2020预算制造费用'!$H54,0,MONTH(封面!$G$13)-1,)</f>
        <v>0</v>
      </c>
      <c r="F54" s="80">
        <f ca="1">SUM(OFFSET($H54,0,0,1,MONTH(封面!$G$13)))-SUM(OFFSET('2019制造费用'!$H54,0,0,1,MONTH(封面!$G$13)))</f>
        <v>-235.85</v>
      </c>
      <c r="G54" s="80">
        <f ca="1">SUM(OFFSET($H54,0,0,1,MONTH(封面!$G$13)))-SUM(OFFSET('2020预算制造费用'!$H54,0,0,1,MONTH(封面!$G$13)))</f>
        <v>0</v>
      </c>
      <c r="H54" s="80"/>
      <c r="I54" s="80">
        <v>0</v>
      </c>
      <c r="J54" s="80">
        <v>0</v>
      </c>
      <c r="K54" s="80"/>
      <c r="L54" s="80"/>
      <c r="M54" s="80"/>
      <c r="N54" s="80"/>
      <c r="O54" s="80"/>
      <c r="P54" s="80"/>
      <c r="Q54" s="80"/>
      <c r="R54" s="80"/>
      <c r="S54" s="80"/>
      <c r="T54" s="93">
        <f t="shared" si="0"/>
        <v>0</v>
      </c>
      <c r="U54" s="98"/>
      <c r="V54" s="138" t="s">
        <v>211</v>
      </c>
    </row>
    <row r="55" spans="1:22" s="200" customFormat="1" ht="17.25" customHeight="1">
      <c r="A55" s="381"/>
      <c r="B55" s="210" t="s">
        <v>99</v>
      </c>
      <c r="C55" s="208" t="s">
        <v>99</v>
      </c>
      <c r="D55" s="80">
        <f ca="1">OFFSET($H55,0,MONTH(封面!$G$13)-1,)-OFFSET('2019制造费用'!$H55,0,MONTH(封面!$G$13)-1,)</f>
        <v>0</v>
      </c>
      <c r="E55" s="80">
        <f ca="1">OFFSET($H55,0,MONTH(封面!$G$13)-1,)-OFFSET('2020预算制造费用'!$H55,0,MONTH(封面!$G$13)-1,)</f>
        <v>0</v>
      </c>
      <c r="F55" s="80">
        <f ca="1">SUM(OFFSET($H55,0,0,1,MONTH(封面!$G$13)))-SUM(OFFSET('2019制造费用'!$H55,0,0,1,MONTH(封面!$G$13)))</f>
        <v>0</v>
      </c>
      <c r="G55" s="80">
        <f ca="1">SUM(OFFSET($H55,0,0,1,MONTH(封面!$G$13)))-SUM(OFFSET('2020预算制造费用'!$H55,0,0,1,MONTH(封面!$G$13)))</f>
        <v>0</v>
      </c>
      <c r="H55" s="80"/>
      <c r="I55" s="80">
        <v>0</v>
      </c>
      <c r="J55" s="80">
        <v>0</v>
      </c>
      <c r="K55" s="80"/>
      <c r="L55" s="80"/>
      <c r="M55" s="80"/>
      <c r="N55" s="80"/>
      <c r="O55" s="80"/>
      <c r="P55" s="80"/>
      <c r="Q55" s="80"/>
      <c r="R55" s="80"/>
      <c r="S55" s="80"/>
      <c r="T55" s="93">
        <f t="shared" si="0"/>
        <v>0</v>
      </c>
      <c r="U55" s="98"/>
      <c r="V55" s="138" t="s">
        <v>212</v>
      </c>
    </row>
    <row r="56" spans="1:22" s="200" customFormat="1" ht="17.25" customHeight="1">
      <c r="A56" s="381"/>
      <c r="B56" s="210" t="s">
        <v>100</v>
      </c>
      <c r="C56" s="208" t="s">
        <v>100</v>
      </c>
      <c r="D56" s="80">
        <f ca="1">OFFSET($H56,0,MONTH(封面!$G$13)-1,)-OFFSET('2019制造费用'!$H56,0,MONTH(封面!$G$13)-1,)</f>
        <v>0</v>
      </c>
      <c r="E56" s="80">
        <f ca="1">OFFSET($H56,0,MONTH(封面!$G$13)-1,)-OFFSET('2020预算制造费用'!$H56,0,MONTH(封面!$G$13)-1,)</f>
        <v>0</v>
      </c>
      <c r="F56" s="80">
        <f ca="1">SUM(OFFSET($H56,0,0,1,MONTH(封面!$G$13)))-SUM(OFFSET('2019制造费用'!$H56,0,0,1,MONTH(封面!$G$13)))</f>
        <v>0</v>
      </c>
      <c r="G56" s="80">
        <f ca="1">SUM(OFFSET($H56,0,0,1,MONTH(封面!$G$13)))-SUM(OFFSET('2020预算制造费用'!$H56,0,0,1,MONTH(封面!$G$13)))</f>
        <v>0</v>
      </c>
      <c r="H56" s="80"/>
      <c r="I56" s="80">
        <v>0</v>
      </c>
      <c r="J56" s="80">
        <v>0</v>
      </c>
      <c r="K56" s="80"/>
      <c r="L56" s="80"/>
      <c r="M56" s="80"/>
      <c r="N56" s="80"/>
      <c r="O56" s="80"/>
      <c r="P56" s="80"/>
      <c r="Q56" s="80"/>
      <c r="R56" s="80"/>
      <c r="S56" s="80"/>
      <c r="T56" s="93">
        <f t="shared" si="0"/>
        <v>0</v>
      </c>
      <c r="U56" s="98"/>
      <c r="V56" s="138" t="s">
        <v>213</v>
      </c>
    </row>
    <row r="57" spans="1:22" s="200" customFormat="1" ht="17.25" customHeight="1">
      <c r="A57" s="382" t="s">
        <v>101</v>
      </c>
      <c r="B57" s="206" t="s">
        <v>102</v>
      </c>
      <c r="C57" s="208" t="s">
        <v>102</v>
      </c>
      <c r="D57" s="80">
        <f ca="1">OFFSET($H57,0,MONTH(封面!$G$13)-1,)-OFFSET('2019制造费用'!$H57,0,MONTH(封面!$G$13)-1,)</f>
        <v>0</v>
      </c>
      <c r="E57" s="80">
        <f ca="1">OFFSET($H57,0,MONTH(封面!$G$13)-1,)-OFFSET('2020预算制造费用'!$H57,0,MONTH(封面!$G$13)-1,)</f>
        <v>0</v>
      </c>
      <c r="F57" s="80">
        <f ca="1">SUM(OFFSET($H57,0,0,1,MONTH(封面!$G$13)))-SUM(OFFSET('2019制造费用'!$H57,0,0,1,MONTH(封面!$G$13)))</f>
        <v>0</v>
      </c>
      <c r="G57" s="80">
        <f ca="1">SUM(OFFSET($H57,0,0,1,MONTH(封面!$G$13)))-SUM(OFFSET('2020预算制造费用'!$H57,0,0,1,MONTH(封面!$G$13)))</f>
        <v>0</v>
      </c>
      <c r="H57" s="80"/>
      <c r="I57" s="80">
        <v>0</v>
      </c>
      <c r="J57" s="80">
        <v>0</v>
      </c>
      <c r="K57" s="80"/>
      <c r="L57" s="80"/>
      <c r="M57" s="80"/>
      <c r="N57" s="80"/>
      <c r="O57" s="80"/>
      <c r="P57" s="80"/>
      <c r="Q57" s="80"/>
      <c r="R57" s="80"/>
      <c r="S57" s="80"/>
      <c r="T57" s="93">
        <f t="shared" si="0"/>
        <v>0</v>
      </c>
      <c r="U57" s="98"/>
      <c r="V57" s="138" t="s">
        <v>214</v>
      </c>
    </row>
    <row r="58" spans="1:22" s="200" customFormat="1" ht="17.25" customHeight="1">
      <c r="A58" s="382"/>
      <c r="B58" s="209" t="s">
        <v>103</v>
      </c>
      <c r="C58" s="208" t="s">
        <v>103</v>
      </c>
      <c r="D58" s="80">
        <f ca="1">OFFSET($H58,0,MONTH(封面!$G$13)-1,)-OFFSET('2019制造费用'!$H58,0,MONTH(封面!$G$13)-1,)</f>
        <v>0</v>
      </c>
      <c r="E58" s="80">
        <f ca="1">OFFSET($H58,0,MONTH(封面!$G$13)-1,)-OFFSET('2020预算制造费用'!$H58,0,MONTH(封面!$G$13)-1,)</f>
        <v>0</v>
      </c>
      <c r="F58" s="80">
        <f ca="1">SUM(OFFSET($H58,0,0,1,MONTH(封面!$G$13)))-SUM(OFFSET('2019制造费用'!$H58,0,0,1,MONTH(封面!$G$13)))</f>
        <v>0</v>
      </c>
      <c r="G58" s="80">
        <f ca="1">SUM(OFFSET($H58,0,0,1,MONTH(封面!$G$13)))-SUM(OFFSET('2020预算制造费用'!$H58,0,0,1,MONTH(封面!$G$13)))</f>
        <v>0</v>
      </c>
      <c r="H58" s="80"/>
      <c r="I58" s="80">
        <v>0</v>
      </c>
      <c r="J58" s="80">
        <v>0</v>
      </c>
      <c r="K58" s="80"/>
      <c r="L58" s="80"/>
      <c r="M58" s="80"/>
      <c r="N58" s="80"/>
      <c r="O58" s="80"/>
      <c r="P58" s="80"/>
      <c r="Q58" s="80"/>
      <c r="R58" s="80"/>
      <c r="S58" s="80"/>
      <c r="T58" s="93">
        <f t="shared" si="0"/>
        <v>0</v>
      </c>
      <c r="U58" s="98"/>
      <c r="V58" s="138" t="s">
        <v>215</v>
      </c>
    </row>
    <row r="59" spans="1:22" s="200" customFormat="1" ht="17.25" customHeight="1">
      <c r="A59" s="382"/>
      <c r="B59" s="370" t="s">
        <v>104</v>
      </c>
      <c r="C59" s="208" t="s">
        <v>105</v>
      </c>
      <c r="D59" s="80">
        <f ca="1">OFFSET($H59,0,MONTH(封面!$G$13)-1,)-OFFSET('2019制造费用'!$H59,0,MONTH(封面!$G$13)-1,)</f>
        <v>0</v>
      </c>
      <c r="E59" s="80">
        <f ca="1">OFFSET($H59,0,MONTH(封面!$G$13)-1,)-OFFSET('2020预算制造费用'!$H59,0,MONTH(封面!$G$13)-1,)</f>
        <v>0</v>
      </c>
      <c r="F59" s="80">
        <f ca="1">SUM(OFFSET($H59,0,0,1,MONTH(封面!$G$13)))-SUM(OFFSET('2019制造费用'!$H59,0,0,1,MONTH(封面!$G$13)))</f>
        <v>0</v>
      </c>
      <c r="G59" s="80">
        <f ca="1">SUM(OFFSET($H59,0,0,1,MONTH(封面!$G$13)))-SUM(OFFSET('2020预算制造费用'!$H59,0,0,1,MONTH(封面!$G$13)))</f>
        <v>0</v>
      </c>
      <c r="H59" s="80"/>
      <c r="I59" s="80">
        <v>0</v>
      </c>
      <c r="J59" s="80">
        <v>0</v>
      </c>
      <c r="K59" s="80"/>
      <c r="L59" s="80"/>
      <c r="M59" s="80"/>
      <c r="N59" s="80"/>
      <c r="O59" s="80"/>
      <c r="P59" s="80"/>
      <c r="Q59" s="80"/>
      <c r="R59" s="80"/>
      <c r="S59" s="80"/>
      <c r="T59" s="93">
        <f t="shared" si="0"/>
        <v>0</v>
      </c>
      <c r="U59" s="98"/>
      <c r="V59" s="138" t="s">
        <v>216</v>
      </c>
    </row>
    <row r="60" spans="1:22" s="200" customFormat="1" ht="17.25" customHeight="1">
      <c r="A60" s="382"/>
      <c r="B60" s="371"/>
      <c r="C60" s="208" t="s">
        <v>106</v>
      </c>
      <c r="D60" s="80">
        <f ca="1">OFFSET($H60,0,MONTH(封面!$G$13)-1,)-OFFSET('2019制造费用'!$H60,0,MONTH(封面!$G$13)-1,)</f>
        <v>0</v>
      </c>
      <c r="E60" s="80">
        <f ca="1">OFFSET($H60,0,MONTH(封面!$G$13)-1,)-OFFSET('2020预算制造费用'!$H60,0,MONTH(封面!$G$13)-1,)</f>
        <v>0</v>
      </c>
      <c r="F60" s="80">
        <f ca="1">SUM(OFFSET($H60,0,0,1,MONTH(封面!$G$13)))-SUM(OFFSET('2019制造费用'!$H60,0,0,1,MONTH(封面!$G$13)))</f>
        <v>0</v>
      </c>
      <c r="G60" s="80">
        <f ca="1">SUM(OFFSET($H60,0,0,1,MONTH(封面!$G$13)))-SUM(OFFSET('2020预算制造费用'!$H60,0,0,1,MONTH(封面!$G$13)))</f>
        <v>0</v>
      </c>
      <c r="H60" s="80"/>
      <c r="I60" s="80">
        <v>0</v>
      </c>
      <c r="J60" s="80">
        <v>0</v>
      </c>
      <c r="K60" s="80"/>
      <c r="L60" s="80"/>
      <c r="M60" s="80"/>
      <c r="N60" s="80"/>
      <c r="O60" s="80"/>
      <c r="P60" s="80"/>
      <c r="Q60" s="80"/>
      <c r="R60" s="80"/>
      <c r="S60" s="80"/>
      <c r="T60" s="93">
        <f t="shared" si="0"/>
        <v>0</v>
      </c>
      <c r="U60" s="98"/>
      <c r="V60" s="138" t="s">
        <v>217</v>
      </c>
    </row>
    <row r="61" spans="1:22" s="200" customFormat="1" ht="17.25" customHeight="1">
      <c r="A61" s="382"/>
      <c r="B61" s="210" t="s">
        <v>107</v>
      </c>
      <c r="C61" s="208" t="s">
        <v>107</v>
      </c>
      <c r="D61" s="80">
        <f ca="1">OFFSET($H61,0,MONTH(封面!$G$13)-1,)-OFFSET('2019制造费用'!$H61,0,MONTH(封面!$G$13)-1,)</f>
        <v>0</v>
      </c>
      <c r="E61" s="80">
        <f ca="1">OFFSET($H61,0,MONTH(封面!$G$13)-1,)-OFFSET('2020预算制造费用'!$H61,0,MONTH(封面!$G$13)-1,)</f>
        <v>0</v>
      </c>
      <c r="F61" s="80">
        <f ca="1">SUM(OFFSET($H61,0,0,1,MONTH(封面!$G$13)))-SUM(OFFSET('2019制造费用'!$H61,0,0,1,MONTH(封面!$G$13)))</f>
        <v>0</v>
      </c>
      <c r="G61" s="80">
        <f ca="1">SUM(OFFSET($H61,0,0,1,MONTH(封面!$G$13)))-SUM(OFFSET('2020预算制造费用'!$H61,0,0,1,MONTH(封面!$G$13)))</f>
        <v>0</v>
      </c>
      <c r="H61" s="80"/>
      <c r="I61" s="80">
        <v>0</v>
      </c>
      <c r="J61" s="80">
        <v>0</v>
      </c>
      <c r="K61" s="80"/>
      <c r="L61" s="80"/>
      <c r="M61" s="80"/>
      <c r="N61" s="80"/>
      <c r="O61" s="80"/>
      <c r="P61" s="80"/>
      <c r="Q61" s="80"/>
      <c r="R61" s="80"/>
      <c r="S61" s="80"/>
      <c r="T61" s="93">
        <f t="shared" si="0"/>
        <v>0</v>
      </c>
      <c r="U61" s="98"/>
      <c r="V61" s="138" t="s">
        <v>218</v>
      </c>
    </row>
    <row r="62" spans="1:22" s="200" customFormat="1" ht="17.25" customHeight="1">
      <c r="A62" s="382"/>
      <c r="B62" s="206" t="s">
        <v>108</v>
      </c>
      <c r="C62" s="208" t="s">
        <v>108</v>
      </c>
      <c r="D62" s="80">
        <f ca="1">OFFSET($H62,0,MONTH(封面!$G$13)-1,)-OFFSET('2019制造费用'!$H62,0,MONTH(封面!$G$13)-1,)</f>
        <v>0</v>
      </c>
      <c r="E62" s="80">
        <f ca="1">OFFSET($H62,0,MONTH(封面!$G$13)-1,)-OFFSET('2020预算制造费用'!$H62,0,MONTH(封面!$G$13)-1,)</f>
        <v>0</v>
      </c>
      <c r="F62" s="80">
        <f ca="1">SUM(OFFSET($H62,0,0,1,MONTH(封面!$G$13)))-SUM(OFFSET('2019制造费用'!$H62,0,0,1,MONTH(封面!$G$13)))</f>
        <v>0</v>
      </c>
      <c r="G62" s="80">
        <f ca="1">SUM(OFFSET($H62,0,0,1,MONTH(封面!$G$13)))-SUM(OFFSET('2020预算制造费用'!$H62,0,0,1,MONTH(封面!$G$13)))</f>
        <v>0</v>
      </c>
      <c r="H62" s="80"/>
      <c r="I62" s="80">
        <v>0</v>
      </c>
      <c r="J62" s="80">
        <v>0</v>
      </c>
      <c r="K62" s="80"/>
      <c r="L62" s="80"/>
      <c r="M62" s="80"/>
      <c r="N62" s="80"/>
      <c r="O62" s="80"/>
      <c r="P62" s="80"/>
      <c r="Q62" s="80"/>
      <c r="R62" s="80"/>
      <c r="S62" s="80"/>
      <c r="T62" s="93">
        <f t="shared" si="0"/>
        <v>0</v>
      </c>
      <c r="U62" s="98"/>
      <c r="V62" s="138" t="s">
        <v>219</v>
      </c>
    </row>
    <row r="63" spans="1:22" s="200" customFormat="1" ht="17.25" customHeight="1">
      <c r="A63" s="383" t="s">
        <v>109</v>
      </c>
      <c r="B63" s="211" t="s">
        <v>110</v>
      </c>
      <c r="C63" s="208" t="s">
        <v>110</v>
      </c>
      <c r="D63" s="80">
        <f ca="1">OFFSET($H63,0,MONTH(封面!$G$13)-1,)-OFFSET('2019制造费用'!$H63,0,MONTH(封面!$G$13)-1,)</f>
        <v>1421.1900000000005</v>
      </c>
      <c r="E63" s="80">
        <f ca="1">OFFSET($H63,0,MONTH(封面!$G$13)-1,)-OFFSET('2020预算制造费用'!$H63,0,MONTH(封面!$G$13)-1,)</f>
        <v>8533.26</v>
      </c>
      <c r="F63" s="80">
        <f ca="1">SUM(OFFSET($H63,0,0,1,MONTH(封面!$G$13)))-SUM(OFFSET('2019制造费用'!$H63,0,0,1,MONTH(封面!$G$13)))</f>
        <v>-60919.640000000014</v>
      </c>
      <c r="G63" s="80">
        <f ca="1">SUM(OFFSET($H63,0,0,1,MONTH(封面!$G$13)))-SUM(OFFSET('2020预算制造费用'!$H63,0,0,1,MONTH(封面!$G$13)))</f>
        <v>22054.5</v>
      </c>
      <c r="H63" s="80">
        <v>6424.78</v>
      </c>
      <c r="I63" s="80">
        <v>7096.46</v>
      </c>
      <c r="J63" s="80">
        <v>8533.26</v>
      </c>
      <c r="K63" s="80"/>
      <c r="L63" s="80"/>
      <c r="M63" s="80"/>
      <c r="N63" s="80"/>
      <c r="O63" s="80"/>
      <c r="P63" s="80"/>
      <c r="Q63" s="80"/>
      <c r="R63" s="80"/>
      <c r="S63" s="80"/>
      <c r="T63" s="93">
        <f t="shared" si="0"/>
        <v>22054.5</v>
      </c>
      <c r="U63" s="98"/>
      <c r="V63" s="138" t="s">
        <v>220</v>
      </c>
    </row>
    <row r="64" spans="1:22" s="200" customFormat="1" ht="17.25" customHeight="1">
      <c r="A64" s="383"/>
      <c r="B64" s="211" t="s">
        <v>111</v>
      </c>
      <c r="C64" s="208" t="s">
        <v>111</v>
      </c>
      <c r="D64" s="80">
        <f ca="1">OFFSET($H64,0,MONTH(封面!$G$13)-1,)-OFFSET('2019制造费用'!$H64,0,MONTH(封面!$G$13)-1,)</f>
        <v>-724.53</v>
      </c>
      <c r="E64" s="80">
        <f ca="1">OFFSET($H64,0,MONTH(封面!$G$13)-1,)-OFFSET('2020预算制造费用'!$H64,0,MONTH(封面!$G$13)-1,)</f>
        <v>-1254.1683264936823</v>
      </c>
      <c r="F64" s="80">
        <f ca="1">SUM(OFFSET($H64,0,0,1,MONTH(封面!$G$13)))-SUM(OFFSET('2019制造费用'!$H64,0,0,1,MONTH(封面!$G$13)))</f>
        <v>5482.07</v>
      </c>
      <c r="G64" s="80">
        <f ca="1">SUM(OFFSET($H64,0,0,1,MONTH(封面!$G$13)))-SUM(OFFSET('2020预算制造费用'!$H64,0,0,1,MONTH(封面!$G$13)))</f>
        <v>1342.1169871069906</v>
      </c>
      <c r="H64" s="80">
        <v>3580</v>
      </c>
      <c r="I64" s="80">
        <v>2500</v>
      </c>
      <c r="J64" s="80">
        <v>1000</v>
      </c>
      <c r="K64" s="80"/>
      <c r="L64" s="80"/>
      <c r="M64" s="80"/>
      <c r="N64" s="80"/>
      <c r="O64" s="80"/>
      <c r="P64" s="80"/>
      <c r="Q64" s="80"/>
      <c r="R64" s="80"/>
      <c r="S64" s="80"/>
      <c r="T64" s="93">
        <f t="shared" si="0"/>
        <v>7080</v>
      </c>
      <c r="U64" s="98"/>
      <c r="V64" s="138" t="s">
        <v>221</v>
      </c>
    </row>
    <row r="65" spans="1:22" s="200" customFormat="1" ht="17.25" customHeight="1">
      <c r="A65" s="383"/>
      <c r="B65" s="211" t="s">
        <v>112</v>
      </c>
      <c r="C65" s="208" t="s">
        <v>112</v>
      </c>
      <c r="D65" s="80">
        <f ca="1">OFFSET($H65,0,MONTH(封面!$G$13)-1,)-OFFSET('2019制造费用'!$H65,0,MONTH(封面!$G$13)-1,)</f>
        <v>-36675.67</v>
      </c>
      <c r="E65" s="80">
        <f ca="1">OFFSET($H65,0,MONTH(封面!$G$13)-1,)-OFFSET('2020预算制造费用'!$H65,0,MONTH(封面!$G$13)-1,)</f>
        <v>13135.769275512852</v>
      </c>
      <c r="F65" s="80">
        <f ca="1">SUM(OFFSET($H65,0,0,1,MONTH(封面!$G$13)))-SUM(OFFSET('2019制造费用'!$H65,0,0,1,MONTH(封面!$G$13)))</f>
        <v>227617.16999999995</v>
      </c>
      <c r="G65" s="80">
        <f ca="1">SUM(OFFSET($H65,0,0,1,MONTH(封面!$G$13)))-SUM(OFFSET('2020预算制造费用'!$H65,0,0,1,MONTH(封面!$G$13)))</f>
        <v>161617.58771441551</v>
      </c>
      <c r="H65" s="80">
        <v>184476.12</v>
      </c>
      <c r="I65" s="80">
        <v>141514.98000000001</v>
      </c>
      <c r="J65" s="80">
        <v>122049.48</v>
      </c>
      <c r="K65" s="80"/>
      <c r="L65" s="80"/>
      <c r="M65" s="80"/>
      <c r="N65" s="80"/>
      <c r="O65" s="80"/>
      <c r="P65" s="80"/>
      <c r="Q65" s="80"/>
      <c r="R65" s="80"/>
      <c r="S65" s="80"/>
      <c r="T65" s="93">
        <f t="shared" si="0"/>
        <v>448040.57999999996</v>
      </c>
      <c r="U65" s="98"/>
      <c r="V65" s="138" t="s">
        <v>222</v>
      </c>
    </row>
    <row r="66" spans="1:22" s="200" customFormat="1" ht="17.25" customHeight="1">
      <c r="A66" s="383"/>
      <c r="B66" s="211" t="s">
        <v>113</v>
      </c>
      <c r="C66" s="208" t="s">
        <v>113</v>
      </c>
      <c r="D66" s="80">
        <f ca="1">OFFSET($H66,0,MONTH(封面!$G$13)-1,)-OFFSET('2019制造费用'!$H66,0,MONTH(封面!$G$13)-1,)</f>
        <v>0</v>
      </c>
      <c r="E66" s="80">
        <f ca="1">OFFSET($H66,0,MONTH(封面!$G$13)-1,)-OFFSET('2020预算制造费用'!$H66,0,MONTH(封面!$G$13)-1,)</f>
        <v>0</v>
      </c>
      <c r="F66" s="80">
        <f ca="1">SUM(OFFSET($H66,0,0,1,MONTH(封面!$G$13)))-SUM(OFFSET('2019制造费用'!$H66,0,0,1,MONTH(封面!$G$13)))</f>
        <v>0</v>
      </c>
      <c r="G66" s="80">
        <f ca="1">SUM(OFFSET($H66,0,0,1,MONTH(封面!$G$13)))-SUM(OFFSET('2020预算制造费用'!$H66,0,0,1,MONTH(封面!$G$13)))</f>
        <v>0</v>
      </c>
      <c r="H66" s="80"/>
      <c r="I66" s="80">
        <v>0</v>
      </c>
      <c r="J66" s="80">
        <v>0</v>
      </c>
      <c r="K66" s="80"/>
      <c r="L66" s="80"/>
      <c r="M66" s="80"/>
      <c r="N66" s="80"/>
      <c r="O66" s="80"/>
      <c r="P66" s="80"/>
      <c r="Q66" s="80"/>
      <c r="R66" s="80"/>
      <c r="S66" s="80"/>
      <c r="T66" s="93">
        <f t="shared" si="0"/>
        <v>0</v>
      </c>
      <c r="U66" s="98"/>
      <c r="V66" s="138" t="s">
        <v>223</v>
      </c>
    </row>
    <row r="67" spans="1:22" s="200" customFormat="1" ht="17.25" customHeight="1">
      <c r="A67" s="383"/>
      <c r="B67" s="211" t="s">
        <v>114</v>
      </c>
      <c r="C67" s="208" t="s">
        <v>114</v>
      </c>
      <c r="D67" s="80">
        <f ca="1">OFFSET($H67,0,MONTH(封面!$G$13)-1,)-OFFSET('2019制造费用'!$H67,0,MONTH(封面!$G$13)-1,)</f>
        <v>157923.91999999998</v>
      </c>
      <c r="E67" s="80">
        <f ca="1">OFFSET($H67,0,MONTH(封面!$G$13)-1,)-OFFSET('2020预算制造费用'!$H67,0,MONTH(封面!$G$13)-1,)</f>
        <v>17922.871931965696</v>
      </c>
      <c r="F67" s="80">
        <f ca="1">SUM(OFFSET($H67,0,0,1,MONTH(封面!$G$13)))-SUM(OFFSET('2019制造费用'!$H67,0,0,1,MONTH(封面!$G$13)))</f>
        <v>368765.23999999993</v>
      </c>
      <c r="G67" s="80">
        <f ca="1">SUM(OFFSET($H67,0,0,1,MONTH(封面!$G$13)))-SUM(OFFSET('2020预算制造费用'!$H67,0,0,1,MONTH(封面!$G$13)))</f>
        <v>22220.28615896008</v>
      </c>
      <c r="H67" s="80">
        <v>317091.74</v>
      </c>
      <c r="I67" s="80">
        <v>67654.13</v>
      </c>
      <c r="J67" s="80">
        <v>300674.31</v>
      </c>
      <c r="K67" s="80"/>
      <c r="L67" s="80"/>
      <c r="M67" s="80"/>
      <c r="N67" s="80"/>
      <c r="O67" s="80"/>
      <c r="P67" s="80"/>
      <c r="Q67" s="80"/>
      <c r="R67" s="80"/>
      <c r="S67" s="80"/>
      <c r="T67" s="93">
        <f t="shared" si="0"/>
        <v>685420.17999999993</v>
      </c>
      <c r="U67" s="98"/>
      <c r="V67" s="138" t="s">
        <v>224</v>
      </c>
    </row>
    <row r="68" spans="1:22" s="200" customFormat="1" ht="17.25" customHeight="1">
      <c r="A68" s="383"/>
      <c r="B68" s="370" t="s">
        <v>115</v>
      </c>
      <c r="C68" s="208" t="s">
        <v>116</v>
      </c>
      <c r="D68" s="80">
        <f ca="1">OFFSET($H68,0,MONTH(封面!$G$13)-1,)-OFFSET('2019制造费用'!$H68,0,MONTH(封面!$G$13)-1,)</f>
        <v>0</v>
      </c>
      <c r="E68" s="80">
        <f ca="1">OFFSET($H68,0,MONTH(封面!$G$13)-1,)-OFFSET('2020预算制造费用'!$H68,0,MONTH(封面!$G$13)-1,)</f>
        <v>0</v>
      </c>
      <c r="F68" s="80">
        <f ca="1">SUM(OFFSET($H68,0,0,1,MONTH(封面!$G$13)))-SUM(OFFSET('2019制造费用'!$H68,0,0,1,MONTH(封面!$G$13)))</f>
        <v>0</v>
      </c>
      <c r="G68" s="80">
        <f ca="1">SUM(OFFSET($H68,0,0,1,MONTH(封面!$G$13)))-SUM(OFFSET('2020预算制造费用'!$H68,0,0,1,MONTH(封面!$G$13)))</f>
        <v>0</v>
      </c>
      <c r="H68" s="80"/>
      <c r="I68" s="80">
        <v>0</v>
      </c>
      <c r="J68" s="80">
        <v>0</v>
      </c>
      <c r="K68" s="80"/>
      <c r="L68" s="80"/>
      <c r="M68" s="80"/>
      <c r="N68" s="80"/>
      <c r="O68" s="80"/>
      <c r="P68" s="80"/>
      <c r="Q68" s="80"/>
      <c r="R68" s="80"/>
      <c r="S68" s="80"/>
      <c r="T68" s="93">
        <f t="shared" si="0"/>
        <v>0</v>
      </c>
      <c r="U68" s="98"/>
      <c r="V68" s="138" t="s">
        <v>225</v>
      </c>
    </row>
    <row r="69" spans="1:22" s="200" customFormat="1" ht="17.25" customHeight="1">
      <c r="A69" s="383"/>
      <c r="B69" s="371"/>
      <c r="C69" s="208" t="s">
        <v>117</v>
      </c>
      <c r="D69" s="80">
        <f ca="1">OFFSET($H69,0,MONTH(封面!$G$13)-1,)-OFFSET('2019制造费用'!$H69,0,MONTH(封面!$G$13)-1,)</f>
        <v>0</v>
      </c>
      <c r="E69" s="80">
        <f ca="1">OFFSET($H69,0,MONTH(封面!$G$13)-1,)-OFFSET('2020预算制造费用'!$H69,0,MONTH(封面!$G$13)-1,)</f>
        <v>0</v>
      </c>
      <c r="F69" s="80">
        <f ca="1">SUM(OFFSET($H69,0,0,1,MONTH(封面!$G$13)))-SUM(OFFSET('2019制造费用'!$H69,0,0,1,MONTH(封面!$G$13)))</f>
        <v>0</v>
      </c>
      <c r="G69" s="80">
        <f ca="1">SUM(OFFSET($H69,0,0,1,MONTH(封面!$G$13)))-SUM(OFFSET('2020预算制造费用'!$H69,0,0,1,MONTH(封面!$G$13)))</f>
        <v>0</v>
      </c>
      <c r="H69" s="80"/>
      <c r="I69" s="80">
        <v>0</v>
      </c>
      <c r="J69" s="80">
        <v>0</v>
      </c>
      <c r="K69" s="80"/>
      <c r="L69" s="80"/>
      <c r="M69" s="80"/>
      <c r="N69" s="80"/>
      <c r="O69" s="80"/>
      <c r="P69" s="80"/>
      <c r="Q69" s="80"/>
      <c r="R69" s="80"/>
      <c r="S69" s="80"/>
      <c r="T69" s="93">
        <f t="shared" si="0"/>
        <v>0</v>
      </c>
      <c r="U69" s="98"/>
      <c r="V69" s="138" t="s">
        <v>226</v>
      </c>
    </row>
    <row r="70" spans="1:22" s="200" customFormat="1" ht="17.25" customHeight="1">
      <c r="A70" s="383"/>
      <c r="B70" s="209" t="s">
        <v>118</v>
      </c>
      <c r="C70" s="208" t="s">
        <v>118</v>
      </c>
      <c r="D70" s="80">
        <f ca="1">OFFSET($H70,0,MONTH(封面!$G$13)-1,)-OFFSET('2019制造费用'!$H70,0,MONTH(封面!$G$13)-1,)</f>
        <v>0</v>
      </c>
      <c r="E70" s="80">
        <f ca="1">OFFSET($H70,0,MONTH(封面!$G$13)-1,)-OFFSET('2020预算制造费用'!$H70,0,MONTH(封面!$G$13)-1,)</f>
        <v>0</v>
      </c>
      <c r="F70" s="80">
        <f ca="1">SUM(OFFSET($H70,0,0,1,MONTH(封面!$G$13)))-SUM(OFFSET('2019制造费用'!$H70,0,0,1,MONTH(封面!$G$13)))</f>
        <v>0</v>
      </c>
      <c r="G70" s="80">
        <f ca="1">SUM(OFFSET($H70,0,0,1,MONTH(封面!$G$13)))-SUM(OFFSET('2020预算制造费用'!$H70,0,0,1,MONTH(封面!$G$13)))</f>
        <v>0</v>
      </c>
      <c r="H70" s="80"/>
      <c r="I70" s="80">
        <v>0</v>
      </c>
      <c r="J70" s="80">
        <v>0</v>
      </c>
      <c r="K70" s="80"/>
      <c r="L70" s="80"/>
      <c r="M70" s="80"/>
      <c r="N70" s="80"/>
      <c r="O70" s="80"/>
      <c r="P70" s="80"/>
      <c r="Q70" s="80"/>
      <c r="R70" s="80"/>
      <c r="S70" s="80"/>
      <c r="T70" s="93">
        <f t="shared" si="0"/>
        <v>0</v>
      </c>
      <c r="U70" s="98"/>
      <c r="V70" s="138" t="s">
        <v>227</v>
      </c>
    </row>
    <row r="71" spans="1:22" s="200" customFormat="1" ht="17.25" customHeight="1">
      <c r="A71" s="383"/>
      <c r="B71" s="210" t="s">
        <v>119</v>
      </c>
      <c r="C71" s="208" t="s">
        <v>119</v>
      </c>
      <c r="D71" s="80">
        <f ca="1">OFFSET($H71,0,MONTH(封面!$G$13)-1,)-OFFSET('2019制造费用'!$H71,0,MONTH(封面!$G$13)-1,)</f>
        <v>0</v>
      </c>
      <c r="E71" s="80">
        <f ca="1">OFFSET($H71,0,MONTH(封面!$G$13)-1,)-OFFSET('2020预算制造费用'!$H71,0,MONTH(封面!$G$13)-1,)</f>
        <v>0</v>
      </c>
      <c r="F71" s="80">
        <f ca="1">SUM(OFFSET($H71,0,0,1,MONTH(封面!$G$13)))-SUM(OFFSET('2019制造费用'!$H71,0,0,1,MONTH(封面!$G$13)))</f>
        <v>0</v>
      </c>
      <c r="G71" s="80">
        <f ca="1">SUM(OFFSET($H71,0,0,1,MONTH(封面!$G$13)))-SUM(OFFSET('2020预算制造费用'!$H71,0,0,1,MONTH(封面!$G$13)))</f>
        <v>0</v>
      </c>
      <c r="H71" s="80"/>
      <c r="I71" s="80">
        <v>0</v>
      </c>
      <c r="J71" s="80">
        <v>0</v>
      </c>
      <c r="K71" s="80"/>
      <c r="L71" s="80"/>
      <c r="M71" s="80"/>
      <c r="N71" s="80"/>
      <c r="O71" s="80"/>
      <c r="P71" s="80"/>
      <c r="Q71" s="80"/>
      <c r="R71" s="80"/>
      <c r="S71" s="80"/>
      <c r="T71" s="93">
        <f t="shared" ref="T71:T92" si="1">SUM(H71:S71)</f>
        <v>0</v>
      </c>
      <c r="U71" s="98"/>
      <c r="V71" s="138" t="s">
        <v>228</v>
      </c>
    </row>
    <row r="72" spans="1:22" s="200" customFormat="1" ht="17.25" customHeight="1">
      <c r="A72" s="383"/>
      <c r="B72" s="210" t="s">
        <v>120</v>
      </c>
      <c r="C72" s="208" t="s">
        <v>120</v>
      </c>
      <c r="D72" s="80">
        <f ca="1">OFFSET($H72,0,MONTH(封面!$G$13)-1,)-OFFSET('2019制造费用'!$H72,0,MONTH(封面!$G$13)-1,)</f>
        <v>0</v>
      </c>
      <c r="E72" s="80">
        <f ca="1">OFFSET($H72,0,MONTH(封面!$G$13)-1,)-OFFSET('2020预算制造费用'!$H72,0,MONTH(封面!$G$13)-1,)</f>
        <v>0</v>
      </c>
      <c r="F72" s="80">
        <f ca="1">SUM(OFFSET($H72,0,0,1,MONTH(封面!$G$13)))-SUM(OFFSET('2019制造费用'!$H72,0,0,1,MONTH(封面!$G$13)))</f>
        <v>0</v>
      </c>
      <c r="G72" s="80">
        <f ca="1">SUM(OFFSET($H72,0,0,1,MONTH(封面!$G$13)))-SUM(OFFSET('2020预算制造费用'!$H72,0,0,1,MONTH(封面!$G$13)))</f>
        <v>0</v>
      </c>
      <c r="H72" s="80"/>
      <c r="I72" s="80">
        <v>0</v>
      </c>
      <c r="J72" s="80">
        <v>0</v>
      </c>
      <c r="K72" s="80"/>
      <c r="L72" s="80"/>
      <c r="M72" s="80"/>
      <c r="N72" s="80"/>
      <c r="O72" s="80"/>
      <c r="P72" s="80"/>
      <c r="Q72" s="80"/>
      <c r="R72" s="80"/>
      <c r="S72" s="80"/>
      <c r="T72" s="93">
        <f t="shared" si="1"/>
        <v>0</v>
      </c>
      <c r="U72" s="98"/>
      <c r="V72" s="138" t="s">
        <v>229</v>
      </c>
    </row>
    <row r="73" spans="1:22" s="200" customFormat="1" ht="17.25" customHeight="1">
      <c r="A73" s="383"/>
      <c r="B73" s="370" t="s">
        <v>121</v>
      </c>
      <c r="C73" s="208" t="s">
        <v>122</v>
      </c>
      <c r="D73" s="80">
        <f ca="1">OFFSET($H73,0,MONTH(封面!$G$13)-1,)-OFFSET('2019制造费用'!$H73,0,MONTH(封面!$G$13)-1,)</f>
        <v>0</v>
      </c>
      <c r="E73" s="80">
        <f ca="1">OFFSET($H73,0,MONTH(封面!$G$13)-1,)-OFFSET('2020预算制造费用'!$H73,0,MONTH(封面!$G$13)-1,)</f>
        <v>0</v>
      </c>
      <c r="F73" s="80">
        <f ca="1">SUM(OFFSET($H73,0,0,1,MONTH(封面!$G$13)))-SUM(OFFSET('2019制造费用'!$H73,0,0,1,MONTH(封面!$G$13)))</f>
        <v>0</v>
      </c>
      <c r="G73" s="80">
        <f ca="1">SUM(OFFSET($H73,0,0,1,MONTH(封面!$G$13)))-SUM(OFFSET('2020预算制造费用'!$H73,0,0,1,MONTH(封面!$G$13)))</f>
        <v>0</v>
      </c>
      <c r="H73" s="80"/>
      <c r="I73" s="80">
        <v>0</v>
      </c>
      <c r="J73" s="80">
        <v>0</v>
      </c>
      <c r="K73" s="80"/>
      <c r="L73" s="80"/>
      <c r="M73" s="80"/>
      <c r="N73" s="80"/>
      <c r="O73" s="80"/>
      <c r="P73" s="80"/>
      <c r="Q73" s="80"/>
      <c r="R73" s="80"/>
      <c r="S73" s="80"/>
      <c r="T73" s="93">
        <f t="shared" si="1"/>
        <v>0</v>
      </c>
      <c r="U73" s="98"/>
      <c r="V73" s="138" t="s">
        <v>230</v>
      </c>
    </row>
    <row r="74" spans="1:22" s="200" customFormat="1" ht="17.25" customHeight="1">
      <c r="A74" s="383"/>
      <c r="B74" s="371"/>
      <c r="C74" s="204" t="s">
        <v>123</v>
      </c>
      <c r="D74" s="80">
        <f ca="1">OFFSET($H74,0,MONTH(封面!$G$13)-1,)-OFFSET('2019制造费用'!$H74,0,MONTH(封面!$G$13)-1,)</f>
        <v>0</v>
      </c>
      <c r="E74" s="80">
        <f ca="1">OFFSET($H74,0,MONTH(封面!$G$13)-1,)-OFFSET('2020预算制造费用'!$H74,0,MONTH(封面!$G$13)-1,)</f>
        <v>0</v>
      </c>
      <c r="F74" s="80">
        <f ca="1">SUM(OFFSET($H74,0,0,1,MONTH(封面!$G$13)))-SUM(OFFSET('2019制造费用'!$H74,0,0,1,MONTH(封面!$G$13)))</f>
        <v>0</v>
      </c>
      <c r="G74" s="80">
        <f ca="1">SUM(OFFSET($H74,0,0,1,MONTH(封面!$G$13)))-SUM(OFFSET('2020预算制造费用'!$H74,0,0,1,MONTH(封面!$G$13)))</f>
        <v>0</v>
      </c>
      <c r="H74" s="80"/>
      <c r="I74" s="80">
        <v>0</v>
      </c>
      <c r="J74" s="80">
        <v>0</v>
      </c>
      <c r="K74" s="80"/>
      <c r="L74" s="80"/>
      <c r="M74" s="80"/>
      <c r="N74" s="80"/>
      <c r="O74" s="80"/>
      <c r="P74" s="80"/>
      <c r="Q74" s="80"/>
      <c r="R74" s="80"/>
      <c r="S74" s="80"/>
      <c r="T74" s="93">
        <f t="shared" si="1"/>
        <v>0</v>
      </c>
      <c r="U74" s="98"/>
      <c r="V74" s="138" t="s">
        <v>231</v>
      </c>
    </row>
    <row r="75" spans="1:22" s="200" customFormat="1" ht="17.25" customHeight="1">
      <c r="A75" s="383"/>
      <c r="B75" s="210" t="s">
        <v>124</v>
      </c>
      <c r="C75" s="208" t="s">
        <v>124</v>
      </c>
      <c r="D75" s="80">
        <f ca="1">OFFSET($H75,0,MONTH(封面!$G$13)-1,)-OFFSET('2019制造费用'!$H75,0,MONTH(封面!$G$13)-1,)</f>
        <v>0</v>
      </c>
      <c r="E75" s="80">
        <f ca="1">OFFSET($H75,0,MONTH(封面!$G$13)-1,)-OFFSET('2020预算制造费用'!$H75,0,MONTH(封面!$G$13)-1,)</f>
        <v>0</v>
      </c>
      <c r="F75" s="80">
        <f ca="1">SUM(OFFSET($H75,0,0,1,MONTH(封面!$G$13)))-SUM(OFFSET('2019制造费用'!$H75,0,0,1,MONTH(封面!$G$13)))</f>
        <v>450</v>
      </c>
      <c r="G75" s="80">
        <f ca="1">SUM(OFFSET($H75,0,0,1,MONTH(封面!$G$13)))-SUM(OFFSET('2020预算制造费用'!$H75,0,0,1,MONTH(封面!$G$13)))</f>
        <v>450</v>
      </c>
      <c r="H75" s="80">
        <v>450</v>
      </c>
      <c r="I75" s="80">
        <v>0</v>
      </c>
      <c r="J75" s="80">
        <v>0</v>
      </c>
      <c r="K75" s="80"/>
      <c r="L75" s="80"/>
      <c r="M75" s="80"/>
      <c r="N75" s="80"/>
      <c r="O75" s="80"/>
      <c r="P75" s="80"/>
      <c r="Q75" s="80"/>
      <c r="R75" s="80"/>
      <c r="S75" s="80"/>
      <c r="T75" s="93">
        <f t="shared" si="1"/>
        <v>450</v>
      </c>
      <c r="U75" s="98"/>
      <c r="V75" s="138" t="s">
        <v>232</v>
      </c>
    </row>
    <row r="76" spans="1:22" s="200" customFormat="1" ht="17.25" customHeight="1">
      <c r="A76" s="384" t="s">
        <v>125</v>
      </c>
      <c r="B76" s="203" t="s">
        <v>126</v>
      </c>
      <c r="C76" s="208" t="s">
        <v>126</v>
      </c>
      <c r="D76" s="80">
        <f ca="1">OFFSET($H76,0,MONTH(封面!$G$13)-1,)-OFFSET('2019制造费用'!$H76,0,MONTH(封面!$G$13)-1,)</f>
        <v>0</v>
      </c>
      <c r="E76" s="80">
        <f ca="1">OFFSET($H76,0,MONTH(封面!$G$13)-1,)-OFFSET('2020预算制造费用'!$H76,0,MONTH(封面!$G$13)-1,)</f>
        <v>0</v>
      </c>
      <c r="F76" s="80">
        <f ca="1">SUM(OFFSET($H76,0,0,1,MONTH(封面!$G$13)))-SUM(OFFSET('2019制造费用'!$H76,0,0,1,MONTH(封面!$G$13)))</f>
        <v>0</v>
      </c>
      <c r="G76" s="80">
        <f ca="1">SUM(OFFSET($H76,0,0,1,MONTH(封面!$G$13)))-SUM(OFFSET('2020预算制造费用'!$H76,0,0,1,MONTH(封面!$G$13)))</f>
        <v>0</v>
      </c>
      <c r="H76" s="80"/>
      <c r="I76" s="80">
        <v>0</v>
      </c>
      <c r="J76" s="80">
        <v>0</v>
      </c>
      <c r="K76" s="80"/>
      <c r="L76" s="80"/>
      <c r="M76" s="80"/>
      <c r="N76" s="80"/>
      <c r="O76" s="80"/>
      <c r="P76" s="80"/>
      <c r="Q76" s="80"/>
      <c r="R76" s="80"/>
      <c r="S76" s="80"/>
      <c r="T76" s="93">
        <f t="shared" si="1"/>
        <v>0</v>
      </c>
      <c r="U76" s="98"/>
      <c r="V76" s="138" t="s">
        <v>233</v>
      </c>
    </row>
    <row r="77" spans="1:22" s="200" customFormat="1" ht="17.25" customHeight="1">
      <c r="A77" s="384"/>
      <c r="B77" s="372" t="s">
        <v>127</v>
      </c>
      <c r="C77" s="208" t="s">
        <v>128</v>
      </c>
      <c r="D77" s="80">
        <f ca="1">OFFSET($H77,0,MONTH(封面!$G$13)-1,)-OFFSET('2019制造费用'!$H77,0,MONTH(封面!$G$13)-1,)</f>
        <v>0</v>
      </c>
      <c r="E77" s="80">
        <f ca="1">OFFSET($H77,0,MONTH(封面!$G$13)-1,)-OFFSET('2020预算制造费用'!$H77,0,MONTH(封面!$G$13)-1,)</f>
        <v>0</v>
      </c>
      <c r="F77" s="80">
        <f ca="1">SUM(OFFSET($H77,0,0,1,MONTH(封面!$G$13)))-SUM(OFFSET('2019制造费用'!$H77,0,0,1,MONTH(封面!$G$13)))</f>
        <v>28301.89</v>
      </c>
      <c r="G77" s="80">
        <f ca="1">SUM(OFFSET($H77,0,0,1,MONTH(封面!$G$13)))-SUM(OFFSET('2020预算制造费用'!$H77,0,0,1,MONTH(封面!$G$13)))</f>
        <v>28301.89</v>
      </c>
      <c r="H77" s="80">
        <v>28301.89</v>
      </c>
      <c r="I77" s="80">
        <v>0</v>
      </c>
      <c r="J77" s="80">
        <v>0</v>
      </c>
      <c r="K77" s="80"/>
      <c r="L77" s="80"/>
      <c r="M77" s="80"/>
      <c r="N77" s="80"/>
      <c r="O77" s="80"/>
      <c r="P77" s="80"/>
      <c r="Q77" s="80"/>
      <c r="R77" s="80"/>
      <c r="S77" s="80"/>
      <c r="T77" s="93">
        <f t="shared" si="1"/>
        <v>28301.89</v>
      </c>
      <c r="U77" s="98"/>
      <c r="V77" s="138" t="s">
        <v>234</v>
      </c>
    </row>
    <row r="78" spans="1:22" s="200" customFormat="1" ht="17.25" customHeight="1">
      <c r="A78" s="384"/>
      <c r="B78" s="373"/>
      <c r="C78" s="204" t="s">
        <v>129</v>
      </c>
      <c r="D78" s="80">
        <f ca="1">OFFSET($H78,0,MONTH(封面!$G$13)-1,)-OFFSET('2019制造费用'!$H78,0,MONTH(封面!$G$13)-1,)</f>
        <v>0</v>
      </c>
      <c r="E78" s="80">
        <f ca="1">OFFSET($H78,0,MONTH(封面!$G$13)-1,)-OFFSET('2020预算制造费用'!$H78,0,MONTH(封面!$G$13)-1,)</f>
        <v>0</v>
      </c>
      <c r="F78" s="80">
        <f ca="1">SUM(OFFSET($H78,0,0,1,MONTH(封面!$G$13)))-SUM(OFFSET('2019制造费用'!$H78,0,0,1,MONTH(封面!$G$13)))</f>
        <v>0</v>
      </c>
      <c r="G78" s="80">
        <f ca="1">SUM(OFFSET($H78,0,0,1,MONTH(封面!$G$13)))-SUM(OFFSET('2020预算制造费用'!$H78,0,0,1,MONTH(封面!$G$13)))</f>
        <v>0</v>
      </c>
      <c r="H78" s="80"/>
      <c r="I78" s="80">
        <v>0</v>
      </c>
      <c r="J78" s="80">
        <v>0</v>
      </c>
      <c r="K78" s="80"/>
      <c r="L78" s="80"/>
      <c r="M78" s="80"/>
      <c r="N78" s="80"/>
      <c r="O78" s="80"/>
      <c r="P78" s="80"/>
      <c r="Q78" s="80"/>
      <c r="R78" s="80"/>
      <c r="S78" s="80"/>
      <c r="T78" s="93">
        <f t="shared" si="1"/>
        <v>0</v>
      </c>
      <c r="U78" s="98"/>
      <c r="V78" s="138" t="s">
        <v>235</v>
      </c>
    </row>
    <row r="79" spans="1:22" s="200" customFormat="1" ht="17.25" customHeight="1">
      <c r="A79" s="384"/>
      <c r="B79" s="206" t="s">
        <v>130</v>
      </c>
      <c r="C79" s="208" t="s">
        <v>130</v>
      </c>
      <c r="D79" s="80">
        <f ca="1">OFFSET($H79,0,MONTH(封面!$G$13)-1,)-OFFSET('2019制造费用'!$H79,0,MONTH(封面!$G$13)-1,)</f>
        <v>0</v>
      </c>
      <c r="E79" s="80">
        <f ca="1">OFFSET($H79,0,MONTH(封面!$G$13)-1,)-OFFSET('2020预算制造费用'!$H79,0,MONTH(封面!$G$13)-1,)</f>
        <v>0</v>
      </c>
      <c r="F79" s="80">
        <f ca="1">SUM(OFFSET($H79,0,0,1,MONTH(封面!$G$13)))-SUM(OFFSET('2019制造费用'!$H79,0,0,1,MONTH(封面!$G$13)))</f>
        <v>0</v>
      </c>
      <c r="G79" s="80">
        <f ca="1">SUM(OFFSET($H79,0,0,1,MONTH(封面!$G$13)))-SUM(OFFSET('2020预算制造费用'!$H79,0,0,1,MONTH(封面!$G$13)))</f>
        <v>0</v>
      </c>
      <c r="H79" s="80"/>
      <c r="I79" s="80">
        <v>0</v>
      </c>
      <c r="J79" s="80">
        <v>0</v>
      </c>
      <c r="K79" s="80"/>
      <c r="L79" s="80"/>
      <c r="M79" s="80"/>
      <c r="N79" s="80"/>
      <c r="O79" s="80"/>
      <c r="P79" s="80"/>
      <c r="Q79" s="80"/>
      <c r="R79" s="80"/>
      <c r="S79" s="80"/>
      <c r="T79" s="93">
        <f t="shared" si="1"/>
        <v>0</v>
      </c>
      <c r="U79" s="98"/>
      <c r="V79" s="138" t="s">
        <v>236</v>
      </c>
    </row>
    <row r="80" spans="1:22" s="200" customFormat="1" ht="17.25" customHeight="1">
      <c r="A80" s="385" t="s">
        <v>131</v>
      </c>
      <c r="B80" s="206" t="s">
        <v>132</v>
      </c>
      <c r="C80" s="208" t="s">
        <v>132</v>
      </c>
      <c r="D80" s="80">
        <f ca="1">OFFSET($H80,0,MONTH(封面!$G$13)-1,)-OFFSET('2019制造费用'!$H80,0,MONTH(封面!$G$13)-1,)</f>
        <v>3728.6400000000003</v>
      </c>
      <c r="E80" s="80">
        <f ca="1">OFFSET($H80,0,MONTH(封面!$G$13)-1,)-OFFSET('2020预算制造费用'!$H80,0,MONTH(封面!$G$13)-1,)</f>
        <v>5035.38</v>
      </c>
      <c r="F80" s="80">
        <f ca="1">SUM(OFFSET($H80,0,0,1,MONTH(封面!$G$13)))-SUM(OFFSET('2019制造费用'!$H80,0,0,1,MONTH(封面!$G$13)))</f>
        <v>2985.5400000000009</v>
      </c>
      <c r="G80" s="80">
        <f ca="1">SUM(OFFSET($H80,0,0,1,MONTH(封面!$G$13)))-SUM(OFFSET('2020预算制造费用'!$H80,0,0,1,MONTH(封面!$G$13)))</f>
        <v>8633.93</v>
      </c>
      <c r="H80" s="80">
        <v>2498</v>
      </c>
      <c r="I80" s="80">
        <v>1100.55</v>
      </c>
      <c r="J80" s="80">
        <v>5035.38</v>
      </c>
      <c r="K80" s="80"/>
      <c r="L80" s="80"/>
      <c r="M80" s="80"/>
      <c r="N80" s="80"/>
      <c r="O80" s="80"/>
      <c r="P80" s="80"/>
      <c r="Q80" s="80"/>
      <c r="R80" s="80"/>
      <c r="S80" s="80"/>
      <c r="T80" s="93">
        <f t="shared" si="1"/>
        <v>8633.93</v>
      </c>
      <c r="U80" s="98"/>
      <c r="V80" s="138" t="s">
        <v>237</v>
      </c>
    </row>
    <row r="81" spans="1:22" s="200" customFormat="1" ht="17.25" customHeight="1">
      <c r="A81" s="385"/>
      <c r="B81" s="206" t="s">
        <v>133</v>
      </c>
      <c r="C81" s="204" t="s">
        <v>133</v>
      </c>
      <c r="D81" s="80">
        <f ca="1">OFFSET($H81,0,MONTH(封面!$G$13)-1,)-OFFSET('2019制造费用'!$H81,0,MONTH(封面!$G$13)-1,)</f>
        <v>-862.33</v>
      </c>
      <c r="E81" s="80">
        <f ca="1">OFFSET($H81,0,MONTH(封面!$G$13)-1,)-OFFSET('2020预算制造费用'!$H81,0,MONTH(封面!$G$13)-1,)</f>
        <v>0</v>
      </c>
      <c r="F81" s="80">
        <f ca="1">SUM(OFFSET($H81,0,0,1,MONTH(封面!$G$13)))-SUM(OFFSET('2019制造费用'!$H81,0,0,1,MONTH(封面!$G$13)))</f>
        <v>-3237.12</v>
      </c>
      <c r="G81" s="80">
        <f ca="1">SUM(OFFSET($H81,0,0,1,MONTH(封面!$G$13)))-SUM(OFFSET('2020预算制造费用'!$H81,0,0,1,MONTH(封面!$G$13)))</f>
        <v>0</v>
      </c>
      <c r="H81" s="80"/>
      <c r="I81" s="80">
        <v>0</v>
      </c>
      <c r="J81" s="80">
        <v>0</v>
      </c>
      <c r="K81" s="80"/>
      <c r="L81" s="80"/>
      <c r="M81" s="80"/>
      <c r="N81" s="80"/>
      <c r="O81" s="80"/>
      <c r="P81" s="80"/>
      <c r="Q81" s="80"/>
      <c r="R81" s="80"/>
      <c r="S81" s="80"/>
      <c r="T81" s="93">
        <f t="shared" si="1"/>
        <v>0</v>
      </c>
      <c r="U81" s="98"/>
      <c r="V81" s="138" t="s">
        <v>238</v>
      </c>
    </row>
    <row r="82" spans="1:22" s="200" customFormat="1" ht="17.25" customHeight="1">
      <c r="A82" s="385"/>
      <c r="B82" s="372" t="s">
        <v>134</v>
      </c>
      <c r="C82" s="204" t="s">
        <v>135</v>
      </c>
      <c r="D82" s="80">
        <f ca="1">OFFSET($H82,0,MONTH(封面!$G$13)-1,)-OFFSET('2019制造费用'!$H82,0,MONTH(封面!$G$13)-1,)</f>
        <v>0</v>
      </c>
      <c r="E82" s="80">
        <f ca="1">OFFSET($H82,0,MONTH(封面!$G$13)-1,)-OFFSET('2020预算制造费用'!$H82,0,MONTH(封面!$G$13)-1,)</f>
        <v>0</v>
      </c>
      <c r="F82" s="80">
        <f ca="1">SUM(OFFSET($H82,0,0,1,MONTH(封面!$G$13)))-SUM(OFFSET('2019制造费用'!$H82,0,0,1,MONTH(封面!$G$13)))</f>
        <v>0</v>
      </c>
      <c r="G82" s="80">
        <f ca="1">SUM(OFFSET($H82,0,0,1,MONTH(封面!$G$13)))-SUM(OFFSET('2020预算制造费用'!$H82,0,0,1,MONTH(封面!$G$13)))</f>
        <v>0</v>
      </c>
      <c r="H82" s="80"/>
      <c r="I82" s="80">
        <v>0</v>
      </c>
      <c r="J82" s="80">
        <v>0</v>
      </c>
      <c r="K82" s="80"/>
      <c r="L82" s="80"/>
      <c r="M82" s="80"/>
      <c r="N82" s="80"/>
      <c r="O82" s="80"/>
      <c r="P82" s="80"/>
      <c r="Q82" s="80"/>
      <c r="R82" s="80"/>
      <c r="S82" s="80"/>
      <c r="T82" s="93">
        <f t="shared" si="1"/>
        <v>0</v>
      </c>
      <c r="U82" s="98"/>
      <c r="V82" s="138" t="s">
        <v>239</v>
      </c>
    </row>
    <row r="83" spans="1:22" s="200" customFormat="1" ht="17.25" customHeight="1">
      <c r="A83" s="385"/>
      <c r="B83" s="390"/>
      <c r="C83" s="204" t="s">
        <v>136</v>
      </c>
      <c r="D83" s="80">
        <f ca="1">OFFSET($H83,0,MONTH(封面!$G$13)-1,)-OFFSET('2019制造费用'!$H83,0,MONTH(封面!$G$13)-1,)</f>
        <v>0</v>
      </c>
      <c r="E83" s="80">
        <f ca="1">OFFSET($H83,0,MONTH(封面!$G$13)-1,)-OFFSET('2020预算制造费用'!$H83,0,MONTH(封面!$G$13)-1,)</f>
        <v>0</v>
      </c>
      <c r="F83" s="80">
        <f ca="1">SUM(OFFSET($H83,0,0,1,MONTH(封面!$G$13)))-SUM(OFFSET('2019制造费用'!$H83,0,0,1,MONTH(封面!$G$13)))</f>
        <v>0</v>
      </c>
      <c r="G83" s="80">
        <f ca="1">SUM(OFFSET($H83,0,0,1,MONTH(封面!$G$13)))-SUM(OFFSET('2020预算制造费用'!$H83,0,0,1,MONTH(封面!$G$13)))</f>
        <v>0</v>
      </c>
      <c r="H83" s="80"/>
      <c r="I83" s="80">
        <v>0</v>
      </c>
      <c r="J83" s="80">
        <v>0</v>
      </c>
      <c r="K83" s="80"/>
      <c r="L83" s="80"/>
      <c r="M83" s="80"/>
      <c r="N83" s="80"/>
      <c r="O83" s="80"/>
      <c r="P83" s="80"/>
      <c r="Q83" s="80"/>
      <c r="R83" s="80"/>
      <c r="S83" s="80"/>
      <c r="T83" s="93">
        <f t="shared" si="1"/>
        <v>0</v>
      </c>
      <c r="U83" s="98"/>
      <c r="V83" s="138" t="s">
        <v>240</v>
      </c>
    </row>
    <row r="84" spans="1:22" s="200" customFormat="1" ht="17.25" customHeight="1">
      <c r="A84" s="385"/>
      <c r="B84" s="373"/>
      <c r="C84" s="204" t="s">
        <v>137</v>
      </c>
      <c r="D84" s="80">
        <f ca="1">OFFSET($H84,0,MONTH(封面!$G$13)-1,)-OFFSET('2019制造费用'!$H84,0,MONTH(封面!$G$13)-1,)</f>
        <v>0</v>
      </c>
      <c r="E84" s="80">
        <f ca="1">OFFSET($H84,0,MONTH(封面!$G$13)-1,)-OFFSET('2020预算制造费用'!$H84,0,MONTH(封面!$G$13)-1,)</f>
        <v>0</v>
      </c>
      <c r="F84" s="80">
        <f ca="1">SUM(OFFSET($H84,0,0,1,MONTH(封面!$G$13)))-SUM(OFFSET('2019制造费用'!$H84,0,0,1,MONTH(封面!$G$13)))</f>
        <v>0</v>
      </c>
      <c r="G84" s="80">
        <f ca="1">SUM(OFFSET($H84,0,0,1,MONTH(封面!$G$13)))-SUM(OFFSET('2020预算制造费用'!$H84,0,0,1,MONTH(封面!$G$13)))</f>
        <v>0</v>
      </c>
      <c r="H84" s="80"/>
      <c r="I84" s="80">
        <v>0</v>
      </c>
      <c r="J84" s="80">
        <v>0</v>
      </c>
      <c r="K84" s="80"/>
      <c r="L84" s="80"/>
      <c r="M84" s="80"/>
      <c r="N84" s="80"/>
      <c r="O84" s="80"/>
      <c r="P84" s="80"/>
      <c r="Q84" s="80"/>
      <c r="R84" s="80"/>
      <c r="S84" s="80"/>
      <c r="T84" s="93">
        <f t="shared" si="1"/>
        <v>0</v>
      </c>
      <c r="U84" s="98"/>
      <c r="V84" s="138" t="s">
        <v>241</v>
      </c>
    </row>
    <row r="85" spans="1:22" s="200" customFormat="1" ht="17.25" customHeight="1">
      <c r="A85" s="385"/>
      <c r="B85" s="206" t="s">
        <v>138</v>
      </c>
      <c r="C85" s="208" t="s">
        <v>138</v>
      </c>
      <c r="D85" s="80">
        <f ca="1">OFFSET($H85,0,MONTH(封面!$G$13)-1,)-OFFSET('2019制造费用'!$H85,0,MONTH(封面!$G$13)-1,)</f>
        <v>-340</v>
      </c>
      <c r="E85" s="80">
        <f ca="1">OFFSET($H85,0,MONTH(封面!$G$13)-1,)-OFFSET('2020预算制造费用'!$H85,0,MONTH(封面!$G$13)-1,)</f>
        <v>0</v>
      </c>
      <c r="F85" s="80">
        <f ca="1">SUM(OFFSET($H85,0,0,1,MONTH(封面!$G$13)))-SUM(OFFSET('2019制造费用'!$H85,0,0,1,MONTH(封面!$G$13)))</f>
        <v>-680</v>
      </c>
      <c r="G85" s="80">
        <f ca="1">SUM(OFFSET($H85,0,0,1,MONTH(封面!$G$13)))-SUM(OFFSET('2020预算制造费用'!$H85,0,0,1,MONTH(封面!$G$13)))</f>
        <v>0</v>
      </c>
      <c r="H85" s="80"/>
      <c r="I85" s="80">
        <v>0</v>
      </c>
      <c r="J85" s="80">
        <v>0</v>
      </c>
      <c r="K85" s="80"/>
      <c r="L85" s="80"/>
      <c r="M85" s="80"/>
      <c r="N85" s="80"/>
      <c r="O85" s="80"/>
      <c r="P85" s="80"/>
      <c r="Q85" s="80"/>
      <c r="R85" s="80"/>
      <c r="S85" s="80"/>
      <c r="T85" s="93">
        <f t="shared" si="1"/>
        <v>0</v>
      </c>
      <c r="U85" s="98"/>
      <c r="V85" s="138" t="s">
        <v>242</v>
      </c>
    </row>
    <row r="86" spans="1:22" s="200" customFormat="1" ht="17.25" customHeight="1">
      <c r="A86" s="386" t="s">
        <v>139</v>
      </c>
      <c r="B86" s="206" t="s">
        <v>140</v>
      </c>
      <c r="C86" s="208" t="s">
        <v>140</v>
      </c>
      <c r="D86" s="80">
        <f ca="1">OFFSET($H86,0,MONTH(封面!$G$13)-1,)-OFFSET('2019制造费用'!$H86,0,MONTH(封面!$G$13)-1,)</f>
        <v>0</v>
      </c>
      <c r="E86" s="80">
        <f ca="1">OFFSET($H86,0,MONTH(封面!$G$13)-1,)-OFFSET('2020预算制造费用'!$H86,0,MONTH(封面!$G$13)-1,)</f>
        <v>0</v>
      </c>
      <c r="F86" s="80">
        <f ca="1">SUM(OFFSET($H86,0,0,1,MONTH(封面!$G$13)))-SUM(OFFSET('2019制造费用'!$H86,0,0,1,MONTH(封面!$G$13)))</f>
        <v>0</v>
      </c>
      <c r="G86" s="80">
        <f ca="1">SUM(OFFSET($H86,0,0,1,MONTH(封面!$G$13)))-SUM(OFFSET('2020预算制造费用'!$H86,0,0,1,MONTH(封面!$G$13)))</f>
        <v>0</v>
      </c>
      <c r="H86" s="80"/>
      <c r="I86" s="80">
        <v>0</v>
      </c>
      <c r="J86" s="80">
        <v>0</v>
      </c>
      <c r="K86" s="80"/>
      <c r="L86" s="80"/>
      <c r="M86" s="80"/>
      <c r="N86" s="80"/>
      <c r="O86" s="80"/>
      <c r="P86" s="80"/>
      <c r="Q86" s="80"/>
      <c r="R86" s="80"/>
      <c r="S86" s="80"/>
      <c r="T86" s="93">
        <f t="shared" si="1"/>
        <v>0</v>
      </c>
      <c r="U86" s="98"/>
      <c r="V86" s="138"/>
    </row>
    <row r="87" spans="1:22" s="200" customFormat="1" ht="17.25" customHeight="1">
      <c r="A87" s="386"/>
      <c r="B87" s="206" t="s">
        <v>141</v>
      </c>
      <c r="C87" s="208" t="s">
        <v>141</v>
      </c>
      <c r="D87" s="80">
        <f ca="1">OFFSET($H87,0,MONTH(封面!$G$13)-1,)-OFFSET('2019制造费用'!$H87,0,MONTH(封面!$G$13)-1,)</f>
        <v>0</v>
      </c>
      <c r="E87" s="80">
        <f ca="1">OFFSET($H87,0,MONTH(封面!$G$13)-1,)-OFFSET('2020预算制造费用'!$H87,0,MONTH(封面!$G$13)-1,)</f>
        <v>0</v>
      </c>
      <c r="F87" s="80">
        <f ca="1">SUM(OFFSET($H87,0,0,1,MONTH(封面!$G$13)))-SUM(OFFSET('2019制造费用'!$H87,0,0,1,MONTH(封面!$G$13)))</f>
        <v>0</v>
      </c>
      <c r="G87" s="80">
        <f ca="1">SUM(OFFSET($H87,0,0,1,MONTH(封面!$G$13)))-SUM(OFFSET('2020预算制造费用'!$H87,0,0,1,MONTH(封面!$G$13)))</f>
        <v>0</v>
      </c>
      <c r="H87" s="80"/>
      <c r="I87" s="80">
        <v>0</v>
      </c>
      <c r="J87" s="80">
        <v>0</v>
      </c>
      <c r="K87" s="80"/>
      <c r="L87" s="80"/>
      <c r="M87" s="80"/>
      <c r="N87" s="80"/>
      <c r="O87" s="80"/>
      <c r="P87" s="80"/>
      <c r="Q87" s="80"/>
      <c r="R87" s="80"/>
      <c r="S87" s="80"/>
      <c r="T87" s="93">
        <f t="shared" si="1"/>
        <v>0</v>
      </c>
      <c r="U87" s="98"/>
      <c r="V87" s="138"/>
    </row>
    <row r="88" spans="1:22" s="200" customFormat="1" ht="17.25" customHeight="1">
      <c r="A88" s="386"/>
      <c r="B88" s="206" t="s">
        <v>142</v>
      </c>
      <c r="C88" s="208" t="s">
        <v>142</v>
      </c>
      <c r="D88" s="80">
        <f ca="1">OFFSET($H88,0,MONTH(封面!$G$13)-1,)-OFFSET('2019制造费用'!$H88,0,MONTH(封面!$G$13)-1,)</f>
        <v>0</v>
      </c>
      <c r="E88" s="80">
        <f ca="1">OFFSET($H88,0,MONTH(封面!$G$13)-1,)-OFFSET('2020预算制造费用'!$H88,0,MONTH(封面!$G$13)-1,)</f>
        <v>0</v>
      </c>
      <c r="F88" s="80">
        <f ca="1">SUM(OFFSET($H88,0,0,1,MONTH(封面!$G$13)))-SUM(OFFSET('2019制造费用'!$H88,0,0,1,MONTH(封面!$G$13)))</f>
        <v>0</v>
      </c>
      <c r="G88" s="80">
        <f ca="1">SUM(OFFSET($H88,0,0,1,MONTH(封面!$G$13)))-SUM(OFFSET('2020预算制造费用'!$H88,0,0,1,MONTH(封面!$G$13)))</f>
        <v>0</v>
      </c>
      <c r="H88" s="80"/>
      <c r="I88" s="80">
        <v>0</v>
      </c>
      <c r="J88" s="80">
        <v>0</v>
      </c>
      <c r="K88" s="80"/>
      <c r="L88" s="80"/>
      <c r="M88" s="80"/>
      <c r="N88" s="80"/>
      <c r="O88" s="80"/>
      <c r="P88" s="80"/>
      <c r="Q88" s="80"/>
      <c r="R88" s="80"/>
      <c r="S88" s="80"/>
      <c r="T88" s="93">
        <f t="shared" si="1"/>
        <v>0</v>
      </c>
      <c r="U88" s="98"/>
      <c r="V88" s="138" t="s">
        <v>243</v>
      </c>
    </row>
    <row r="89" spans="1:22" s="200" customFormat="1" ht="17.25" customHeight="1">
      <c r="A89" s="386"/>
      <c r="B89" s="203" t="s">
        <v>143</v>
      </c>
      <c r="C89" s="208" t="s">
        <v>143</v>
      </c>
      <c r="D89" s="80">
        <f ca="1">OFFSET($H89,0,MONTH(封面!$G$13)-1,)-OFFSET('2019制造费用'!$H89,0,MONTH(封面!$G$13)-1,)</f>
        <v>0</v>
      </c>
      <c r="E89" s="80">
        <f ca="1">OFFSET($H89,0,MONTH(封面!$G$13)-1,)-OFFSET('2020预算制造费用'!$H89,0,MONTH(封面!$G$13)-1,)</f>
        <v>0</v>
      </c>
      <c r="F89" s="80">
        <f ca="1">SUM(OFFSET($H89,0,0,1,MONTH(封面!$G$13)))-SUM(OFFSET('2019制造费用'!$H89,0,0,1,MONTH(封面!$G$13)))</f>
        <v>0</v>
      </c>
      <c r="G89" s="80">
        <f ca="1">SUM(OFFSET($H89,0,0,1,MONTH(封面!$G$13)))-SUM(OFFSET('2020预算制造费用'!$H89,0,0,1,MONTH(封面!$G$13)))</f>
        <v>0</v>
      </c>
      <c r="H89" s="80"/>
      <c r="I89" s="80">
        <v>0</v>
      </c>
      <c r="J89" s="80">
        <v>0</v>
      </c>
      <c r="K89" s="80"/>
      <c r="L89" s="80"/>
      <c r="M89" s="80"/>
      <c r="N89" s="80"/>
      <c r="O89" s="80"/>
      <c r="P89" s="80"/>
      <c r="Q89" s="80"/>
      <c r="R89" s="80"/>
      <c r="S89" s="80"/>
      <c r="T89" s="93">
        <f t="shared" si="1"/>
        <v>0</v>
      </c>
      <c r="U89" s="98"/>
      <c r="V89" s="138" t="s">
        <v>244</v>
      </c>
    </row>
    <row r="90" spans="1:22" s="200" customFormat="1" ht="17.25" customHeight="1">
      <c r="A90" s="387" t="s">
        <v>144</v>
      </c>
      <c r="B90" s="203" t="s">
        <v>145</v>
      </c>
      <c r="C90" s="208" t="s">
        <v>145</v>
      </c>
      <c r="D90" s="80">
        <f ca="1">OFFSET($H90,0,MONTH(封面!$G$13)-1,)-OFFSET('2019制造费用'!$H90,0,MONTH(封面!$G$13)-1,)</f>
        <v>0</v>
      </c>
      <c r="E90" s="80">
        <f ca="1">OFFSET($H90,0,MONTH(封面!$G$13)-1,)-OFFSET('2020预算制造费用'!$H90,0,MONTH(封面!$G$13)-1,)</f>
        <v>0</v>
      </c>
      <c r="F90" s="80">
        <f ca="1">SUM(OFFSET($H90,0,0,1,MONTH(封面!$G$13)))-SUM(OFFSET('2019制造费用'!$H90,0,0,1,MONTH(封面!$G$13)))</f>
        <v>0</v>
      </c>
      <c r="G90" s="80">
        <f ca="1">SUM(OFFSET($H90,0,0,1,MONTH(封面!$G$13)))-SUM(OFFSET('2020预算制造费用'!$H90,0,0,1,MONTH(封面!$G$13)))</f>
        <v>0</v>
      </c>
      <c r="H90" s="80"/>
      <c r="I90" s="80">
        <v>0</v>
      </c>
      <c r="J90" s="80">
        <v>0</v>
      </c>
      <c r="K90" s="80"/>
      <c r="L90" s="80"/>
      <c r="M90" s="80"/>
      <c r="N90" s="80"/>
      <c r="O90" s="80"/>
      <c r="P90" s="80"/>
      <c r="Q90" s="80"/>
      <c r="R90" s="80"/>
      <c r="S90" s="80"/>
      <c r="T90" s="93">
        <f t="shared" si="1"/>
        <v>0</v>
      </c>
      <c r="U90" s="98"/>
      <c r="V90" s="138" t="s">
        <v>245</v>
      </c>
    </row>
    <row r="91" spans="1:22" s="200" customFormat="1" ht="17.25" customHeight="1">
      <c r="A91" s="388"/>
      <c r="B91" s="205" t="s">
        <v>146</v>
      </c>
      <c r="C91" s="208" t="s">
        <v>146</v>
      </c>
      <c r="D91" s="80">
        <f ca="1">OFFSET($H91,0,MONTH(封面!$G$13)-1,)-OFFSET('2019制造费用'!$H91,0,MONTH(封面!$G$13)-1,)</f>
        <v>0</v>
      </c>
      <c r="E91" s="80">
        <f ca="1">OFFSET($H91,0,MONTH(封面!$G$13)-1,)-OFFSET('2020预算制造费用'!$H91,0,MONTH(封面!$G$13)-1,)</f>
        <v>0</v>
      </c>
      <c r="F91" s="80">
        <f ca="1">SUM(OFFSET($H91,0,0,1,MONTH(封面!$G$13)))-SUM(OFFSET('2019制造费用'!$H91,0,0,1,MONTH(封面!$G$13)))</f>
        <v>0</v>
      </c>
      <c r="G91" s="80">
        <f ca="1">SUM(OFFSET($H91,0,0,1,MONTH(封面!$G$13)))-SUM(OFFSET('2020预算制造费用'!$H91,0,0,1,MONTH(封面!$G$13)))</f>
        <v>0</v>
      </c>
      <c r="H91" s="80"/>
      <c r="I91" s="80">
        <v>0</v>
      </c>
      <c r="J91" s="80">
        <v>0</v>
      </c>
      <c r="K91" s="80"/>
      <c r="L91" s="80"/>
      <c r="M91" s="80"/>
      <c r="N91" s="80"/>
      <c r="O91" s="80"/>
      <c r="P91" s="80"/>
      <c r="Q91" s="80"/>
      <c r="R91" s="80"/>
      <c r="S91" s="80"/>
      <c r="T91" s="93">
        <f t="shared" si="1"/>
        <v>0</v>
      </c>
      <c r="U91" s="98"/>
      <c r="V91" s="138" t="s">
        <v>246</v>
      </c>
    </row>
    <row r="92" spans="1:22" s="200" customFormat="1" ht="17.25" customHeight="1">
      <c r="A92" s="389"/>
      <c r="B92" s="206" t="s">
        <v>147</v>
      </c>
      <c r="C92" s="208" t="s">
        <v>147</v>
      </c>
      <c r="D92" s="80">
        <f ca="1">OFFSET($H92,0,MONTH(封面!$G$13)-1,)-OFFSET('2019制造费用'!$H92,0,MONTH(封面!$G$13)-1,)</f>
        <v>53797.63</v>
      </c>
      <c r="E92" s="80">
        <f ca="1">OFFSET($H92,0,MONTH(封面!$G$13)-1,)-OFFSET('2020预算制造费用'!$H92,0,MONTH(封面!$G$13)-1,)</f>
        <v>59917.5</v>
      </c>
      <c r="F92" s="80">
        <f ca="1">SUM(OFFSET($H92,0,0,1,MONTH(封面!$G$13)))-SUM(OFFSET('2019制造费用'!$H92,0,0,1,MONTH(封面!$G$13)))</f>
        <v>168525.77000000002</v>
      </c>
      <c r="G92" s="80">
        <f ca="1">SUM(OFFSET($H92,0,0,1,MONTH(封面!$G$13)))-SUM(OFFSET('2020预算制造费用'!$H92,0,0,1,MONTH(封面!$G$13)))</f>
        <v>180039.7</v>
      </c>
      <c r="H92" s="80">
        <v>55431.87</v>
      </c>
      <c r="I92" s="80">
        <v>64690.33</v>
      </c>
      <c r="J92" s="80">
        <v>59917.5</v>
      </c>
      <c r="K92" s="80"/>
      <c r="L92" s="80"/>
      <c r="M92" s="80"/>
      <c r="N92" s="80"/>
      <c r="O92" s="80"/>
      <c r="P92" s="80"/>
      <c r="Q92" s="80"/>
      <c r="R92" s="80"/>
      <c r="S92" s="80"/>
      <c r="T92" s="93">
        <f t="shared" si="1"/>
        <v>180039.7</v>
      </c>
      <c r="U92" s="98"/>
      <c r="V92" s="138" t="s">
        <v>247</v>
      </c>
    </row>
    <row r="93" spans="1:22" s="97" customFormat="1" ht="15.95" customHeight="1">
      <c r="A93" s="366" t="s">
        <v>148</v>
      </c>
      <c r="B93" s="366"/>
      <c r="C93" s="366"/>
      <c r="D93" s="93">
        <f ca="1">SUM(D6:D92)</f>
        <v>522701.81</v>
      </c>
      <c r="E93" s="93">
        <f t="shared" ref="E93:T93" ca="1" si="2">SUM(E6:E92)</f>
        <v>307480.61401431821</v>
      </c>
      <c r="F93" s="93">
        <f t="shared" ca="1" si="2"/>
        <v>1408649.4799999997</v>
      </c>
      <c r="G93" s="93">
        <f ca="1">SUM(G6:G92)</f>
        <v>725555.59426048282</v>
      </c>
      <c r="H93" s="93">
        <f>SUM(H6:H92)</f>
        <v>1178701.0599999998</v>
      </c>
      <c r="I93" s="93">
        <f>SUM(I6:I92)</f>
        <v>695754.29</v>
      </c>
      <c r="J93" s="93">
        <f t="shared" ref="J93:K93" si="3">SUM(J6:J92)</f>
        <v>1159019.3899999999</v>
      </c>
      <c r="K93" s="93">
        <f t="shared" si="3"/>
        <v>0</v>
      </c>
      <c r="L93" s="93">
        <f t="shared" si="2"/>
        <v>0</v>
      </c>
      <c r="M93" s="93">
        <f t="shared" si="2"/>
        <v>0</v>
      </c>
      <c r="N93" s="93">
        <f t="shared" ref="N93:O93" si="4">SUM(N6:N92)</f>
        <v>0</v>
      </c>
      <c r="O93" s="93">
        <f t="shared" si="4"/>
        <v>0</v>
      </c>
      <c r="P93" s="93">
        <f t="shared" si="2"/>
        <v>0</v>
      </c>
      <c r="Q93" s="93">
        <f t="shared" si="2"/>
        <v>0</v>
      </c>
      <c r="R93" s="93">
        <f t="shared" si="2"/>
        <v>0</v>
      </c>
      <c r="S93" s="93">
        <f t="shared" si="2"/>
        <v>0</v>
      </c>
      <c r="T93" s="93">
        <f t="shared" si="2"/>
        <v>3033474.7400000012</v>
      </c>
      <c r="U93" s="98"/>
      <c r="V93" s="200"/>
    </row>
    <row r="94" spans="1:22" s="201" customFormat="1" ht="15.95" customHeight="1">
      <c r="A94" s="366" t="s">
        <v>158</v>
      </c>
      <c r="B94" s="366"/>
      <c r="C94" s="366"/>
      <c r="D94" s="80">
        <f ca="1">OFFSET(H94,0,MONTH(封面!$G$13)-1,)-OFFSET('2019制造费用'!H94,0,MONTH(封面!$G$13)-1,)</f>
        <v>0</v>
      </c>
      <c r="E94" s="80">
        <v>0</v>
      </c>
      <c r="F94" s="80">
        <f ca="1">SUM(OFFSET($H94,0,0,1,MONTH(封面!$G$13)))-SUM(OFFSET('2019制造费用'!$H94,0,0,1,MONTH(封面!$G$13)))</f>
        <v>0</v>
      </c>
      <c r="G94" s="80">
        <v>0</v>
      </c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93">
        <f>SUM(H94:S94)</f>
        <v>0</v>
      </c>
      <c r="U94" s="98"/>
      <c r="V94" s="200"/>
    </row>
    <row r="95" spans="1:22" s="201" customFormat="1" ht="15.95" customHeight="1">
      <c r="A95" s="366" t="s">
        <v>159</v>
      </c>
      <c r="B95" s="366"/>
      <c r="C95" s="366"/>
      <c r="D95" s="80">
        <f ca="1">OFFSET(H95,0,MONTH(封面!$G$13)-1,)-OFFSET('2019制造费用'!H95,0,MONTH(封面!$G$13)-1,)</f>
        <v>522701.80999999994</v>
      </c>
      <c r="E95" s="80">
        <v>0</v>
      </c>
      <c r="F95" s="80">
        <f ca="1">SUM(OFFSET($H95,0,0,1,MONTH(封面!$G$13)))-SUM(OFFSET('2019制造费用'!$H95,0,0,1,MONTH(封面!$G$13)))</f>
        <v>1408649.4799999995</v>
      </c>
      <c r="G95" s="80">
        <v>0</v>
      </c>
      <c r="H95" s="80">
        <f>H93</f>
        <v>1178701.0599999998</v>
      </c>
      <c r="I95" s="80">
        <f>I93</f>
        <v>695754.29</v>
      </c>
      <c r="J95" s="80">
        <f t="shared" ref="J95:T95" si="5">J93</f>
        <v>1159019.3899999999</v>
      </c>
      <c r="K95" s="80">
        <f t="shared" si="5"/>
        <v>0</v>
      </c>
      <c r="L95" s="80">
        <f t="shared" si="5"/>
        <v>0</v>
      </c>
      <c r="M95" s="80">
        <f t="shared" si="5"/>
        <v>0</v>
      </c>
      <c r="N95" s="80">
        <f t="shared" si="5"/>
        <v>0</v>
      </c>
      <c r="O95" s="80">
        <f t="shared" si="5"/>
        <v>0</v>
      </c>
      <c r="P95" s="80">
        <f t="shared" si="5"/>
        <v>0</v>
      </c>
      <c r="Q95" s="80">
        <f t="shared" si="5"/>
        <v>0</v>
      </c>
      <c r="R95" s="80">
        <f t="shared" si="5"/>
        <v>0</v>
      </c>
      <c r="S95" s="80">
        <f t="shared" si="5"/>
        <v>0</v>
      </c>
      <c r="T95" s="93">
        <f t="shared" si="5"/>
        <v>3033474.7400000012</v>
      </c>
      <c r="U95" s="98"/>
      <c r="V95" s="200"/>
    </row>
    <row r="96" spans="1:22" s="201" customFormat="1" ht="15.95" customHeight="1">
      <c r="A96" s="366" t="s">
        <v>160</v>
      </c>
      <c r="B96" s="366"/>
      <c r="C96" s="366"/>
      <c r="D96" s="80">
        <f ca="1">OFFSET(H96,0,MONTH(封面!$G$13)-1,)-OFFSET('2019制造费用'!H96,0,MONTH(封面!$G$13)-1,)</f>
        <v>0</v>
      </c>
      <c r="E96" s="80">
        <v>0</v>
      </c>
      <c r="F96" s="80">
        <f ca="1">SUM(OFFSET($H96,0,0,1,MONTH(封面!$G$13)))-SUM(OFFSET('2019制造费用'!$H96,0,0,1,MONTH(封面!$G$13)))</f>
        <v>0</v>
      </c>
      <c r="G96" s="80">
        <v>0</v>
      </c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93">
        <f t="shared" ref="T96" si="6">SUM(H96:S96)</f>
        <v>0</v>
      </c>
      <c r="U96" s="98"/>
      <c r="V96" s="200"/>
    </row>
    <row r="97" spans="1:21" s="97" customFormat="1" ht="15.95" customHeight="1">
      <c r="A97" s="366" t="s">
        <v>248</v>
      </c>
      <c r="B97" s="366"/>
      <c r="C97" s="366"/>
      <c r="D97" s="80">
        <f ca="1">OFFSET(H97,0,MONTH(封面!$G$13)-1,)-OFFSET('2019制造费用'!H97,0,MONTH(封面!$G$13)-1,)</f>
        <v>0</v>
      </c>
      <c r="E97" s="80">
        <v>0</v>
      </c>
      <c r="F97" s="80">
        <f ca="1">SUM(OFFSET($H97,0,0,1,MONTH(封面!$G$13)))-SUM(OFFSET('2019制造费用'!$H97,0,0,1,MONTH(封面!$G$13)))</f>
        <v>0</v>
      </c>
      <c r="G97" s="80">
        <v>0</v>
      </c>
      <c r="H97" s="80"/>
      <c r="I97" s="80"/>
      <c r="J97" s="80"/>
      <c r="K97" s="80"/>
      <c r="L97" s="80">
        <f t="shared" ref="L97:S97" si="7">+L93-L94-L95</f>
        <v>0</v>
      </c>
      <c r="M97" s="80">
        <f t="shared" si="7"/>
        <v>0</v>
      </c>
      <c r="N97" s="80"/>
      <c r="O97" s="80">
        <f t="shared" si="7"/>
        <v>0</v>
      </c>
      <c r="P97" s="80">
        <f t="shared" si="7"/>
        <v>0</v>
      </c>
      <c r="Q97" s="80">
        <f t="shared" si="7"/>
        <v>0</v>
      </c>
      <c r="R97" s="80">
        <f t="shared" si="7"/>
        <v>0</v>
      </c>
      <c r="S97" s="80">
        <f t="shared" si="7"/>
        <v>0</v>
      </c>
      <c r="T97" s="93"/>
      <c r="U97" s="217"/>
    </row>
    <row r="98" spans="1:21" s="71" customFormat="1">
      <c r="A98" s="188"/>
      <c r="B98" s="188"/>
      <c r="C98" s="71" t="s">
        <v>162</v>
      </c>
      <c r="D98" s="214">
        <f ca="1">ROUND(D93-SUM(D94:D97),2)</f>
        <v>0</v>
      </c>
      <c r="E98" s="215"/>
      <c r="F98" s="214">
        <f ca="1">ROUND(F93-SUM(F94:F97),2)</f>
        <v>0</v>
      </c>
      <c r="G98" s="215"/>
      <c r="H98" s="214">
        <f>H93-SUM(H94:H97)</f>
        <v>0</v>
      </c>
      <c r="I98" s="214">
        <f t="shared" ref="I98:T98" si="8">I93-SUM(I94:I97)</f>
        <v>0</v>
      </c>
      <c r="J98" s="214">
        <f t="shared" si="8"/>
        <v>0</v>
      </c>
      <c r="K98" s="214">
        <f>K93-SUM(K94:K97)</f>
        <v>0</v>
      </c>
      <c r="L98" s="214">
        <f t="shared" si="8"/>
        <v>0</v>
      </c>
      <c r="M98" s="214">
        <f t="shared" si="8"/>
        <v>0</v>
      </c>
      <c r="N98" s="214">
        <f t="shared" si="8"/>
        <v>0</v>
      </c>
      <c r="O98" s="214">
        <f t="shared" si="8"/>
        <v>0</v>
      </c>
      <c r="P98" s="214">
        <f t="shared" si="8"/>
        <v>0</v>
      </c>
      <c r="Q98" s="214">
        <f t="shared" si="8"/>
        <v>0</v>
      </c>
      <c r="R98" s="214">
        <f t="shared" si="8"/>
        <v>0</v>
      </c>
      <c r="S98" s="214">
        <f t="shared" si="8"/>
        <v>0</v>
      </c>
      <c r="T98" s="214">
        <f t="shared" si="8"/>
        <v>0</v>
      </c>
      <c r="U98" s="214"/>
    </row>
  </sheetData>
  <autoFilter ref="A5:V98"/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27" type="noConversion"/>
  <conditionalFormatting sqref="A34:C34 U34 W34:XFD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99"/>
  <sheetViews>
    <sheetView workbookViewId="0">
      <pane xSplit="7" ySplit="5" topLeftCell="H6" activePane="bottomRight" state="frozen"/>
      <selection pane="topRight"/>
      <selection pane="bottomLeft"/>
      <selection pane="bottomRight" activeCell="S22" sqref="S22:S25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8" width="12.875" style="34" customWidth="1"/>
    <col min="9" max="19" width="12.375" style="34" customWidth="1"/>
    <col min="20" max="20" width="13.375" style="34" customWidth="1"/>
    <col min="21" max="21" width="18.625" style="6" bestFit="1" customWidth="1"/>
    <col min="22" max="16384" width="9" style="6"/>
  </cols>
  <sheetData>
    <row r="1" spans="1:21" s="1" customFormat="1" ht="25.5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185"/>
      <c r="P1" s="185"/>
      <c r="Q1" s="45"/>
      <c r="R1" s="45"/>
      <c r="S1" s="45"/>
      <c r="T1" s="45"/>
    </row>
    <row r="2" spans="1:21" s="24" customFormat="1" ht="12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1" s="9" customFormat="1" ht="12">
      <c r="A3" s="8"/>
      <c r="G3" s="11"/>
      <c r="H3" s="35"/>
      <c r="I3" s="41"/>
      <c r="J3" s="35"/>
      <c r="K3" s="35"/>
      <c r="L3" s="41"/>
      <c r="M3" s="35"/>
      <c r="N3" s="186"/>
      <c r="O3" s="186"/>
      <c r="P3" s="35"/>
      <c r="Q3" s="35"/>
      <c r="R3" s="35"/>
      <c r="S3" s="35"/>
      <c r="T3" s="35"/>
    </row>
    <row r="4" spans="1:21" s="4" customFormat="1" ht="14.25" customHeight="1">
      <c r="A4" s="321" t="s">
        <v>16</v>
      </c>
      <c r="B4" s="321" t="s">
        <v>17</v>
      </c>
      <c r="C4" s="312" t="s">
        <v>18</v>
      </c>
      <c r="D4" s="318" t="s">
        <v>19</v>
      </c>
      <c r="E4" s="319"/>
      <c r="F4" s="320" t="s">
        <v>20</v>
      </c>
      <c r="G4" s="320"/>
      <c r="H4" s="367" t="s">
        <v>560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 t="s">
        <v>21</v>
      </c>
      <c r="U4" s="314"/>
    </row>
    <row r="5" spans="1:21" s="5" customFormat="1">
      <c r="A5" s="321"/>
      <c r="B5" s="321"/>
      <c r="C5" s="312"/>
      <c r="D5" s="13" t="s">
        <v>156</v>
      </c>
      <c r="E5" s="13" t="s">
        <v>157</v>
      </c>
      <c r="F5" s="13" t="s">
        <v>156</v>
      </c>
      <c r="G5" s="13" t="s">
        <v>157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67"/>
      <c r="U5" s="315"/>
    </row>
    <row r="6" spans="1:21" s="5" customFormat="1" ht="14.25" customHeight="1">
      <c r="A6" s="404" t="s">
        <v>37</v>
      </c>
      <c r="B6" s="402" t="s">
        <v>38</v>
      </c>
      <c r="C6" s="189" t="s">
        <v>38</v>
      </c>
      <c r="D6" s="16"/>
      <c r="E6" s="16"/>
      <c r="F6" s="16"/>
      <c r="G6" s="16"/>
      <c r="H6" s="16">
        <v>260000</v>
      </c>
      <c r="I6" s="16">
        <v>255000</v>
      </c>
      <c r="J6" s="16">
        <v>255000</v>
      </c>
      <c r="K6" s="16">
        <v>255000</v>
      </c>
      <c r="L6" s="16">
        <v>255000</v>
      </c>
      <c r="M6" s="16">
        <v>264000</v>
      </c>
      <c r="N6" s="16">
        <v>264000</v>
      </c>
      <c r="O6" s="16">
        <v>264000</v>
      </c>
      <c r="P6" s="16">
        <v>264000</v>
      </c>
      <c r="Q6" s="16">
        <v>260000</v>
      </c>
      <c r="R6" s="16">
        <v>255000</v>
      </c>
      <c r="S6" s="16">
        <v>255000</v>
      </c>
      <c r="T6" s="17">
        <f>SUM(H6:S6)</f>
        <v>3106000</v>
      </c>
      <c r="U6" s="33"/>
    </row>
    <row r="7" spans="1:21" s="5" customFormat="1">
      <c r="A7" s="405"/>
      <c r="B7" s="421"/>
      <c r="C7" s="189" t="s">
        <v>39</v>
      </c>
      <c r="D7" s="16"/>
      <c r="E7" s="16"/>
      <c r="F7" s="16"/>
      <c r="G7" s="16"/>
      <c r="H7" s="16">
        <v>7387.8666666666659</v>
      </c>
      <c r="I7" s="16">
        <v>7387.8666666666659</v>
      </c>
      <c r="J7" s="16">
        <v>7387.8666666666659</v>
      </c>
      <c r="K7" s="16">
        <v>7387.8666666666659</v>
      </c>
      <c r="L7" s="16">
        <v>7387.8666666666659</v>
      </c>
      <c r="M7" s="16">
        <v>7387.8666666666659</v>
      </c>
      <c r="N7" s="16">
        <v>7387.8666666666659</v>
      </c>
      <c r="O7" s="16">
        <v>7387.8666666666659</v>
      </c>
      <c r="P7" s="16">
        <v>7387.8666666666659</v>
      </c>
      <c r="Q7" s="16">
        <v>7387.8666666666659</v>
      </c>
      <c r="R7" s="16">
        <v>7387.8666666666659</v>
      </c>
      <c r="S7" s="16">
        <v>7387.8666666666659</v>
      </c>
      <c r="T7" s="17">
        <f t="shared" ref="T7:T70" si="0">SUM(H7:S7)</f>
        <v>88654.400000000009</v>
      </c>
      <c r="U7" s="33"/>
    </row>
    <row r="8" spans="1:21" s="5" customFormat="1">
      <c r="A8" s="405"/>
      <c r="B8" s="178" t="s">
        <v>40</v>
      </c>
      <c r="C8" s="189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405"/>
      <c r="B9" s="178" t="s">
        <v>41</v>
      </c>
      <c r="C9" s="189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405"/>
      <c r="B10" s="402" t="s">
        <v>42</v>
      </c>
      <c r="C10" s="189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405"/>
      <c r="B11" s="419"/>
      <c r="C11" s="190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405"/>
      <c r="B12" s="419"/>
      <c r="C12" s="189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405"/>
      <c r="B13" s="419"/>
      <c r="C13" s="190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405"/>
      <c r="B14" s="419"/>
      <c r="C14" s="189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405"/>
      <c r="B15" s="419"/>
      <c r="C15" s="190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405"/>
      <c r="B16" s="419"/>
      <c r="C16" s="190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405"/>
      <c r="B17" s="419"/>
      <c r="C17" s="190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405"/>
      <c r="B18" s="403"/>
      <c r="C18" s="190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 ht="24">
      <c r="A19" s="405"/>
      <c r="B19" s="180" t="s">
        <v>52</v>
      </c>
      <c r="C19" s="190" t="s">
        <v>52</v>
      </c>
      <c r="D19" s="16"/>
      <c r="E19" s="16"/>
      <c r="F19" s="16"/>
      <c r="G19" s="16"/>
      <c r="H19" s="16">
        <v>9714.7722000000031</v>
      </c>
      <c r="I19" s="16">
        <v>9714.7722000000031</v>
      </c>
      <c r="J19" s="16">
        <v>9714.7722000000031</v>
      </c>
      <c r="K19" s="16">
        <v>9714.7722000000031</v>
      </c>
      <c r="L19" s="16">
        <v>9714.7722000000031</v>
      </c>
      <c r="M19" s="16">
        <v>9714.7722000000031</v>
      </c>
      <c r="N19" s="16">
        <v>9714.7722000000031</v>
      </c>
      <c r="O19" s="16">
        <v>9714.7722000000031</v>
      </c>
      <c r="P19" s="16">
        <v>9714.7722000000031</v>
      </c>
      <c r="Q19" s="16">
        <v>9714.7722000000031</v>
      </c>
      <c r="R19" s="16">
        <v>9714.7722000000031</v>
      </c>
      <c r="S19" s="16">
        <v>9714.7722000000031</v>
      </c>
      <c r="T19" s="17">
        <f t="shared" si="0"/>
        <v>116577.26640000007</v>
      </c>
      <c r="U19" s="33"/>
    </row>
    <row r="20" spans="1:21" s="5" customFormat="1">
      <c r="A20" s="405"/>
      <c r="B20" s="178" t="s">
        <v>53</v>
      </c>
      <c r="C20" s="189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405"/>
      <c r="B21" s="178" t="s">
        <v>54</v>
      </c>
      <c r="C21" s="189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>
      <c r="A22" s="405"/>
      <c r="B22" s="402" t="s">
        <v>55</v>
      </c>
      <c r="C22" s="190" t="s">
        <v>56</v>
      </c>
      <c r="D22" s="16"/>
      <c r="E22" s="16"/>
      <c r="F22" s="16"/>
      <c r="G22" s="16"/>
      <c r="H22" s="16">
        <v>20076.931521594124</v>
      </c>
      <c r="I22" s="16">
        <v>20076.931521594124</v>
      </c>
      <c r="J22" s="16">
        <v>20076.931521594124</v>
      </c>
      <c r="K22" s="16">
        <v>20076.931521594124</v>
      </c>
      <c r="L22" s="16">
        <v>20076.931521594124</v>
      </c>
      <c r="M22" s="16">
        <v>20076.931521594124</v>
      </c>
      <c r="N22" s="16">
        <v>20076.931521594124</v>
      </c>
      <c r="O22" s="16">
        <v>20076.931521594124</v>
      </c>
      <c r="P22" s="16">
        <v>20076.931521594124</v>
      </c>
      <c r="Q22" s="16">
        <v>20076.931521594124</v>
      </c>
      <c r="R22" s="16">
        <v>20076.931521594124</v>
      </c>
      <c r="S22" s="16">
        <v>20076.931521594124</v>
      </c>
      <c r="T22" s="17">
        <f t="shared" si="0"/>
        <v>240923.17825912943</v>
      </c>
      <c r="U22" s="33"/>
    </row>
    <row r="23" spans="1:21" s="5" customFormat="1">
      <c r="A23" s="405"/>
      <c r="B23" s="419"/>
      <c r="C23" s="190" t="s">
        <v>57</v>
      </c>
      <c r="D23" s="16"/>
      <c r="E23" s="16"/>
      <c r="F23" s="16"/>
      <c r="G23" s="16"/>
      <c r="H23" s="16">
        <v>627.32084868933384</v>
      </c>
      <c r="I23" s="16">
        <v>627.32084868933384</v>
      </c>
      <c r="J23" s="16">
        <v>627.32084868933384</v>
      </c>
      <c r="K23" s="16">
        <v>627.32084868933384</v>
      </c>
      <c r="L23" s="16">
        <v>627.32084868933384</v>
      </c>
      <c r="M23" s="16">
        <v>627.32084868933384</v>
      </c>
      <c r="N23" s="16">
        <v>627.32084868933384</v>
      </c>
      <c r="O23" s="16">
        <v>627.32084868933384</v>
      </c>
      <c r="P23" s="16">
        <v>627.32084868933384</v>
      </c>
      <c r="Q23" s="16">
        <v>627.32084868933384</v>
      </c>
      <c r="R23" s="16">
        <v>627.32084868933384</v>
      </c>
      <c r="S23" s="16">
        <v>627.32084868933384</v>
      </c>
      <c r="T23" s="17">
        <f t="shared" si="0"/>
        <v>7527.8501842720043</v>
      </c>
      <c r="U23" s="33"/>
    </row>
    <row r="24" spans="1:21" s="5" customFormat="1">
      <c r="A24" s="405"/>
      <c r="B24" s="419"/>
      <c r="C24" s="190" t="s">
        <v>58</v>
      </c>
      <c r="D24" s="16"/>
      <c r="E24" s="16"/>
      <c r="F24" s="16"/>
      <c r="G24" s="16"/>
      <c r="H24" s="16">
        <v>1165.9882932012156</v>
      </c>
      <c r="I24" s="16">
        <v>1165.9882932012156</v>
      </c>
      <c r="J24" s="16">
        <v>1165.9882932012156</v>
      </c>
      <c r="K24" s="16">
        <v>1165.9882932012156</v>
      </c>
      <c r="L24" s="16">
        <v>1165.9882932012156</v>
      </c>
      <c r="M24" s="16">
        <v>1165.9882932012156</v>
      </c>
      <c r="N24" s="16">
        <v>1165.9882932012156</v>
      </c>
      <c r="O24" s="16">
        <v>1165.9882932012156</v>
      </c>
      <c r="P24" s="16">
        <v>1165.9882932012156</v>
      </c>
      <c r="Q24" s="16">
        <v>1165.9882932012156</v>
      </c>
      <c r="R24" s="16">
        <v>1165.9882932012156</v>
      </c>
      <c r="S24" s="16">
        <v>1165.9882932012156</v>
      </c>
      <c r="T24" s="17">
        <f t="shared" si="0"/>
        <v>13991.859518414583</v>
      </c>
      <c r="U24" s="33"/>
    </row>
    <row r="25" spans="1:21" s="5" customFormat="1">
      <c r="A25" s="405"/>
      <c r="B25" s="419"/>
      <c r="C25" s="190" t="s">
        <v>59</v>
      </c>
      <c r="D25" s="16"/>
      <c r="E25" s="16"/>
      <c r="F25" s="16"/>
      <c r="G25" s="16"/>
      <c r="H25" s="16">
        <v>13866.239336515329</v>
      </c>
      <c r="I25" s="16">
        <v>13866.239336515329</v>
      </c>
      <c r="J25" s="16">
        <v>13866.239336515329</v>
      </c>
      <c r="K25" s="16">
        <v>13866.239336515329</v>
      </c>
      <c r="L25" s="16">
        <v>13866.239336515329</v>
      </c>
      <c r="M25" s="16">
        <v>13866.239336515329</v>
      </c>
      <c r="N25" s="16">
        <v>13866.239336515329</v>
      </c>
      <c r="O25" s="16">
        <v>13866.239336515329</v>
      </c>
      <c r="P25" s="16">
        <v>13866.239336515329</v>
      </c>
      <c r="Q25" s="16">
        <v>13866.239336515329</v>
      </c>
      <c r="R25" s="16">
        <v>13866.239336515329</v>
      </c>
      <c r="S25" s="16">
        <v>13866.239336515329</v>
      </c>
      <c r="T25" s="17">
        <f t="shared" si="0"/>
        <v>166394.87203818397</v>
      </c>
      <c r="U25" s="33"/>
    </row>
    <row r="26" spans="1:21" s="5" customFormat="1">
      <c r="A26" s="405"/>
      <c r="B26" s="403"/>
      <c r="C26" s="190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405"/>
      <c r="B27" s="178" t="s">
        <v>61</v>
      </c>
      <c r="C27" s="189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406" t="s">
        <v>62</v>
      </c>
      <c r="B28" s="402" t="s">
        <v>63</v>
      </c>
      <c r="C28" s="190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 ht="24">
      <c r="A29" s="407"/>
      <c r="B29" s="403"/>
      <c r="C29" s="189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407"/>
      <c r="B30" s="180" t="s">
        <v>66</v>
      </c>
      <c r="C30" s="190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>
        <f t="shared" si="0"/>
        <v>0</v>
      </c>
      <c r="U30" s="33"/>
    </row>
    <row r="31" spans="1:21" s="5" customFormat="1">
      <c r="A31" s="407"/>
      <c r="B31" s="402" t="s">
        <v>67</v>
      </c>
      <c r="C31" s="190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407"/>
      <c r="B32" s="419"/>
      <c r="C32" s="190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407"/>
      <c r="B33" s="403"/>
      <c r="C33" s="189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407"/>
      <c r="B34" s="402" t="s">
        <v>71</v>
      </c>
      <c r="C34" s="190" t="s">
        <v>72</v>
      </c>
      <c r="D34" s="16"/>
      <c r="E34" s="16"/>
      <c r="F34" s="16"/>
      <c r="G34" s="16"/>
      <c r="H34" s="16">
        <v>0</v>
      </c>
      <c r="I34" s="16">
        <v>500</v>
      </c>
      <c r="J34" s="16">
        <v>500</v>
      </c>
      <c r="K34" s="16">
        <v>0</v>
      </c>
      <c r="L34" s="16">
        <v>0</v>
      </c>
      <c r="M34" s="16">
        <v>500</v>
      </c>
      <c r="N34" s="16">
        <v>500</v>
      </c>
      <c r="O34" s="16">
        <v>500</v>
      </c>
      <c r="P34" s="16">
        <v>0</v>
      </c>
      <c r="Q34" s="16">
        <v>0</v>
      </c>
      <c r="R34" s="16">
        <v>0</v>
      </c>
      <c r="S34" s="16">
        <v>0</v>
      </c>
      <c r="T34" s="17">
        <f t="shared" si="0"/>
        <v>2500</v>
      </c>
      <c r="U34" s="33"/>
    </row>
    <row r="35" spans="1:21" s="5" customFormat="1">
      <c r="A35" s="407"/>
      <c r="B35" s="403"/>
      <c r="C35" s="190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407"/>
      <c r="B36" s="180" t="s">
        <v>74</v>
      </c>
      <c r="C36" s="190" t="s">
        <v>74</v>
      </c>
      <c r="D36" s="16"/>
      <c r="E36" s="16"/>
      <c r="F36" s="16"/>
      <c r="G36" s="16"/>
      <c r="H36" s="16">
        <v>200</v>
      </c>
      <c r="I36" s="16">
        <v>200</v>
      </c>
      <c r="J36" s="16">
        <v>200</v>
      </c>
      <c r="K36" s="16">
        <v>200</v>
      </c>
      <c r="L36" s="16">
        <v>200</v>
      </c>
      <c r="M36" s="16">
        <v>200</v>
      </c>
      <c r="N36" s="16">
        <v>200</v>
      </c>
      <c r="O36" s="16">
        <v>200</v>
      </c>
      <c r="P36" s="16">
        <v>200</v>
      </c>
      <c r="Q36" s="16">
        <v>200</v>
      </c>
      <c r="R36" s="16">
        <v>200</v>
      </c>
      <c r="S36" s="16">
        <v>200</v>
      </c>
      <c r="T36" s="17">
        <f t="shared" si="0"/>
        <v>2400</v>
      </c>
      <c r="U36" s="33"/>
    </row>
    <row r="37" spans="1:21" s="5" customFormat="1" ht="24">
      <c r="A37" s="407"/>
      <c r="B37" s="180" t="s">
        <v>75</v>
      </c>
      <c r="C37" s="190" t="s">
        <v>75</v>
      </c>
      <c r="D37" s="16"/>
      <c r="E37" s="16"/>
      <c r="F37" s="16"/>
      <c r="G37" s="16"/>
      <c r="H37" s="16">
        <v>850</v>
      </c>
      <c r="I37" s="16">
        <v>850</v>
      </c>
      <c r="J37" s="16">
        <v>2000</v>
      </c>
      <c r="K37" s="16">
        <v>850</v>
      </c>
      <c r="L37" s="16">
        <v>850</v>
      </c>
      <c r="M37" s="16">
        <v>2000</v>
      </c>
      <c r="N37" s="16">
        <v>850</v>
      </c>
      <c r="O37" s="16">
        <v>850</v>
      </c>
      <c r="P37" s="16">
        <v>2000</v>
      </c>
      <c r="Q37" s="16">
        <v>850</v>
      </c>
      <c r="R37" s="16">
        <v>850</v>
      </c>
      <c r="S37" s="16">
        <v>2000</v>
      </c>
      <c r="T37" s="17">
        <f t="shared" si="0"/>
        <v>14800</v>
      </c>
      <c r="U37" s="33"/>
    </row>
    <row r="38" spans="1:21" s="5" customFormat="1">
      <c r="A38" s="407"/>
      <c r="B38" s="402" t="s">
        <v>76</v>
      </c>
      <c r="C38" s="190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407"/>
      <c r="B39" s="403"/>
      <c r="C39" s="190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 ht="24">
      <c r="A40" s="407"/>
      <c r="B40" s="180" t="s">
        <v>79</v>
      </c>
      <c r="C40" s="190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408" t="s">
        <v>80</v>
      </c>
      <c r="B41" s="181" t="s">
        <v>81</v>
      </c>
      <c r="C41" s="189" t="s">
        <v>81</v>
      </c>
      <c r="D41" s="16"/>
      <c r="E41" s="16"/>
      <c r="F41" s="16"/>
      <c r="G41" s="16"/>
      <c r="H41" s="16">
        <v>59080.53</v>
      </c>
      <c r="I41" s="16">
        <v>97580.53</v>
      </c>
      <c r="J41" s="16">
        <v>89580.53</v>
      </c>
      <c r="K41" s="16">
        <v>84580.53</v>
      </c>
      <c r="L41" s="16">
        <v>81580.53</v>
      </c>
      <c r="M41" s="16">
        <v>78580.53</v>
      </c>
      <c r="N41" s="16">
        <v>75580.53</v>
      </c>
      <c r="O41" s="16">
        <v>72580.53</v>
      </c>
      <c r="P41" s="16">
        <v>69580.53</v>
      </c>
      <c r="Q41" s="16">
        <v>66580.53</v>
      </c>
      <c r="R41" s="16">
        <v>63580.53</v>
      </c>
      <c r="S41" s="16">
        <v>60580.53</v>
      </c>
      <c r="T41" s="17">
        <f t="shared" si="0"/>
        <v>899466.36000000022</v>
      </c>
      <c r="U41" s="291" t="s">
        <v>556</v>
      </c>
    </row>
    <row r="42" spans="1:21" s="5" customFormat="1" ht="24">
      <c r="A42" s="409"/>
      <c r="B42" s="178" t="s">
        <v>82</v>
      </c>
      <c r="C42" s="191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409"/>
      <c r="B43" s="178" t="s">
        <v>83</v>
      </c>
      <c r="C43" s="191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409"/>
      <c r="B44" s="402" t="s">
        <v>84</v>
      </c>
      <c r="C44" s="191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409"/>
      <c r="B45" s="403"/>
      <c r="C45" s="191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 ht="24">
      <c r="A46" s="409"/>
      <c r="B46" s="180" t="s">
        <v>87</v>
      </c>
      <c r="C46" s="192" t="s">
        <v>87</v>
      </c>
      <c r="D46" s="16"/>
      <c r="E46" s="16"/>
      <c r="F46" s="16"/>
      <c r="G46" s="16"/>
      <c r="H46" s="16">
        <v>57499.80999999999</v>
      </c>
      <c r="I46" s="16">
        <v>57499.80999999999</v>
      </c>
      <c r="J46" s="16">
        <v>57499.81</v>
      </c>
      <c r="K46" s="16">
        <v>57499.81</v>
      </c>
      <c r="L46" s="16">
        <v>57499.81</v>
      </c>
      <c r="M46" s="16">
        <v>57499.81</v>
      </c>
      <c r="N46" s="16">
        <v>57499.81</v>
      </c>
      <c r="O46" s="16">
        <v>57499.81</v>
      </c>
      <c r="P46" s="16">
        <v>57499.81</v>
      </c>
      <c r="Q46" s="16">
        <v>57499.81</v>
      </c>
      <c r="R46" s="16">
        <v>57499.80999999999</v>
      </c>
      <c r="S46" s="16">
        <v>57499.80999999999</v>
      </c>
      <c r="T46" s="17">
        <f t="shared" si="0"/>
        <v>689997.71999999986</v>
      </c>
      <c r="U46" s="33"/>
    </row>
    <row r="47" spans="1:21" s="5" customFormat="1" ht="24">
      <c r="A47" s="409"/>
      <c r="B47" s="180" t="s">
        <v>88</v>
      </c>
      <c r="C47" s="192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409"/>
      <c r="B48" s="178" t="s">
        <v>89</v>
      </c>
      <c r="C48" s="191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>
        <f t="shared" si="0"/>
        <v>0</v>
      </c>
      <c r="U48" s="33"/>
    </row>
    <row r="49" spans="1:21" s="5" customFormat="1" ht="14.25" customHeight="1">
      <c r="A49" s="410" t="s">
        <v>90</v>
      </c>
      <c r="B49" s="400" t="s">
        <v>91</v>
      </c>
      <c r="C49" s="192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410"/>
      <c r="B50" s="422"/>
      <c r="C50" s="192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410"/>
      <c r="B51" s="401"/>
      <c r="C51" s="192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>
      <c r="A52" s="410"/>
      <c r="B52" s="402" t="s">
        <v>95</v>
      </c>
      <c r="C52" s="192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 ht="24">
      <c r="A53" s="410"/>
      <c r="B53" s="419"/>
      <c r="C53" s="192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>
        <f t="shared" si="0"/>
        <v>0</v>
      </c>
      <c r="U53" s="33"/>
    </row>
    <row r="54" spans="1:21" s="5" customFormat="1">
      <c r="A54" s="410"/>
      <c r="B54" s="403"/>
      <c r="C54" s="192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410"/>
      <c r="B55" s="183" t="s">
        <v>99</v>
      </c>
      <c r="C55" s="192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410"/>
      <c r="B56" s="183" t="s">
        <v>100</v>
      </c>
      <c r="C56" s="192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411" t="s">
        <v>101</v>
      </c>
      <c r="B57" s="180" t="s">
        <v>102</v>
      </c>
      <c r="C57" s="192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 ht="24">
      <c r="A58" s="411"/>
      <c r="B58" s="182" t="s">
        <v>103</v>
      </c>
      <c r="C58" s="192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411"/>
      <c r="B59" s="400" t="s">
        <v>104</v>
      </c>
      <c r="C59" s="192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411"/>
      <c r="B60" s="401"/>
      <c r="C60" s="192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 ht="24">
      <c r="A61" s="411"/>
      <c r="B61" s="183" t="s">
        <v>107</v>
      </c>
      <c r="C61" s="192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 ht="24">
      <c r="A62" s="411"/>
      <c r="B62" s="180" t="s">
        <v>108</v>
      </c>
      <c r="C62" s="192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5" customFormat="1" ht="14.25" customHeight="1">
      <c r="A63" s="412" t="s">
        <v>109</v>
      </c>
      <c r="B63" s="184" t="s">
        <v>110</v>
      </c>
      <c r="C63" s="192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>
        <f t="shared" si="0"/>
        <v>0</v>
      </c>
      <c r="U63" s="33"/>
    </row>
    <row r="64" spans="1:21" s="5" customFormat="1">
      <c r="A64" s="412"/>
      <c r="B64" s="184" t="s">
        <v>111</v>
      </c>
      <c r="C64" s="192" t="s">
        <v>111</v>
      </c>
      <c r="D64" s="16"/>
      <c r="E64" s="16"/>
      <c r="F64" s="16"/>
      <c r="G64" s="16"/>
      <c r="H64" s="16">
        <v>1229.546359905645</v>
      </c>
      <c r="I64" s="16">
        <v>2254.1683264936823</v>
      </c>
      <c r="J64" s="16">
        <v>2254.1683264936823</v>
      </c>
      <c r="K64" s="16">
        <v>2459.09271981129</v>
      </c>
      <c r="L64" s="16">
        <v>2783.3898004434595</v>
      </c>
      <c r="M64" s="16">
        <v>1163.2227646521342</v>
      </c>
      <c r="N64" s="16">
        <v>1457.591011235955</v>
      </c>
      <c r="O64" s="16">
        <v>4852.1855072463777</v>
      </c>
      <c r="P64" s="16">
        <v>2459.09271981129</v>
      </c>
      <c r="Q64" s="16">
        <v>2459.09271981129</v>
      </c>
      <c r="R64" s="16">
        <v>2254.1683264936823</v>
      </c>
      <c r="S64" s="16">
        <v>2254.1683264936823</v>
      </c>
      <c r="T64" s="17">
        <f t="shared" si="0"/>
        <v>27879.886908892175</v>
      </c>
      <c r="U64" s="33"/>
    </row>
    <row r="65" spans="1:21" s="5" customFormat="1">
      <c r="A65" s="412"/>
      <c r="B65" s="184" t="s">
        <v>112</v>
      </c>
      <c r="C65" s="192" t="s">
        <v>112</v>
      </c>
      <c r="D65" s="16"/>
      <c r="E65" s="16"/>
      <c r="F65" s="16"/>
      <c r="G65" s="16"/>
      <c r="H65" s="16">
        <v>84445.765230312041</v>
      </c>
      <c r="I65" s="16">
        <v>93063.516330785249</v>
      </c>
      <c r="J65" s="16">
        <v>108913.71072448714</v>
      </c>
      <c r="K65" s="16">
        <v>139533.04987212276</v>
      </c>
      <c r="L65" s="16">
        <v>88367.917220990392</v>
      </c>
      <c r="M65" s="16">
        <v>119246.88682939563</v>
      </c>
      <c r="N65" s="16">
        <v>107601.79775280897</v>
      </c>
      <c r="O65" s="16">
        <v>118033.18840579709</v>
      </c>
      <c r="P65" s="16">
        <v>113896.30202316685</v>
      </c>
      <c r="Q65" s="16">
        <v>113896.30202316685</v>
      </c>
      <c r="R65" s="16">
        <v>104404.94352123627</v>
      </c>
      <c r="S65" s="16">
        <v>104404.94352123627</v>
      </c>
      <c r="T65" s="17">
        <f t="shared" si="0"/>
        <v>1295808.3234555055</v>
      </c>
      <c r="U65" s="33"/>
    </row>
    <row r="66" spans="1:21" s="5" customFormat="1" ht="24">
      <c r="A66" s="412"/>
      <c r="B66" s="184" t="s">
        <v>113</v>
      </c>
      <c r="C66" s="192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412"/>
      <c r="B67" s="184" t="s">
        <v>114</v>
      </c>
      <c r="C67" s="192" t="s">
        <v>114</v>
      </c>
      <c r="D67" s="16"/>
      <c r="E67" s="16"/>
      <c r="F67" s="16"/>
      <c r="G67" s="16"/>
      <c r="H67" s="16">
        <v>221000.77265973252</v>
      </c>
      <c r="I67" s="16">
        <v>159447.68311327312</v>
      </c>
      <c r="J67" s="16">
        <v>282751.4380680343</v>
      </c>
      <c r="K67" s="16">
        <v>371991.47570332477</v>
      </c>
      <c r="L67" s="16">
        <v>222636.92771618627</v>
      </c>
      <c r="M67" s="16">
        <v>367649.90178827831</v>
      </c>
      <c r="N67" s="16">
        <v>291695.89887640451</v>
      </c>
      <c r="O67" s="16">
        <v>281614.00724637683</v>
      </c>
      <c r="P67" s="16">
        <v>301400.10877724492</v>
      </c>
      <c r="Q67" s="16">
        <v>301400.10877724492</v>
      </c>
      <c r="R67" s="16">
        <v>276283.43304580782</v>
      </c>
      <c r="S67" s="16">
        <v>276283.43304580782</v>
      </c>
      <c r="T67" s="17">
        <f t="shared" si="0"/>
        <v>3354155.1888177162</v>
      </c>
      <c r="U67" s="33"/>
    </row>
    <row r="68" spans="1:21" s="5" customFormat="1">
      <c r="A68" s="412"/>
      <c r="B68" s="400" t="s">
        <v>115</v>
      </c>
      <c r="C68" s="192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412"/>
      <c r="B69" s="401"/>
      <c r="C69" s="192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>
        <f t="shared" si="0"/>
        <v>0</v>
      </c>
      <c r="U69" s="33"/>
    </row>
    <row r="70" spans="1:21" s="5" customFormat="1">
      <c r="A70" s="412"/>
      <c r="B70" s="182" t="s">
        <v>118</v>
      </c>
      <c r="C70" s="191" t="s">
        <v>118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>
        <f t="shared" si="0"/>
        <v>0</v>
      </c>
      <c r="U70" s="33"/>
    </row>
    <row r="71" spans="1:21" s="5" customFormat="1" ht="24">
      <c r="A71" s="412"/>
      <c r="B71" s="183" t="s">
        <v>119</v>
      </c>
      <c r="C71" s="192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3" si="1">SUM(H71:S71)</f>
        <v>0</v>
      </c>
      <c r="U71" s="33"/>
    </row>
    <row r="72" spans="1:21" s="5" customFormat="1" ht="24">
      <c r="A72" s="412"/>
      <c r="B72" s="183" t="s">
        <v>120</v>
      </c>
      <c r="C72" s="192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412"/>
      <c r="B73" s="400" t="s">
        <v>121</v>
      </c>
      <c r="C73" s="192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412"/>
      <c r="B74" s="401"/>
      <c r="C74" s="193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 ht="24">
      <c r="A75" s="412"/>
      <c r="B75" s="183" t="s">
        <v>124</v>
      </c>
      <c r="C75" s="192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413" t="s">
        <v>125</v>
      </c>
      <c r="B76" s="178" t="s">
        <v>126</v>
      </c>
      <c r="C76" s="191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413"/>
      <c r="B77" s="402" t="s">
        <v>127</v>
      </c>
      <c r="C77" s="192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413"/>
      <c r="B78" s="403"/>
      <c r="C78" s="193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413"/>
      <c r="B79" s="180" t="s">
        <v>130</v>
      </c>
      <c r="C79" s="192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414" t="s">
        <v>131</v>
      </c>
      <c r="B80" s="180" t="s">
        <v>132</v>
      </c>
      <c r="C80" s="192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414"/>
      <c r="B81" s="180" t="s">
        <v>133</v>
      </c>
      <c r="C81" s="190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414"/>
      <c r="B82" s="402" t="s">
        <v>134</v>
      </c>
      <c r="C82" s="190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414"/>
      <c r="B83" s="419"/>
      <c r="C83" s="190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414"/>
      <c r="B84" s="403"/>
      <c r="C84" s="190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414"/>
      <c r="B85" s="180" t="s">
        <v>138</v>
      </c>
      <c r="C85" s="192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415" t="s">
        <v>139</v>
      </c>
      <c r="B86" s="180" t="s">
        <v>140</v>
      </c>
      <c r="C86" s="192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415"/>
      <c r="B87" s="180" t="s">
        <v>141</v>
      </c>
      <c r="C87" s="192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415"/>
      <c r="B88" s="180" t="s">
        <v>142</v>
      </c>
      <c r="C88" s="192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415"/>
      <c r="B89" s="178" t="s">
        <v>143</v>
      </c>
      <c r="C89" s="191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416" t="s">
        <v>144</v>
      </c>
      <c r="B90" s="178" t="s">
        <v>145</v>
      </c>
      <c r="C90" s="191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417"/>
      <c r="B91" s="179" t="s">
        <v>146</v>
      </c>
      <c r="C91" s="194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418"/>
      <c r="B92" s="180" t="s">
        <v>147</v>
      </c>
      <c r="C92" s="192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19" customFormat="1" ht="15" customHeight="1">
      <c r="A93" s="420" t="s">
        <v>148</v>
      </c>
      <c r="B93" s="420"/>
      <c r="C93" s="420"/>
      <c r="D93" s="17"/>
      <c r="E93" s="17"/>
      <c r="F93" s="17"/>
      <c r="G93" s="17"/>
      <c r="H93" s="17">
        <f>SUM(H6:H92)</f>
        <v>737145.54311661678</v>
      </c>
      <c r="I93" s="17">
        <f t="shared" ref="I93:S93" si="2">SUM(I6:I92)</f>
        <v>719234.82663721871</v>
      </c>
      <c r="J93" s="17">
        <f t="shared" si="2"/>
        <v>851538.77598568168</v>
      </c>
      <c r="K93" s="17">
        <f t="shared" si="2"/>
        <v>964953.0771619255</v>
      </c>
      <c r="L93" s="17">
        <f t="shared" si="2"/>
        <v>761757.69360428676</v>
      </c>
      <c r="M93" s="17">
        <f t="shared" si="2"/>
        <v>943679.47024899255</v>
      </c>
      <c r="N93" s="17">
        <f t="shared" si="2"/>
        <v>852224.74650711601</v>
      </c>
      <c r="O93" s="17">
        <f t="shared" si="2"/>
        <v>852968.84002608689</v>
      </c>
      <c r="P93" s="17">
        <f t="shared" si="2"/>
        <v>863874.96238688973</v>
      </c>
      <c r="Q93" s="17">
        <f t="shared" si="2"/>
        <v>855724.96238688973</v>
      </c>
      <c r="R93" s="17">
        <f t="shared" si="2"/>
        <v>812912.00376020442</v>
      </c>
      <c r="S93" s="17">
        <f t="shared" si="2"/>
        <v>811062.00376020442</v>
      </c>
      <c r="T93" s="17">
        <f t="shared" si="1"/>
        <v>10027076.905582111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59" customFormat="1" ht="15" customHeight="1">
      <c r="A94" s="399" t="s">
        <v>158</v>
      </c>
      <c r="B94" s="399"/>
      <c r="C94" s="399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59" customFormat="1" ht="15" customHeight="1">
      <c r="A95" s="399" t="s">
        <v>159</v>
      </c>
      <c r="B95" s="399"/>
      <c r="C95" s="399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59" customFormat="1" ht="15" customHeight="1">
      <c r="A96" s="399" t="s">
        <v>160</v>
      </c>
      <c r="B96" s="399"/>
      <c r="C96" s="399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399" t="s">
        <v>248</v>
      </c>
      <c r="B97" s="399"/>
      <c r="C97" s="399"/>
      <c r="D97" s="16"/>
      <c r="E97" s="195"/>
      <c r="F97" s="16"/>
      <c r="G97" s="19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7"/>
      <c r="U97" s="196"/>
    </row>
    <row r="98" spans="1:21" s="19" customFormat="1">
      <c r="A98" s="187"/>
      <c r="B98" s="187"/>
      <c r="E98" s="187"/>
      <c r="G98" s="187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 spans="1:21">
      <c r="G99" s="20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27" type="noConversion"/>
  <conditionalFormatting sqref="U34:XFD34 A34:C34">
    <cfRule type="cellIs" dxfId="16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Z98"/>
  <sheetViews>
    <sheetView workbookViewId="0">
      <pane xSplit="7" ySplit="5" topLeftCell="T76" activePane="bottomRight" state="frozen"/>
      <selection pane="topRight"/>
      <selection pane="bottomLeft"/>
      <selection pane="bottomRight" activeCell="G99" sqref="G99"/>
    </sheetView>
  </sheetViews>
  <sheetFormatPr defaultColWidth="9" defaultRowHeight="14.25"/>
  <cols>
    <col min="1" max="1" width="11.75" style="34" customWidth="1"/>
    <col min="2" max="2" width="13.375" style="34" bestFit="1" customWidth="1"/>
    <col min="3" max="3" width="14.125" style="34" bestFit="1" customWidth="1"/>
    <col min="4" max="7" width="16.125" style="34" bestFit="1" customWidth="1"/>
    <col min="8" max="11" width="13.875" style="34" bestFit="1" customWidth="1"/>
    <col min="12" max="12" width="28.5" style="34" bestFit="1" customWidth="1"/>
    <col min="13" max="13" width="13.875" style="34" bestFit="1" customWidth="1"/>
    <col min="14" max="14" width="16.125" style="34" bestFit="1" customWidth="1"/>
    <col min="15" max="16" width="13.875" style="34" bestFit="1" customWidth="1"/>
    <col min="17" max="20" width="16.125" style="34" bestFit="1" customWidth="1"/>
    <col min="21" max="21" width="22" style="34" bestFit="1" customWidth="1"/>
    <col min="22" max="22" width="8.5" style="34" bestFit="1" customWidth="1"/>
    <col min="23" max="16384" width="9" style="34"/>
  </cols>
  <sheetData>
    <row r="1" spans="1:22" s="45" customFormat="1" ht="25.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spans="1:22" s="197" customFormat="1" ht="13.5">
      <c r="A2" s="197" t="s">
        <v>555</v>
      </c>
      <c r="H2" s="149"/>
      <c r="I2" s="198"/>
      <c r="J2" s="198"/>
    </row>
    <row r="3" spans="1:22" s="197" customFormat="1" ht="13.5">
      <c r="A3" s="197" t="s">
        <v>562</v>
      </c>
      <c r="I3" s="212"/>
      <c r="L3" s="212" t="s">
        <v>563</v>
      </c>
      <c r="N3" s="213"/>
      <c r="O3" s="213"/>
    </row>
    <row r="4" spans="1:22" s="198" customFormat="1" ht="14.25" customHeight="1">
      <c r="A4" s="432" t="s">
        <v>16</v>
      </c>
      <c r="B4" s="432" t="s">
        <v>17</v>
      </c>
      <c r="C4" s="455" t="s">
        <v>18</v>
      </c>
      <c r="D4" s="393" t="s">
        <v>19</v>
      </c>
      <c r="E4" s="428"/>
      <c r="F4" s="393" t="s">
        <v>20</v>
      </c>
      <c r="G4" s="428"/>
      <c r="H4" s="429" t="s">
        <v>561</v>
      </c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1"/>
      <c r="T4" s="426" t="s">
        <v>21</v>
      </c>
      <c r="U4" s="368" t="s">
        <v>22</v>
      </c>
    </row>
    <row r="5" spans="1:22" s="199" customFormat="1" ht="13.5">
      <c r="A5" s="433"/>
      <c r="B5" s="433"/>
      <c r="C5" s="456"/>
      <c r="D5" s="249" t="s">
        <v>156</v>
      </c>
      <c r="E5" s="249" t="s">
        <v>157</v>
      </c>
      <c r="F5" s="249" t="s">
        <v>156</v>
      </c>
      <c r="G5" s="249" t="s">
        <v>157</v>
      </c>
      <c r="H5" s="310" t="s">
        <v>25</v>
      </c>
      <c r="I5" s="310" t="s">
        <v>26</v>
      </c>
      <c r="J5" s="310" t="s">
        <v>27</v>
      </c>
      <c r="K5" s="309" t="s">
        <v>28</v>
      </c>
      <c r="L5" s="309" t="s">
        <v>29</v>
      </c>
      <c r="M5" s="309" t="s">
        <v>30</v>
      </c>
      <c r="N5" s="309" t="s">
        <v>31</v>
      </c>
      <c r="O5" s="309" t="s">
        <v>32</v>
      </c>
      <c r="P5" s="309" t="s">
        <v>33</v>
      </c>
      <c r="Q5" s="309" t="s">
        <v>34</v>
      </c>
      <c r="R5" s="309" t="s">
        <v>35</v>
      </c>
      <c r="S5" s="309" t="s">
        <v>36</v>
      </c>
      <c r="T5" s="427"/>
      <c r="U5" s="369"/>
    </row>
    <row r="6" spans="1:22" s="200" customFormat="1" ht="14.25" customHeight="1">
      <c r="A6" s="375" t="s">
        <v>37</v>
      </c>
      <c r="B6" s="372" t="s">
        <v>38</v>
      </c>
      <c r="C6" s="252" t="s">
        <v>38</v>
      </c>
      <c r="D6" s="253">
        <v>135838.41</v>
      </c>
      <c r="E6" s="253">
        <v>110101.32</v>
      </c>
      <c r="F6" s="253">
        <v>1622199.5600000005</v>
      </c>
      <c r="G6" s="253">
        <v>336730.86000000034</v>
      </c>
      <c r="H6" s="253">
        <v>131311.47</v>
      </c>
      <c r="I6" s="253">
        <v>115622.66</v>
      </c>
      <c r="J6" s="253">
        <v>115606.87</v>
      </c>
      <c r="K6" s="253">
        <v>164074.46</v>
      </c>
      <c r="L6" s="253">
        <v>172305.74</v>
      </c>
      <c r="M6" s="253">
        <v>269153.95</v>
      </c>
      <c r="N6" s="253">
        <v>279001.75</v>
      </c>
      <c r="O6" s="253">
        <v>211845.2</v>
      </c>
      <c r="P6" s="253">
        <v>214969.06</v>
      </c>
      <c r="Q6" s="253">
        <v>291003.88</v>
      </c>
      <c r="R6" s="253">
        <v>280446.74</v>
      </c>
      <c r="S6" s="253">
        <v>297019.12</v>
      </c>
      <c r="T6" s="254">
        <v>2542360.9000000004</v>
      </c>
      <c r="U6" s="308"/>
      <c r="V6" s="138" t="s">
        <v>163</v>
      </c>
    </row>
    <row r="7" spans="1:22" s="200" customFormat="1" ht="12">
      <c r="A7" s="376"/>
      <c r="B7" s="373"/>
      <c r="C7" s="252" t="s">
        <v>39</v>
      </c>
      <c r="D7" s="253">
        <v>-50027.08</v>
      </c>
      <c r="E7" s="253">
        <v>-23104</v>
      </c>
      <c r="F7" s="253">
        <v>-6246.1600000000035</v>
      </c>
      <c r="G7" s="253">
        <v>20676.919999999998</v>
      </c>
      <c r="H7" s="253"/>
      <c r="I7" s="253">
        <v>-4423.08</v>
      </c>
      <c r="J7" s="253">
        <v>5356</v>
      </c>
      <c r="K7" s="253">
        <v>5356</v>
      </c>
      <c r="L7" s="253">
        <v>5356</v>
      </c>
      <c r="M7" s="253">
        <v>5356</v>
      </c>
      <c r="N7" s="253">
        <v>5356</v>
      </c>
      <c r="O7" s="253">
        <v>5356</v>
      </c>
      <c r="P7" s="253">
        <v>5356</v>
      </c>
      <c r="Q7" s="253">
        <v>5356</v>
      </c>
      <c r="R7" s="253">
        <v>5356</v>
      </c>
      <c r="S7" s="253">
        <v>-23104</v>
      </c>
      <c r="T7" s="254">
        <v>20676.919999999998</v>
      </c>
      <c r="U7" s="308"/>
      <c r="V7" s="138" t="s">
        <v>164</v>
      </c>
    </row>
    <row r="8" spans="1:22" s="200" customFormat="1" ht="12">
      <c r="A8" s="376"/>
      <c r="B8" s="306" t="s">
        <v>40</v>
      </c>
      <c r="C8" s="252" t="s">
        <v>40</v>
      </c>
      <c r="D8" s="253">
        <v>12500</v>
      </c>
      <c r="E8" s="253">
        <v>12500</v>
      </c>
      <c r="F8" s="253">
        <v>9440</v>
      </c>
      <c r="G8" s="253">
        <v>36500</v>
      </c>
      <c r="H8" s="253"/>
      <c r="I8" s="253"/>
      <c r="J8" s="253"/>
      <c r="K8" s="253"/>
      <c r="L8" s="253"/>
      <c r="M8" s="253"/>
      <c r="N8" s="253"/>
      <c r="O8" s="253"/>
      <c r="P8" s="253">
        <v>24000</v>
      </c>
      <c r="Q8" s="253"/>
      <c r="R8" s="253"/>
      <c r="S8" s="253">
        <v>12500</v>
      </c>
      <c r="T8" s="254">
        <v>36500</v>
      </c>
      <c r="U8" s="308"/>
      <c r="V8" s="138" t="s">
        <v>165</v>
      </c>
    </row>
    <row r="9" spans="1:22" s="200" customFormat="1" ht="12">
      <c r="A9" s="376"/>
      <c r="B9" s="306" t="s">
        <v>41</v>
      </c>
      <c r="C9" s="252" t="s">
        <v>41</v>
      </c>
      <c r="D9" s="253">
        <v>27014.17</v>
      </c>
      <c r="E9" s="253">
        <v>27014.17</v>
      </c>
      <c r="F9" s="253">
        <v>27014.17</v>
      </c>
      <c r="G9" s="253">
        <v>27014.17</v>
      </c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>
        <v>27014.17</v>
      </c>
      <c r="T9" s="254">
        <v>27014.17</v>
      </c>
      <c r="U9" s="308"/>
      <c r="V9" s="138" t="s">
        <v>166</v>
      </c>
    </row>
    <row r="10" spans="1:22" s="200" customFormat="1" ht="12">
      <c r="A10" s="376"/>
      <c r="B10" s="372" t="s">
        <v>42</v>
      </c>
      <c r="C10" s="252" t="s">
        <v>43</v>
      </c>
      <c r="D10" s="253">
        <v>0</v>
      </c>
      <c r="E10" s="253">
        <v>0</v>
      </c>
      <c r="F10" s="253">
        <v>0</v>
      </c>
      <c r="G10" s="253">
        <v>0</v>
      </c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4">
        <v>0</v>
      </c>
      <c r="U10" s="308"/>
      <c r="V10" s="138" t="s">
        <v>167</v>
      </c>
    </row>
    <row r="11" spans="1:22" s="200" customFormat="1" ht="12" customHeight="1">
      <c r="A11" s="376"/>
      <c r="B11" s="390"/>
      <c r="C11" s="252" t="s">
        <v>44</v>
      </c>
      <c r="D11" s="253">
        <v>0</v>
      </c>
      <c r="E11" s="253">
        <v>0</v>
      </c>
      <c r="F11" s="253">
        <v>0</v>
      </c>
      <c r="G11" s="253">
        <v>0</v>
      </c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4">
        <v>0</v>
      </c>
      <c r="U11" s="308"/>
      <c r="V11" s="138" t="s">
        <v>168</v>
      </c>
    </row>
    <row r="12" spans="1:22" s="200" customFormat="1" ht="12">
      <c r="A12" s="376"/>
      <c r="B12" s="390"/>
      <c r="C12" s="252" t="s">
        <v>45</v>
      </c>
      <c r="D12" s="253">
        <v>0</v>
      </c>
      <c r="E12" s="253">
        <v>0</v>
      </c>
      <c r="F12" s="253">
        <v>0</v>
      </c>
      <c r="G12" s="253">
        <v>0</v>
      </c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4">
        <v>0</v>
      </c>
      <c r="U12" s="308"/>
      <c r="V12" s="138" t="s">
        <v>169</v>
      </c>
    </row>
    <row r="13" spans="1:22" s="200" customFormat="1" ht="12" customHeight="1">
      <c r="A13" s="376"/>
      <c r="B13" s="390"/>
      <c r="C13" s="252" t="s">
        <v>46</v>
      </c>
      <c r="D13" s="253">
        <v>-8074.29</v>
      </c>
      <c r="E13" s="253">
        <v>61.17</v>
      </c>
      <c r="F13" s="253">
        <v>-8158.1400000000012</v>
      </c>
      <c r="G13" s="253">
        <v>467.13999999999936</v>
      </c>
      <c r="H13" s="253"/>
      <c r="I13" s="253"/>
      <c r="J13" s="253">
        <v>-46.12</v>
      </c>
      <c r="K13" s="253">
        <v>56.3</v>
      </c>
      <c r="L13" s="253">
        <v>530</v>
      </c>
      <c r="M13" s="253">
        <v>1193.51</v>
      </c>
      <c r="N13" s="253">
        <v>450</v>
      </c>
      <c r="O13" s="253"/>
      <c r="P13" s="253">
        <v>4682.28</v>
      </c>
      <c r="Q13" s="253">
        <v>-6460</v>
      </c>
      <c r="R13" s="253"/>
      <c r="S13" s="253">
        <v>61.17</v>
      </c>
      <c r="T13" s="254">
        <v>467.13999999999936</v>
      </c>
      <c r="U13" s="308"/>
      <c r="V13" s="138" t="s">
        <v>170</v>
      </c>
    </row>
    <row r="14" spans="1:22" s="200" customFormat="1" ht="12">
      <c r="A14" s="376"/>
      <c r="B14" s="390"/>
      <c r="C14" s="252" t="s">
        <v>47</v>
      </c>
      <c r="D14" s="253">
        <v>0</v>
      </c>
      <c r="E14" s="253">
        <v>0</v>
      </c>
      <c r="F14" s="253">
        <v>0</v>
      </c>
      <c r="G14" s="253">
        <v>0</v>
      </c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4">
        <v>0</v>
      </c>
      <c r="U14" s="308"/>
      <c r="V14" s="138" t="s">
        <v>171</v>
      </c>
    </row>
    <row r="15" spans="1:22" s="200" customFormat="1" ht="12" customHeight="1">
      <c r="A15" s="376"/>
      <c r="B15" s="390"/>
      <c r="C15" s="252" t="s">
        <v>48</v>
      </c>
      <c r="D15" s="253">
        <v>0</v>
      </c>
      <c r="E15" s="253">
        <v>0</v>
      </c>
      <c r="F15" s="253">
        <v>0</v>
      </c>
      <c r="G15" s="253">
        <v>0</v>
      </c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4">
        <v>0</v>
      </c>
      <c r="U15" s="308"/>
      <c r="V15" s="138" t="s">
        <v>172</v>
      </c>
    </row>
    <row r="16" spans="1:22" s="200" customFormat="1" ht="12">
      <c r="A16" s="376"/>
      <c r="B16" s="390"/>
      <c r="C16" s="252" t="s">
        <v>49</v>
      </c>
      <c r="D16" s="253">
        <v>0</v>
      </c>
      <c r="E16" s="253">
        <v>0</v>
      </c>
      <c r="F16" s="253">
        <v>0</v>
      </c>
      <c r="G16" s="253">
        <v>0</v>
      </c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4">
        <v>0</v>
      </c>
      <c r="U16" s="308"/>
      <c r="V16" s="138" t="s">
        <v>173</v>
      </c>
    </row>
    <row r="17" spans="1:22" s="200" customFormat="1" ht="12" customHeight="1">
      <c r="A17" s="376"/>
      <c r="B17" s="390"/>
      <c r="C17" s="252" t="s">
        <v>50</v>
      </c>
      <c r="D17" s="253">
        <v>0</v>
      </c>
      <c r="E17" s="253">
        <v>0</v>
      </c>
      <c r="F17" s="253">
        <v>0</v>
      </c>
      <c r="G17" s="253">
        <v>0</v>
      </c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4">
        <v>0</v>
      </c>
      <c r="U17" s="308"/>
      <c r="V17" s="138" t="s">
        <v>174</v>
      </c>
    </row>
    <row r="18" spans="1:22" s="200" customFormat="1" ht="12" customHeight="1">
      <c r="A18" s="376"/>
      <c r="B18" s="373"/>
      <c r="C18" s="252" t="s">
        <v>51</v>
      </c>
      <c r="D18" s="253">
        <v>0</v>
      </c>
      <c r="E18" s="253">
        <v>0</v>
      </c>
      <c r="F18" s="253">
        <v>4908.8599999999997</v>
      </c>
      <c r="G18" s="253">
        <v>4579</v>
      </c>
      <c r="H18" s="253"/>
      <c r="I18" s="253"/>
      <c r="J18" s="253"/>
      <c r="K18" s="253"/>
      <c r="L18" s="253">
        <v>750</v>
      </c>
      <c r="M18" s="253"/>
      <c r="N18" s="253">
        <v>3829</v>
      </c>
      <c r="O18" s="253"/>
      <c r="P18" s="253"/>
      <c r="Q18" s="253"/>
      <c r="R18" s="253"/>
      <c r="S18" s="253"/>
      <c r="T18" s="254">
        <v>4579</v>
      </c>
      <c r="U18" s="308"/>
      <c r="V18" s="138" t="s">
        <v>175</v>
      </c>
    </row>
    <row r="19" spans="1:22" s="200" customFormat="1" ht="24" customHeight="1">
      <c r="A19" s="376"/>
      <c r="B19" s="255" t="s">
        <v>52</v>
      </c>
      <c r="C19" s="252" t="s">
        <v>52</v>
      </c>
      <c r="D19" s="253">
        <v>1050</v>
      </c>
      <c r="E19" s="253">
        <v>-6898.98</v>
      </c>
      <c r="F19" s="253">
        <v>7866</v>
      </c>
      <c r="G19" s="253">
        <v>-89537.759999999966</v>
      </c>
      <c r="H19" s="253">
        <v>288</v>
      </c>
      <c r="I19" s="253">
        <v>288</v>
      </c>
      <c r="J19" s="253">
        <v>288</v>
      </c>
      <c r="K19" s="253">
        <v>288</v>
      </c>
      <c r="L19" s="253">
        <v>288</v>
      </c>
      <c r="M19" s="253">
        <v>288</v>
      </c>
      <c r="N19" s="253">
        <v>888</v>
      </c>
      <c r="O19" s="253">
        <v>1338</v>
      </c>
      <c r="P19" s="253">
        <v>1338</v>
      </c>
      <c r="Q19" s="253">
        <v>1338</v>
      </c>
      <c r="R19" s="253">
        <v>1338</v>
      </c>
      <c r="S19" s="253">
        <v>1338</v>
      </c>
      <c r="T19" s="254">
        <v>9306</v>
      </c>
      <c r="U19" s="308"/>
      <c r="V19" s="138" t="s">
        <v>176</v>
      </c>
    </row>
    <row r="20" spans="1:22" s="200" customFormat="1" ht="24" customHeight="1">
      <c r="A20" s="376"/>
      <c r="B20" s="306" t="s">
        <v>53</v>
      </c>
      <c r="C20" s="252" t="s">
        <v>53</v>
      </c>
      <c r="D20" s="253">
        <v>0</v>
      </c>
      <c r="E20" s="253">
        <v>0</v>
      </c>
      <c r="F20" s="253">
        <v>0</v>
      </c>
      <c r="G20" s="253">
        <v>0</v>
      </c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4">
        <v>0</v>
      </c>
      <c r="U20" s="308"/>
      <c r="V20" s="138" t="s">
        <v>177</v>
      </c>
    </row>
    <row r="21" spans="1:22" s="200" customFormat="1" ht="12">
      <c r="A21" s="376"/>
      <c r="B21" s="306" t="s">
        <v>54</v>
      </c>
      <c r="C21" s="252" t="s">
        <v>54</v>
      </c>
      <c r="D21" s="253">
        <v>-2600</v>
      </c>
      <c r="E21" s="253">
        <v>0</v>
      </c>
      <c r="F21" s="253">
        <v>-10869.36</v>
      </c>
      <c r="G21" s="253">
        <v>1708</v>
      </c>
      <c r="H21" s="253"/>
      <c r="I21" s="253"/>
      <c r="J21" s="253"/>
      <c r="K21" s="253"/>
      <c r="L21" s="253"/>
      <c r="M21" s="253"/>
      <c r="N21" s="253"/>
      <c r="O21" s="253"/>
      <c r="P21" s="253">
        <v>758</v>
      </c>
      <c r="Q21" s="253"/>
      <c r="R21" s="253">
        <v>950</v>
      </c>
      <c r="S21" s="253"/>
      <c r="T21" s="254">
        <v>1708</v>
      </c>
      <c r="U21" s="308"/>
      <c r="V21" s="138" t="s">
        <v>178</v>
      </c>
    </row>
    <row r="22" spans="1:22" s="200" customFormat="1" ht="14.25" customHeight="1">
      <c r="A22" s="376"/>
      <c r="B22" s="372" t="s">
        <v>55</v>
      </c>
      <c r="C22" s="252" t="s">
        <v>56</v>
      </c>
      <c r="D22" s="253">
        <v>2897.5499999999993</v>
      </c>
      <c r="E22" s="253">
        <v>-1226.4243370757213</v>
      </c>
      <c r="F22" s="253">
        <v>154985.80000000005</v>
      </c>
      <c r="G22" s="253">
        <v>-48439.992044908548</v>
      </c>
      <c r="H22" s="253">
        <v>14783.14</v>
      </c>
      <c r="I22" s="253">
        <v>14961.57</v>
      </c>
      <c r="J22" s="253">
        <v>14783.14</v>
      </c>
      <c r="K22" s="253">
        <v>14137.71</v>
      </c>
      <c r="L22" s="253">
        <v>14623.04</v>
      </c>
      <c r="M22" s="253">
        <v>18291.759999999998</v>
      </c>
      <c r="N22" s="253">
        <v>16862.68</v>
      </c>
      <c r="O22" s="253">
        <v>16860.8</v>
      </c>
      <c r="P22" s="253">
        <v>17887.04</v>
      </c>
      <c r="Q22" s="253">
        <v>17887.04</v>
      </c>
      <c r="R22" s="253">
        <v>17887.04</v>
      </c>
      <c r="S22" s="253">
        <v>19335.259999999998</v>
      </c>
      <c r="T22" s="254">
        <v>198300.22000000003</v>
      </c>
      <c r="U22" s="308"/>
      <c r="V22" s="138" t="s">
        <v>179</v>
      </c>
    </row>
    <row r="23" spans="1:22" s="200" customFormat="1" ht="12">
      <c r="A23" s="376"/>
      <c r="B23" s="390"/>
      <c r="C23" s="252" t="s">
        <v>57</v>
      </c>
      <c r="D23" s="253">
        <v>247.45999999999998</v>
      </c>
      <c r="E23" s="253">
        <v>84.417075449797267</v>
      </c>
      <c r="F23" s="253">
        <v>4856.1400000000003</v>
      </c>
      <c r="G23" s="253">
        <v>-355.01509460243051</v>
      </c>
      <c r="H23" s="253">
        <v>373.67</v>
      </c>
      <c r="I23" s="253">
        <v>390.65</v>
      </c>
      <c r="J23" s="253">
        <v>373.66</v>
      </c>
      <c r="K23" s="253">
        <v>356.68</v>
      </c>
      <c r="L23" s="253">
        <v>456.96</v>
      </c>
      <c r="M23" s="253">
        <v>490.93</v>
      </c>
      <c r="N23" s="253">
        <v>630.59</v>
      </c>
      <c r="O23" s="253">
        <v>527.07000000000005</v>
      </c>
      <c r="P23" s="253">
        <v>559.14</v>
      </c>
      <c r="Q23" s="253">
        <v>559.14</v>
      </c>
      <c r="R23" s="253">
        <v>559.14</v>
      </c>
      <c r="S23" s="253">
        <v>604.15</v>
      </c>
      <c r="T23" s="254">
        <v>5881.7800000000007</v>
      </c>
      <c r="U23" s="308"/>
      <c r="V23" s="138" t="s">
        <v>180</v>
      </c>
    </row>
    <row r="24" spans="1:22" s="200" customFormat="1" ht="12">
      <c r="A24" s="376"/>
      <c r="B24" s="390"/>
      <c r="C24" s="252" t="s">
        <v>58</v>
      </c>
      <c r="D24" s="253">
        <v>-543.09999999999991</v>
      </c>
      <c r="E24" s="253">
        <v>425.22690752101607</v>
      </c>
      <c r="F24" s="253">
        <v>6886.2600000000029</v>
      </c>
      <c r="G24" s="253">
        <v>3764.7128902521945</v>
      </c>
      <c r="H24" s="253">
        <v>500.51</v>
      </c>
      <c r="I24" s="253">
        <v>522.59</v>
      </c>
      <c r="J24" s="253">
        <v>500.51</v>
      </c>
      <c r="K24" s="253">
        <v>478.43</v>
      </c>
      <c r="L24" s="253">
        <v>677.15</v>
      </c>
      <c r="M24" s="253">
        <v>655.07000000000005</v>
      </c>
      <c r="N24" s="253">
        <v>753.34</v>
      </c>
      <c r="O24" s="253">
        <v>3668.82</v>
      </c>
      <c r="P24" s="253">
        <v>1057.1199999999999</v>
      </c>
      <c r="Q24" s="253">
        <v>1062.25</v>
      </c>
      <c r="R24" s="253">
        <v>1121.3800000000001</v>
      </c>
      <c r="S24" s="253">
        <v>1121.3800000000001</v>
      </c>
      <c r="T24" s="254">
        <v>12118.550000000003</v>
      </c>
      <c r="U24" s="308"/>
      <c r="V24" s="138" t="s">
        <v>181</v>
      </c>
    </row>
    <row r="25" spans="1:22" s="200" customFormat="1" ht="12">
      <c r="A25" s="376"/>
      <c r="B25" s="390"/>
      <c r="C25" s="252" t="s">
        <v>59</v>
      </c>
      <c r="D25" s="253">
        <v>3338.1899999999996</v>
      </c>
      <c r="E25" s="253">
        <v>-1872.7816850124709</v>
      </c>
      <c r="F25" s="253">
        <v>67992.570000000007</v>
      </c>
      <c r="G25" s="253">
        <v>-43427.98022014962</v>
      </c>
      <c r="H25" s="253">
        <v>7750.47</v>
      </c>
      <c r="I25" s="253">
        <v>6434.83</v>
      </c>
      <c r="J25" s="253">
        <v>5230.46</v>
      </c>
      <c r="K25" s="253">
        <v>4889.68</v>
      </c>
      <c r="L25" s="253">
        <v>6673.08</v>
      </c>
      <c r="M25" s="253">
        <v>6725.15</v>
      </c>
      <c r="N25" s="253">
        <v>8062.34</v>
      </c>
      <c r="O25" s="253">
        <v>8741.08</v>
      </c>
      <c r="P25" s="253">
        <v>7666.02</v>
      </c>
      <c r="Q25" s="253">
        <v>7426.02</v>
      </c>
      <c r="R25" s="253">
        <v>7426.02</v>
      </c>
      <c r="S25" s="253">
        <v>8907.25</v>
      </c>
      <c r="T25" s="254">
        <v>85932.400000000009</v>
      </c>
      <c r="U25" s="308"/>
      <c r="V25" s="138" t="s">
        <v>182</v>
      </c>
    </row>
    <row r="26" spans="1:22" s="200" customFormat="1" ht="12">
      <c r="A26" s="376"/>
      <c r="B26" s="373"/>
      <c r="C26" s="252" t="s">
        <v>60</v>
      </c>
      <c r="D26" s="253">
        <v>-509.26</v>
      </c>
      <c r="E26" s="253">
        <v>-782.13796088262905</v>
      </c>
      <c r="F26" s="253">
        <v>6982.3899999999994</v>
      </c>
      <c r="G26" s="253">
        <v>-1856.5955305915486</v>
      </c>
      <c r="H26" s="253">
        <v>628.59</v>
      </c>
      <c r="I26" s="253">
        <v>655.76</v>
      </c>
      <c r="J26" s="253">
        <v>628.59</v>
      </c>
      <c r="K26" s="253">
        <v>601.41999999999996</v>
      </c>
      <c r="L26" s="253">
        <v>737.3</v>
      </c>
      <c r="M26" s="253">
        <v>791.64</v>
      </c>
      <c r="N26" s="253">
        <v>899.26</v>
      </c>
      <c r="O26" s="253">
        <v>861.64</v>
      </c>
      <c r="P26" s="253">
        <v>912.92</v>
      </c>
      <c r="Q26" s="253">
        <v>912.92</v>
      </c>
      <c r="R26" s="253">
        <v>912.78</v>
      </c>
      <c r="S26" s="253">
        <v>92.16</v>
      </c>
      <c r="T26" s="254">
        <v>8634.98</v>
      </c>
      <c r="U26" s="308"/>
      <c r="V26" s="138" t="s">
        <v>183</v>
      </c>
    </row>
    <row r="27" spans="1:22" s="200" customFormat="1" ht="12">
      <c r="A27" s="434"/>
      <c r="B27" s="306" t="s">
        <v>61</v>
      </c>
      <c r="C27" s="252" t="s">
        <v>61</v>
      </c>
      <c r="D27" s="253">
        <v>0</v>
      </c>
      <c r="E27" s="253">
        <v>0</v>
      </c>
      <c r="F27" s="253">
        <v>0</v>
      </c>
      <c r="G27" s="253">
        <v>0</v>
      </c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4">
        <v>0</v>
      </c>
      <c r="U27" s="308"/>
      <c r="V27" s="138" t="s">
        <v>184</v>
      </c>
    </row>
    <row r="28" spans="1:22" s="200" customFormat="1" ht="14.25" customHeight="1">
      <c r="A28" s="377" t="s">
        <v>62</v>
      </c>
      <c r="B28" s="372" t="s">
        <v>63</v>
      </c>
      <c r="C28" s="252" t="s">
        <v>64</v>
      </c>
      <c r="D28" s="253">
        <v>0</v>
      </c>
      <c r="E28" s="253">
        <v>0</v>
      </c>
      <c r="F28" s="253">
        <v>0</v>
      </c>
      <c r="G28" s="253">
        <v>0</v>
      </c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4">
        <v>0</v>
      </c>
      <c r="U28" s="308"/>
      <c r="V28" s="138" t="s">
        <v>185</v>
      </c>
    </row>
    <row r="29" spans="1:22" s="200" customFormat="1" ht="12" customHeight="1">
      <c r="A29" s="378"/>
      <c r="B29" s="373"/>
      <c r="C29" s="252" t="s">
        <v>65</v>
      </c>
      <c r="D29" s="253">
        <v>1755</v>
      </c>
      <c r="E29" s="253">
        <v>1755</v>
      </c>
      <c r="F29" s="253">
        <v>4685</v>
      </c>
      <c r="G29" s="253">
        <v>4685</v>
      </c>
      <c r="H29" s="253">
        <v>2930</v>
      </c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>
        <v>1755</v>
      </c>
      <c r="T29" s="254">
        <v>4685</v>
      </c>
      <c r="U29" s="308"/>
      <c r="V29" s="138" t="s">
        <v>186</v>
      </c>
    </row>
    <row r="30" spans="1:22" s="200" customFormat="1" ht="12">
      <c r="A30" s="378"/>
      <c r="B30" s="255" t="s">
        <v>66</v>
      </c>
      <c r="C30" s="252" t="s">
        <v>66</v>
      </c>
      <c r="D30" s="253">
        <v>-1640</v>
      </c>
      <c r="E30" s="253">
        <v>120</v>
      </c>
      <c r="F30" s="253">
        <v>-3400</v>
      </c>
      <c r="G30" s="253">
        <v>-1640</v>
      </c>
      <c r="H30" s="253">
        <v>-1760</v>
      </c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>
        <v>120</v>
      </c>
      <c r="T30" s="254">
        <v>-1640</v>
      </c>
      <c r="U30" s="308"/>
      <c r="V30" s="138" t="s">
        <v>187</v>
      </c>
    </row>
    <row r="31" spans="1:22" s="200" customFormat="1" ht="12">
      <c r="A31" s="378"/>
      <c r="B31" s="372" t="s">
        <v>67</v>
      </c>
      <c r="C31" s="252" t="s">
        <v>68</v>
      </c>
      <c r="D31" s="253">
        <v>0</v>
      </c>
      <c r="E31" s="253">
        <v>0</v>
      </c>
      <c r="F31" s="253">
        <v>0</v>
      </c>
      <c r="G31" s="253">
        <v>0</v>
      </c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4">
        <v>0</v>
      </c>
      <c r="U31" s="308"/>
      <c r="V31" s="138" t="s">
        <v>188</v>
      </c>
    </row>
    <row r="32" spans="1:22" s="200" customFormat="1" ht="12">
      <c r="A32" s="378"/>
      <c r="B32" s="390"/>
      <c r="C32" s="252" t="s">
        <v>69</v>
      </c>
      <c r="D32" s="253">
        <v>0</v>
      </c>
      <c r="E32" s="253">
        <v>0</v>
      </c>
      <c r="F32" s="253">
        <v>0</v>
      </c>
      <c r="G32" s="253">
        <v>0</v>
      </c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4">
        <v>0</v>
      </c>
      <c r="U32" s="308"/>
      <c r="V32" s="138" t="s">
        <v>189</v>
      </c>
    </row>
    <row r="33" spans="1:22" s="200" customFormat="1" ht="12">
      <c r="A33" s="378"/>
      <c r="B33" s="373"/>
      <c r="C33" s="252" t="s">
        <v>70</v>
      </c>
      <c r="D33" s="253">
        <v>0</v>
      </c>
      <c r="E33" s="253">
        <v>0</v>
      </c>
      <c r="F33" s="253">
        <v>0</v>
      </c>
      <c r="G33" s="253">
        <v>0</v>
      </c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4">
        <v>0</v>
      </c>
      <c r="U33" s="308"/>
      <c r="V33" s="138" t="s">
        <v>190</v>
      </c>
    </row>
    <row r="34" spans="1:22" s="200" customFormat="1" ht="12" customHeight="1">
      <c r="A34" s="378"/>
      <c r="B34" s="372" t="s">
        <v>71</v>
      </c>
      <c r="C34" s="252" t="s">
        <v>72</v>
      </c>
      <c r="D34" s="253">
        <v>589.5</v>
      </c>
      <c r="E34" s="253">
        <v>852</v>
      </c>
      <c r="F34" s="253">
        <v>2632.02</v>
      </c>
      <c r="G34" s="253">
        <v>5178.12</v>
      </c>
      <c r="H34" s="253">
        <v>1118.5</v>
      </c>
      <c r="I34" s="253">
        <v>858</v>
      </c>
      <c r="J34" s="253">
        <v>78.400000000000006</v>
      </c>
      <c r="K34" s="253">
        <v>74</v>
      </c>
      <c r="L34" s="253"/>
      <c r="M34" s="253"/>
      <c r="N34" s="253">
        <v>74</v>
      </c>
      <c r="O34" s="253">
        <v>158</v>
      </c>
      <c r="P34" s="253">
        <v>90.13</v>
      </c>
      <c r="Q34" s="253">
        <v>1815.09</v>
      </c>
      <c r="R34" s="253">
        <v>60</v>
      </c>
      <c r="S34" s="253">
        <v>852</v>
      </c>
      <c r="T34" s="254">
        <v>5178.12</v>
      </c>
      <c r="U34" s="308"/>
      <c r="V34" s="138" t="s">
        <v>191</v>
      </c>
    </row>
    <row r="35" spans="1:22" s="200" customFormat="1" ht="12">
      <c r="A35" s="378"/>
      <c r="B35" s="373"/>
      <c r="C35" s="252" t="s">
        <v>73</v>
      </c>
      <c r="D35" s="253">
        <v>0</v>
      </c>
      <c r="E35" s="253">
        <v>0</v>
      </c>
      <c r="F35" s="253">
        <v>0</v>
      </c>
      <c r="G35" s="253">
        <v>0</v>
      </c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4">
        <v>0</v>
      </c>
      <c r="U35" s="308"/>
      <c r="V35" s="138" t="s">
        <v>192</v>
      </c>
    </row>
    <row r="36" spans="1:22" s="200" customFormat="1" ht="12">
      <c r="A36" s="378"/>
      <c r="B36" s="255" t="s">
        <v>74</v>
      </c>
      <c r="C36" s="252" t="s">
        <v>74</v>
      </c>
      <c r="D36" s="253">
        <v>-2600</v>
      </c>
      <c r="E36" s="253">
        <v>0</v>
      </c>
      <c r="F36" s="253">
        <v>-4155</v>
      </c>
      <c r="G36" s="253">
        <v>4690</v>
      </c>
      <c r="H36" s="253"/>
      <c r="I36" s="253">
        <v>735</v>
      </c>
      <c r="J36" s="253">
        <v>835</v>
      </c>
      <c r="K36" s="253">
        <v>1460</v>
      </c>
      <c r="L36" s="253"/>
      <c r="M36" s="253">
        <v>1660</v>
      </c>
      <c r="N36" s="253"/>
      <c r="O36" s="253"/>
      <c r="P36" s="253"/>
      <c r="Q36" s="253"/>
      <c r="R36" s="253"/>
      <c r="S36" s="253"/>
      <c r="T36" s="254">
        <v>4690</v>
      </c>
      <c r="U36" s="308"/>
      <c r="V36" s="138" t="s">
        <v>193</v>
      </c>
    </row>
    <row r="37" spans="1:22" s="200" customFormat="1" ht="24" customHeight="1">
      <c r="A37" s="378"/>
      <c r="B37" s="255" t="s">
        <v>75</v>
      </c>
      <c r="C37" s="252" t="s">
        <v>75</v>
      </c>
      <c r="D37" s="253">
        <v>1642</v>
      </c>
      <c r="E37" s="253">
        <v>1922</v>
      </c>
      <c r="F37" s="253">
        <v>20227</v>
      </c>
      <c r="G37" s="253">
        <v>18507</v>
      </c>
      <c r="H37" s="253"/>
      <c r="I37" s="253"/>
      <c r="J37" s="253"/>
      <c r="K37" s="253"/>
      <c r="L37" s="253"/>
      <c r="M37" s="253"/>
      <c r="N37" s="253">
        <v>335</v>
      </c>
      <c r="O37" s="253">
        <v>4602</v>
      </c>
      <c r="P37" s="253">
        <v>60</v>
      </c>
      <c r="Q37" s="253">
        <v>3996</v>
      </c>
      <c r="R37" s="253">
        <v>9592</v>
      </c>
      <c r="S37" s="253">
        <v>1922</v>
      </c>
      <c r="T37" s="254">
        <v>20507</v>
      </c>
      <c r="U37" s="308"/>
      <c r="V37" s="138" t="s">
        <v>194</v>
      </c>
    </row>
    <row r="38" spans="1:22" s="200" customFormat="1" ht="14.25" customHeight="1">
      <c r="A38" s="378"/>
      <c r="B38" s="372" t="s">
        <v>76</v>
      </c>
      <c r="C38" s="252" t="s">
        <v>77</v>
      </c>
      <c r="D38" s="253">
        <v>0</v>
      </c>
      <c r="E38" s="253">
        <v>0</v>
      </c>
      <c r="F38" s="253">
        <v>0</v>
      </c>
      <c r="G38" s="253">
        <v>0</v>
      </c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4">
        <v>0</v>
      </c>
      <c r="U38" s="308"/>
      <c r="V38" s="138" t="s">
        <v>195</v>
      </c>
    </row>
    <row r="39" spans="1:22" s="200" customFormat="1" ht="12" customHeight="1">
      <c r="A39" s="378"/>
      <c r="B39" s="373"/>
      <c r="C39" s="252" t="s">
        <v>78</v>
      </c>
      <c r="D39" s="253">
        <v>0</v>
      </c>
      <c r="E39" s="253">
        <v>0</v>
      </c>
      <c r="F39" s="253">
        <v>0</v>
      </c>
      <c r="G39" s="253">
        <v>-6000</v>
      </c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4">
        <v>0</v>
      </c>
      <c r="U39" s="308"/>
      <c r="V39" s="138" t="s">
        <v>196</v>
      </c>
    </row>
    <row r="40" spans="1:22" s="200" customFormat="1" ht="24" customHeight="1">
      <c r="A40" s="435"/>
      <c r="B40" s="255" t="s">
        <v>79</v>
      </c>
      <c r="C40" s="252" t="s">
        <v>79</v>
      </c>
      <c r="D40" s="253">
        <v>0</v>
      </c>
      <c r="E40" s="253">
        <v>0</v>
      </c>
      <c r="F40" s="253">
        <v>0</v>
      </c>
      <c r="G40" s="253">
        <v>0</v>
      </c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4">
        <v>0</v>
      </c>
      <c r="U40" s="308"/>
      <c r="V40" s="138" t="s">
        <v>197</v>
      </c>
    </row>
    <row r="41" spans="1:22" s="200" customFormat="1" ht="14.25" customHeight="1">
      <c r="A41" s="379" t="s">
        <v>80</v>
      </c>
      <c r="B41" s="207" t="s">
        <v>81</v>
      </c>
      <c r="C41" s="252" t="s">
        <v>81</v>
      </c>
      <c r="D41" s="253">
        <v>-55596.460000000021</v>
      </c>
      <c r="E41" s="253">
        <v>239364.43</v>
      </c>
      <c r="F41" s="253">
        <v>730058.58999999985</v>
      </c>
      <c r="G41" s="253">
        <v>1511849.4899999998</v>
      </c>
      <c r="H41" s="253">
        <v>215182.3</v>
      </c>
      <c r="I41" s="253">
        <v>49154</v>
      </c>
      <c r="J41" s="253">
        <v>117695.06</v>
      </c>
      <c r="K41" s="253">
        <v>225883.35</v>
      </c>
      <c r="L41" s="253">
        <v>107927.22</v>
      </c>
      <c r="M41" s="253">
        <v>124244.66</v>
      </c>
      <c r="N41" s="253">
        <v>154268.85999999999</v>
      </c>
      <c r="O41" s="253">
        <v>130770.43</v>
      </c>
      <c r="P41" s="253">
        <v>99572.5</v>
      </c>
      <c r="Q41" s="253">
        <v>99149.01</v>
      </c>
      <c r="R41" s="253">
        <v>181637.67</v>
      </c>
      <c r="S41" s="253">
        <v>262364.43</v>
      </c>
      <c r="T41" s="254">
        <v>1767849.4899999998</v>
      </c>
      <c r="U41" s="308"/>
      <c r="V41" s="138" t="s">
        <v>198</v>
      </c>
    </row>
    <row r="42" spans="1:22" s="200" customFormat="1" ht="24" customHeight="1">
      <c r="A42" s="380"/>
      <c r="B42" s="306" t="s">
        <v>82</v>
      </c>
      <c r="C42" s="256" t="s">
        <v>82</v>
      </c>
      <c r="D42" s="253">
        <v>180</v>
      </c>
      <c r="E42" s="253">
        <v>1350</v>
      </c>
      <c r="F42" s="253">
        <v>-52196.74</v>
      </c>
      <c r="G42" s="253">
        <v>58494.250000000007</v>
      </c>
      <c r="H42" s="253">
        <v>-1170</v>
      </c>
      <c r="I42" s="253"/>
      <c r="J42" s="253"/>
      <c r="K42" s="253">
        <v>834</v>
      </c>
      <c r="L42" s="253">
        <v>25284.6</v>
      </c>
      <c r="M42" s="253">
        <v>10831.95</v>
      </c>
      <c r="N42" s="253">
        <v>4741.75</v>
      </c>
      <c r="O42" s="253"/>
      <c r="P42" s="253">
        <v>2360</v>
      </c>
      <c r="Q42" s="253">
        <v>14247.79</v>
      </c>
      <c r="R42" s="253">
        <v>14.16</v>
      </c>
      <c r="S42" s="253">
        <v>1350</v>
      </c>
      <c r="T42" s="254">
        <v>58494.250000000007</v>
      </c>
      <c r="U42" s="308"/>
      <c r="V42" s="138" t="s">
        <v>199</v>
      </c>
    </row>
    <row r="43" spans="1:22" s="200" customFormat="1" ht="12">
      <c r="A43" s="380"/>
      <c r="B43" s="306" t="s">
        <v>83</v>
      </c>
      <c r="C43" s="256" t="s">
        <v>83</v>
      </c>
      <c r="D43" s="253">
        <v>0</v>
      </c>
      <c r="E43" s="253">
        <v>0</v>
      </c>
      <c r="F43" s="253">
        <v>0</v>
      </c>
      <c r="G43" s="253">
        <v>0</v>
      </c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4">
        <v>0</v>
      </c>
      <c r="U43" s="308"/>
      <c r="V43" s="138" t="s">
        <v>200</v>
      </c>
    </row>
    <row r="44" spans="1:22" s="200" customFormat="1" ht="12">
      <c r="A44" s="380"/>
      <c r="B44" s="372" t="s">
        <v>84</v>
      </c>
      <c r="C44" s="256" t="s">
        <v>85</v>
      </c>
      <c r="D44" s="253">
        <v>0</v>
      </c>
      <c r="E44" s="253">
        <v>0</v>
      </c>
      <c r="F44" s="253">
        <v>0</v>
      </c>
      <c r="G44" s="253">
        <v>0</v>
      </c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4">
        <v>0</v>
      </c>
      <c r="U44" s="308"/>
      <c r="V44" s="138" t="s">
        <v>201</v>
      </c>
    </row>
    <row r="45" spans="1:22" s="200" customFormat="1" ht="12">
      <c r="A45" s="380"/>
      <c r="B45" s="373"/>
      <c r="C45" s="256" t="s">
        <v>86</v>
      </c>
      <c r="D45" s="253">
        <v>0</v>
      </c>
      <c r="E45" s="253">
        <v>0</v>
      </c>
      <c r="F45" s="253">
        <v>0</v>
      </c>
      <c r="G45" s="253">
        <v>0</v>
      </c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4">
        <v>0</v>
      </c>
      <c r="U45" s="308"/>
      <c r="V45" s="138" t="s">
        <v>202</v>
      </c>
    </row>
    <row r="46" spans="1:22" s="200" customFormat="1" ht="25.5" customHeight="1">
      <c r="A46" s="380"/>
      <c r="B46" s="255" t="s">
        <v>87</v>
      </c>
      <c r="C46" s="256" t="s">
        <v>87</v>
      </c>
      <c r="D46" s="253">
        <v>1202309.05</v>
      </c>
      <c r="E46" s="253">
        <v>1094209.8400000001</v>
      </c>
      <c r="F46" s="253">
        <v>1071904.3499999999</v>
      </c>
      <c r="G46" s="253">
        <v>-237096.10000000009</v>
      </c>
      <c r="H46" s="253">
        <v>70208.28</v>
      </c>
      <c r="I46" s="253">
        <v>36216.78</v>
      </c>
      <c r="J46" s="253">
        <v>56046.93</v>
      </c>
      <c r="K46" s="253">
        <v>56968.65</v>
      </c>
      <c r="L46" s="253">
        <v>56095.88</v>
      </c>
      <c r="M46" s="253">
        <v>58643.23</v>
      </c>
      <c r="N46" s="253">
        <v>57573.15</v>
      </c>
      <c r="O46" s="253">
        <v>56580.53</v>
      </c>
      <c r="P46" s="253">
        <v>53118.559999999998</v>
      </c>
      <c r="Q46" s="253">
        <v>53186.51</v>
      </c>
      <c r="R46" s="253">
        <v>57499.81</v>
      </c>
      <c r="S46" s="253">
        <v>1270886.5900000001</v>
      </c>
      <c r="T46" s="254">
        <v>1883024.9</v>
      </c>
      <c r="U46" s="308"/>
      <c r="V46" s="138" t="s">
        <v>203</v>
      </c>
    </row>
    <row r="47" spans="1:22" s="200" customFormat="1" ht="25.5" customHeight="1">
      <c r="A47" s="380"/>
      <c r="B47" s="255" t="s">
        <v>88</v>
      </c>
      <c r="C47" s="256" t="s">
        <v>88</v>
      </c>
      <c r="D47" s="253">
        <v>0</v>
      </c>
      <c r="E47" s="253">
        <v>0</v>
      </c>
      <c r="F47" s="253">
        <v>0</v>
      </c>
      <c r="G47" s="253">
        <v>0</v>
      </c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4">
        <v>0</v>
      </c>
      <c r="U47" s="308"/>
      <c r="V47" s="138" t="s">
        <v>204</v>
      </c>
    </row>
    <row r="48" spans="1:22" s="200" customFormat="1" ht="12">
      <c r="A48" s="436"/>
      <c r="B48" s="306" t="s">
        <v>89</v>
      </c>
      <c r="C48" s="256" t="s">
        <v>89</v>
      </c>
      <c r="D48" s="253">
        <v>212.61999999999989</v>
      </c>
      <c r="E48" s="253">
        <v>2912.62</v>
      </c>
      <c r="F48" s="253">
        <v>2512.619999999999</v>
      </c>
      <c r="G48" s="253">
        <v>10212.619999999999</v>
      </c>
      <c r="H48" s="253">
        <v>921.36</v>
      </c>
      <c r="I48" s="253"/>
      <c r="J48" s="253"/>
      <c r="K48" s="253"/>
      <c r="L48" s="253">
        <v>1233.01</v>
      </c>
      <c r="M48" s="253"/>
      <c r="N48" s="253"/>
      <c r="O48" s="253">
        <v>1100</v>
      </c>
      <c r="P48" s="253">
        <v>2000</v>
      </c>
      <c r="Q48" s="253">
        <v>2045.63</v>
      </c>
      <c r="R48" s="253"/>
      <c r="S48" s="253">
        <v>2912.62</v>
      </c>
      <c r="T48" s="254">
        <v>10212.619999999999</v>
      </c>
      <c r="U48" s="308"/>
      <c r="V48" s="138" t="s">
        <v>205</v>
      </c>
    </row>
    <row r="49" spans="1:22" s="200" customFormat="1" ht="14.25" customHeight="1">
      <c r="A49" s="437" t="s">
        <v>90</v>
      </c>
      <c r="B49" s="370" t="s">
        <v>91</v>
      </c>
      <c r="C49" s="256" t="s">
        <v>92</v>
      </c>
      <c r="D49" s="253">
        <v>0</v>
      </c>
      <c r="E49" s="253">
        <v>0</v>
      </c>
      <c r="F49" s="253">
        <v>0</v>
      </c>
      <c r="G49" s="253">
        <v>0</v>
      </c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4">
        <v>0</v>
      </c>
      <c r="U49" s="308"/>
      <c r="V49" s="138" t="s">
        <v>206</v>
      </c>
    </row>
    <row r="50" spans="1:22" s="200" customFormat="1" ht="12" customHeight="1">
      <c r="A50" s="438"/>
      <c r="B50" s="398"/>
      <c r="C50" s="256" t="s">
        <v>93</v>
      </c>
      <c r="D50" s="253">
        <v>0</v>
      </c>
      <c r="E50" s="253">
        <v>0</v>
      </c>
      <c r="F50" s="253">
        <v>0</v>
      </c>
      <c r="G50" s="253">
        <v>0</v>
      </c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4">
        <v>0</v>
      </c>
      <c r="U50" s="308"/>
      <c r="V50" s="138" t="s">
        <v>207</v>
      </c>
    </row>
    <row r="51" spans="1:22" s="200" customFormat="1" ht="12" customHeight="1">
      <c r="A51" s="438"/>
      <c r="B51" s="371"/>
      <c r="C51" s="256" t="s">
        <v>94</v>
      </c>
      <c r="D51" s="253">
        <v>0</v>
      </c>
      <c r="E51" s="253">
        <v>0</v>
      </c>
      <c r="F51" s="253">
        <v>0</v>
      </c>
      <c r="G51" s="253">
        <v>0</v>
      </c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4">
        <v>0</v>
      </c>
      <c r="U51" s="308"/>
      <c r="V51" s="138" t="s">
        <v>208</v>
      </c>
    </row>
    <row r="52" spans="1:22" s="200" customFormat="1" ht="14.25" customHeight="1">
      <c r="A52" s="438"/>
      <c r="B52" s="372" t="s">
        <v>95</v>
      </c>
      <c r="C52" s="256" t="s">
        <v>96</v>
      </c>
      <c r="D52" s="253">
        <v>0</v>
      </c>
      <c r="E52" s="253">
        <v>0</v>
      </c>
      <c r="F52" s="253">
        <v>0</v>
      </c>
      <c r="G52" s="253">
        <v>0</v>
      </c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4">
        <v>0</v>
      </c>
      <c r="U52" s="308"/>
      <c r="V52" s="138" t="s">
        <v>209</v>
      </c>
    </row>
    <row r="53" spans="1:22" s="200" customFormat="1" ht="12" customHeight="1">
      <c r="A53" s="438"/>
      <c r="B53" s="390"/>
      <c r="C53" s="256" t="s">
        <v>97</v>
      </c>
      <c r="D53" s="253">
        <v>-500</v>
      </c>
      <c r="E53" s="253">
        <v>1000</v>
      </c>
      <c r="F53" s="253">
        <v>1380</v>
      </c>
      <c r="G53" s="253">
        <v>2880</v>
      </c>
      <c r="H53" s="253"/>
      <c r="I53" s="253"/>
      <c r="J53" s="253"/>
      <c r="K53" s="253">
        <v>500</v>
      </c>
      <c r="L53" s="253"/>
      <c r="M53" s="253"/>
      <c r="N53" s="253">
        <v>1020</v>
      </c>
      <c r="O53" s="253">
        <v>360</v>
      </c>
      <c r="P53" s="253"/>
      <c r="Q53" s="253"/>
      <c r="R53" s="253"/>
      <c r="S53" s="253">
        <v>1000</v>
      </c>
      <c r="T53" s="254">
        <v>2880</v>
      </c>
      <c r="U53" s="308"/>
      <c r="V53" s="138" t="s">
        <v>210</v>
      </c>
    </row>
    <row r="54" spans="1:22" s="200" customFormat="1" ht="12" customHeight="1">
      <c r="A54" s="438"/>
      <c r="B54" s="373"/>
      <c r="C54" s="256" t="s">
        <v>98</v>
      </c>
      <c r="D54" s="253">
        <v>0</v>
      </c>
      <c r="E54" s="253">
        <v>0</v>
      </c>
      <c r="F54" s="253">
        <v>624.20000000000005</v>
      </c>
      <c r="G54" s="253">
        <v>624.20000000000005</v>
      </c>
      <c r="H54" s="253">
        <v>235.85</v>
      </c>
      <c r="I54" s="253"/>
      <c r="J54" s="253"/>
      <c r="K54" s="253"/>
      <c r="L54" s="253"/>
      <c r="M54" s="253"/>
      <c r="N54" s="253"/>
      <c r="O54" s="253"/>
      <c r="P54" s="253"/>
      <c r="Q54" s="253"/>
      <c r="R54" s="253">
        <v>388.35</v>
      </c>
      <c r="S54" s="253"/>
      <c r="T54" s="254">
        <v>624.20000000000005</v>
      </c>
      <c r="U54" s="308"/>
      <c r="V54" s="138" t="s">
        <v>211</v>
      </c>
    </row>
    <row r="55" spans="1:22" s="200" customFormat="1" ht="12">
      <c r="A55" s="438"/>
      <c r="B55" s="257" t="s">
        <v>99</v>
      </c>
      <c r="C55" s="256" t="s">
        <v>99</v>
      </c>
      <c r="D55" s="253">
        <v>0</v>
      </c>
      <c r="E55" s="253">
        <v>0</v>
      </c>
      <c r="F55" s="253">
        <v>-17475.73</v>
      </c>
      <c r="G55" s="253">
        <v>0</v>
      </c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4">
        <v>0</v>
      </c>
      <c r="U55" s="308"/>
      <c r="V55" s="138" t="s">
        <v>212</v>
      </c>
    </row>
    <row r="56" spans="1:22" s="200" customFormat="1" ht="12">
      <c r="A56" s="439"/>
      <c r="B56" s="257" t="s">
        <v>100</v>
      </c>
      <c r="C56" s="256" t="s">
        <v>100</v>
      </c>
      <c r="D56" s="253">
        <v>0</v>
      </c>
      <c r="E56" s="253">
        <v>0</v>
      </c>
      <c r="F56" s="253">
        <v>0</v>
      </c>
      <c r="G56" s="253">
        <v>0</v>
      </c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4">
        <v>0</v>
      </c>
      <c r="U56" s="308"/>
      <c r="V56" s="138" t="s">
        <v>213</v>
      </c>
    </row>
    <row r="57" spans="1:22" s="200" customFormat="1" ht="14.25" customHeight="1">
      <c r="A57" s="440" t="s">
        <v>101</v>
      </c>
      <c r="B57" s="255" t="s">
        <v>102</v>
      </c>
      <c r="C57" s="256" t="s">
        <v>102</v>
      </c>
      <c r="D57" s="253">
        <v>0</v>
      </c>
      <c r="E57" s="253">
        <v>0</v>
      </c>
      <c r="F57" s="253">
        <v>0</v>
      </c>
      <c r="G57" s="253">
        <v>0</v>
      </c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4">
        <v>0</v>
      </c>
      <c r="U57" s="308"/>
      <c r="V57" s="138" t="s">
        <v>214</v>
      </c>
    </row>
    <row r="58" spans="1:22" s="200" customFormat="1" ht="24" customHeight="1">
      <c r="A58" s="441"/>
      <c r="B58" s="305" t="s">
        <v>103</v>
      </c>
      <c r="C58" s="256" t="s">
        <v>103</v>
      </c>
      <c r="D58" s="253">
        <v>0</v>
      </c>
      <c r="E58" s="253">
        <v>0</v>
      </c>
      <c r="F58" s="253">
        <v>0</v>
      </c>
      <c r="G58" s="253">
        <v>0</v>
      </c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4">
        <v>0</v>
      </c>
      <c r="U58" s="308"/>
      <c r="V58" s="138" t="s">
        <v>215</v>
      </c>
    </row>
    <row r="59" spans="1:22" s="200" customFormat="1" ht="12" customHeight="1">
      <c r="A59" s="441"/>
      <c r="B59" s="370" t="s">
        <v>104</v>
      </c>
      <c r="C59" s="256" t="s">
        <v>105</v>
      </c>
      <c r="D59" s="253">
        <v>0</v>
      </c>
      <c r="E59" s="253">
        <v>0</v>
      </c>
      <c r="F59" s="253">
        <v>0</v>
      </c>
      <c r="G59" s="253">
        <v>0</v>
      </c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4">
        <v>0</v>
      </c>
      <c r="U59" s="308"/>
      <c r="V59" s="138" t="s">
        <v>216</v>
      </c>
    </row>
    <row r="60" spans="1:22" s="200" customFormat="1" ht="12" customHeight="1">
      <c r="A60" s="441"/>
      <c r="B60" s="371"/>
      <c r="C60" s="256" t="s">
        <v>106</v>
      </c>
      <c r="D60" s="253">
        <v>0</v>
      </c>
      <c r="E60" s="253">
        <v>0</v>
      </c>
      <c r="F60" s="253">
        <v>0</v>
      </c>
      <c r="G60" s="253">
        <v>0</v>
      </c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4">
        <v>0</v>
      </c>
      <c r="U60" s="308"/>
      <c r="V60" s="138" t="s">
        <v>217</v>
      </c>
    </row>
    <row r="61" spans="1:22" s="200" customFormat="1" ht="24" customHeight="1">
      <c r="A61" s="441"/>
      <c r="B61" s="257" t="s">
        <v>107</v>
      </c>
      <c r="C61" s="256" t="s">
        <v>107</v>
      </c>
      <c r="D61" s="253">
        <v>0</v>
      </c>
      <c r="E61" s="253">
        <v>0</v>
      </c>
      <c r="F61" s="253">
        <v>0</v>
      </c>
      <c r="G61" s="253">
        <v>0</v>
      </c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4">
        <v>0</v>
      </c>
      <c r="U61" s="308"/>
      <c r="V61" s="138" t="s">
        <v>218</v>
      </c>
    </row>
    <row r="62" spans="1:22" s="200" customFormat="1" ht="24" customHeight="1">
      <c r="A62" s="442"/>
      <c r="B62" s="255" t="s">
        <v>108</v>
      </c>
      <c r="C62" s="256" t="s">
        <v>108</v>
      </c>
      <c r="D62" s="253">
        <v>0</v>
      </c>
      <c r="E62" s="253">
        <v>0</v>
      </c>
      <c r="F62" s="253">
        <v>0</v>
      </c>
      <c r="G62" s="253">
        <v>0</v>
      </c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4">
        <v>0</v>
      </c>
      <c r="U62" s="308"/>
      <c r="V62" s="138" t="s">
        <v>219</v>
      </c>
    </row>
    <row r="63" spans="1:22" s="200" customFormat="1" ht="14.25" customHeight="1">
      <c r="A63" s="443" t="s">
        <v>109</v>
      </c>
      <c r="B63" s="258" t="s">
        <v>110</v>
      </c>
      <c r="C63" s="256" t="s">
        <v>110</v>
      </c>
      <c r="D63" s="253">
        <v>-46684.81</v>
      </c>
      <c r="E63" s="253">
        <v>8009.73</v>
      </c>
      <c r="F63" s="253">
        <v>-313458.15000000008</v>
      </c>
      <c r="G63" s="253">
        <v>221611.31</v>
      </c>
      <c r="H63" s="253">
        <v>75862.070000000007</v>
      </c>
      <c r="I63" s="253"/>
      <c r="J63" s="253">
        <v>7112.07</v>
      </c>
      <c r="K63" s="253"/>
      <c r="L63" s="253"/>
      <c r="M63" s="253">
        <v>5840.71</v>
      </c>
      <c r="N63" s="253">
        <v>97958.399999999994</v>
      </c>
      <c r="O63" s="253">
        <v>13978.78</v>
      </c>
      <c r="P63" s="253">
        <v>12849.55</v>
      </c>
      <c r="Q63" s="253"/>
      <c r="R63" s="253"/>
      <c r="S63" s="253">
        <v>8009.73</v>
      </c>
      <c r="T63" s="254">
        <v>221611.31</v>
      </c>
      <c r="U63" s="308"/>
      <c r="V63" s="138" t="s">
        <v>220</v>
      </c>
    </row>
    <row r="64" spans="1:22" s="200" customFormat="1" ht="12">
      <c r="A64" s="444"/>
      <c r="B64" s="258" t="s">
        <v>111</v>
      </c>
      <c r="C64" s="256" t="s">
        <v>111</v>
      </c>
      <c r="D64" s="253">
        <v>1115.1500000000001</v>
      </c>
      <c r="E64" s="253">
        <v>-2787.7674757281552</v>
      </c>
      <c r="F64" s="253">
        <v>16869.919999999998</v>
      </c>
      <c r="G64" s="253">
        <v>-33368.922233009725</v>
      </c>
      <c r="H64" s="253">
        <v>-1446.6</v>
      </c>
      <c r="I64" s="253">
        <v>1320</v>
      </c>
      <c r="J64" s="253">
        <v>1724.53</v>
      </c>
      <c r="K64" s="253">
        <v>1169.06</v>
      </c>
      <c r="L64" s="253">
        <v>1145.6300000000001</v>
      </c>
      <c r="M64" s="253">
        <v>3629.13</v>
      </c>
      <c r="N64" s="253">
        <v>2600</v>
      </c>
      <c r="O64" s="253">
        <v>-1549.51</v>
      </c>
      <c r="P64" s="253">
        <v>6174.76</v>
      </c>
      <c r="Q64" s="253">
        <v>6466.02</v>
      </c>
      <c r="R64" s="253">
        <v>8380</v>
      </c>
      <c r="S64" s="253">
        <v>3231.65</v>
      </c>
      <c r="T64" s="254">
        <v>32844.67</v>
      </c>
      <c r="U64" s="308"/>
      <c r="V64" s="138" t="s">
        <v>221</v>
      </c>
    </row>
    <row r="65" spans="1:22" s="200" customFormat="1" ht="12">
      <c r="A65" s="444"/>
      <c r="B65" s="258" t="s">
        <v>112</v>
      </c>
      <c r="C65" s="256" t="s">
        <v>112</v>
      </c>
      <c r="D65" s="253">
        <v>90489.48</v>
      </c>
      <c r="E65" s="253">
        <v>67424.112068965507</v>
      </c>
      <c r="F65" s="253">
        <v>1277730.17</v>
      </c>
      <c r="G65" s="253">
        <v>-24079.027241379023</v>
      </c>
      <c r="H65" s="253">
        <v>-13183.09</v>
      </c>
      <c r="I65" s="253">
        <v>74881.350000000006</v>
      </c>
      <c r="J65" s="253">
        <v>158725.15</v>
      </c>
      <c r="K65" s="253">
        <v>114372.75</v>
      </c>
      <c r="L65" s="253">
        <v>149761.70000000001</v>
      </c>
      <c r="M65" s="253">
        <v>139985.71</v>
      </c>
      <c r="N65" s="253">
        <v>150688.65</v>
      </c>
      <c r="O65" s="253">
        <v>182108.31</v>
      </c>
      <c r="P65" s="253">
        <v>159919.04000000001</v>
      </c>
      <c r="Q65" s="253">
        <v>134647.48000000001</v>
      </c>
      <c r="R65" s="253">
        <v>133831.19</v>
      </c>
      <c r="S65" s="253">
        <v>215148.25</v>
      </c>
      <c r="T65" s="254">
        <v>1600886.49</v>
      </c>
      <c r="U65" s="308"/>
      <c r="V65" s="138" t="s">
        <v>222</v>
      </c>
    </row>
    <row r="66" spans="1:22" s="200" customFormat="1" ht="24" customHeight="1">
      <c r="A66" s="444"/>
      <c r="B66" s="258" t="s">
        <v>113</v>
      </c>
      <c r="C66" s="256" t="s">
        <v>113</v>
      </c>
      <c r="D66" s="253">
        <v>1032</v>
      </c>
      <c r="E66" s="253">
        <v>1032</v>
      </c>
      <c r="F66" s="253">
        <v>-15814.39</v>
      </c>
      <c r="G66" s="253">
        <v>1407</v>
      </c>
      <c r="H66" s="253"/>
      <c r="I66" s="253"/>
      <c r="J66" s="253"/>
      <c r="K66" s="253"/>
      <c r="L66" s="253"/>
      <c r="M66" s="253"/>
      <c r="N66" s="253"/>
      <c r="O66" s="253"/>
      <c r="P66" s="253"/>
      <c r="Q66" s="253">
        <v>375</v>
      </c>
      <c r="R66" s="253"/>
      <c r="S66" s="253">
        <v>1032</v>
      </c>
      <c r="T66" s="254">
        <v>1407</v>
      </c>
      <c r="U66" s="308"/>
      <c r="V66" s="138" t="s">
        <v>223</v>
      </c>
    </row>
    <row r="67" spans="1:22" s="200" customFormat="1" ht="12">
      <c r="A67" s="444"/>
      <c r="B67" s="258" t="s">
        <v>114</v>
      </c>
      <c r="C67" s="256" t="s">
        <v>114</v>
      </c>
      <c r="D67" s="253">
        <v>72776.860000000015</v>
      </c>
      <c r="E67" s="253">
        <v>129616.19896551722</v>
      </c>
      <c r="F67" s="253">
        <v>1897568.87</v>
      </c>
      <c r="G67" s="253">
        <v>622719.25862068939</v>
      </c>
      <c r="H67" s="253">
        <v>73904.55</v>
      </c>
      <c r="I67" s="253">
        <v>100000</v>
      </c>
      <c r="J67" s="253">
        <v>142750.39000000001</v>
      </c>
      <c r="K67" s="253">
        <v>198987.59</v>
      </c>
      <c r="L67" s="253">
        <v>261238.92</v>
      </c>
      <c r="M67" s="253">
        <v>303973.45</v>
      </c>
      <c r="N67" s="253">
        <v>335145.82</v>
      </c>
      <c r="O67" s="253">
        <v>323206.42</v>
      </c>
      <c r="P67" s="253">
        <v>61161.79</v>
      </c>
      <c r="Q67" s="253">
        <v>247642.8</v>
      </c>
      <c r="R67" s="253">
        <v>261470.64</v>
      </c>
      <c r="S67" s="253">
        <v>311254.13</v>
      </c>
      <c r="T67" s="254">
        <v>2620736.5</v>
      </c>
      <c r="U67" s="308"/>
      <c r="V67" s="138" t="s">
        <v>224</v>
      </c>
    </row>
    <row r="68" spans="1:22" s="200" customFormat="1" ht="12">
      <c r="A68" s="444"/>
      <c r="B68" s="370" t="s">
        <v>115</v>
      </c>
      <c r="C68" s="256" t="s">
        <v>116</v>
      </c>
      <c r="D68" s="253">
        <v>0</v>
      </c>
      <c r="E68" s="253">
        <v>0</v>
      </c>
      <c r="F68" s="253">
        <v>0</v>
      </c>
      <c r="G68" s="253">
        <v>0</v>
      </c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4">
        <v>0</v>
      </c>
      <c r="U68" s="308"/>
      <c r="V68" s="138" t="s">
        <v>225</v>
      </c>
    </row>
    <row r="69" spans="1:22" s="200" customFormat="1" ht="12">
      <c r="A69" s="444"/>
      <c r="B69" s="371"/>
      <c r="C69" s="256" t="s">
        <v>117</v>
      </c>
      <c r="D69" s="253">
        <v>0</v>
      </c>
      <c r="E69" s="253">
        <v>0</v>
      </c>
      <c r="F69" s="253">
        <v>0</v>
      </c>
      <c r="G69" s="253">
        <v>0</v>
      </c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4">
        <v>0</v>
      </c>
      <c r="U69" s="308"/>
      <c r="V69" s="138" t="s">
        <v>226</v>
      </c>
    </row>
    <row r="70" spans="1:22" s="200" customFormat="1" ht="12">
      <c r="A70" s="444"/>
      <c r="B70" s="305" t="s">
        <v>118</v>
      </c>
      <c r="C70" s="256" t="s">
        <v>118</v>
      </c>
      <c r="D70" s="253">
        <v>0</v>
      </c>
      <c r="E70" s="253">
        <v>0</v>
      </c>
      <c r="F70" s="253">
        <v>58.86</v>
      </c>
      <c r="G70" s="253">
        <v>58.86</v>
      </c>
      <c r="H70" s="253"/>
      <c r="I70" s="253"/>
      <c r="J70" s="253"/>
      <c r="K70" s="253"/>
      <c r="L70" s="253"/>
      <c r="M70" s="253"/>
      <c r="N70" s="253"/>
      <c r="O70" s="253"/>
      <c r="P70" s="253">
        <v>40</v>
      </c>
      <c r="Q70" s="253"/>
      <c r="R70" s="253">
        <v>18.86</v>
      </c>
      <c r="S70" s="253"/>
      <c r="T70" s="254">
        <v>58.86</v>
      </c>
      <c r="U70" s="308"/>
      <c r="V70" s="138" t="s">
        <v>227</v>
      </c>
    </row>
    <row r="71" spans="1:22" s="200" customFormat="1" ht="24" customHeight="1">
      <c r="A71" s="444"/>
      <c r="B71" s="257" t="s">
        <v>119</v>
      </c>
      <c r="C71" s="256" t="s">
        <v>119</v>
      </c>
      <c r="D71" s="253">
        <v>0</v>
      </c>
      <c r="E71" s="253">
        <v>0</v>
      </c>
      <c r="F71" s="253">
        <v>0</v>
      </c>
      <c r="G71" s="253">
        <v>0</v>
      </c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4">
        <v>0</v>
      </c>
      <c r="U71" s="308"/>
      <c r="V71" s="138" t="s">
        <v>228</v>
      </c>
    </row>
    <row r="72" spans="1:22" s="200" customFormat="1" ht="24" customHeight="1">
      <c r="A72" s="444"/>
      <c r="B72" s="257" t="s">
        <v>120</v>
      </c>
      <c r="C72" s="256" t="s">
        <v>120</v>
      </c>
      <c r="D72" s="253">
        <v>0</v>
      </c>
      <c r="E72" s="253">
        <v>0</v>
      </c>
      <c r="F72" s="253">
        <v>0</v>
      </c>
      <c r="G72" s="253">
        <v>0</v>
      </c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4">
        <v>0</v>
      </c>
      <c r="U72" s="308"/>
      <c r="V72" s="138" t="s">
        <v>229</v>
      </c>
    </row>
    <row r="73" spans="1:22" s="200" customFormat="1" ht="12">
      <c r="A73" s="444"/>
      <c r="B73" s="370" t="s">
        <v>121</v>
      </c>
      <c r="C73" s="256" t="s">
        <v>122</v>
      </c>
      <c r="D73" s="253">
        <v>0</v>
      </c>
      <c r="E73" s="253">
        <v>0</v>
      </c>
      <c r="F73" s="253">
        <v>0</v>
      </c>
      <c r="G73" s="253">
        <v>0</v>
      </c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4">
        <v>0</v>
      </c>
      <c r="U73" s="308"/>
      <c r="V73" s="138" t="s">
        <v>230</v>
      </c>
    </row>
    <row r="74" spans="1:22" s="200" customFormat="1" ht="12">
      <c r="A74" s="444"/>
      <c r="B74" s="371"/>
      <c r="C74" s="252" t="s">
        <v>123</v>
      </c>
      <c r="D74" s="253">
        <v>0</v>
      </c>
      <c r="E74" s="253">
        <v>0</v>
      </c>
      <c r="F74" s="253">
        <v>0</v>
      </c>
      <c r="G74" s="253">
        <v>0</v>
      </c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4">
        <v>0</v>
      </c>
      <c r="U74" s="308"/>
      <c r="V74" s="138" t="s">
        <v>231</v>
      </c>
    </row>
    <row r="75" spans="1:22" s="200" customFormat="1" ht="24" customHeight="1">
      <c r="A75" s="445"/>
      <c r="B75" s="257" t="s">
        <v>124</v>
      </c>
      <c r="C75" s="256" t="s">
        <v>124</v>
      </c>
      <c r="D75" s="253">
        <v>0</v>
      </c>
      <c r="E75" s="253">
        <v>0</v>
      </c>
      <c r="F75" s="253">
        <v>900</v>
      </c>
      <c r="G75" s="253">
        <v>900</v>
      </c>
      <c r="H75" s="253"/>
      <c r="I75" s="253"/>
      <c r="J75" s="253"/>
      <c r="K75" s="253"/>
      <c r="L75" s="253"/>
      <c r="M75" s="253"/>
      <c r="N75" s="253"/>
      <c r="O75" s="253">
        <v>450</v>
      </c>
      <c r="P75" s="253">
        <v>450</v>
      </c>
      <c r="Q75" s="253"/>
      <c r="R75" s="253"/>
      <c r="S75" s="253"/>
      <c r="T75" s="254">
        <v>900</v>
      </c>
      <c r="U75" s="308"/>
      <c r="V75" s="138" t="s">
        <v>232</v>
      </c>
    </row>
    <row r="76" spans="1:22" s="200" customFormat="1" ht="14.25" customHeight="1">
      <c r="A76" s="446" t="s">
        <v>125</v>
      </c>
      <c r="B76" s="306" t="s">
        <v>126</v>
      </c>
      <c r="C76" s="256" t="s">
        <v>126</v>
      </c>
      <c r="D76" s="253">
        <v>0</v>
      </c>
      <c r="E76" s="253">
        <v>0</v>
      </c>
      <c r="F76" s="253">
        <v>0</v>
      </c>
      <c r="G76" s="253">
        <v>0</v>
      </c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4">
        <v>0</v>
      </c>
      <c r="U76" s="308"/>
      <c r="V76" s="138" t="s">
        <v>233</v>
      </c>
    </row>
    <row r="77" spans="1:22" s="200" customFormat="1" ht="12" customHeight="1">
      <c r="A77" s="447"/>
      <c r="B77" s="372" t="s">
        <v>127</v>
      </c>
      <c r="C77" s="256" t="s">
        <v>128</v>
      </c>
      <c r="D77" s="253">
        <v>18000</v>
      </c>
      <c r="E77" s="253">
        <v>18000</v>
      </c>
      <c r="F77" s="253">
        <v>56834.95</v>
      </c>
      <c r="G77" s="253">
        <v>56834.95</v>
      </c>
      <c r="H77" s="253"/>
      <c r="I77" s="253"/>
      <c r="J77" s="253"/>
      <c r="K77" s="253"/>
      <c r="L77" s="253"/>
      <c r="M77" s="253"/>
      <c r="N77" s="253"/>
      <c r="O77" s="253"/>
      <c r="P77" s="253"/>
      <c r="Q77" s="253">
        <v>38834.949999999997</v>
      </c>
      <c r="R77" s="253"/>
      <c r="S77" s="253">
        <v>18000</v>
      </c>
      <c r="T77" s="254">
        <v>56834.95</v>
      </c>
      <c r="U77" s="308"/>
      <c r="V77" s="138" t="s">
        <v>234</v>
      </c>
    </row>
    <row r="78" spans="1:22" s="200" customFormat="1" ht="12" customHeight="1">
      <c r="A78" s="447"/>
      <c r="B78" s="373"/>
      <c r="C78" s="252" t="s">
        <v>129</v>
      </c>
      <c r="D78" s="253">
        <v>0</v>
      </c>
      <c r="E78" s="253">
        <v>0</v>
      </c>
      <c r="F78" s="253">
        <v>0</v>
      </c>
      <c r="G78" s="253">
        <v>0</v>
      </c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4">
        <v>0</v>
      </c>
      <c r="U78" s="308"/>
      <c r="V78" s="138" t="s">
        <v>235</v>
      </c>
    </row>
    <row r="79" spans="1:22" s="200" customFormat="1" ht="12">
      <c r="A79" s="448"/>
      <c r="B79" s="255" t="s">
        <v>130</v>
      </c>
      <c r="C79" s="256" t="s">
        <v>130</v>
      </c>
      <c r="D79" s="253">
        <v>0</v>
      </c>
      <c r="E79" s="253">
        <v>0</v>
      </c>
      <c r="F79" s="253">
        <v>0</v>
      </c>
      <c r="G79" s="253">
        <v>0</v>
      </c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4">
        <v>0</v>
      </c>
      <c r="U79" s="308"/>
      <c r="V79" s="138" t="s">
        <v>236</v>
      </c>
    </row>
    <row r="80" spans="1:22" s="200" customFormat="1" ht="14.25" customHeight="1">
      <c r="A80" s="449" t="s">
        <v>131</v>
      </c>
      <c r="B80" s="255" t="s">
        <v>132</v>
      </c>
      <c r="C80" s="256" t="s">
        <v>132</v>
      </c>
      <c r="D80" s="253">
        <v>957.05000000000018</v>
      </c>
      <c r="E80" s="253">
        <v>2510.9</v>
      </c>
      <c r="F80" s="253">
        <v>29882.790000000005</v>
      </c>
      <c r="G80" s="253">
        <v>41929.920000000006</v>
      </c>
      <c r="H80" s="253">
        <v>3570.72</v>
      </c>
      <c r="I80" s="253">
        <v>770.93</v>
      </c>
      <c r="J80" s="253">
        <v>1306.74</v>
      </c>
      <c r="K80" s="253">
        <v>894.76</v>
      </c>
      <c r="L80" s="253">
        <v>7304.46</v>
      </c>
      <c r="M80" s="253">
        <v>2625.29</v>
      </c>
      <c r="N80" s="253">
        <v>4318.12</v>
      </c>
      <c r="O80" s="253">
        <v>1939.91</v>
      </c>
      <c r="P80" s="253">
        <v>1698.48</v>
      </c>
      <c r="Q80" s="253">
        <v>1979.63</v>
      </c>
      <c r="R80" s="253">
        <v>13009.98</v>
      </c>
      <c r="S80" s="253">
        <v>2510.9</v>
      </c>
      <c r="T80" s="254">
        <v>41929.920000000006</v>
      </c>
      <c r="U80" s="308"/>
      <c r="V80" s="138" t="s">
        <v>237</v>
      </c>
    </row>
    <row r="81" spans="1:26" s="200" customFormat="1" ht="17.25" customHeight="1">
      <c r="A81" s="450"/>
      <c r="B81" s="255" t="s">
        <v>133</v>
      </c>
      <c r="C81" s="252" t="s">
        <v>133</v>
      </c>
      <c r="D81" s="253">
        <v>-2202.0700000000002</v>
      </c>
      <c r="E81" s="253">
        <v>0</v>
      </c>
      <c r="F81" s="253">
        <v>-68720.990000000005</v>
      </c>
      <c r="G81" s="253">
        <v>7281.3000000000011</v>
      </c>
      <c r="H81" s="253">
        <v>1814.28</v>
      </c>
      <c r="I81" s="253">
        <v>560.51</v>
      </c>
      <c r="J81" s="253">
        <v>862.33</v>
      </c>
      <c r="K81" s="253">
        <v>43.1</v>
      </c>
      <c r="L81" s="253">
        <v>10.26</v>
      </c>
      <c r="M81" s="253">
        <v>873.79</v>
      </c>
      <c r="N81" s="253">
        <v>1388.22</v>
      </c>
      <c r="O81" s="253">
        <v>886.36</v>
      </c>
      <c r="P81" s="253">
        <v>61.55</v>
      </c>
      <c r="Q81" s="253">
        <v>165.6</v>
      </c>
      <c r="R81" s="253">
        <v>615.29999999999995</v>
      </c>
      <c r="S81" s="253"/>
      <c r="T81" s="254">
        <v>7281.3000000000011</v>
      </c>
      <c r="U81" s="308"/>
      <c r="V81" s="138" t="s">
        <v>238</v>
      </c>
    </row>
    <row r="82" spans="1:26" s="200" customFormat="1" ht="17.25" customHeight="1">
      <c r="A82" s="450"/>
      <c r="B82" s="372" t="s">
        <v>134</v>
      </c>
      <c r="C82" s="252" t="s">
        <v>135</v>
      </c>
      <c r="D82" s="253">
        <v>0</v>
      </c>
      <c r="E82" s="253">
        <v>0</v>
      </c>
      <c r="F82" s="253">
        <v>0</v>
      </c>
      <c r="G82" s="253">
        <v>0</v>
      </c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4">
        <v>0</v>
      </c>
      <c r="U82" s="308"/>
      <c r="V82" s="138" t="s">
        <v>239</v>
      </c>
    </row>
    <row r="83" spans="1:26" s="200" customFormat="1" ht="17.25" customHeight="1">
      <c r="A83" s="450"/>
      <c r="B83" s="390"/>
      <c r="C83" s="252" t="s">
        <v>136</v>
      </c>
      <c r="D83" s="253">
        <v>0</v>
      </c>
      <c r="E83" s="253">
        <v>0</v>
      </c>
      <c r="F83" s="253">
        <v>-200000</v>
      </c>
      <c r="G83" s="253">
        <v>0</v>
      </c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4">
        <v>0</v>
      </c>
      <c r="U83" s="308"/>
      <c r="V83" s="138" t="s">
        <v>240</v>
      </c>
    </row>
    <row r="84" spans="1:26" s="200" customFormat="1" ht="17.25" customHeight="1">
      <c r="A84" s="450"/>
      <c r="B84" s="373"/>
      <c r="C84" s="252" t="s">
        <v>137</v>
      </c>
      <c r="D84" s="253">
        <v>0</v>
      </c>
      <c r="E84" s="253">
        <v>0</v>
      </c>
      <c r="F84" s="253">
        <v>0</v>
      </c>
      <c r="G84" s="253">
        <v>0</v>
      </c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R84" s="253"/>
      <c r="S84" s="253"/>
      <c r="T84" s="254">
        <v>0</v>
      </c>
      <c r="U84" s="308"/>
      <c r="V84" s="138" t="s">
        <v>241</v>
      </c>
    </row>
    <row r="85" spans="1:26" s="200" customFormat="1" ht="17.25" customHeight="1">
      <c r="A85" s="451"/>
      <c r="B85" s="255" t="s">
        <v>138</v>
      </c>
      <c r="C85" s="256" t="s">
        <v>138</v>
      </c>
      <c r="D85" s="253">
        <v>0</v>
      </c>
      <c r="E85" s="253">
        <v>0</v>
      </c>
      <c r="F85" s="253">
        <v>1161.9000000000001</v>
      </c>
      <c r="G85" s="253">
        <v>1365.9</v>
      </c>
      <c r="H85" s="253"/>
      <c r="I85" s="253">
        <v>340</v>
      </c>
      <c r="J85" s="253">
        <v>340</v>
      </c>
      <c r="K85" s="253">
        <v>136</v>
      </c>
      <c r="L85" s="253">
        <v>340</v>
      </c>
      <c r="M85" s="253"/>
      <c r="N85" s="253"/>
      <c r="O85" s="253">
        <v>68</v>
      </c>
      <c r="P85" s="253"/>
      <c r="Q85" s="253">
        <v>141.9</v>
      </c>
      <c r="R85" s="253"/>
      <c r="S85" s="253"/>
      <c r="T85" s="254">
        <v>1365.9</v>
      </c>
      <c r="U85" s="308"/>
      <c r="V85" s="138" t="s">
        <v>242</v>
      </c>
    </row>
    <row r="86" spans="1:26" s="200" customFormat="1" ht="17.25" customHeight="1">
      <c r="A86" s="452" t="s">
        <v>139</v>
      </c>
      <c r="B86" s="255" t="s">
        <v>140</v>
      </c>
      <c r="C86" s="256" t="s">
        <v>140</v>
      </c>
      <c r="D86" s="253">
        <v>0</v>
      </c>
      <c r="E86" s="253">
        <v>0</v>
      </c>
      <c r="F86" s="253">
        <v>0</v>
      </c>
      <c r="G86" s="253">
        <v>0</v>
      </c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4">
        <v>0</v>
      </c>
      <c r="U86" s="308"/>
      <c r="V86" s="138"/>
    </row>
    <row r="87" spans="1:26" s="200" customFormat="1" ht="17.25" customHeight="1">
      <c r="A87" s="453"/>
      <c r="B87" s="255" t="s">
        <v>141</v>
      </c>
      <c r="C87" s="256" t="s">
        <v>141</v>
      </c>
      <c r="D87" s="253">
        <v>0</v>
      </c>
      <c r="E87" s="253">
        <v>0</v>
      </c>
      <c r="F87" s="253">
        <v>0</v>
      </c>
      <c r="G87" s="253">
        <v>0</v>
      </c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4">
        <v>0</v>
      </c>
      <c r="U87" s="308"/>
      <c r="V87" s="138"/>
    </row>
    <row r="88" spans="1:26" s="200" customFormat="1" ht="17.25" customHeight="1">
      <c r="A88" s="453"/>
      <c r="B88" s="255" t="s">
        <v>142</v>
      </c>
      <c r="C88" s="256" t="s">
        <v>142</v>
      </c>
      <c r="D88" s="253">
        <v>0</v>
      </c>
      <c r="E88" s="253">
        <v>0</v>
      </c>
      <c r="F88" s="253">
        <v>0</v>
      </c>
      <c r="G88" s="253">
        <v>0</v>
      </c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4">
        <v>0</v>
      </c>
      <c r="U88" s="308"/>
      <c r="V88" s="138" t="s">
        <v>243</v>
      </c>
    </row>
    <row r="89" spans="1:26" s="200" customFormat="1" ht="17.25" customHeight="1">
      <c r="A89" s="454"/>
      <c r="B89" s="306" t="s">
        <v>143</v>
      </c>
      <c r="C89" s="256" t="s">
        <v>143</v>
      </c>
      <c r="D89" s="253">
        <v>0</v>
      </c>
      <c r="E89" s="253">
        <v>0</v>
      </c>
      <c r="F89" s="253">
        <v>0</v>
      </c>
      <c r="G89" s="253">
        <v>0</v>
      </c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4">
        <v>0</v>
      </c>
      <c r="U89" s="308"/>
      <c r="V89" s="138" t="s">
        <v>244</v>
      </c>
    </row>
    <row r="90" spans="1:26" s="200" customFormat="1" ht="17.25" customHeight="1">
      <c r="A90" s="387" t="s">
        <v>144</v>
      </c>
      <c r="B90" s="306" t="s">
        <v>145</v>
      </c>
      <c r="C90" s="256" t="s">
        <v>145</v>
      </c>
      <c r="D90" s="253">
        <v>0</v>
      </c>
      <c r="E90" s="253">
        <v>0</v>
      </c>
      <c r="F90" s="253">
        <v>0</v>
      </c>
      <c r="G90" s="253">
        <v>0</v>
      </c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R90" s="253"/>
      <c r="S90" s="253"/>
      <c r="T90" s="254">
        <v>0</v>
      </c>
      <c r="U90" s="308"/>
      <c r="V90" s="138" t="s">
        <v>245</v>
      </c>
    </row>
    <row r="91" spans="1:26" s="200" customFormat="1" ht="17.25" customHeight="1">
      <c r="A91" s="388"/>
      <c r="B91" s="307" t="s">
        <v>146</v>
      </c>
      <c r="C91" s="256" t="s">
        <v>146</v>
      </c>
      <c r="D91" s="253">
        <v>0</v>
      </c>
      <c r="E91" s="253">
        <v>0</v>
      </c>
      <c r="F91" s="253">
        <v>0</v>
      </c>
      <c r="G91" s="253">
        <v>0</v>
      </c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R91" s="253"/>
      <c r="S91" s="253"/>
      <c r="T91" s="254">
        <v>0</v>
      </c>
      <c r="U91" s="308"/>
      <c r="V91" s="138" t="s">
        <v>246</v>
      </c>
    </row>
    <row r="92" spans="1:26" s="200" customFormat="1" ht="17.25" customHeight="1">
      <c r="A92" s="389"/>
      <c r="B92" s="255" t="s">
        <v>147</v>
      </c>
      <c r="C92" s="256" t="s">
        <v>147</v>
      </c>
      <c r="D92" s="253">
        <v>122821.7</v>
      </c>
      <c r="E92" s="253">
        <v>122821.7</v>
      </c>
      <c r="F92" s="253">
        <v>664340.29999999993</v>
      </c>
      <c r="G92" s="253">
        <v>664813.66999999993</v>
      </c>
      <c r="H92" s="253">
        <v>5394.06</v>
      </c>
      <c r="I92" s="253"/>
      <c r="J92" s="253">
        <v>6119.87</v>
      </c>
      <c r="K92" s="253">
        <v>16295.18</v>
      </c>
      <c r="L92" s="253">
        <v>154655.07</v>
      </c>
      <c r="M92" s="253">
        <v>39255.050000000003</v>
      </c>
      <c r="N92" s="253"/>
      <c r="O92" s="253">
        <v>20539</v>
      </c>
      <c r="P92" s="253">
        <v>162100.60999999999</v>
      </c>
      <c r="Q92" s="253">
        <v>81354.97</v>
      </c>
      <c r="R92" s="253">
        <v>56278.16</v>
      </c>
      <c r="S92" s="253">
        <v>122821.7</v>
      </c>
      <c r="T92" s="254">
        <v>664813.66999999993</v>
      </c>
      <c r="U92" s="308"/>
      <c r="V92" s="138" t="s">
        <v>247</v>
      </c>
    </row>
    <row r="93" spans="1:26" s="97" customFormat="1" ht="15.95" customHeight="1">
      <c r="A93" s="423" t="s">
        <v>148</v>
      </c>
      <c r="B93" s="424"/>
      <c r="C93" s="425"/>
      <c r="D93" s="254">
        <v>1525789.12</v>
      </c>
      <c r="E93" s="254">
        <v>1806414.7435587544</v>
      </c>
      <c r="F93" s="254">
        <v>6992008.6300000008</v>
      </c>
      <c r="G93" s="254">
        <v>3181682.2591463006</v>
      </c>
      <c r="H93" s="254">
        <v>589218.13000000012</v>
      </c>
      <c r="I93" s="254">
        <v>399289.55</v>
      </c>
      <c r="J93" s="254">
        <v>636317.57999999996</v>
      </c>
      <c r="K93" s="254">
        <v>807857.12</v>
      </c>
      <c r="L93" s="254">
        <v>967394.02</v>
      </c>
      <c r="M93" s="254">
        <v>994508.98000000021</v>
      </c>
      <c r="N93" s="254">
        <v>1126844.9300000002</v>
      </c>
      <c r="O93" s="254">
        <v>984396.84000000008</v>
      </c>
      <c r="P93" s="254">
        <v>840842.55</v>
      </c>
      <c r="Q93" s="254">
        <v>1005133.63</v>
      </c>
      <c r="R93" s="254">
        <v>1038793.2200000001</v>
      </c>
      <c r="S93" s="254">
        <v>2570059.66</v>
      </c>
      <c r="T93" s="254">
        <v>11960656.209999999</v>
      </c>
      <c r="U93" s="308"/>
      <c r="V93" s="200"/>
      <c r="W93" s="200"/>
      <c r="X93" s="200"/>
      <c r="Y93" s="200"/>
      <c r="Z93" s="200"/>
    </row>
    <row r="94" spans="1:26" s="201" customFormat="1" ht="15.95" customHeight="1">
      <c r="A94" s="423" t="s">
        <v>158</v>
      </c>
      <c r="B94" s="424"/>
      <c r="C94" s="425"/>
      <c r="D94" s="253">
        <v>0</v>
      </c>
      <c r="E94" s="253">
        <v>0</v>
      </c>
      <c r="F94" s="253">
        <v>0</v>
      </c>
      <c r="G94" s="253">
        <v>0</v>
      </c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4">
        <v>0</v>
      </c>
      <c r="U94" s="308"/>
      <c r="V94" s="200"/>
      <c r="W94" s="200"/>
      <c r="X94" s="200"/>
      <c r="Y94" s="200"/>
      <c r="Z94" s="200"/>
    </row>
    <row r="95" spans="1:26" s="201" customFormat="1" ht="15.95" customHeight="1">
      <c r="A95" s="423" t="s">
        <v>159</v>
      </c>
      <c r="B95" s="424"/>
      <c r="C95" s="425"/>
      <c r="D95" s="253">
        <v>1525789.12</v>
      </c>
      <c r="E95" s="253">
        <v>0</v>
      </c>
      <c r="F95" s="253">
        <v>6992008.6300000008</v>
      </c>
      <c r="G95" s="253">
        <v>0</v>
      </c>
      <c r="H95" s="253">
        <v>589218.13000000012</v>
      </c>
      <c r="I95" s="253">
        <v>399289.55</v>
      </c>
      <c r="J95" s="253">
        <v>636317.57999999996</v>
      </c>
      <c r="K95" s="216">
        <v>807857.12</v>
      </c>
      <c r="L95" s="253">
        <v>967394.02</v>
      </c>
      <c r="M95" s="253">
        <v>994508.98000000021</v>
      </c>
      <c r="N95" s="253">
        <v>1126844.9300000002</v>
      </c>
      <c r="O95" s="253">
        <v>984396.84000000008</v>
      </c>
      <c r="P95" s="253">
        <v>840842.55</v>
      </c>
      <c r="Q95" s="253">
        <v>1005133.63</v>
      </c>
      <c r="R95" s="253">
        <v>1038793.2200000001</v>
      </c>
      <c r="S95" s="253">
        <v>2570059.66</v>
      </c>
      <c r="T95" s="254">
        <v>11960656.209999999</v>
      </c>
      <c r="U95" s="308"/>
      <c r="V95" s="200"/>
      <c r="W95" s="200"/>
      <c r="X95" s="200"/>
      <c r="Y95" s="200"/>
      <c r="Z95" s="200"/>
    </row>
    <row r="96" spans="1:26" s="201" customFormat="1" ht="15.95" customHeight="1">
      <c r="A96" s="423" t="s">
        <v>160</v>
      </c>
      <c r="B96" s="424"/>
      <c r="C96" s="425"/>
      <c r="D96" s="253">
        <v>0</v>
      </c>
      <c r="E96" s="253">
        <v>0</v>
      </c>
      <c r="F96" s="253">
        <v>0</v>
      </c>
      <c r="G96" s="253">
        <v>0</v>
      </c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4">
        <v>0</v>
      </c>
      <c r="U96" s="308"/>
      <c r="V96" s="200"/>
      <c r="W96" s="200"/>
      <c r="X96" s="200"/>
      <c r="Y96" s="200"/>
      <c r="Z96" s="200"/>
    </row>
    <row r="97" spans="1:21" s="97" customFormat="1" ht="12">
      <c r="A97" s="423" t="s">
        <v>248</v>
      </c>
      <c r="B97" s="424"/>
      <c r="C97" s="425"/>
      <c r="D97" s="253">
        <v>0</v>
      </c>
      <c r="E97" s="253">
        <v>0</v>
      </c>
      <c r="F97" s="253">
        <v>0</v>
      </c>
      <c r="G97" s="253">
        <v>0</v>
      </c>
      <c r="H97" s="253"/>
      <c r="I97" s="253"/>
      <c r="J97" s="253"/>
      <c r="K97" s="253"/>
      <c r="L97" s="253">
        <v>0</v>
      </c>
      <c r="M97" s="253">
        <v>0</v>
      </c>
      <c r="N97" s="253"/>
      <c r="O97" s="253">
        <v>0</v>
      </c>
      <c r="P97" s="253">
        <v>0</v>
      </c>
      <c r="Q97" s="253">
        <v>0</v>
      </c>
      <c r="R97" s="253">
        <v>0</v>
      </c>
      <c r="S97" s="253">
        <v>0</v>
      </c>
      <c r="T97" s="254"/>
      <c r="U97" s="259"/>
    </row>
    <row r="98" spans="1:21" s="71" customFormat="1">
      <c r="A98" s="188"/>
      <c r="B98" s="188"/>
      <c r="C98" s="71" t="s">
        <v>162</v>
      </c>
      <c r="D98" s="214">
        <v>0</v>
      </c>
      <c r="E98" s="215"/>
      <c r="F98" s="214">
        <v>0</v>
      </c>
      <c r="G98" s="215"/>
      <c r="H98" s="214">
        <v>0</v>
      </c>
      <c r="I98" s="214">
        <v>0</v>
      </c>
      <c r="J98" s="214">
        <v>0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  <c r="R98" s="214">
        <v>0</v>
      </c>
      <c r="S98" s="214">
        <v>0</v>
      </c>
      <c r="T98" s="214">
        <v>0</v>
      </c>
      <c r="U98" s="214"/>
    </row>
  </sheetData>
  <autoFilter ref="A5:AC98"/>
  <mergeCells count="38">
    <mergeCell ref="B59:B60"/>
    <mergeCell ref="B34:B35"/>
    <mergeCell ref="B38:B39"/>
    <mergeCell ref="B44:B45"/>
    <mergeCell ref="B49:B51"/>
    <mergeCell ref="B52:B54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  <mergeCell ref="D4:E4"/>
    <mergeCell ref="F4:G4"/>
    <mergeCell ref="H4:S4"/>
    <mergeCell ref="A93:C93"/>
    <mergeCell ref="B6:B7"/>
    <mergeCell ref="B10:B18"/>
    <mergeCell ref="B22:B26"/>
    <mergeCell ref="B28:B29"/>
    <mergeCell ref="B31:B33"/>
  </mergeCells>
  <phoneticPr fontId="27" type="noConversion"/>
  <conditionalFormatting sqref="A34:C34 U34 W34:XFD34">
    <cfRule type="cellIs" dxfId="15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zoomScaleNormal="100" workbookViewId="0">
      <pane xSplit="3" ySplit="5" topLeftCell="H80" activePane="bottomRight" state="frozen"/>
      <selection pane="topRight"/>
      <selection pane="bottomLeft"/>
      <selection pane="bottomRight" activeCell="N101" sqref="N101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6.875" style="7" customWidth="1"/>
    <col min="5" max="5" width="15.75" style="34" customWidth="1"/>
    <col min="6" max="6" width="17" style="34" customWidth="1"/>
    <col min="7" max="7" width="17.25" style="34" customWidth="1"/>
    <col min="8" max="8" width="16.75" style="34" customWidth="1"/>
    <col min="9" max="9" width="15.625" style="34" customWidth="1"/>
    <col min="10" max="10" width="16.875" style="34" customWidth="1"/>
    <col min="11" max="11" width="17" style="34" customWidth="1"/>
    <col min="12" max="12" width="17.125" style="34" customWidth="1"/>
    <col min="13" max="13" width="18.625" style="34" customWidth="1"/>
    <col min="14" max="14" width="19.25" style="34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474" t="s">
        <v>249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</row>
    <row r="2" spans="1:18" s="24" customFormat="1" ht="18" customHeight="1">
      <c r="A2" s="8" t="str">
        <f>"编制单位："&amp;封面!A8</f>
        <v>编制单位：池州天赐高新材料有限公司</v>
      </c>
      <c r="B2" s="9"/>
      <c r="C2" s="9"/>
      <c r="D2" s="9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编制期间：2020年3月</v>
      </c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编制日期：2020年4月3日</v>
      </c>
      <c r="M3" s="35"/>
      <c r="N3" s="41"/>
      <c r="O3" s="27" t="s">
        <v>150</v>
      </c>
    </row>
    <row r="4" spans="1:18" s="4" customFormat="1" ht="14.25" customHeight="1">
      <c r="A4" s="321" t="s">
        <v>16</v>
      </c>
      <c r="B4" s="321" t="s">
        <v>17</v>
      </c>
      <c r="C4" s="312" t="s">
        <v>18</v>
      </c>
      <c r="D4" s="460" t="s">
        <v>151</v>
      </c>
      <c r="E4" s="359" t="s">
        <v>152</v>
      </c>
      <c r="F4" s="360"/>
      <c r="G4" s="360"/>
      <c r="H4" s="360"/>
      <c r="I4" s="361"/>
      <c r="J4" s="362" t="s">
        <v>153</v>
      </c>
      <c r="K4" s="363"/>
      <c r="L4" s="363"/>
      <c r="M4" s="363"/>
      <c r="N4" s="364"/>
      <c r="O4" s="333" t="s">
        <v>22</v>
      </c>
      <c r="P4" s="6"/>
      <c r="Q4" s="6"/>
      <c r="R4" s="6"/>
    </row>
    <row r="5" spans="1:18" s="5" customFormat="1">
      <c r="A5" s="321"/>
      <c r="B5" s="321"/>
      <c r="C5" s="312"/>
      <c r="D5" s="461"/>
      <c r="E5" s="105" t="s">
        <v>154</v>
      </c>
      <c r="F5" s="106" t="s">
        <v>151</v>
      </c>
      <c r="G5" s="106" t="s">
        <v>155</v>
      </c>
      <c r="H5" s="105" t="s">
        <v>156</v>
      </c>
      <c r="I5" s="105" t="s">
        <v>157</v>
      </c>
      <c r="J5" s="116" t="s">
        <v>154</v>
      </c>
      <c r="K5" s="117" t="s">
        <v>151</v>
      </c>
      <c r="L5" s="117" t="s">
        <v>155</v>
      </c>
      <c r="M5" s="105" t="s">
        <v>156</v>
      </c>
      <c r="N5" s="105" t="s">
        <v>157</v>
      </c>
      <c r="O5" s="334"/>
      <c r="P5" s="55"/>
      <c r="Q5" s="55"/>
      <c r="R5" s="55"/>
    </row>
    <row r="6" spans="1:18" s="73" customFormat="1" ht="17.25" customHeight="1">
      <c r="A6" s="464" t="s">
        <v>37</v>
      </c>
      <c r="B6" s="463" t="s">
        <v>38</v>
      </c>
      <c r="C6" s="79" t="s">
        <v>38</v>
      </c>
      <c r="D6" s="174">
        <f>'2020预算管理费用'!T6</f>
        <v>1058000</v>
      </c>
      <c r="E6" s="132">
        <f ca="1">OFFSET('2019管理费用'!$H6,0,MONTH(封面!$G$13)-1,)</f>
        <v>100810.08</v>
      </c>
      <c r="F6" s="80">
        <f ca="1">OFFSET('2020预算管理费用'!$H6,0,MONTH(封面!$G$13)-1,)</f>
        <v>87000</v>
      </c>
      <c r="G6" s="80">
        <f ca="1">OFFSET('2020实际管理费用池州天赐'!$H6,0,MONTH(封面!$G$13)-1,)</f>
        <v>94861.8</v>
      </c>
      <c r="H6" s="132">
        <f ca="1">G6-E6</f>
        <v>-5948.2799999999988</v>
      </c>
      <c r="I6" s="132">
        <f ca="1">G6-F6</f>
        <v>7861.8000000000029</v>
      </c>
      <c r="J6" s="132">
        <f ca="1">SUM(OFFSET('2019管理费用'!$H6,0,0,1,MONTH(封面!$G$13)))</f>
        <v>325837.75</v>
      </c>
      <c r="K6" s="132">
        <f ca="1">SUM(OFFSET('2020预算管理费用'!$H6,0,0,1,MONTH(封面!$G$13)))</f>
        <v>262000</v>
      </c>
      <c r="L6" s="132">
        <f ca="1">SUM(OFFSET('2020实际管理费用池州天赐'!$H6,0,0,1,MONTH(封面!$G$13)))</f>
        <v>271200.71000000002</v>
      </c>
      <c r="M6" s="132">
        <f ca="1">L6-J6</f>
        <v>-54637.039999999979</v>
      </c>
      <c r="N6" s="132">
        <f ca="1">L6-K6</f>
        <v>9200.710000000021</v>
      </c>
      <c r="O6" s="175" t="str">
        <f>IF('2020实际管理费用池州天赐'!U6="","",'2020实际管理费用池州天赐'!U6)</f>
        <v/>
      </c>
      <c r="P6" s="163"/>
      <c r="Q6" s="100"/>
      <c r="R6" s="100"/>
    </row>
    <row r="7" spans="1:18" s="73" customFormat="1" ht="17.25" customHeight="1">
      <c r="A7" s="464"/>
      <c r="B7" s="463"/>
      <c r="C7" s="79" t="s">
        <v>39</v>
      </c>
      <c r="D7" s="174">
        <f>'2020预算管理费用'!T7</f>
        <v>33000</v>
      </c>
      <c r="E7" s="132">
        <f ca="1">OFFSET('2019管理费用'!$H7,0,MONTH(封面!$G$13)-1,)</f>
        <v>2613</v>
      </c>
      <c r="F7" s="80">
        <f ca="1">OFFSET('2020预算管理费用'!$H7,0,MONTH(封面!$G$13)-1,)</f>
        <v>2750</v>
      </c>
      <c r="G7" s="80">
        <f ca="1">OFFSET('2020实际管理费用池州天赐'!$H7,0,MONTH(封面!$G$13)-1,)</f>
        <v>3741</v>
      </c>
      <c r="H7" s="132">
        <f t="shared" ref="H7:H70" ca="1" si="0">G7-E7</f>
        <v>1128</v>
      </c>
      <c r="I7" s="132">
        <f t="shared" ref="I7:I70" ca="1" si="1">G7-F7</f>
        <v>991</v>
      </c>
      <c r="J7" s="132">
        <f ca="1">SUM(OFFSET('2019管理费用'!$H7,0,0,1,MONTH(封面!$G$13)))</f>
        <v>-15097</v>
      </c>
      <c r="K7" s="132">
        <f ca="1">SUM(OFFSET('2020预算管理费用'!$H7,0,0,1,MONTH(封面!$G$13)))</f>
        <v>8250</v>
      </c>
      <c r="L7" s="132">
        <f ca="1">SUM(OFFSET('2020实际管理费用池州天赐'!$H7,0,0,1,MONTH(封面!$G$13)))</f>
        <v>14111</v>
      </c>
      <c r="M7" s="132">
        <f t="shared" ref="M7:M70" ca="1" si="2">L7-J7</f>
        <v>29208</v>
      </c>
      <c r="N7" s="132">
        <f t="shared" ref="N7:N70" ca="1" si="3">L7-K7</f>
        <v>5861</v>
      </c>
      <c r="O7" s="175" t="str">
        <f>IF('2020实际管理费用池州天赐'!U7="","",'2020实际管理费用池州天赐'!U7)</f>
        <v/>
      </c>
      <c r="P7" s="163"/>
      <c r="Q7" s="100"/>
      <c r="R7" s="100"/>
    </row>
    <row r="8" spans="1:18" s="73" customFormat="1" ht="17.25" customHeight="1">
      <c r="A8" s="464"/>
      <c r="B8" s="78" t="s">
        <v>40</v>
      </c>
      <c r="C8" s="79" t="s">
        <v>40</v>
      </c>
      <c r="D8" s="174">
        <f>'2020预算管理费用'!T8</f>
        <v>1500</v>
      </c>
      <c r="E8" s="132">
        <f ca="1">OFFSET('2019管理费用'!$H8,0,MONTH(封面!$G$13)-1,)</f>
        <v>0</v>
      </c>
      <c r="F8" s="80">
        <f ca="1">OFFSET('2020预算管理费用'!$H8,0,MONTH(封面!$G$13)-1,)</f>
        <v>300</v>
      </c>
      <c r="G8" s="80">
        <f ca="1">OFFSET('2020实际管理费用池州天赐'!$H8,0,MONTH(封面!$G$13)-1,)</f>
        <v>9523.7999999999993</v>
      </c>
      <c r="H8" s="132">
        <f t="shared" ca="1" si="0"/>
        <v>9523.7999999999993</v>
      </c>
      <c r="I8" s="132">
        <f t="shared" ca="1" si="1"/>
        <v>9223.7999999999993</v>
      </c>
      <c r="J8" s="132">
        <f ca="1">SUM(OFFSET('2019管理费用'!$H8,0,0,1,MONTH(封面!$G$13)))</f>
        <v>0</v>
      </c>
      <c r="K8" s="132">
        <f ca="1">SUM(OFFSET('2020预算管理费用'!$H8,0,0,1,MONTH(封面!$G$13)))</f>
        <v>300</v>
      </c>
      <c r="L8" s="132">
        <f ca="1">SUM(OFFSET('2020实际管理费用池州天赐'!$H8,0,0,1,MONTH(封面!$G$13)))</f>
        <v>16785.699999999997</v>
      </c>
      <c r="M8" s="132">
        <f t="shared" ca="1" si="2"/>
        <v>16785.699999999997</v>
      </c>
      <c r="N8" s="132">
        <f t="shared" ca="1" si="3"/>
        <v>16485.699999999997</v>
      </c>
      <c r="O8" s="175" t="str">
        <f>IF('2020实际管理费用池州天赐'!U8="","",'2020实际管理费用池州天赐'!U8)</f>
        <v/>
      </c>
      <c r="P8" s="163"/>
      <c r="Q8" s="100"/>
      <c r="R8" s="100"/>
    </row>
    <row r="9" spans="1:18" s="73" customFormat="1" ht="17.25" customHeight="1">
      <c r="A9" s="464"/>
      <c r="B9" s="78" t="s">
        <v>41</v>
      </c>
      <c r="C9" s="79" t="s">
        <v>41</v>
      </c>
      <c r="D9" s="174">
        <f>'2020预算管理费用'!T9</f>
        <v>0</v>
      </c>
      <c r="E9" s="132">
        <f ca="1">OFFSET('2019管理费用'!$H9,0,MONTH(封面!$G$13)-1,)</f>
        <v>0</v>
      </c>
      <c r="F9" s="80">
        <f ca="1">OFFSET('2020预算管理费用'!$H9,0,MONTH(封面!$G$13)-1,)</f>
        <v>0</v>
      </c>
      <c r="G9" s="80">
        <f ca="1">OFFSET('2020实际管理费用池州天赐'!$H9,0,MONTH(封面!$G$13)-1,)</f>
        <v>0</v>
      </c>
      <c r="H9" s="132">
        <f t="shared" ca="1" si="0"/>
        <v>0</v>
      </c>
      <c r="I9" s="132">
        <f t="shared" ca="1" si="1"/>
        <v>0</v>
      </c>
      <c r="J9" s="132">
        <f ca="1">SUM(OFFSET('2019管理费用'!$H9,0,0,1,MONTH(封面!$G$13)))</f>
        <v>0</v>
      </c>
      <c r="K9" s="132">
        <f ca="1">SUM(OFFSET('2020预算管理费用'!$H9,0,0,1,MONTH(封面!$G$13)))</f>
        <v>0</v>
      </c>
      <c r="L9" s="132">
        <f ca="1">SUM(OFFSET('2020实际管理费用池州天赐'!$H9,0,0,1,MONTH(封面!$G$13)))</f>
        <v>0</v>
      </c>
      <c r="M9" s="132">
        <f t="shared" ca="1" si="2"/>
        <v>0</v>
      </c>
      <c r="N9" s="132">
        <f t="shared" ca="1" si="3"/>
        <v>0</v>
      </c>
      <c r="O9" s="175" t="str">
        <f>IF('2020实际管理费用池州天赐'!U9="","",'2020实际管理费用池州天赐'!U9)</f>
        <v/>
      </c>
      <c r="P9" s="163"/>
      <c r="Q9" s="100"/>
      <c r="R9" s="100"/>
    </row>
    <row r="10" spans="1:18" s="73" customFormat="1" ht="17.25" customHeight="1">
      <c r="A10" s="464"/>
      <c r="B10" s="463" t="s">
        <v>42</v>
      </c>
      <c r="C10" s="79" t="s">
        <v>43</v>
      </c>
      <c r="D10" s="174">
        <f>'2020预算管理费用'!T10</f>
        <v>223200</v>
      </c>
      <c r="E10" s="132">
        <f ca="1">OFFSET('2019管理费用'!$H10,0,MONTH(封面!$G$13)-1,)</f>
        <v>7200</v>
      </c>
      <c r="F10" s="80">
        <f ca="1">OFFSET('2020预算管理费用'!$H10,0,MONTH(封面!$G$13)-1,)</f>
        <v>18600</v>
      </c>
      <c r="G10" s="80">
        <f ca="1">OFFSET('2020实际管理费用池州天赐'!$H10,0,MONTH(封面!$G$13)-1,)</f>
        <v>8605</v>
      </c>
      <c r="H10" s="132">
        <f t="shared" ca="1" si="0"/>
        <v>1405</v>
      </c>
      <c r="I10" s="132">
        <f t="shared" ca="1" si="1"/>
        <v>-9995</v>
      </c>
      <c r="J10" s="132">
        <f ca="1">SUM(OFFSET('2019管理费用'!$H10,0,0,1,MONTH(封面!$G$13)))</f>
        <v>19205</v>
      </c>
      <c r="K10" s="132">
        <f ca="1">SUM(OFFSET('2020预算管理费用'!$H10,0,0,1,MONTH(封面!$G$13)))</f>
        <v>55800</v>
      </c>
      <c r="L10" s="132">
        <f ca="1">SUM(OFFSET('2020实际管理费用池州天赐'!$H10,0,0,1,MONTH(封面!$G$13)))</f>
        <v>22485</v>
      </c>
      <c r="M10" s="132">
        <f t="shared" ca="1" si="2"/>
        <v>3280</v>
      </c>
      <c r="N10" s="132">
        <f t="shared" ca="1" si="3"/>
        <v>-33315</v>
      </c>
      <c r="O10" s="175" t="str">
        <f>IF('2020实际管理费用池州天赐'!U10="","",'2020实际管理费用池州天赐'!U10)</f>
        <v/>
      </c>
      <c r="P10" s="163"/>
      <c r="Q10" s="100"/>
      <c r="R10" s="100"/>
    </row>
    <row r="11" spans="1:18" s="73" customFormat="1" ht="17.25" customHeight="1">
      <c r="A11" s="464"/>
      <c r="B11" s="463"/>
      <c r="C11" s="79" t="s">
        <v>44</v>
      </c>
      <c r="D11" s="174">
        <f>'2020预算管理费用'!T11</f>
        <v>36400</v>
      </c>
      <c r="E11" s="132">
        <f ca="1">OFFSET('2019管理费用'!$H11,0,MONTH(封面!$G$13)-1,)</f>
        <v>-1590</v>
      </c>
      <c r="F11" s="80">
        <f ca="1">OFFSET('2020预算管理费用'!$H11,0,MONTH(封面!$G$13)-1,)</f>
        <v>0</v>
      </c>
      <c r="G11" s="80">
        <f ca="1">OFFSET('2020实际管理费用池州天赐'!$H11,0,MONTH(封面!$G$13)-1,)</f>
        <v>6312</v>
      </c>
      <c r="H11" s="132">
        <f t="shared" ca="1" si="0"/>
        <v>7902</v>
      </c>
      <c r="I11" s="132">
        <f t="shared" ca="1" si="1"/>
        <v>6312</v>
      </c>
      <c r="J11" s="132">
        <f ca="1">SUM(OFFSET('2019管理费用'!$H11,0,0,1,MONTH(封面!$G$13)))</f>
        <v>-840</v>
      </c>
      <c r="K11" s="132">
        <f ca="1">SUM(OFFSET('2020预算管理费用'!$H11,0,0,1,MONTH(封面!$G$13)))</f>
        <v>13500</v>
      </c>
      <c r="L11" s="132">
        <f ca="1">SUM(OFFSET('2020实际管理费用池州天赐'!$H11,0,0,1,MONTH(封面!$G$13)))</f>
        <v>6312</v>
      </c>
      <c r="M11" s="132">
        <f t="shared" ca="1" si="2"/>
        <v>7152</v>
      </c>
      <c r="N11" s="132">
        <f t="shared" ca="1" si="3"/>
        <v>-7188</v>
      </c>
      <c r="O11" s="175" t="str">
        <f>IF('2020实际管理费用池州天赐'!U11="","",'2020实际管理费用池州天赐'!U11)</f>
        <v/>
      </c>
      <c r="P11" s="163"/>
      <c r="Q11" s="100"/>
      <c r="R11" s="100"/>
    </row>
    <row r="12" spans="1:18" s="73" customFormat="1" ht="17.25" customHeight="1">
      <c r="A12" s="464"/>
      <c r="B12" s="463"/>
      <c r="C12" s="79" t="s">
        <v>45</v>
      </c>
      <c r="D12" s="174">
        <f>'2020预算管理费用'!T12</f>
        <v>0</v>
      </c>
      <c r="E12" s="132">
        <f ca="1">OFFSET('2019管理费用'!$H12,0,MONTH(封面!$G$13)-1,)</f>
        <v>0</v>
      </c>
      <c r="F12" s="80">
        <f ca="1">OFFSET('2020预算管理费用'!$H12,0,MONTH(封面!$G$13)-1,)</f>
        <v>0</v>
      </c>
      <c r="G12" s="80">
        <f ca="1">OFFSET('2020实际管理费用池州天赐'!$H12,0,MONTH(封面!$G$13)-1,)</f>
        <v>0</v>
      </c>
      <c r="H12" s="132">
        <f t="shared" ca="1" si="0"/>
        <v>0</v>
      </c>
      <c r="I12" s="132">
        <f t="shared" ca="1" si="1"/>
        <v>0</v>
      </c>
      <c r="J12" s="132">
        <f ca="1">SUM(OFFSET('2019管理费用'!$H12,0,0,1,MONTH(封面!$G$13)))</f>
        <v>0</v>
      </c>
      <c r="K12" s="132">
        <f ca="1">SUM(OFFSET('2020预算管理费用'!$H12,0,0,1,MONTH(封面!$G$13)))</f>
        <v>0</v>
      </c>
      <c r="L12" s="132">
        <f ca="1">SUM(OFFSET('2020实际管理费用池州天赐'!$H12,0,0,1,MONTH(封面!$G$13)))</f>
        <v>0</v>
      </c>
      <c r="M12" s="132">
        <f t="shared" ca="1" si="2"/>
        <v>0</v>
      </c>
      <c r="N12" s="132">
        <f t="shared" ca="1" si="3"/>
        <v>0</v>
      </c>
      <c r="O12" s="175" t="str">
        <f>IF('2020实际管理费用池州天赐'!U12="","",'2020实际管理费用池州天赐'!U12)</f>
        <v/>
      </c>
      <c r="P12" s="163"/>
      <c r="Q12" s="100"/>
      <c r="R12" s="100"/>
    </row>
    <row r="13" spans="1:18" s="73" customFormat="1" ht="17.25" customHeight="1">
      <c r="A13" s="464"/>
      <c r="B13" s="463"/>
      <c r="C13" s="79" t="s">
        <v>46</v>
      </c>
      <c r="D13" s="174">
        <f>'2020预算管理费用'!T13</f>
        <v>13200</v>
      </c>
      <c r="E13" s="132">
        <f ca="1">OFFSET('2019管理费用'!$H13,0,MONTH(封面!$G$13)-1,)</f>
        <v>80</v>
      </c>
      <c r="F13" s="80">
        <f ca="1">OFFSET('2020预算管理费用'!$H13,0,MONTH(封面!$G$13)-1,)</f>
        <v>1100</v>
      </c>
      <c r="G13" s="80">
        <f ca="1">OFFSET('2020实际管理费用池州天赐'!$H13,0,MONTH(封面!$G$13)-1,)</f>
        <v>0</v>
      </c>
      <c r="H13" s="132">
        <f t="shared" ca="1" si="0"/>
        <v>-80</v>
      </c>
      <c r="I13" s="132">
        <f t="shared" ca="1" si="1"/>
        <v>-1100</v>
      </c>
      <c r="J13" s="132">
        <f ca="1">SUM(OFFSET('2019管理费用'!$H13,0,0,1,MONTH(封面!$G$13)))</f>
        <v>80</v>
      </c>
      <c r="K13" s="132">
        <f ca="1">SUM(OFFSET('2020预算管理费用'!$H13,0,0,1,MONTH(封面!$G$13)))</f>
        <v>3300</v>
      </c>
      <c r="L13" s="132">
        <f ca="1">SUM(OFFSET('2020实际管理费用池州天赐'!$H13,0,0,1,MONTH(封面!$G$13)))</f>
        <v>0</v>
      </c>
      <c r="M13" s="132">
        <f t="shared" ca="1" si="2"/>
        <v>-80</v>
      </c>
      <c r="N13" s="132">
        <f t="shared" ca="1" si="3"/>
        <v>-3300</v>
      </c>
      <c r="O13" s="175" t="str">
        <f>IF('2020实际管理费用池州天赐'!U13="","",'2020实际管理费用池州天赐'!U13)</f>
        <v/>
      </c>
      <c r="P13" s="163"/>
      <c r="Q13" s="100"/>
      <c r="R13" s="100"/>
    </row>
    <row r="14" spans="1:18" s="73" customFormat="1" ht="17.25" customHeight="1">
      <c r="A14" s="464"/>
      <c r="B14" s="463"/>
      <c r="C14" s="79" t="s">
        <v>47</v>
      </c>
      <c r="D14" s="174">
        <f>'2020预算管理费用'!T14</f>
        <v>0</v>
      </c>
      <c r="E14" s="132">
        <f ca="1">OFFSET('2019管理费用'!$H14,0,MONTH(封面!$G$13)-1,)</f>
        <v>0</v>
      </c>
      <c r="F14" s="80">
        <f ca="1">OFFSET('2020预算管理费用'!$H14,0,MONTH(封面!$G$13)-1,)</f>
        <v>0</v>
      </c>
      <c r="G14" s="80">
        <f ca="1">OFFSET('2020实际管理费用池州天赐'!$H14,0,MONTH(封面!$G$13)-1,)</f>
        <v>0</v>
      </c>
      <c r="H14" s="132">
        <f t="shared" ca="1" si="0"/>
        <v>0</v>
      </c>
      <c r="I14" s="132">
        <f t="shared" ca="1" si="1"/>
        <v>0</v>
      </c>
      <c r="J14" s="132">
        <f ca="1">SUM(OFFSET('2019管理费用'!$H14,0,0,1,MONTH(封面!$G$13)))</f>
        <v>0</v>
      </c>
      <c r="K14" s="132">
        <f ca="1">SUM(OFFSET('2020预算管理费用'!$H14,0,0,1,MONTH(封面!$G$13)))</f>
        <v>0</v>
      </c>
      <c r="L14" s="132">
        <f ca="1">SUM(OFFSET('2020实际管理费用池州天赐'!$H14,0,0,1,MONTH(封面!$G$13)))</f>
        <v>0</v>
      </c>
      <c r="M14" s="132">
        <f t="shared" ca="1" si="2"/>
        <v>0</v>
      </c>
      <c r="N14" s="132">
        <f t="shared" ca="1" si="3"/>
        <v>0</v>
      </c>
      <c r="O14" s="175" t="str">
        <f>IF('2020实际管理费用池州天赐'!U14="","",'2020实际管理费用池州天赐'!U14)</f>
        <v/>
      </c>
      <c r="P14" s="163"/>
      <c r="Q14" s="100"/>
      <c r="R14" s="100"/>
    </row>
    <row r="15" spans="1:18" s="73" customFormat="1" ht="17.25" customHeight="1">
      <c r="A15" s="464"/>
      <c r="B15" s="463"/>
      <c r="C15" s="79" t="s">
        <v>48</v>
      </c>
      <c r="D15" s="174">
        <f>'2020预算管理费用'!T15</f>
        <v>0</v>
      </c>
      <c r="E15" s="132">
        <f ca="1">OFFSET('2019管理费用'!$H15,0,MONTH(封面!$G$13)-1,)</f>
        <v>0</v>
      </c>
      <c r="F15" s="80">
        <f ca="1">OFFSET('2020预算管理费用'!$H15,0,MONTH(封面!$G$13)-1,)</f>
        <v>0</v>
      </c>
      <c r="G15" s="80">
        <f ca="1">OFFSET('2020实际管理费用池州天赐'!$H15,0,MONTH(封面!$G$13)-1,)</f>
        <v>0</v>
      </c>
      <c r="H15" s="132">
        <f t="shared" ca="1" si="0"/>
        <v>0</v>
      </c>
      <c r="I15" s="132">
        <f t="shared" ca="1" si="1"/>
        <v>0</v>
      </c>
      <c r="J15" s="132">
        <f ca="1">SUM(OFFSET('2019管理费用'!$H15,0,0,1,MONTH(封面!$G$13)))</f>
        <v>0</v>
      </c>
      <c r="K15" s="132">
        <f ca="1">SUM(OFFSET('2020预算管理费用'!$H15,0,0,1,MONTH(封面!$G$13)))</f>
        <v>0</v>
      </c>
      <c r="L15" s="132">
        <f ca="1">SUM(OFFSET('2020实际管理费用池州天赐'!$H15,0,0,1,MONTH(封面!$G$13)))</f>
        <v>0</v>
      </c>
      <c r="M15" s="132">
        <f t="shared" ca="1" si="2"/>
        <v>0</v>
      </c>
      <c r="N15" s="132">
        <f t="shared" ca="1" si="3"/>
        <v>0</v>
      </c>
      <c r="O15" s="175" t="str">
        <f>IF('2020实际管理费用池州天赐'!U15="","",'2020实际管理费用池州天赐'!U15)</f>
        <v/>
      </c>
      <c r="P15" s="163"/>
      <c r="Q15" s="100"/>
      <c r="R15" s="100"/>
    </row>
    <row r="16" spans="1:18" s="73" customFormat="1" ht="17.25" customHeight="1">
      <c r="A16" s="464"/>
      <c r="B16" s="463"/>
      <c r="C16" s="79" t="s">
        <v>49</v>
      </c>
      <c r="D16" s="174">
        <f>'2020预算管理费用'!T16</f>
        <v>0</v>
      </c>
      <c r="E16" s="132">
        <f ca="1">OFFSET('2019管理费用'!$H16,0,MONTH(封面!$G$13)-1,)</f>
        <v>0</v>
      </c>
      <c r="F16" s="80">
        <f ca="1">OFFSET('2020预算管理费用'!$H16,0,MONTH(封面!$G$13)-1,)</f>
        <v>0</v>
      </c>
      <c r="G16" s="80">
        <f ca="1">OFFSET('2020实际管理费用池州天赐'!$H16,0,MONTH(封面!$G$13)-1,)</f>
        <v>0</v>
      </c>
      <c r="H16" s="132">
        <f t="shared" ca="1" si="0"/>
        <v>0</v>
      </c>
      <c r="I16" s="132">
        <f t="shared" ca="1" si="1"/>
        <v>0</v>
      </c>
      <c r="J16" s="132">
        <f ca="1">SUM(OFFSET('2019管理费用'!$H16,0,0,1,MONTH(封面!$G$13)))</f>
        <v>0</v>
      </c>
      <c r="K16" s="132">
        <f ca="1">SUM(OFFSET('2020预算管理费用'!$H16,0,0,1,MONTH(封面!$G$13)))</f>
        <v>0</v>
      </c>
      <c r="L16" s="132">
        <f ca="1">SUM(OFFSET('2020实际管理费用池州天赐'!$H16,0,0,1,MONTH(封面!$G$13)))</f>
        <v>0</v>
      </c>
      <c r="M16" s="132">
        <f t="shared" ca="1" si="2"/>
        <v>0</v>
      </c>
      <c r="N16" s="132">
        <f t="shared" ca="1" si="3"/>
        <v>0</v>
      </c>
      <c r="O16" s="175" t="str">
        <f>IF('2020实际管理费用池州天赐'!U16="","",'2020实际管理费用池州天赐'!U16)</f>
        <v/>
      </c>
      <c r="P16" s="163"/>
      <c r="Q16" s="100"/>
      <c r="R16" s="100"/>
    </row>
    <row r="17" spans="1:18" s="73" customFormat="1" ht="17.25" customHeight="1">
      <c r="A17" s="464"/>
      <c r="B17" s="463"/>
      <c r="C17" s="79" t="s">
        <v>50</v>
      </c>
      <c r="D17" s="174">
        <f>'2020预算管理费用'!T17</f>
        <v>1000</v>
      </c>
      <c r="E17" s="132">
        <f ca="1">OFFSET('2019管理费用'!$H17,0,MONTH(封面!$G$13)-1,)</f>
        <v>0</v>
      </c>
      <c r="F17" s="80">
        <f ca="1">OFFSET('2020预算管理费用'!$H17,0,MONTH(封面!$G$13)-1,)</f>
        <v>0</v>
      </c>
      <c r="G17" s="80">
        <f ca="1">OFFSET('2020实际管理费用池州天赐'!$H17,0,MONTH(封面!$G$13)-1,)</f>
        <v>0</v>
      </c>
      <c r="H17" s="132">
        <f t="shared" ca="1" si="0"/>
        <v>0</v>
      </c>
      <c r="I17" s="132">
        <f t="shared" ca="1" si="1"/>
        <v>0</v>
      </c>
      <c r="J17" s="132">
        <f ca="1">SUM(OFFSET('2019管理费用'!$H17,0,0,1,MONTH(封面!$G$13)))</f>
        <v>0</v>
      </c>
      <c r="K17" s="132">
        <f ca="1">SUM(OFFSET('2020预算管理费用'!$H17,0,0,1,MONTH(封面!$G$13)))</f>
        <v>1000</v>
      </c>
      <c r="L17" s="132">
        <f ca="1">SUM(OFFSET('2020实际管理费用池州天赐'!$H17,0,0,1,MONTH(封面!$G$13)))</f>
        <v>0</v>
      </c>
      <c r="M17" s="132">
        <f t="shared" ca="1" si="2"/>
        <v>0</v>
      </c>
      <c r="N17" s="132">
        <f t="shared" ca="1" si="3"/>
        <v>-1000</v>
      </c>
      <c r="O17" s="175" t="str">
        <f>IF('2020实际管理费用池州天赐'!U17="","",'2020实际管理费用池州天赐'!U17)</f>
        <v/>
      </c>
      <c r="P17" s="163"/>
      <c r="Q17" s="100"/>
      <c r="R17" s="100"/>
    </row>
    <row r="18" spans="1:18" s="73" customFormat="1" ht="17.25" customHeight="1">
      <c r="A18" s="464"/>
      <c r="B18" s="463"/>
      <c r="C18" s="79" t="s">
        <v>51</v>
      </c>
      <c r="D18" s="174">
        <f>'2020预算管理费用'!T18</f>
        <v>44700</v>
      </c>
      <c r="E18" s="132">
        <f ca="1">OFFSET('2019管理费用'!$H18,0,MONTH(封面!$G$13)-1,)</f>
        <v>10020</v>
      </c>
      <c r="F18" s="80">
        <f ca="1">OFFSET('2020预算管理费用'!$H18,0,MONTH(封面!$G$13)-1,)</f>
        <v>1450</v>
      </c>
      <c r="G18" s="80">
        <f ca="1">OFFSET('2020实际管理费用池州天赐'!$H18,0,MONTH(封面!$G$13)-1,)</f>
        <v>-827.45</v>
      </c>
      <c r="H18" s="132">
        <f t="shared" ca="1" si="0"/>
        <v>-10847.45</v>
      </c>
      <c r="I18" s="132">
        <f t="shared" ca="1" si="1"/>
        <v>-2277.4499999999998</v>
      </c>
      <c r="J18" s="132">
        <f ca="1">SUM(OFFSET('2019管理费用'!$H18,0,0,1,MONTH(封面!$G$13)))</f>
        <v>15900</v>
      </c>
      <c r="K18" s="132">
        <f ca="1">SUM(OFFSET('2020预算管理费用'!$H18,0,0,1,MONTH(封面!$G$13)))</f>
        <v>17050</v>
      </c>
      <c r="L18" s="132">
        <f ca="1">SUM(OFFSET('2020实际管理费用池州天赐'!$H18,0,0,1,MONTH(封面!$G$13)))</f>
        <v>23593.759999999998</v>
      </c>
      <c r="M18" s="132">
        <f t="shared" ca="1" si="2"/>
        <v>7693.7599999999984</v>
      </c>
      <c r="N18" s="132">
        <f t="shared" ca="1" si="3"/>
        <v>6543.7599999999984</v>
      </c>
      <c r="O18" s="175" t="str">
        <f>IF('2020实际管理费用池州天赐'!U18="","",'2020实际管理费用池州天赐'!U18)</f>
        <v/>
      </c>
      <c r="P18" s="163"/>
      <c r="Q18" s="100"/>
      <c r="R18" s="100"/>
    </row>
    <row r="19" spans="1:18" s="73" customFormat="1" ht="17.25" customHeight="1">
      <c r="A19" s="464"/>
      <c r="B19" s="78" t="s">
        <v>52</v>
      </c>
      <c r="C19" s="79" t="s">
        <v>52</v>
      </c>
      <c r="D19" s="174">
        <f>'2020预算管理费用'!T19</f>
        <v>43082.902800000011</v>
      </c>
      <c r="E19" s="132">
        <f ca="1">OFFSET('2019管理费用'!$H19,0,MONTH(封面!$G$13)-1,)</f>
        <v>1131</v>
      </c>
      <c r="F19" s="80">
        <f ca="1">OFFSET('2020预算管理费用'!$H19,0,MONTH(封面!$G$13)-1,)</f>
        <v>3590.2419000000009</v>
      </c>
      <c r="G19" s="80">
        <f ca="1">OFFSET('2020实际管理费用池州天赐'!$H19,0,MONTH(封面!$G$13)-1,)</f>
        <v>2949</v>
      </c>
      <c r="H19" s="132">
        <f t="shared" ca="1" si="0"/>
        <v>1818</v>
      </c>
      <c r="I19" s="132">
        <f t="shared" ca="1" si="1"/>
        <v>-641.2419000000009</v>
      </c>
      <c r="J19" s="132">
        <f ca="1">SUM(OFFSET('2019管理费用'!$H19,0,0,1,MONTH(封面!$G$13)))</f>
        <v>3393</v>
      </c>
      <c r="K19" s="132">
        <f ca="1">SUM(OFFSET('2020预算管理费用'!$H19,0,0,1,MONTH(封面!$G$13)))</f>
        <v>10770.725700000003</v>
      </c>
      <c r="L19" s="132">
        <f ca="1">SUM(OFFSET('2020实际管理费用池州天赐'!$H19,0,0,1,MONTH(封面!$G$13)))</f>
        <v>4947</v>
      </c>
      <c r="M19" s="132">
        <f t="shared" ca="1" si="2"/>
        <v>1554</v>
      </c>
      <c r="N19" s="132">
        <f t="shared" ca="1" si="3"/>
        <v>-5823.7257000000027</v>
      </c>
      <c r="O19" s="175" t="str">
        <f>IF('2020实际管理费用池州天赐'!U19="","",'2020实际管理费用池州天赐'!U19)</f>
        <v/>
      </c>
      <c r="P19" s="163"/>
      <c r="Q19" s="100"/>
      <c r="R19" s="100"/>
    </row>
    <row r="20" spans="1:18" s="73" customFormat="1" ht="17.25" customHeight="1">
      <c r="A20" s="464"/>
      <c r="B20" s="78" t="s">
        <v>53</v>
      </c>
      <c r="C20" s="79" t="s">
        <v>53</v>
      </c>
      <c r="D20" s="174">
        <f>'2020预算管理费用'!T20</f>
        <v>13394</v>
      </c>
      <c r="E20" s="132">
        <f ca="1">OFFSET('2019管理费用'!$H20,0,MONTH(封面!$G$13)-1,)</f>
        <v>0</v>
      </c>
      <c r="F20" s="80">
        <f ca="1">OFFSET('2020预算管理费用'!$H20,0,MONTH(封面!$G$13)-1,)</f>
        <v>0</v>
      </c>
      <c r="G20" s="80">
        <f ca="1">OFFSET('2020实际管理费用池州天赐'!$H20,0,MONTH(封面!$G$13)-1,)</f>
        <v>0</v>
      </c>
      <c r="H20" s="132">
        <f t="shared" ca="1" si="0"/>
        <v>0</v>
      </c>
      <c r="I20" s="132">
        <f t="shared" ca="1" si="1"/>
        <v>0</v>
      </c>
      <c r="J20" s="132">
        <f ca="1">SUM(OFFSET('2019管理费用'!$H20,0,0,1,MONTH(封面!$G$13)))</f>
        <v>13393.5</v>
      </c>
      <c r="K20" s="132">
        <f ca="1">SUM(OFFSET('2020预算管理费用'!$H20,0,0,1,MONTH(封面!$G$13)))</f>
        <v>0</v>
      </c>
      <c r="L20" s="132">
        <f ca="1">SUM(OFFSET('2020实际管理费用池州天赐'!$H20,0,0,1,MONTH(封面!$G$13)))</f>
        <v>0</v>
      </c>
      <c r="M20" s="132">
        <f t="shared" ca="1" si="2"/>
        <v>-13393.5</v>
      </c>
      <c r="N20" s="132">
        <f t="shared" ca="1" si="3"/>
        <v>0</v>
      </c>
      <c r="O20" s="175" t="str">
        <f>IF('2020实际管理费用池州天赐'!U20="","",'2020实际管理费用池州天赐'!U20)</f>
        <v/>
      </c>
      <c r="P20" s="163"/>
      <c r="Q20" s="100"/>
      <c r="R20" s="100"/>
    </row>
    <row r="21" spans="1:18" s="73" customFormat="1" ht="17.25" customHeight="1">
      <c r="A21" s="464"/>
      <c r="B21" s="78" t="s">
        <v>54</v>
      </c>
      <c r="C21" s="79" t="s">
        <v>54</v>
      </c>
      <c r="D21" s="174">
        <f>'2020预算管理费用'!T21</f>
        <v>2400</v>
      </c>
      <c r="E21" s="132">
        <f ca="1">OFFSET('2019管理费用'!$H21,0,MONTH(封面!$G$13)-1,)</f>
        <v>1000</v>
      </c>
      <c r="F21" s="80">
        <f ca="1">OFFSET('2020预算管理费用'!$H21,0,MONTH(封面!$G$13)-1,)</f>
        <v>0</v>
      </c>
      <c r="G21" s="80">
        <f ca="1">OFFSET('2020实际管理费用池州天赐'!$H21,0,MONTH(封面!$G$13)-1,)</f>
        <v>0</v>
      </c>
      <c r="H21" s="132">
        <f t="shared" ca="1" si="0"/>
        <v>-1000</v>
      </c>
      <c r="I21" s="132">
        <f t="shared" ca="1" si="1"/>
        <v>0</v>
      </c>
      <c r="J21" s="132">
        <f ca="1">SUM(OFFSET('2019管理费用'!$H21,0,0,1,MONTH(封面!$G$13)))</f>
        <v>1000</v>
      </c>
      <c r="K21" s="132">
        <f ca="1">SUM(OFFSET('2020预算管理费用'!$H21,0,0,1,MONTH(封面!$G$13)))</f>
        <v>0</v>
      </c>
      <c r="L21" s="132">
        <f ca="1">SUM(OFFSET('2020实际管理费用池州天赐'!$H21,0,0,1,MONTH(封面!$G$13)))</f>
        <v>0</v>
      </c>
      <c r="M21" s="132">
        <f t="shared" ca="1" si="2"/>
        <v>-1000</v>
      </c>
      <c r="N21" s="132">
        <f t="shared" ca="1" si="3"/>
        <v>0</v>
      </c>
      <c r="O21" s="175" t="str">
        <f>IF('2020实际管理费用池州天赐'!U21="","",'2020实际管理费用池州天赐'!U21)</f>
        <v/>
      </c>
      <c r="P21" s="163"/>
      <c r="Q21" s="100"/>
      <c r="R21" s="100"/>
    </row>
    <row r="22" spans="1:18" s="73" customFormat="1" ht="17.25" customHeight="1">
      <c r="A22" s="464"/>
      <c r="B22" s="463" t="s">
        <v>55</v>
      </c>
      <c r="C22" s="79" t="s">
        <v>56</v>
      </c>
      <c r="D22" s="174">
        <f>'2020预算管理费用'!T22</f>
        <v>89653.268306023485</v>
      </c>
      <c r="E22" s="132">
        <f ca="1">OFFSET('2019管理费用'!$H22,0,MONTH(封面!$G$13)-1,)</f>
        <v>14897.71</v>
      </c>
      <c r="F22" s="80">
        <f ca="1">OFFSET('2020预算管理费用'!$H22,0,MONTH(封面!$G$13)-1,)</f>
        <v>7471.1056921686222</v>
      </c>
      <c r="G22" s="80">
        <f ca="1">OFFSET('2020实际管理费用池州天赐'!$H22,0,MONTH(封面!$G$13)-1,)</f>
        <v>-6758.08</v>
      </c>
      <c r="H22" s="132">
        <f t="shared" ca="1" si="0"/>
        <v>-21655.79</v>
      </c>
      <c r="I22" s="132">
        <f t="shared" ca="1" si="1"/>
        <v>-14229.185692168623</v>
      </c>
      <c r="J22" s="132">
        <f ca="1">SUM(OFFSET('2019管理费用'!$H22,0,0,1,MONTH(封面!$G$13)))</f>
        <v>44693.13</v>
      </c>
      <c r="K22" s="132">
        <f ca="1">SUM(OFFSET('2020预算管理费用'!$H22,0,0,1,MONTH(封面!$G$13)))</f>
        <v>22413.317076505868</v>
      </c>
      <c r="L22" s="132">
        <f ca="1">SUM(OFFSET('2020实际管理费用池州天赐'!$H22,0,0,1,MONTH(封面!$G$13)))</f>
        <v>8724.18</v>
      </c>
      <c r="M22" s="132">
        <f t="shared" ca="1" si="2"/>
        <v>-35968.949999999997</v>
      </c>
      <c r="N22" s="132">
        <f t="shared" ca="1" si="3"/>
        <v>-13689.137076505867</v>
      </c>
      <c r="O22" s="175" t="str">
        <f>IF('2020实际管理费用池州天赐'!U22="","",'2020实际管理费用池州天赐'!U22)</f>
        <v/>
      </c>
      <c r="P22" s="163"/>
      <c r="Q22" s="100"/>
      <c r="R22" s="100"/>
    </row>
    <row r="23" spans="1:18" s="73" customFormat="1" ht="17.25" customHeight="1">
      <c r="A23" s="464"/>
      <c r="B23" s="463"/>
      <c r="C23" s="79" t="s">
        <v>57</v>
      </c>
      <c r="D23" s="174">
        <f>'2020预算管理费用'!T23</f>
        <v>2802.4680944526972</v>
      </c>
      <c r="E23" s="132">
        <f ca="1">OFFSET('2019管理费用'!$H23,0,MONTH(封面!$G$13)-1,)</f>
        <v>392.06</v>
      </c>
      <c r="F23" s="80">
        <f ca="1">OFFSET('2020预算管理费用'!$H23,0,MONTH(封面!$G$13)-1,)</f>
        <v>233.53900787105815</v>
      </c>
      <c r="G23" s="80">
        <f ca="1">OFFSET('2020实际管理费用池州天赐'!$H23,0,MONTH(封面!$G$13)-1,)</f>
        <v>-211.26</v>
      </c>
      <c r="H23" s="132">
        <f t="shared" ca="1" si="0"/>
        <v>-603.31999999999994</v>
      </c>
      <c r="I23" s="132">
        <f t="shared" ca="1" si="1"/>
        <v>-444.79900787105817</v>
      </c>
      <c r="J23" s="132">
        <f ca="1">SUM(OFFSET('2019管理费用'!$H23,0,0,1,MONTH(封面!$G$13)))</f>
        <v>1176.1600000000001</v>
      </c>
      <c r="K23" s="132">
        <f ca="1">SUM(OFFSET('2020预算管理费用'!$H23,0,0,1,MONTH(封面!$G$13)))</f>
        <v>700.61702361317441</v>
      </c>
      <c r="L23" s="132">
        <f ca="1">SUM(OFFSET('2020实际管理费用池州天赐'!$H23,0,0,1,MONTH(封面!$G$13)))</f>
        <v>272.7</v>
      </c>
      <c r="M23" s="132">
        <f t="shared" ca="1" si="2"/>
        <v>-903.46</v>
      </c>
      <c r="N23" s="132">
        <f t="shared" ca="1" si="3"/>
        <v>-427.91702361317442</v>
      </c>
      <c r="O23" s="175" t="str">
        <f>IF('2020实际管理费用池州天赐'!U23="","",'2020实际管理费用池州天赐'!U23)</f>
        <v/>
      </c>
      <c r="P23" s="163"/>
      <c r="Q23" s="100"/>
      <c r="R23" s="100"/>
    </row>
    <row r="24" spans="1:18" s="73" customFormat="1" ht="17.25" customHeight="1">
      <c r="A24" s="464"/>
      <c r="B24" s="463"/>
      <c r="C24" s="79" t="s">
        <v>58</v>
      </c>
      <c r="D24" s="174">
        <f>'2020预算管理费用'!T24</f>
        <v>5005.7143556671808</v>
      </c>
      <c r="E24" s="132">
        <f ca="1">OFFSET('2019管理费用'!$H24,0,MONTH(封面!$G$13)-1,)</f>
        <v>496.45</v>
      </c>
      <c r="F24" s="80">
        <f ca="1">OFFSET('2020预算管理费用'!$H24,0,MONTH(封面!$G$13)-1,)</f>
        <v>417.14286297226522</v>
      </c>
      <c r="G24" s="80">
        <f ca="1">OFFSET('2020实际管理费用池州天赐'!$H24,0,MONTH(封面!$G$13)-1,)</f>
        <v>-407.94</v>
      </c>
      <c r="H24" s="132">
        <f t="shared" ca="1" si="0"/>
        <v>-904.39</v>
      </c>
      <c r="I24" s="132">
        <f t="shared" ca="1" si="1"/>
        <v>-825.08286297226527</v>
      </c>
      <c r="J24" s="132">
        <f ca="1">SUM(OFFSET('2019管理费用'!$H24,0,0,1,MONTH(封面!$G$13)))</f>
        <v>1511.43</v>
      </c>
      <c r="K24" s="132">
        <f ca="1">SUM(OFFSET('2020预算管理费用'!$H24,0,0,1,MONTH(封面!$G$13)))</f>
        <v>1251.4285889167957</v>
      </c>
      <c r="L24" s="132">
        <f ca="1">SUM(OFFSET('2020实际管理费用池州天赐'!$H24,0,0,1,MONTH(封面!$G$13)))</f>
        <v>456.50000000000006</v>
      </c>
      <c r="M24" s="132">
        <f t="shared" ca="1" si="2"/>
        <v>-1054.93</v>
      </c>
      <c r="N24" s="132">
        <f t="shared" ca="1" si="3"/>
        <v>-794.92858891679566</v>
      </c>
      <c r="O24" s="175" t="str">
        <f>IF('2020实际管理费用池州天赐'!U24="","",'2020实际管理费用池州天赐'!U24)</f>
        <v/>
      </c>
      <c r="P24" s="163"/>
      <c r="Q24" s="100"/>
      <c r="R24" s="100"/>
    </row>
    <row r="25" spans="1:18" s="73" customFormat="1" ht="17.25" customHeight="1">
      <c r="A25" s="464"/>
      <c r="B25" s="463"/>
      <c r="C25" s="79" t="s">
        <v>59</v>
      </c>
      <c r="D25" s="174">
        <f>'2020预算管理费用'!T25</f>
        <v>61022.069243856648</v>
      </c>
      <c r="E25" s="132">
        <f ca="1">OFFSET('2019管理费用'!$H25,0,MONTH(封面!$G$13)-1,)</f>
        <v>5216.68</v>
      </c>
      <c r="F25" s="80">
        <f ca="1">OFFSET('2020预算管理费用'!$H25,0,MONTH(封面!$G$13)-1,)</f>
        <v>5085.172436988054</v>
      </c>
      <c r="G25" s="80">
        <f ca="1">OFFSET('2020实际管理费用池州天赐'!$H25,0,MONTH(封面!$G$13)-1,)</f>
        <v>259.76</v>
      </c>
      <c r="H25" s="132">
        <f t="shared" ca="1" si="0"/>
        <v>-4956.92</v>
      </c>
      <c r="I25" s="132">
        <f t="shared" ca="1" si="1"/>
        <v>-4825.4124369880537</v>
      </c>
      <c r="J25" s="132">
        <f ca="1">SUM(OFFSET('2019管理费用'!$H25,0,0,1,MONTH(封面!$G$13)))</f>
        <v>18339.870000000003</v>
      </c>
      <c r="K25" s="132">
        <f ca="1">SUM(OFFSET('2020预算管理费用'!$H25,0,0,1,MONTH(封面!$G$13)))</f>
        <v>15255.517310964162</v>
      </c>
      <c r="L25" s="132">
        <f ca="1">SUM(OFFSET('2020实际管理费用池州天赐'!$H25,0,0,1,MONTH(封面!$G$13)))</f>
        <v>9179.0500000000011</v>
      </c>
      <c r="M25" s="132">
        <f t="shared" ca="1" si="2"/>
        <v>-9160.8200000000015</v>
      </c>
      <c r="N25" s="132">
        <f t="shared" ca="1" si="3"/>
        <v>-6076.4673109641608</v>
      </c>
      <c r="O25" s="175" t="str">
        <f>IF('2020实际管理费用池州天赐'!U25="","",'2020实际管理费用池州天赐'!U25)</f>
        <v/>
      </c>
      <c r="P25" s="163"/>
      <c r="Q25" s="100"/>
      <c r="R25" s="100"/>
    </row>
    <row r="26" spans="1:18" s="73" customFormat="1" ht="17.25" customHeight="1">
      <c r="A26" s="464"/>
      <c r="B26" s="463"/>
      <c r="C26" s="79" t="s">
        <v>60</v>
      </c>
      <c r="D26" s="174">
        <f>'2020预算管理费用'!T26</f>
        <v>0</v>
      </c>
      <c r="E26" s="132">
        <f ca="1">OFFSET('2019管理费用'!$H26,0,MONTH(封面!$G$13)-1,)</f>
        <v>641.41999999999996</v>
      </c>
      <c r="F26" s="80">
        <f ca="1">OFFSET('2020预算管理费用'!$H26,0,MONTH(封面!$G$13)-1,)</f>
        <v>0</v>
      </c>
      <c r="G26" s="80">
        <f ca="1">OFFSET('2020实际管理费用池州天赐'!$H26,0,MONTH(封面!$G$13)-1,)</f>
        <v>0</v>
      </c>
      <c r="H26" s="132">
        <f t="shared" ca="1" si="0"/>
        <v>-641.41999999999996</v>
      </c>
      <c r="I26" s="132">
        <f t="shared" ca="1" si="1"/>
        <v>0</v>
      </c>
      <c r="J26" s="132">
        <f ca="1">SUM(OFFSET('2019管理费用'!$H26,0,0,1,MONTH(封面!$G$13)))</f>
        <v>1924.27</v>
      </c>
      <c r="K26" s="132">
        <f ca="1">SUM(OFFSET('2020预算管理费用'!$H26,0,0,1,MONTH(封面!$G$13)))</f>
        <v>0</v>
      </c>
      <c r="L26" s="132">
        <f ca="1">SUM(OFFSET('2020实际管理费用池州天赐'!$H26,0,0,1,MONTH(封面!$G$13)))</f>
        <v>61.44</v>
      </c>
      <c r="M26" s="132">
        <f t="shared" ca="1" si="2"/>
        <v>-1862.83</v>
      </c>
      <c r="N26" s="132">
        <f t="shared" ca="1" si="3"/>
        <v>61.44</v>
      </c>
      <c r="O26" s="175" t="str">
        <f>IF('2020实际管理费用池州天赐'!U26="","",'2020实际管理费用池州天赐'!U26)</f>
        <v/>
      </c>
      <c r="P26" s="163"/>
      <c r="Q26" s="100"/>
      <c r="R26" s="100"/>
    </row>
    <row r="27" spans="1:18" s="73" customFormat="1" ht="17.25" customHeight="1">
      <c r="A27" s="464"/>
      <c r="B27" s="78" t="s">
        <v>61</v>
      </c>
      <c r="C27" s="79" t="s">
        <v>61</v>
      </c>
      <c r="D27" s="174">
        <f>'2020预算管理费用'!T27</f>
        <v>5900</v>
      </c>
      <c r="E27" s="132">
        <f ca="1">OFFSET('2019管理费用'!$H27,0,MONTH(封面!$G$13)-1,)</f>
        <v>0</v>
      </c>
      <c r="F27" s="80">
        <f ca="1">OFFSET('2020预算管理费用'!$H27,0,MONTH(封面!$G$13)-1,)</f>
        <v>200</v>
      </c>
      <c r="G27" s="80">
        <f ca="1">OFFSET('2020实际管理费用池州天赐'!$H27,0,MONTH(封面!$G$13)-1,)</f>
        <v>0</v>
      </c>
      <c r="H27" s="132">
        <f t="shared" ca="1" si="0"/>
        <v>0</v>
      </c>
      <c r="I27" s="132">
        <f t="shared" ca="1" si="1"/>
        <v>-200</v>
      </c>
      <c r="J27" s="132">
        <f ca="1">SUM(OFFSET('2019管理费用'!$H27,0,0,1,MONTH(封面!$G$13)))</f>
        <v>0</v>
      </c>
      <c r="K27" s="132">
        <f ca="1">SUM(OFFSET('2020预算管理费用'!$H27,0,0,1,MONTH(封面!$G$13)))</f>
        <v>3100</v>
      </c>
      <c r="L27" s="132">
        <f ca="1">SUM(OFFSET('2020实际管理费用池州天赐'!$H27,0,0,1,MONTH(封面!$G$13)))</f>
        <v>0</v>
      </c>
      <c r="M27" s="132">
        <f t="shared" ca="1" si="2"/>
        <v>0</v>
      </c>
      <c r="N27" s="132">
        <f t="shared" ca="1" si="3"/>
        <v>-3100</v>
      </c>
      <c r="O27" s="175" t="str">
        <f>IF('2020实际管理费用池州天赐'!U27="","",'2020实际管理费用池州天赐'!U27)</f>
        <v/>
      </c>
      <c r="P27" s="163"/>
      <c r="Q27" s="100"/>
      <c r="R27" s="100"/>
    </row>
    <row r="28" spans="1:18" s="73" customFormat="1" ht="17.25" customHeight="1">
      <c r="A28" s="465" t="s">
        <v>62</v>
      </c>
      <c r="B28" s="463" t="s">
        <v>63</v>
      </c>
      <c r="C28" s="79" t="s">
        <v>64</v>
      </c>
      <c r="D28" s="174">
        <f>'2020预算管理费用'!T28</f>
        <v>0</v>
      </c>
      <c r="E28" s="132">
        <f ca="1">OFFSET('2019管理费用'!$H28,0,MONTH(封面!$G$13)-1,)</f>
        <v>0</v>
      </c>
      <c r="F28" s="80">
        <f ca="1">OFFSET('2020预算管理费用'!$H28,0,MONTH(封面!$G$13)-1,)</f>
        <v>0</v>
      </c>
      <c r="G28" s="80">
        <f ca="1">OFFSET('2020实际管理费用池州天赐'!$H28,0,MONTH(封面!$G$13)-1,)</f>
        <v>0</v>
      </c>
      <c r="H28" s="132">
        <f t="shared" ca="1" si="0"/>
        <v>0</v>
      </c>
      <c r="I28" s="132">
        <f t="shared" ca="1" si="1"/>
        <v>0</v>
      </c>
      <c r="J28" s="132">
        <f ca="1">SUM(OFFSET('2019管理费用'!$H28,0,0,1,MONTH(封面!$G$13)))</f>
        <v>488</v>
      </c>
      <c r="K28" s="132">
        <f ca="1">SUM(OFFSET('2020预算管理费用'!$H28,0,0,1,MONTH(封面!$G$13)))</f>
        <v>0</v>
      </c>
      <c r="L28" s="132">
        <f ca="1">SUM(OFFSET('2020实际管理费用池州天赐'!$H28,0,0,1,MONTH(封面!$G$13)))</f>
        <v>0</v>
      </c>
      <c r="M28" s="132">
        <f t="shared" ca="1" si="2"/>
        <v>-488</v>
      </c>
      <c r="N28" s="132">
        <f t="shared" ca="1" si="3"/>
        <v>0</v>
      </c>
      <c r="O28" s="175" t="str">
        <f>IF('2020实际管理费用池州天赐'!U28="","",'2020实际管理费用池州天赐'!U28)</f>
        <v/>
      </c>
      <c r="P28" s="163"/>
      <c r="Q28" s="100"/>
      <c r="R28" s="100"/>
    </row>
    <row r="29" spans="1:18" s="73" customFormat="1" ht="17.25" customHeight="1">
      <c r="A29" s="465"/>
      <c r="B29" s="463"/>
      <c r="C29" s="79" t="s">
        <v>65</v>
      </c>
      <c r="D29" s="174">
        <f>'2020预算管理费用'!T29</f>
        <v>20400</v>
      </c>
      <c r="E29" s="132">
        <f ca="1">OFFSET('2019管理费用'!$H29,0,MONTH(封面!$G$13)-1,)</f>
        <v>758</v>
      </c>
      <c r="F29" s="80">
        <f ca="1">OFFSET('2020预算管理费用'!$H29,0,MONTH(封面!$G$13)-1,)</f>
        <v>0</v>
      </c>
      <c r="G29" s="80">
        <f ca="1">OFFSET('2020实际管理费用池州天赐'!$H29,0,MONTH(封面!$G$13)-1,)</f>
        <v>0</v>
      </c>
      <c r="H29" s="132">
        <f t="shared" ca="1" si="0"/>
        <v>-758</v>
      </c>
      <c r="I29" s="132">
        <f t="shared" ca="1" si="1"/>
        <v>0</v>
      </c>
      <c r="J29" s="132">
        <f ca="1">SUM(OFFSET('2019管理费用'!$H29,0,0,1,MONTH(封面!$G$13)))</f>
        <v>1369</v>
      </c>
      <c r="K29" s="132">
        <f ca="1">SUM(OFFSET('2020预算管理费用'!$H29,0,0,1,MONTH(封面!$G$13)))</f>
        <v>5100</v>
      </c>
      <c r="L29" s="132">
        <f ca="1">SUM(OFFSET('2020实际管理费用池州天赐'!$H29,0,0,1,MONTH(封面!$G$13)))</f>
        <v>427</v>
      </c>
      <c r="M29" s="132">
        <f t="shared" ca="1" si="2"/>
        <v>-942</v>
      </c>
      <c r="N29" s="132">
        <f t="shared" ca="1" si="3"/>
        <v>-4673</v>
      </c>
      <c r="O29" s="175" t="str">
        <f>IF('2020实际管理费用池州天赐'!U29="","",'2020实际管理费用池州天赐'!U29)</f>
        <v/>
      </c>
      <c r="P29" s="163"/>
      <c r="Q29" s="100"/>
      <c r="R29" s="100"/>
    </row>
    <row r="30" spans="1:18" s="73" customFormat="1" ht="17.25" customHeight="1">
      <c r="A30" s="465"/>
      <c r="B30" s="78" t="s">
        <v>66</v>
      </c>
      <c r="C30" s="79" t="s">
        <v>66</v>
      </c>
      <c r="D30" s="174">
        <f>'2020预算管理费用'!T30</f>
        <v>15700</v>
      </c>
      <c r="E30" s="132">
        <f ca="1">OFFSET('2019管理费用'!$H30,0,MONTH(封面!$G$13)-1,)</f>
        <v>0</v>
      </c>
      <c r="F30" s="80">
        <f ca="1">OFFSET('2020预算管理费用'!$H30,0,MONTH(封面!$G$13)-1,)</f>
        <v>3200</v>
      </c>
      <c r="G30" s="80">
        <f ca="1">OFFSET('2020实际管理费用池州天赐'!$H30,0,MONTH(封面!$G$13)-1,)</f>
        <v>0</v>
      </c>
      <c r="H30" s="132">
        <f t="shared" ca="1" si="0"/>
        <v>0</v>
      </c>
      <c r="I30" s="132">
        <f t="shared" ca="1" si="1"/>
        <v>-3200</v>
      </c>
      <c r="J30" s="132">
        <f ca="1">SUM(OFFSET('2019管理费用'!$H30,0,0,1,MONTH(封面!$G$13)))</f>
        <v>-2986.5</v>
      </c>
      <c r="K30" s="132">
        <f ca="1">SUM(OFFSET('2020预算管理费用'!$H30,0,0,1,MONTH(封面!$G$13)))</f>
        <v>5500</v>
      </c>
      <c r="L30" s="132">
        <f ca="1">SUM(OFFSET('2020实际管理费用池州天赐'!$H30,0,0,1,MONTH(封面!$G$13)))</f>
        <v>480</v>
      </c>
      <c r="M30" s="132">
        <f t="shared" ca="1" si="2"/>
        <v>3466.5</v>
      </c>
      <c r="N30" s="132">
        <f t="shared" ca="1" si="3"/>
        <v>-5020</v>
      </c>
      <c r="O30" s="175" t="str">
        <f>IF('2020实际管理费用池州天赐'!U30="","",'2020实际管理费用池州天赐'!U30)</f>
        <v/>
      </c>
      <c r="P30" s="163"/>
      <c r="Q30" s="100"/>
      <c r="R30" s="100"/>
    </row>
    <row r="31" spans="1:18" s="73" customFormat="1" ht="17.25" customHeight="1">
      <c r="A31" s="465"/>
      <c r="B31" s="463" t="s">
        <v>67</v>
      </c>
      <c r="C31" s="79" t="s">
        <v>68</v>
      </c>
      <c r="D31" s="174">
        <f>'2020预算管理费用'!T31</f>
        <v>19320</v>
      </c>
      <c r="E31" s="132">
        <f ca="1">OFFSET('2019管理费用'!$H31,0,MONTH(封面!$G$13)-1,)</f>
        <v>1772</v>
      </c>
      <c r="F31" s="80">
        <f ca="1">OFFSET('2020预算管理费用'!$H31,0,MONTH(封面!$G$13)-1,)</f>
        <v>1610</v>
      </c>
      <c r="G31" s="80">
        <f ca="1">OFFSET('2020实际管理费用池州天赐'!$H31,0,MONTH(封面!$G$13)-1,)</f>
        <v>1772</v>
      </c>
      <c r="H31" s="132">
        <f t="shared" ca="1" si="0"/>
        <v>0</v>
      </c>
      <c r="I31" s="132">
        <f t="shared" ca="1" si="1"/>
        <v>162</v>
      </c>
      <c r="J31" s="132">
        <f ca="1">SUM(OFFSET('2019管理费用'!$H31,0,0,1,MONTH(封面!$G$13)))</f>
        <v>2362</v>
      </c>
      <c r="K31" s="132">
        <f ca="1">SUM(OFFSET('2020预算管理费用'!$H31,0,0,1,MONTH(封面!$G$13)))</f>
        <v>4830</v>
      </c>
      <c r="L31" s="132">
        <f ca="1">SUM(OFFSET('2020实际管理费用池州天赐'!$H31,0,0,1,MONTH(封面!$G$13)))</f>
        <v>2658</v>
      </c>
      <c r="M31" s="132">
        <f t="shared" ca="1" si="2"/>
        <v>296</v>
      </c>
      <c r="N31" s="132">
        <f t="shared" ca="1" si="3"/>
        <v>-2172</v>
      </c>
      <c r="O31" s="175" t="str">
        <f>IF('2020实际管理费用池州天赐'!U31="","",'2020实际管理费用池州天赐'!U31)</f>
        <v/>
      </c>
      <c r="P31" s="163"/>
      <c r="Q31" s="100"/>
      <c r="R31" s="100"/>
    </row>
    <row r="32" spans="1:18" s="73" customFormat="1" ht="17.25" customHeight="1">
      <c r="A32" s="465"/>
      <c r="B32" s="463"/>
      <c r="C32" s="79" t="s">
        <v>69</v>
      </c>
      <c r="D32" s="174">
        <f>'2020预算管理费用'!T32</f>
        <v>0</v>
      </c>
      <c r="E32" s="132">
        <f ca="1">OFFSET('2019管理费用'!$H32,0,MONTH(封面!$G$13)-1,)</f>
        <v>0</v>
      </c>
      <c r="F32" s="80">
        <f ca="1">OFFSET('2020预算管理费用'!$H32,0,MONTH(封面!$G$13)-1,)</f>
        <v>0</v>
      </c>
      <c r="G32" s="80">
        <f ca="1">OFFSET('2020实际管理费用池州天赐'!$H32,0,MONTH(封面!$G$13)-1,)</f>
        <v>0</v>
      </c>
      <c r="H32" s="132">
        <f t="shared" ca="1" si="0"/>
        <v>0</v>
      </c>
      <c r="I32" s="132">
        <f t="shared" ca="1" si="1"/>
        <v>0</v>
      </c>
      <c r="J32" s="132">
        <f ca="1">SUM(OFFSET('2019管理费用'!$H32,0,0,1,MONTH(封面!$G$13)))</f>
        <v>0</v>
      </c>
      <c r="K32" s="132">
        <f ca="1">SUM(OFFSET('2020预算管理费用'!$H32,0,0,1,MONTH(封面!$G$13)))</f>
        <v>0</v>
      </c>
      <c r="L32" s="132">
        <f ca="1">SUM(OFFSET('2020实际管理费用池州天赐'!$H32,0,0,1,MONTH(封面!$G$13)))</f>
        <v>0</v>
      </c>
      <c r="M32" s="132">
        <f t="shared" ca="1" si="2"/>
        <v>0</v>
      </c>
      <c r="N32" s="132">
        <f t="shared" ca="1" si="3"/>
        <v>0</v>
      </c>
      <c r="O32" s="175" t="str">
        <f>IF('2020实际管理费用池州天赐'!U32="","",'2020实际管理费用池州天赐'!U32)</f>
        <v/>
      </c>
      <c r="P32" s="163"/>
      <c r="Q32" s="100"/>
      <c r="R32" s="100"/>
    </row>
    <row r="33" spans="1:18" s="73" customFormat="1" ht="17.25" customHeight="1">
      <c r="A33" s="465"/>
      <c r="B33" s="463"/>
      <c r="C33" s="79" t="s">
        <v>70</v>
      </c>
      <c r="D33" s="174">
        <f>'2020预算管理费用'!T33</f>
        <v>0</v>
      </c>
      <c r="E33" s="132">
        <f ca="1">OFFSET('2019管理费用'!$H33,0,MONTH(封面!$G$13)-1,)</f>
        <v>0</v>
      </c>
      <c r="F33" s="80">
        <f ca="1">OFFSET('2020预算管理费用'!$H33,0,MONTH(封面!$G$13)-1,)</f>
        <v>0</v>
      </c>
      <c r="G33" s="80">
        <f ca="1">OFFSET('2020实际管理费用池州天赐'!$H33,0,MONTH(封面!$G$13)-1,)</f>
        <v>0</v>
      </c>
      <c r="H33" s="132">
        <f t="shared" ca="1" si="0"/>
        <v>0</v>
      </c>
      <c r="I33" s="132">
        <f t="shared" ca="1" si="1"/>
        <v>0</v>
      </c>
      <c r="J33" s="132">
        <f ca="1">SUM(OFFSET('2019管理费用'!$H33,0,0,1,MONTH(封面!$G$13)))</f>
        <v>0</v>
      </c>
      <c r="K33" s="132">
        <f ca="1">SUM(OFFSET('2020预算管理费用'!$H33,0,0,1,MONTH(封面!$G$13)))</f>
        <v>0</v>
      </c>
      <c r="L33" s="132">
        <f ca="1">SUM(OFFSET('2020实际管理费用池州天赐'!$H33,0,0,1,MONTH(封面!$G$13)))</f>
        <v>0</v>
      </c>
      <c r="M33" s="132">
        <f t="shared" ca="1" si="2"/>
        <v>0</v>
      </c>
      <c r="N33" s="132">
        <f t="shared" ca="1" si="3"/>
        <v>0</v>
      </c>
      <c r="O33" s="175" t="str">
        <f>IF('2020实际管理费用池州天赐'!U33="","",'2020实际管理费用池州天赐'!U33)</f>
        <v/>
      </c>
      <c r="P33" s="163"/>
      <c r="Q33" s="100"/>
      <c r="R33" s="100"/>
    </row>
    <row r="34" spans="1:18" s="73" customFormat="1" ht="17.25" customHeight="1">
      <c r="A34" s="465"/>
      <c r="B34" s="463" t="s">
        <v>71</v>
      </c>
      <c r="C34" s="79" t="s">
        <v>72</v>
      </c>
      <c r="D34" s="174">
        <f>'2020预算管理费用'!T34</f>
        <v>12750</v>
      </c>
      <c r="E34" s="132">
        <f ca="1">OFFSET('2019管理费用'!$H34,0,MONTH(封面!$G$13)-1,)</f>
        <v>3279.75</v>
      </c>
      <c r="F34" s="80">
        <f ca="1">OFFSET('2020预算管理费用'!$H34,0,MONTH(封面!$G$13)-1,)</f>
        <v>2000</v>
      </c>
      <c r="G34" s="80">
        <f ca="1">OFFSET('2020实际管理费用池州天赐'!$H34,0,MONTH(封面!$G$13)-1,)</f>
        <v>50</v>
      </c>
      <c r="H34" s="132">
        <f t="shared" ca="1" si="0"/>
        <v>-3229.75</v>
      </c>
      <c r="I34" s="132">
        <f t="shared" ca="1" si="1"/>
        <v>-1950</v>
      </c>
      <c r="J34" s="132">
        <f ca="1">SUM(OFFSET('2019管理费用'!$H34,0,0,1,MONTH(封面!$G$13)))</f>
        <v>2000.53</v>
      </c>
      <c r="K34" s="132">
        <f ca="1">SUM(OFFSET('2020预算管理费用'!$H34,0,0,1,MONTH(封面!$G$13)))</f>
        <v>2000</v>
      </c>
      <c r="L34" s="132">
        <f ca="1">SUM(OFFSET('2020实际管理费用池州天赐'!$H34,0,0,1,MONTH(封面!$G$13)))</f>
        <v>98.5</v>
      </c>
      <c r="M34" s="132">
        <f t="shared" ca="1" si="2"/>
        <v>-1902.03</v>
      </c>
      <c r="N34" s="132">
        <f t="shared" ca="1" si="3"/>
        <v>-1901.5</v>
      </c>
      <c r="O34" s="175" t="str">
        <f>IF('2020实际管理费用池州天赐'!U34="","",'2020实际管理费用池州天赐'!U34)</f>
        <v/>
      </c>
      <c r="P34" s="163"/>
      <c r="Q34" s="100"/>
      <c r="R34" s="100"/>
    </row>
    <row r="35" spans="1:18" s="73" customFormat="1" ht="17.25" customHeight="1">
      <c r="A35" s="465"/>
      <c r="B35" s="463"/>
      <c r="C35" s="79" t="s">
        <v>73</v>
      </c>
      <c r="D35" s="174">
        <f>'2020预算管理费用'!T35</f>
        <v>0</v>
      </c>
      <c r="E35" s="132">
        <f ca="1">OFFSET('2019管理费用'!$H35,0,MONTH(封面!$G$13)-1,)</f>
        <v>0</v>
      </c>
      <c r="F35" s="80">
        <f ca="1">OFFSET('2020预算管理费用'!$H35,0,MONTH(封面!$G$13)-1,)</f>
        <v>0</v>
      </c>
      <c r="G35" s="80">
        <f ca="1">OFFSET('2020实际管理费用池州天赐'!$H35,0,MONTH(封面!$G$13)-1,)</f>
        <v>0</v>
      </c>
      <c r="H35" s="132">
        <f t="shared" ca="1" si="0"/>
        <v>0</v>
      </c>
      <c r="I35" s="132">
        <f t="shared" ca="1" si="1"/>
        <v>0</v>
      </c>
      <c r="J35" s="132">
        <f ca="1">SUM(OFFSET('2019管理费用'!$H35,0,0,1,MONTH(封面!$G$13)))</f>
        <v>0</v>
      </c>
      <c r="K35" s="132">
        <f ca="1">SUM(OFFSET('2020预算管理费用'!$H35,0,0,1,MONTH(封面!$G$13)))</f>
        <v>0</v>
      </c>
      <c r="L35" s="132">
        <f ca="1">SUM(OFFSET('2020实际管理费用池州天赐'!$H35,0,0,1,MONTH(封面!$G$13)))</f>
        <v>0</v>
      </c>
      <c r="M35" s="132">
        <f t="shared" ca="1" si="2"/>
        <v>0</v>
      </c>
      <c r="N35" s="132">
        <f t="shared" ca="1" si="3"/>
        <v>0</v>
      </c>
      <c r="O35" s="175" t="str">
        <f>IF('2020实际管理费用池州天赐'!U35="","",'2020实际管理费用池州天赐'!U35)</f>
        <v/>
      </c>
      <c r="P35" s="163"/>
      <c r="Q35" s="100"/>
      <c r="R35" s="100"/>
    </row>
    <row r="36" spans="1:18" s="73" customFormat="1" ht="17.25" customHeight="1">
      <c r="A36" s="465"/>
      <c r="B36" s="78" t="s">
        <v>74</v>
      </c>
      <c r="C36" s="79" t="s">
        <v>74</v>
      </c>
      <c r="D36" s="174">
        <f>'2020预算管理费用'!T36</f>
        <v>46570</v>
      </c>
      <c r="E36" s="132">
        <f ca="1">OFFSET('2019管理费用'!$H36,0,MONTH(封面!$G$13)-1,)</f>
        <v>3423.38</v>
      </c>
      <c r="F36" s="80">
        <f ca="1">OFFSET('2020预算管理费用'!$H36,0,MONTH(封面!$G$13)-1,)</f>
        <v>2100</v>
      </c>
      <c r="G36" s="80">
        <f ca="1">OFFSET('2020实际管理费用池州天赐'!$H36,0,MONTH(封面!$G$13)-1,)</f>
        <v>1392.36</v>
      </c>
      <c r="H36" s="132">
        <f t="shared" ca="1" si="0"/>
        <v>-2031.0200000000002</v>
      </c>
      <c r="I36" s="132">
        <f t="shared" ca="1" si="1"/>
        <v>-707.6400000000001</v>
      </c>
      <c r="J36" s="132">
        <f ca="1">SUM(OFFSET('2019管理费用'!$H36,0,0,1,MONTH(封面!$G$13)))</f>
        <v>7173.64</v>
      </c>
      <c r="K36" s="132">
        <f ca="1">SUM(OFFSET('2020预算管理费用'!$H36,0,0,1,MONTH(封面!$G$13)))</f>
        <v>7300</v>
      </c>
      <c r="L36" s="132">
        <f ca="1">SUM(OFFSET('2020实际管理费用池州天赐'!$H36,0,0,1,MONTH(封面!$G$13)))</f>
        <v>1892.36</v>
      </c>
      <c r="M36" s="132">
        <f t="shared" ca="1" si="2"/>
        <v>-5281.2800000000007</v>
      </c>
      <c r="N36" s="132">
        <f t="shared" ca="1" si="3"/>
        <v>-5407.64</v>
      </c>
      <c r="O36" s="175" t="str">
        <f>IF('2020实际管理费用池州天赐'!U36="","",'2020实际管理费用池州天赐'!U36)</f>
        <v/>
      </c>
      <c r="P36" s="163"/>
      <c r="Q36" s="100"/>
      <c r="R36" s="100"/>
    </row>
    <row r="37" spans="1:18" s="73" customFormat="1" ht="17.25" customHeight="1">
      <c r="A37" s="465"/>
      <c r="B37" s="78" t="s">
        <v>75</v>
      </c>
      <c r="C37" s="79" t="s">
        <v>75</v>
      </c>
      <c r="D37" s="174">
        <f>'2020预算管理费用'!T37</f>
        <v>111300</v>
      </c>
      <c r="E37" s="132">
        <f ca="1">OFFSET('2019管理费用'!$H37,0,MONTH(封面!$G$13)-1,)</f>
        <v>2667.3</v>
      </c>
      <c r="F37" s="80">
        <f ca="1">OFFSET('2020预算管理费用'!$H37,0,MONTH(封面!$G$13)-1,)</f>
        <v>5000</v>
      </c>
      <c r="G37" s="80">
        <f ca="1">OFFSET('2020实际管理费用池州天赐'!$H37,0,MONTH(封面!$G$13)-1,)</f>
        <v>-1802</v>
      </c>
      <c r="H37" s="132">
        <f t="shared" ca="1" si="0"/>
        <v>-4469.3</v>
      </c>
      <c r="I37" s="132">
        <f t="shared" ca="1" si="1"/>
        <v>-6802</v>
      </c>
      <c r="J37" s="132">
        <f ca="1">SUM(OFFSET('2019管理费用'!$H37,0,0,1,MONTH(封面!$G$13)))</f>
        <v>4318.3</v>
      </c>
      <c r="K37" s="132">
        <f ca="1">SUM(OFFSET('2020预算管理费用'!$H37,0,0,1,MONTH(封面!$G$13)))</f>
        <v>24200</v>
      </c>
      <c r="L37" s="132">
        <f ca="1">SUM(OFFSET('2020实际管理费用池州天赐'!$H37,0,0,1,MONTH(封面!$G$13)))</f>
        <v>14076</v>
      </c>
      <c r="M37" s="132">
        <f t="shared" ca="1" si="2"/>
        <v>9757.7000000000007</v>
      </c>
      <c r="N37" s="132">
        <f t="shared" ca="1" si="3"/>
        <v>-10124</v>
      </c>
      <c r="O37" s="175" t="str">
        <f>IF('2020实际管理费用池州天赐'!U37="","",'2020实际管理费用池州天赐'!U37)</f>
        <v/>
      </c>
      <c r="P37" s="163"/>
      <c r="Q37" s="100"/>
      <c r="R37" s="100"/>
    </row>
    <row r="38" spans="1:18" s="73" customFormat="1" ht="17.25" customHeight="1">
      <c r="A38" s="465"/>
      <c r="B38" s="463" t="s">
        <v>76</v>
      </c>
      <c r="C38" s="79" t="s">
        <v>77</v>
      </c>
      <c r="D38" s="174">
        <f>'2020预算管理费用'!T38</f>
        <v>0</v>
      </c>
      <c r="E38" s="132">
        <f ca="1">OFFSET('2019管理费用'!$H38,0,MONTH(封面!$G$13)-1,)</f>
        <v>0</v>
      </c>
      <c r="F38" s="80">
        <f ca="1">OFFSET('2020预算管理费用'!$H38,0,MONTH(封面!$G$13)-1,)</f>
        <v>0</v>
      </c>
      <c r="G38" s="80">
        <f ca="1">OFFSET('2020实际管理费用池州天赐'!$H38,0,MONTH(封面!$G$13)-1,)</f>
        <v>0</v>
      </c>
      <c r="H38" s="132">
        <f t="shared" ca="1" si="0"/>
        <v>0</v>
      </c>
      <c r="I38" s="132">
        <f t="shared" ca="1" si="1"/>
        <v>0</v>
      </c>
      <c r="J38" s="132">
        <f ca="1">SUM(OFFSET('2019管理费用'!$H38,0,0,1,MONTH(封面!$G$13)))</f>
        <v>0</v>
      </c>
      <c r="K38" s="132">
        <f ca="1">SUM(OFFSET('2020预算管理费用'!$H38,0,0,1,MONTH(封面!$G$13)))</f>
        <v>0</v>
      </c>
      <c r="L38" s="132">
        <f ca="1">SUM(OFFSET('2020实际管理费用池州天赐'!$H38,0,0,1,MONTH(封面!$G$13)))</f>
        <v>0</v>
      </c>
      <c r="M38" s="132">
        <f t="shared" ca="1" si="2"/>
        <v>0</v>
      </c>
      <c r="N38" s="132">
        <f t="shared" ca="1" si="3"/>
        <v>0</v>
      </c>
      <c r="O38" s="175" t="str">
        <f>IF('2020实际管理费用池州天赐'!U38="","",'2020实际管理费用池州天赐'!U38)</f>
        <v/>
      </c>
      <c r="P38" s="163"/>
      <c r="Q38" s="100"/>
      <c r="R38" s="100"/>
    </row>
    <row r="39" spans="1:18" s="73" customFormat="1" ht="17.25" customHeight="1">
      <c r="A39" s="465"/>
      <c r="B39" s="463"/>
      <c r="C39" s="79" t="s">
        <v>78</v>
      </c>
      <c r="D39" s="174">
        <f>'2020预算管理费用'!T39</f>
        <v>0</v>
      </c>
      <c r="E39" s="132">
        <f ca="1">OFFSET('2019管理费用'!$H39,0,MONTH(封面!$G$13)-1,)</f>
        <v>0</v>
      </c>
      <c r="F39" s="80">
        <f ca="1">OFFSET('2020预算管理费用'!$H39,0,MONTH(封面!$G$13)-1,)</f>
        <v>0</v>
      </c>
      <c r="G39" s="80">
        <f ca="1">OFFSET('2020实际管理费用池州天赐'!$H39,0,MONTH(封面!$G$13)-1,)</f>
        <v>0</v>
      </c>
      <c r="H39" s="132">
        <f t="shared" ca="1" si="0"/>
        <v>0</v>
      </c>
      <c r="I39" s="132">
        <f t="shared" ca="1" si="1"/>
        <v>0</v>
      </c>
      <c r="J39" s="132">
        <f ca="1">SUM(OFFSET('2019管理费用'!$H39,0,0,1,MONTH(封面!$G$13)))</f>
        <v>0</v>
      </c>
      <c r="K39" s="132">
        <f ca="1">SUM(OFFSET('2020预算管理费用'!$H39,0,0,1,MONTH(封面!$G$13)))</f>
        <v>0</v>
      </c>
      <c r="L39" s="132">
        <f ca="1">SUM(OFFSET('2020实际管理费用池州天赐'!$H39,0,0,1,MONTH(封面!$G$13)))</f>
        <v>0</v>
      </c>
      <c r="M39" s="132">
        <f t="shared" ca="1" si="2"/>
        <v>0</v>
      </c>
      <c r="N39" s="132">
        <f t="shared" ca="1" si="3"/>
        <v>0</v>
      </c>
      <c r="O39" s="175" t="str">
        <f>IF('2020实际管理费用池州天赐'!U39="","",'2020实际管理费用池州天赐'!U39)</f>
        <v/>
      </c>
      <c r="P39" s="163"/>
      <c r="Q39" s="100"/>
      <c r="R39" s="100"/>
    </row>
    <row r="40" spans="1:18" s="73" customFormat="1" ht="17.25" customHeight="1">
      <c r="A40" s="465"/>
      <c r="B40" s="78" t="s">
        <v>79</v>
      </c>
      <c r="C40" s="79" t="s">
        <v>79</v>
      </c>
      <c r="D40" s="174">
        <f>'2020预算管理费用'!T40</f>
        <v>0</v>
      </c>
      <c r="E40" s="132">
        <f ca="1">OFFSET('2019管理费用'!$H40,0,MONTH(封面!$G$13)-1,)</f>
        <v>0</v>
      </c>
      <c r="F40" s="80">
        <f ca="1">OFFSET('2020预算管理费用'!$H40,0,MONTH(封面!$G$13)-1,)</f>
        <v>0</v>
      </c>
      <c r="G40" s="80">
        <f ca="1">OFFSET('2020实际管理费用池州天赐'!$H40,0,MONTH(封面!$G$13)-1,)</f>
        <v>0</v>
      </c>
      <c r="H40" s="132">
        <f t="shared" ca="1" si="0"/>
        <v>0</v>
      </c>
      <c r="I40" s="132">
        <f t="shared" ca="1" si="1"/>
        <v>0</v>
      </c>
      <c r="J40" s="132">
        <f ca="1">SUM(OFFSET('2019管理费用'!$H40,0,0,1,MONTH(封面!$G$13)))</f>
        <v>0</v>
      </c>
      <c r="K40" s="132">
        <f ca="1">SUM(OFFSET('2020预算管理费用'!$H40,0,0,1,MONTH(封面!$G$13)))</f>
        <v>0</v>
      </c>
      <c r="L40" s="132">
        <f ca="1">SUM(OFFSET('2020实际管理费用池州天赐'!$H40,0,0,1,MONTH(封面!$G$13)))</f>
        <v>0</v>
      </c>
      <c r="M40" s="132">
        <f t="shared" ca="1" si="2"/>
        <v>0</v>
      </c>
      <c r="N40" s="132">
        <f t="shared" ca="1" si="3"/>
        <v>0</v>
      </c>
      <c r="O40" s="175" t="str">
        <f>IF('2020实际管理费用池州天赐'!U40="","",'2020实际管理费用池州天赐'!U40)</f>
        <v/>
      </c>
      <c r="P40" s="163"/>
      <c r="Q40" s="100"/>
      <c r="R40" s="100"/>
    </row>
    <row r="41" spans="1:18" s="73" customFormat="1" ht="17.25" customHeight="1">
      <c r="A41" s="466" t="s">
        <v>80</v>
      </c>
      <c r="B41" s="81" t="s">
        <v>81</v>
      </c>
      <c r="C41" s="79" t="s">
        <v>81</v>
      </c>
      <c r="D41" s="174">
        <f>'2020预算管理费用'!T41</f>
        <v>20000</v>
      </c>
      <c r="E41" s="132">
        <f ca="1">OFFSET('2019管理费用'!$H41,0,MONTH(封面!$G$13)-1,)</f>
        <v>31.15</v>
      </c>
      <c r="F41" s="80">
        <f ca="1">OFFSET('2020预算管理费用'!$H41,0,MONTH(封面!$G$13)-1,)</f>
        <v>0</v>
      </c>
      <c r="G41" s="80">
        <f ca="1">OFFSET('2020实际管理费用池州天赐'!$H41,0,MONTH(封面!$G$13)-1,)</f>
        <v>2198.48</v>
      </c>
      <c r="H41" s="132">
        <f t="shared" ca="1" si="0"/>
        <v>2167.33</v>
      </c>
      <c r="I41" s="132">
        <f t="shared" ca="1" si="1"/>
        <v>2198.48</v>
      </c>
      <c r="J41" s="132">
        <f ca="1">SUM(OFFSET('2019管理费用'!$H41,0,0,1,MONTH(封面!$G$13)))</f>
        <v>-4845.1400000000003</v>
      </c>
      <c r="K41" s="132">
        <f ca="1">SUM(OFFSET('2020预算管理费用'!$H41,0,0,1,MONTH(封面!$G$13)))</f>
        <v>0</v>
      </c>
      <c r="L41" s="132">
        <f ca="1">SUM(OFFSET('2020实际管理费用池州天赐'!$H41,0,0,1,MONTH(封面!$G$13)))</f>
        <v>8709.17</v>
      </c>
      <c r="M41" s="132">
        <f t="shared" ca="1" si="2"/>
        <v>13554.310000000001</v>
      </c>
      <c r="N41" s="132">
        <f t="shared" ca="1" si="3"/>
        <v>8709.17</v>
      </c>
      <c r="O41" s="175" t="str">
        <f>IF('2020实际管理费用池州天赐'!U41="","",'2020实际管理费用池州天赐'!U41)</f>
        <v/>
      </c>
      <c r="P41" s="163"/>
      <c r="Q41" s="100"/>
      <c r="R41" s="100"/>
    </row>
    <row r="42" spans="1:18" s="73" customFormat="1" ht="17.25" customHeight="1">
      <c r="A42" s="466"/>
      <c r="B42" s="78" t="s">
        <v>82</v>
      </c>
      <c r="C42" s="82" t="s">
        <v>82</v>
      </c>
      <c r="D42" s="174">
        <f>'2020预算管理费用'!T42</f>
        <v>0</v>
      </c>
      <c r="E42" s="132">
        <f ca="1">OFFSET('2019管理费用'!$H42,0,MONTH(封面!$G$13)-1,)</f>
        <v>0</v>
      </c>
      <c r="F42" s="80">
        <f ca="1">OFFSET('2020预算管理费用'!$H42,0,MONTH(封面!$G$13)-1,)</f>
        <v>0</v>
      </c>
      <c r="G42" s="80">
        <f ca="1">OFFSET('2020实际管理费用池州天赐'!$H42,0,MONTH(封面!$G$13)-1,)</f>
        <v>0</v>
      </c>
      <c r="H42" s="132">
        <f t="shared" ca="1" si="0"/>
        <v>0</v>
      </c>
      <c r="I42" s="132">
        <f t="shared" ca="1" si="1"/>
        <v>0</v>
      </c>
      <c r="J42" s="132">
        <f ca="1">SUM(OFFSET('2019管理费用'!$H42,0,0,1,MONTH(封面!$G$13)))</f>
        <v>3815.52</v>
      </c>
      <c r="K42" s="132">
        <f ca="1">SUM(OFFSET('2020预算管理费用'!$H42,0,0,1,MONTH(封面!$G$13)))</f>
        <v>0</v>
      </c>
      <c r="L42" s="132">
        <f ca="1">SUM(OFFSET('2020实际管理费用池州天赐'!$H42,0,0,1,MONTH(封面!$G$13)))</f>
        <v>0</v>
      </c>
      <c r="M42" s="132">
        <f t="shared" ca="1" si="2"/>
        <v>-3815.52</v>
      </c>
      <c r="N42" s="132">
        <f t="shared" ca="1" si="3"/>
        <v>0</v>
      </c>
      <c r="O42" s="175" t="str">
        <f>IF('2020实际管理费用池州天赐'!U42="","",'2020实际管理费用池州天赐'!U42)</f>
        <v/>
      </c>
      <c r="P42" s="163"/>
      <c r="Q42" s="100"/>
      <c r="R42" s="100"/>
    </row>
    <row r="43" spans="1:18" s="73" customFormat="1" ht="17.25" customHeight="1">
      <c r="A43" s="466"/>
      <c r="B43" s="78" t="s">
        <v>83</v>
      </c>
      <c r="C43" s="82" t="s">
        <v>83</v>
      </c>
      <c r="D43" s="174">
        <f>'2020预算管理费用'!T43</f>
        <v>7460</v>
      </c>
      <c r="E43" s="132">
        <f ca="1">OFFSET('2019管理费用'!$H43,0,MONTH(封面!$G$13)-1,)</f>
        <v>0</v>
      </c>
      <c r="F43" s="80">
        <f ca="1">OFFSET('2020预算管理费用'!$H43,0,MONTH(封面!$G$13)-1,)</f>
        <v>0</v>
      </c>
      <c r="G43" s="80">
        <f ca="1">OFFSET('2020实际管理费用池州天赐'!$H43,0,MONTH(封面!$G$13)-1,)</f>
        <v>0</v>
      </c>
      <c r="H43" s="132">
        <f t="shared" ca="1" si="0"/>
        <v>0</v>
      </c>
      <c r="I43" s="132">
        <f t="shared" ca="1" si="1"/>
        <v>0</v>
      </c>
      <c r="J43" s="132">
        <f ca="1">SUM(OFFSET('2019管理费用'!$H43,0,0,1,MONTH(封面!$G$13)))</f>
        <v>0</v>
      </c>
      <c r="K43" s="132">
        <f ca="1">SUM(OFFSET('2020预算管理费用'!$H43,0,0,1,MONTH(封面!$G$13)))</f>
        <v>0</v>
      </c>
      <c r="L43" s="132">
        <f ca="1">SUM(OFFSET('2020实际管理费用池州天赐'!$H43,0,0,1,MONTH(封面!$G$13)))</f>
        <v>300</v>
      </c>
      <c r="M43" s="132">
        <f t="shared" ca="1" si="2"/>
        <v>300</v>
      </c>
      <c r="N43" s="132">
        <f t="shared" ca="1" si="3"/>
        <v>300</v>
      </c>
      <c r="O43" s="175" t="str">
        <f>IF('2020实际管理费用池州天赐'!U43="","",'2020实际管理费用池州天赐'!U43)</f>
        <v/>
      </c>
      <c r="P43" s="163"/>
      <c r="Q43" s="100"/>
      <c r="R43" s="100"/>
    </row>
    <row r="44" spans="1:18" s="73" customFormat="1" ht="17.25" customHeight="1">
      <c r="A44" s="466"/>
      <c r="B44" s="463" t="s">
        <v>84</v>
      </c>
      <c r="C44" s="82" t="s">
        <v>85</v>
      </c>
      <c r="D44" s="174">
        <f>'2020预算管理费用'!T44</f>
        <v>45078.68</v>
      </c>
      <c r="E44" s="132">
        <f ca="1">OFFSET('2019管理费用'!$H44,0,MONTH(封面!$G$13)-1,)</f>
        <v>10367.92</v>
      </c>
      <c r="F44" s="80">
        <f ca="1">OFFSET('2020预算管理费用'!$H44,0,MONTH(封面!$G$13)-1,)</f>
        <v>0</v>
      </c>
      <c r="G44" s="80">
        <f ca="1">OFFSET('2020实际管理费用池州天赐'!$H44,0,MONTH(封面!$G$13)-1,)</f>
        <v>0</v>
      </c>
      <c r="H44" s="132">
        <f t="shared" ca="1" si="0"/>
        <v>-10367.92</v>
      </c>
      <c r="I44" s="132">
        <f t="shared" ca="1" si="1"/>
        <v>0</v>
      </c>
      <c r="J44" s="132">
        <f ca="1">SUM(OFFSET('2019管理费用'!$H44,0,0,1,MONTH(封面!$G$13)))</f>
        <v>10367.92</v>
      </c>
      <c r="K44" s="132">
        <f ca="1">SUM(OFFSET('2020预算管理费用'!$H44,0,0,1,MONTH(封面!$G$13)))</f>
        <v>37740.57</v>
      </c>
      <c r="L44" s="132">
        <f ca="1">SUM(OFFSET('2020实际管理费用池州天赐'!$H44,0,0,1,MONTH(封面!$G$13)))</f>
        <v>0</v>
      </c>
      <c r="M44" s="132">
        <f t="shared" ca="1" si="2"/>
        <v>-10367.92</v>
      </c>
      <c r="N44" s="132">
        <f t="shared" ca="1" si="3"/>
        <v>-37740.57</v>
      </c>
      <c r="O44" s="175" t="str">
        <f>IF('2020实际管理费用池州天赐'!U44="","",'2020实际管理费用池州天赐'!U44)</f>
        <v/>
      </c>
      <c r="P44" s="163"/>
      <c r="Q44" s="100"/>
      <c r="R44" s="100"/>
    </row>
    <row r="45" spans="1:18" s="73" customFormat="1" ht="17.25" customHeight="1">
      <c r="A45" s="466"/>
      <c r="B45" s="463"/>
      <c r="C45" s="82" t="s">
        <v>86</v>
      </c>
      <c r="D45" s="174">
        <f>'2020预算管理费用'!T45</f>
        <v>0</v>
      </c>
      <c r="E45" s="132">
        <f ca="1">OFFSET('2019管理费用'!$H45,0,MONTH(封面!$G$13)-1,)</f>
        <v>0</v>
      </c>
      <c r="F45" s="80">
        <f ca="1">OFFSET('2020预算管理费用'!$H45,0,MONTH(封面!$G$13)-1,)</f>
        <v>0</v>
      </c>
      <c r="G45" s="80">
        <f ca="1">OFFSET('2020实际管理费用池州天赐'!$H45,0,MONTH(封面!$G$13)-1,)</f>
        <v>0</v>
      </c>
      <c r="H45" s="132">
        <f t="shared" ca="1" si="0"/>
        <v>0</v>
      </c>
      <c r="I45" s="132">
        <f t="shared" ca="1" si="1"/>
        <v>0</v>
      </c>
      <c r="J45" s="132">
        <f ca="1">SUM(OFFSET('2019管理费用'!$H45,0,0,1,MONTH(封面!$G$13)))</f>
        <v>0</v>
      </c>
      <c r="K45" s="132">
        <f ca="1">SUM(OFFSET('2020预算管理费用'!$H45,0,0,1,MONTH(封面!$G$13)))</f>
        <v>0</v>
      </c>
      <c r="L45" s="132">
        <f ca="1">SUM(OFFSET('2020实际管理费用池州天赐'!$H45,0,0,1,MONTH(封面!$G$13)))</f>
        <v>0</v>
      </c>
      <c r="M45" s="132">
        <f t="shared" ca="1" si="2"/>
        <v>0</v>
      </c>
      <c r="N45" s="132">
        <f t="shared" ca="1" si="3"/>
        <v>0</v>
      </c>
      <c r="O45" s="175" t="str">
        <f>IF('2020实际管理费用池州天赐'!U45="","",'2020实际管理费用池州天赐'!U45)</f>
        <v/>
      </c>
      <c r="P45" s="163"/>
      <c r="Q45" s="100"/>
      <c r="R45" s="100"/>
    </row>
    <row r="46" spans="1:18" s="73" customFormat="1" ht="17.25" customHeight="1">
      <c r="A46" s="466"/>
      <c r="B46" s="78" t="s">
        <v>87</v>
      </c>
      <c r="C46" s="82" t="s">
        <v>87</v>
      </c>
      <c r="D46" s="174">
        <f>'2020预算管理费用'!T46</f>
        <v>930398.67465912469</v>
      </c>
      <c r="E46" s="132">
        <f ca="1">OFFSET('2019管理费用'!$H46,0,MONTH(封面!$G$13)-1,)</f>
        <v>73016</v>
      </c>
      <c r="F46" s="80">
        <f ca="1">OFFSET('2020预算管理费用'!$H46,0,MONTH(封面!$G$13)-1,)</f>
        <v>77533.22288826041</v>
      </c>
      <c r="G46" s="80">
        <f ca="1">OFFSET('2020实际管理费用池州天赐'!$H46,0,MONTH(封面!$G$13)-1,)</f>
        <v>79635.460000000006</v>
      </c>
      <c r="H46" s="132">
        <f t="shared" ca="1" si="0"/>
        <v>6619.4600000000064</v>
      </c>
      <c r="I46" s="132">
        <f t="shared" ca="1" si="1"/>
        <v>2102.237111739596</v>
      </c>
      <c r="J46" s="132">
        <f ca="1">SUM(OFFSET('2019管理费用'!$H46,0,0,1,MONTH(封面!$G$13)))</f>
        <v>355848.2</v>
      </c>
      <c r="K46" s="132">
        <f ca="1">SUM(OFFSET('2020预算管理费用'!$H46,0,0,1,MONTH(封面!$G$13)))</f>
        <v>232599.66866478123</v>
      </c>
      <c r="L46" s="132">
        <f ca="1">SUM(OFFSET('2020实际管理费用池州天赐'!$H46,0,0,1,MONTH(封面!$G$13)))</f>
        <v>238906.28000000003</v>
      </c>
      <c r="M46" s="132">
        <f t="shared" ca="1" si="2"/>
        <v>-116941.91999999998</v>
      </c>
      <c r="N46" s="132">
        <f t="shared" ca="1" si="3"/>
        <v>6306.6113352187967</v>
      </c>
      <c r="O46" s="175" t="str">
        <f>IF('2020实际管理费用池州天赐'!U46="","",'2020实际管理费用池州天赐'!U46)</f>
        <v/>
      </c>
      <c r="P46" s="163"/>
      <c r="Q46" s="100"/>
      <c r="R46" s="100"/>
    </row>
    <row r="47" spans="1:18" s="73" customFormat="1" ht="17.25" customHeight="1">
      <c r="A47" s="466"/>
      <c r="B47" s="78" t="s">
        <v>88</v>
      </c>
      <c r="C47" s="82" t="s">
        <v>88</v>
      </c>
      <c r="D47" s="174">
        <f>'2020预算管理费用'!T47</f>
        <v>51616.079999999987</v>
      </c>
      <c r="E47" s="132">
        <f ca="1">OFFSET('2019管理费用'!$H47,0,MONTH(封面!$G$13)-1,)</f>
        <v>4301.34</v>
      </c>
      <c r="F47" s="80">
        <f ca="1">OFFSET('2020预算管理费用'!$H47,0,MONTH(封面!$G$13)-1,)</f>
        <v>4301.34</v>
      </c>
      <c r="G47" s="80">
        <f ca="1">OFFSET('2020实际管理费用池州天赐'!$H47,0,MONTH(封面!$G$13)-1,)</f>
        <v>4301.34</v>
      </c>
      <c r="H47" s="132">
        <f t="shared" ca="1" si="0"/>
        <v>0</v>
      </c>
      <c r="I47" s="132">
        <f t="shared" ca="1" si="1"/>
        <v>0</v>
      </c>
      <c r="J47" s="132">
        <f ca="1">SUM(OFFSET('2019管理费用'!$H47,0,0,1,MONTH(封面!$G$13)))</f>
        <v>12904</v>
      </c>
      <c r="K47" s="132">
        <f ca="1">SUM(OFFSET('2020预算管理费用'!$H47,0,0,1,MONTH(封面!$G$13)))</f>
        <v>12904.02</v>
      </c>
      <c r="L47" s="132">
        <f ca="1">SUM(OFFSET('2020实际管理费用池州天赐'!$H47,0,0,1,MONTH(封面!$G$13)))</f>
        <v>12904.01</v>
      </c>
      <c r="M47" s="132">
        <f t="shared" ca="1" si="2"/>
        <v>1.0000000000218279E-2</v>
      </c>
      <c r="N47" s="132">
        <f t="shared" ca="1" si="3"/>
        <v>-1.0000000000218279E-2</v>
      </c>
      <c r="O47" s="175" t="str">
        <f>IF('2020实际管理费用池州天赐'!U47="","",'2020实际管理费用池州天赐'!U47)</f>
        <v/>
      </c>
      <c r="P47" s="163"/>
      <c r="Q47" s="100"/>
      <c r="R47" s="100"/>
    </row>
    <row r="48" spans="1:18" s="73" customFormat="1" ht="17.25" customHeight="1">
      <c r="A48" s="466"/>
      <c r="B48" s="78" t="s">
        <v>89</v>
      </c>
      <c r="C48" s="82" t="s">
        <v>89</v>
      </c>
      <c r="D48" s="174">
        <f>'2020预算管理费用'!T48</f>
        <v>5300</v>
      </c>
      <c r="E48" s="132">
        <f ca="1">OFFSET('2019管理费用'!$H48,0,MONTH(封面!$G$13)-1,)</f>
        <v>0</v>
      </c>
      <c r="F48" s="80">
        <f ca="1">OFFSET('2020预算管理费用'!$H48,0,MONTH(封面!$G$13)-1,)</f>
        <v>150</v>
      </c>
      <c r="G48" s="80">
        <f ca="1">OFFSET('2020实际管理费用池州天赐'!$H48,0,MONTH(封面!$G$13)-1,)</f>
        <v>0</v>
      </c>
      <c r="H48" s="132">
        <f t="shared" ca="1" si="0"/>
        <v>0</v>
      </c>
      <c r="I48" s="132">
        <f t="shared" ca="1" si="1"/>
        <v>-150</v>
      </c>
      <c r="J48" s="132">
        <f ca="1">SUM(OFFSET('2019管理费用'!$H48,0,0,1,MONTH(封面!$G$13)))</f>
        <v>0</v>
      </c>
      <c r="K48" s="132">
        <f ca="1">SUM(OFFSET('2020预算管理费用'!$H48,0,0,1,MONTH(封面!$G$13)))</f>
        <v>1450</v>
      </c>
      <c r="L48" s="132">
        <f ca="1">SUM(OFFSET('2020实际管理费用池州天赐'!$H48,0,0,1,MONTH(封面!$G$13)))</f>
        <v>0</v>
      </c>
      <c r="M48" s="132">
        <f t="shared" ca="1" si="2"/>
        <v>0</v>
      </c>
      <c r="N48" s="132">
        <f t="shared" ca="1" si="3"/>
        <v>-1450</v>
      </c>
      <c r="O48" s="175" t="str">
        <f>IF('2020实际管理费用池州天赐'!U48="","",'2020实际管理费用池州天赐'!U48)</f>
        <v/>
      </c>
      <c r="P48" s="163"/>
      <c r="Q48" s="100"/>
      <c r="R48" s="100"/>
    </row>
    <row r="49" spans="1:18" s="73" customFormat="1" ht="17.25" customHeight="1">
      <c r="A49" s="467" t="s">
        <v>90</v>
      </c>
      <c r="B49" s="462" t="s">
        <v>91</v>
      </c>
      <c r="C49" s="82" t="s">
        <v>92</v>
      </c>
      <c r="D49" s="174">
        <f>'2020预算管理费用'!T49</f>
        <v>35000</v>
      </c>
      <c r="E49" s="132">
        <f ca="1">OFFSET('2019管理费用'!$H49,0,MONTH(封面!$G$13)-1,)</f>
        <v>0</v>
      </c>
      <c r="F49" s="80">
        <f ca="1">OFFSET('2020预算管理费用'!$H49,0,MONTH(封面!$G$13)-1,)</f>
        <v>3000</v>
      </c>
      <c r="G49" s="80">
        <f ca="1">OFFSET('2020实际管理费用池州天赐'!$H49,0,MONTH(封面!$G$13)-1,)</f>
        <v>0</v>
      </c>
      <c r="H49" s="132">
        <f t="shared" ca="1" si="0"/>
        <v>0</v>
      </c>
      <c r="I49" s="132">
        <f t="shared" ca="1" si="1"/>
        <v>-3000</v>
      </c>
      <c r="J49" s="132">
        <f ca="1">SUM(OFFSET('2019管理费用'!$H49,0,0,1,MONTH(封面!$G$13)))</f>
        <v>0</v>
      </c>
      <c r="K49" s="132">
        <f ca="1">SUM(OFFSET('2020预算管理费用'!$H49,0,0,1,MONTH(封面!$G$13)))</f>
        <v>8000</v>
      </c>
      <c r="L49" s="132">
        <f ca="1">SUM(OFFSET('2020实际管理费用池州天赐'!$H49,0,0,1,MONTH(封面!$G$13)))</f>
        <v>0</v>
      </c>
      <c r="M49" s="132">
        <f t="shared" ca="1" si="2"/>
        <v>0</v>
      </c>
      <c r="N49" s="132">
        <f t="shared" ca="1" si="3"/>
        <v>-8000</v>
      </c>
      <c r="O49" s="175" t="str">
        <f>IF('2020实际管理费用池州天赐'!U49="","",'2020实际管理费用池州天赐'!U49)</f>
        <v/>
      </c>
      <c r="P49" s="163"/>
      <c r="Q49" s="100"/>
      <c r="R49" s="100"/>
    </row>
    <row r="50" spans="1:18" s="73" customFormat="1" ht="17.25" customHeight="1">
      <c r="A50" s="467"/>
      <c r="B50" s="462"/>
      <c r="C50" s="82" t="s">
        <v>93</v>
      </c>
      <c r="D50" s="174">
        <f>'2020预算管理费用'!T50</f>
        <v>0</v>
      </c>
      <c r="E50" s="132">
        <f ca="1">OFFSET('2019管理费用'!$H50,0,MONTH(封面!$G$13)-1,)</f>
        <v>0</v>
      </c>
      <c r="F50" s="80">
        <f ca="1">OFFSET('2020预算管理费用'!$H50,0,MONTH(封面!$G$13)-1,)</f>
        <v>0</v>
      </c>
      <c r="G50" s="80">
        <f ca="1">OFFSET('2020实际管理费用池州天赐'!$H50,0,MONTH(封面!$G$13)-1,)</f>
        <v>0</v>
      </c>
      <c r="H50" s="132">
        <f t="shared" ca="1" si="0"/>
        <v>0</v>
      </c>
      <c r="I50" s="132">
        <f t="shared" ca="1" si="1"/>
        <v>0</v>
      </c>
      <c r="J50" s="132">
        <f ca="1">SUM(OFFSET('2019管理费用'!$H50,0,0,1,MONTH(封面!$G$13)))</f>
        <v>0</v>
      </c>
      <c r="K50" s="132">
        <f ca="1">SUM(OFFSET('2020预算管理费用'!$H50,0,0,1,MONTH(封面!$G$13)))</f>
        <v>0</v>
      </c>
      <c r="L50" s="132">
        <f ca="1">SUM(OFFSET('2020实际管理费用池州天赐'!$H50,0,0,1,MONTH(封面!$G$13)))</f>
        <v>0</v>
      </c>
      <c r="M50" s="132">
        <f t="shared" ca="1" si="2"/>
        <v>0</v>
      </c>
      <c r="N50" s="132">
        <f t="shared" ca="1" si="3"/>
        <v>0</v>
      </c>
      <c r="O50" s="175" t="str">
        <f>IF('2020实际管理费用池州天赐'!U50="","",'2020实际管理费用池州天赐'!U50)</f>
        <v/>
      </c>
      <c r="P50" s="163"/>
      <c r="Q50" s="100"/>
      <c r="R50" s="100"/>
    </row>
    <row r="51" spans="1:18" s="73" customFormat="1" ht="17.25" customHeight="1">
      <c r="A51" s="467"/>
      <c r="B51" s="462"/>
      <c r="C51" s="82" t="s">
        <v>94</v>
      </c>
      <c r="D51" s="174">
        <f>'2020预算管理费用'!T51</f>
        <v>0</v>
      </c>
      <c r="E51" s="132">
        <f ca="1">OFFSET('2019管理费用'!$H51,0,MONTH(封面!$G$13)-1,)</f>
        <v>0</v>
      </c>
      <c r="F51" s="80">
        <f ca="1">OFFSET('2020预算管理费用'!$H51,0,MONTH(封面!$G$13)-1,)</f>
        <v>0</v>
      </c>
      <c r="G51" s="80">
        <f ca="1">OFFSET('2020实际管理费用池州天赐'!$H51,0,MONTH(封面!$G$13)-1,)</f>
        <v>0</v>
      </c>
      <c r="H51" s="132">
        <f t="shared" ca="1" si="0"/>
        <v>0</v>
      </c>
      <c r="I51" s="132">
        <f t="shared" ca="1" si="1"/>
        <v>0</v>
      </c>
      <c r="J51" s="132">
        <f ca="1">SUM(OFFSET('2019管理费用'!$H51,0,0,1,MONTH(封面!$G$13)))</f>
        <v>0</v>
      </c>
      <c r="K51" s="132">
        <f ca="1">SUM(OFFSET('2020预算管理费用'!$H51,0,0,1,MONTH(封面!$G$13)))</f>
        <v>0</v>
      </c>
      <c r="L51" s="132">
        <f ca="1">SUM(OFFSET('2020实际管理费用池州天赐'!$H51,0,0,1,MONTH(封面!$G$13)))</f>
        <v>0</v>
      </c>
      <c r="M51" s="132">
        <f t="shared" ca="1" si="2"/>
        <v>0</v>
      </c>
      <c r="N51" s="132">
        <f t="shared" ca="1" si="3"/>
        <v>0</v>
      </c>
      <c r="O51" s="175" t="str">
        <f>IF('2020实际管理费用池州天赐'!U51="","",'2020实际管理费用池州天赐'!U51)</f>
        <v/>
      </c>
      <c r="P51" s="163"/>
      <c r="Q51" s="100"/>
      <c r="R51" s="100"/>
    </row>
    <row r="52" spans="1:18" s="73" customFormat="1" ht="17.25" customHeight="1">
      <c r="A52" s="467"/>
      <c r="B52" s="463" t="s">
        <v>95</v>
      </c>
      <c r="C52" s="82" t="s">
        <v>96</v>
      </c>
      <c r="D52" s="174">
        <f>'2020预算管理费用'!T52</f>
        <v>23000</v>
      </c>
      <c r="E52" s="132">
        <f ca="1">OFFSET('2019管理费用'!$H52,0,MONTH(封面!$G$13)-1,)</f>
        <v>6840.1</v>
      </c>
      <c r="F52" s="80">
        <f ca="1">OFFSET('2020预算管理费用'!$H52,0,MONTH(封面!$G$13)-1,)</f>
        <v>2000</v>
      </c>
      <c r="G52" s="80">
        <f ca="1">OFFSET('2020实际管理费用池州天赐'!$H52,0,MONTH(封面!$G$13)-1,)</f>
        <v>0</v>
      </c>
      <c r="H52" s="132">
        <f t="shared" ca="1" si="0"/>
        <v>-6840.1</v>
      </c>
      <c r="I52" s="132">
        <f t="shared" ca="1" si="1"/>
        <v>-2000</v>
      </c>
      <c r="J52" s="132">
        <f ca="1">SUM(OFFSET('2019管理费用'!$H52,0,0,1,MONTH(封面!$G$13)))</f>
        <v>8404.76</v>
      </c>
      <c r="K52" s="132">
        <f ca="1">SUM(OFFSET('2020预算管理费用'!$H52,0,0,1,MONTH(封面!$G$13)))</f>
        <v>5000</v>
      </c>
      <c r="L52" s="132">
        <f ca="1">SUM(OFFSET('2020实际管理费用池州天赐'!$H52,0,0,1,MONTH(封面!$G$13)))</f>
        <v>0</v>
      </c>
      <c r="M52" s="132">
        <f t="shared" ca="1" si="2"/>
        <v>-8404.76</v>
      </c>
      <c r="N52" s="132">
        <f t="shared" ca="1" si="3"/>
        <v>-5000</v>
      </c>
      <c r="O52" s="175" t="str">
        <f>IF('2020实际管理费用池州天赐'!U52="","",'2020实际管理费用池州天赐'!U52)</f>
        <v/>
      </c>
      <c r="P52" s="163"/>
      <c r="Q52" s="100"/>
      <c r="R52" s="100"/>
    </row>
    <row r="53" spans="1:18" s="73" customFormat="1" ht="17.25" customHeight="1">
      <c r="A53" s="467"/>
      <c r="B53" s="463"/>
      <c r="C53" s="82" t="s">
        <v>97</v>
      </c>
      <c r="D53" s="174">
        <f>'2020预算管理费用'!T53</f>
        <v>69056.60377358491</v>
      </c>
      <c r="E53" s="132">
        <f ca="1">OFFSET('2019管理费用'!$H53,0,MONTH(封面!$G$13)-1,)</f>
        <v>960.38</v>
      </c>
      <c r="F53" s="80">
        <f ca="1">OFFSET('2020预算管理费用'!$H53,0,MONTH(封面!$G$13)-1,)</f>
        <v>4716.9811320754716</v>
      </c>
      <c r="G53" s="80">
        <f ca="1">OFFSET('2020实际管理费用池州天赐'!$H53,0,MONTH(封面!$G$13)-1,)</f>
        <v>0</v>
      </c>
      <c r="H53" s="132">
        <f t="shared" ca="1" si="0"/>
        <v>-960.38</v>
      </c>
      <c r="I53" s="132">
        <f t="shared" ca="1" si="1"/>
        <v>-4716.9811320754716</v>
      </c>
      <c r="J53" s="132">
        <f ca="1">SUM(OFFSET('2019管理费用'!$H53,0,0,1,MONTH(封面!$G$13)))</f>
        <v>5438.9400000000005</v>
      </c>
      <c r="K53" s="132">
        <f ca="1">SUM(OFFSET('2020预算管理费用'!$H53,0,0,1,MONTH(封面!$G$13)))</f>
        <v>4716.9811320754716</v>
      </c>
      <c r="L53" s="132">
        <f ca="1">SUM(OFFSET('2020实际管理费用池州天赐'!$H53,0,0,1,MONTH(封面!$G$13)))</f>
        <v>-6332.07</v>
      </c>
      <c r="M53" s="132">
        <f t="shared" ca="1" si="2"/>
        <v>-11771.01</v>
      </c>
      <c r="N53" s="132">
        <f t="shared" ca="1" si="3"/>
        <v>-11049.05113207547</v>
      </c>
      <c r="O53" s="175" t="str">
        <f>IF('2020实际管理费用池州天赐'!U53="","",'2020实际管理费用池州天赐'!U53)</f>
        <v/>
      </c>
      <c r="P53" s="163"/>
      <c r="Q53" s="100"/>
      <c r="R53" s="100"/>
    </row>
    <row r="54" spans="1:18" s="73" customFormat="1" ht="17.25" customHeight="1">
      <c r="A54" s="467"/>
      <c r="B54" s="463"/>
      <c r="C54" s="82" t="s">
        <v>98</v>
      </c>
      <c r="D54" s="174">
        <f>'2020预算管理费用'!T54</f>
        <v>0</v>
      </c>
      <c r="E54" s="132">
        <f ca="1">OFFSET('2019管理费用'!$H54,0,MONTH(封面!$G$13)-1,)</f>
        <v>0</v>
      </c>
      <c r="F54" s="80">
        <f ca="1">OFFSET('2020预算管理费用'!$H54,0,MONTH(封面!$G$13)-1,)</f>
        <v>0</v>
      </c>
      <c r="G54" s="80">
        <f ca="1">OFFSET('2020实际管理费用池州天赐'!$H54,0,MONTH(封面!$G$13)-1,)</f>
        <v>0</v>
      </c>
      <c r="H54" s="132">
        <f t="shared" ca="1" si="0"/>
        <v>0</v>
      </c>
      <c r="I54" s="132">
        <f t="shared" ca="1" si="1"/>
        <v>0</v>
      </c>
      <c r="J54" s="132">
        <f ca="1">SUM(OFFSET('2019管理费用'!$H54,0,0,1,MONTH(封面!$G$13)))</f>
        <v>-5400</v>
      </c>
      <c r="K54" s="132">
        <f ca="1">SUM(OFFSET('2020预算管理费用'!$H54,0,0,1,MONTH(封面!$G$13)))</f>
        <v>0</v>
      </c>
      <c r="L54" s="132">
        <f ca="1">SUM(OFFSET('2020实际管理费用池州天赐'!$H54,0,0,1,MONTH(封面!$G$13)))</f>
        <v>0</v>
      </c>
      <c r="M54" s="132">
        <f t="shared" ca="1" si="2"/>
        <v>5400</v>
      </c>
      <c r="N54" s="132">
        <f t="shared" ca="1" si="3"/>
        <v>0</v>
      </c>
      <c r="O54" s="175" t="str">
        <f>IF('2020实际管理费用池州天赐'!U54="","",'2020实际管理费用池州天赐'!U54)</f>
        <v/>
      </c>
      <c r="P54" s="163"/>
      <c r="Q54" s="100"/>
      <c r="R54" s="100"/>
    </row>
    <row r="55" spans="1:18" s="73" customFormat="1" ht="17.25" customHeight="1">
      <c r="A55" s="467"/>
      <c r="B55" s="83" t="s">
        <v>99</v>
      </c>
      <c r="C55" s="82" t="s">
        <v>99</v>
      </c>
      <c r="D55" s="174">
        <f>'2020预算管理费用'!T55</f>
        <v>0</v>
      </c>
      <c r="E55" s="132">
        <f ca="1">OFFSET('2019管理费用'!$H55,0,MONTH(封面!$G$13)-1,)</f>
        <v>0</v>
      </c>
      <c r="F55" s="80">
        <f ca="1">OFFSET('2020预算管理费用'!$H55,0,MONTH(封面!$G$13)-1,)</f>
        <v>0</v>
      </c>
      <c r="G55" s="80">
        <f ca="1">OFFSET('2020实际管理费用池州天赐'!$H55,0,MONTH(封面!$G$13)-1,)</f>
        <v>0</v>
      </c>
      <c r="H55" s="132">
        <f t="shared" ca="1" si="0"/>
        <v>0</v>
      </c>
      <c r="I55" s="132">
        <f t="shared" ca="1" si="1"/>
        <v>0</v>
      </c>
      <c r="J55" s="132">
        <f ca="1">SUM(OFFSET('2019管理费用'!$H55,0,0,1,MONTH(封面!$G$13)))</f>
        <v>0</v>
      </c>
      <c r="K55" s="132">
        <f ca="1">SUM(OFFSET('2020预算管理费用'!$H55,0,0,1,MONTH(封面!$G$13)))</f>
        <v>0</v>
      </c>
      <c r="L55" s="132">
        <f ca="1">SUM(OFFSET('2020实际管理费用池州天赐'!$H55,0,0,1,MONTH(封面!$G$13)))</f>
        <v>0</v>
      </c>
      <c r="M55" s="132">
        <f t="shared" ca="1" si="2"/>
        <v>0</v>
      </c>
      <c r="N55" s="132">
        <f t="shared" ca="1" si="3"/>
        <v>0</v>
      </c>
      <c r="O55" s="175" t="str">
        <f>IF('2020实际管理费用池州天赐'!U55="","",'2020实际管理费用池州天赐'!U55)</f>
        <v/>
      </c>
      <c r="P55" s="163"/>
      <c r="Q55" s="100"/>
      <c r="R55" s="100"/>
    </row>
    <row r="56" spans="1:18" s="73" customFormat="1" ht="17.25" customHeight="1">
      <c r="A56" s="467"/>
      <c r="B56" s="83" t="s">
        <v>100</v>
      </c>
      <c r="C56" s="82" t="s">
        <v>100</v>
      </c>
      <c r="D56" s="174">
        <f>'2020预算管理费用'!T56</f>
        <v>0</v>
      </c>
      <c r="E56" s="132">
        <f ca="1">OFFSET('2019管理费用'!$H56,0,MONTH(封面!$G$13)-1,)</f>
        <v>0</v>
      </c>
      <c r="F56" s="80">
        <f ca="1">OFFSET('2020预算管理费用'!$H56,0,MONTH(封面!$G$13)-1,)</f>
        <v>0</v>
      </c>
      <c r="G56" s="80">
        <f ca="1">OFFSET('2020实际管理费用池州天赐'!$H56,0,MONTH(封面!$G$13)-1,)</f>
        <v>0</v>
      </c>
      <c r="H56" s="132">
        <f t="shared" ca="1" si="0"/>
        <v>0</v>
      </c>
      <c r="I56" s="132">
        <f t="shared" ca="1" si="1"/>
        <v>0</v>
      </c>
      <c r="J56" s="132">
        <f ca="1">SUM(OFFSET('2019管理费用'!$H56,0,0,1,MONTH(封面!$G$13)))</f>
        <v>0</v>
      </c>
      <c r="K56" s="132">
        <f ca="1">SUM(OFFSET('2020预算管理费用'!$H56,0,0,1,MONTH(封面!$G$13)))</f>
        <v>0</v>
      </c>
      <c r="L56" s="132">
        <f ca="1">SUM(OFFSET('2020实际管理费用池州天赐'!$H56,0,0,1,MONTH(封面!$G$13)))</f>
        <v>0</v>
      </c>
      <c r="M56" s="132">
        <f t="shared" ca="1" si="2"/>
        <v>0</v>
      </c>
      <c r="N56" s="132">
        <f t="shared" ca="1" si="3"/>
        <v>0</v>
      </c>
      <c r="O56" s="175" t="str">
        <f>IF('2020实际管理费用池州天赐'!U56="","",'2020实际管理费用池州天赐'!U56)</f>
        <v/>
      </c>
      <c r="P56" s="163"/>
      <c r="Q56" s="100"/>
      <c r="R56" s="100"/>
    </row>
    <row r="57" spans="1:18" s="73" customFormat="1" ht="17.25" customHeight="1">
      <c r="A57" s="468" t="s">
        <v>101</v>
      </c>
      <c r="B57" s="78" t="s">
        <v>102</v>
      </c>
      <c r="C57" s="82" t="s">
        <v>102</v>
      </c>
      <c r="D57" s="174">
        <f>'2020预算管理费用'!T57</f>
        <v>0</v>
      </c>
      <c r="E57" s="132">
        <f ca="1">OFFSET('2019管理费用'!$H57,0,MONTH(封面!$G$13)-1,)</f>
        <v>0</v>
      </c>
      <c r="F57" s="80">
        <f ca="1">OFFSET('2020预算管理费用'!$H57,0,MONTH(封面!$G$13)-1,)</f>
        <v>0</v>
      </c>
      <c r="G57" s="80">
        <f ca="1">OFFSET('2020实际管理费用池州天赐'!$H57,0,MONTH(封面!$G$13)-1,)</f>
        <v>0</v>
      </c>
      <c r="H57" s="132">
        <f t="shared" ca="1" si="0"/>
        <v>0</v>
      </c>
      <c r="I57" s="132">
        <f t="shared" ca="1" si="1"/>
        <v>0</v>
      </c>
      <c r="J57" s="132">
        <f ca="1">SUM(OFFSET('2019管理费用'!$H57,0,0,1,MONTH(封面!$G$13)))</f>
        <v>0</v>
      </c>
      <c r="K57" s="132">
        <f ca="1">SUM(OFFSET('2020预算管理费用'!$H57,0,0,1,MONTH(封面!$G$13)))</f>
        <v>0</v>
      </c>
      <c r="L57" s="132">
        <f ca="1">SUM(OFFSET('2020实际管理费用池州天赐'!$H57,0,0,1,MONTH(封面!$G$13)))</f>
        <v>0</v>
      </c>
      <c r="M57" s="132">
        <f t="shared" ca="1" si="2"/>
        <v>0</v>
      </c>
      <c r="N57" s="132">
        <f t="shared" ca="1" si="3"/>
        <v>0</v>
      </c>
      <c r="O57" s="175" t="str">
        <f>IF('2020实际管理费用池州天赐'!U57="","",'2020实际管理费用池州天赐'!U57)</f>
        <v/>
      </c>
      <c r="P57" s="163"/>
      <c r="Q57" s="100"/>
      <c r="R57" s="100"/>
    </row>
    <row r="58" spans="1:18" s="73" customFormat="1" ht="17.25" customHeight="1">
      <c r="A58" s="468"/>
      <c r="B58" s="83" t="s">
        <v>103</v>
      </c>
      <c r="C58" s="82" t="s">
        <v>103</v>
      </c>
      <c r="D58" s="174">
        <f>'2020预算管理费用'!T58</f>
        <v>0</v>
      </c>
      <c r="E58" s="132">
        <f ca="1">OFFSET('2019管理费用'!$H58,0,MONTH(封面!$G$13)-1,)</f>
        <v>0</v>
      </c>
      <c r="F58" s="80">
        <f ca="1">OFFSET('2020预算管理费用'!$H58,0,MONTH(封面!$G$13)-1,)</f>
        <v>0</v>
      </c>
      <c r="G58" s="80">
        <f ca="1">OFFSET('2020实际管理费用池州天赐'!$H58,0,MONTH(封面!$G$13)-1,)</f>
        <v>0</v>
      </c>
      <c r="H58" s="132">
        <f t="shared" ca="1" si="0"/>
        <v>0</v>
      </c>
      <c r="I58" s="132">
        <f t="shared" ca="1" si="1"/>
        <v>0</v>
      </c>
      <c r="J58" s="132">
        <f ca="1">SUM(OFFSET('2019管理费用'!$H58,0,0,1,MONTH(封面!$G$13)))</f>
        <v>0</v>
      </c>
      <c r="K58" s="132">
        <f ca="1">SUM(OFFSET('2020预算管理费用'!$H58,0,0,1,MONTH(封面!$G$13)))</f>
        <v>0</v>
      </c>
      <c r="L58" s="132">
        <f ca="1">SUM(OFFSET('2020实际管理费用池州天赐'!$H58,0,0,1,MONTH(封面!$G$13)))</f>
        <v>0</v>
      </c>
      <c r="M58" s="132">
        <f t="shared" ca="1" si="2"/>
        <v>0</v>
      </c>
      <c r="N58" s="132">
        <f t="shared" ca="1" si="3"/>
        <v>0</v>
      </c>
      <c r="O58" s="175" t="str">
        <f>IF('2020实际管理费用池州天赐'!U58="","",'2020实际管理费用池州天赐'!U58)</f>
        <v/>
      </c>
      <c r="P58" s="163"/>
      <c r="Q58" s="100"/>
      <c r="R58" s="100"/>
    </row>
    <row r="59" spans="1:18" s="73" customFormat="1" ht="17.25" customHeight="1">
      <c r="A59" s="468"/>
      <c r="B59" s="462" t="s">
        <v>104</v>
      </c>
      <c r="C59" s="82" t="s">
        <v>105</v>
      </c>
      <c r="D59" s="174">
        <f>'2020预算管理费用'!T59</f>
        <v>0</v>
      </c>
      <c r="E59" s="132">
        <f ca="1">OFFSET('2019管理费用'!$H59,0,MONTH(封面!$G$13)-1,)</f>
        <v>0</v>
      </c>
      <c r="F59" s="80">
        <f ca="1">OFFSET('2020预算管理费用'!$H59,0,MONTH(封面!$G$13)-1,)</f>
        <v>0</v>
      </c>
      <c r="G59" s="80">
        <f ca="1">OFFSET('2020实际管理费用池州天赐'!$H59,0,MONTH(封面!$G$13)-1,)</f>
        <v>0</v>
      </c>
      <c r="H59" s="132">
        <f t="shared" ca="1" si="0"/>
        <v>0</v>
      </c>
      <c r="I59" s="132">
        <f t="shared" ca="1" si="1"/>
        <v>0</v>
      </c>
      <c r="J59" s="132">
        <f ca="1">SUM(OFFSET('2019管理费用'!$H59,0,0,1,MONTH(封面!$G$13)))</f>
        <v>0</v>
      </c>
      <c r="K59" s="132">
        <f ca="1">SUM(OFFSET('2020预算管理费用'!$H59,0,0,1,MONTH(封面!$G$13)))</f>
        <v>0</v>
      </c>
      <c r="L59" s="132">
        <f ca="1">SUM(OFFSET('2020实际管理费用池州天赐'!$H59,0,0,1,MONTH(封面!$G$13)))</f>
        <v>0</v>
      </c>
      <c r="M59" s="132">
        <f t="shared" ca="1" si="2"/>
        <v>0</v>
      </c>
      <c r="N59" s="132">
        <f t="shared" ca="1" si="3"/>
        <v>0</v>
      </c>
      <c r="O59" s="175" t="str">
        <f>IF('2020实际管理费用池州天赐'!U59="","",'2020实际管理费用池州天赐'!U59)</f>
        <v/>
      </c>
      <c r="P59" s="163"/>
      <c r="Q59" s="100"/>
      <c r="R59" s="100"/>
    </row>
    <row r="60" spans="1:18" s="73" customFormat="1" ht="17.25" customHeight="1">
      <c r="A60" s="468"/>
      <c r="B60" s="462"/>
      <c r="C60" s="82" t="s">
        <v>106</v>
      </c>
      <c r="D60" s="174">
        <f>'2020预算管理费用'!T60</f>
        <v>0</v>
      </c>
      <c r="E60" s="132">
        <f ca="1">OFFSET('2019管理费用'!$H60,0,MONTH(封面!$G$13)-1,)</f>
        <v>0</v>
      </c>
      <c r="F60" s="80">
        <f ca="1">OFFSET('2020预算管理费用'!$H60,0,MONTH(封面!$G$13)-1,)</f>
        <v>0</v>
      </c>
      <c r="G60" s="80">
        <f ca="1">OFFSET('2020实际管理费用池州天赐'!$H60,0,MONTH(封面!$G$13)-1,)</f>
        <v>0</v>
      </c>
      <c r="H60" s="132">
        <f t="shared" ca="1" si="0"/>
        <v>0</v>
      </c>
      <c r="I60" s="132">
        <f t="shared" ca="1" si="1"/>
        <v>0</v>
      </c>
      <c r="J60" s="132">
        <f ca="1">SUM(OFFSET('2019管理费用'!$H60,0,0,1,MONTH(封面!$G$13)))</f>
        <v>0</v>
      </c>
      <c r="K60" s="132">
        <f ca="1">SUM(OFFSET('2020预算管理费用'!$H60,0,0,1,MONTH(封面!$G$13)))</f>
        <v>0</v>
      </c>
      <c r="L60" s="132">
        <f ca="1">SUM(OFFSET('2020实际管理费用池州天赐'!$H60,0,0,1,MONTH(封面!$G$13)))</f>
        <v>0</v>
      </c>
      <c r="M60" s="132">
        <f t="shared" ca="1" si="2"/>
        <v>0</v>
      </c>
      <c r="N60" s="132">
        <f t="shared" ca="1" si="3"/>
        <v>0</v>
      </c>
      <c r="O60" s="175" t="str">
        <f>IF('2020实际管理费用池州天赐'!U60="","",'2020实际管理费用池州天赐'!U60)</f>
        <v/>
      </c>
      <c r="P60" s="163"/>
      <c r="Q60" s="100"/>
      <c r="R60" s="100"/>
    </row>
    <row r="61" spans="1:18" s="73" customFormat="1" ht="17.25" customHeight="1">
      <c r="A61" s="468"/>
      <c r="B61" s="83" t="s">
        <v>107</v>
      </c>
      <c r="C61" s="82" t="s">
        <v>107</v>
      </c>
      <c r="D61" s="174">
        <f>'2020预算管理费用'!T61</f>
        <v>0</v>
      </c>
      <c r="E61" s="132">
        <f ca="1">OFFSET('2019管理费用'!$H61,0,MONTH(封面!$G$13)-1,)</f>
        <v>0</v>
      </c>
      <c r="F61" s="80">
        <f ca="1">OFFSET('2020预算管理费用'!$H61,0,MONTH(封面!$G$13)-1,)</f>
        <v>0</v>
      </c>
      <c r="G61" s="80">
        <f ca="1">OFFSET('2020实际管理费用池州天赐'!$H61,0,MONTH(封面!$G$13)-1,)</f>
        <v>0</v>
      </c>
      <c r="H61" s="132">
        <f t="shared" ca="1" si="0"/>
        <v>0</v>
      </c>
      <c r="I61" s="132">
        <f t="shared" ca="1" si="1"/>
        <v>0</v>
      </c>
      <c r="J61" s="132">
        <f ca="1">SUM(OFFSET('2019管理费用'!$H61,0,0,1,MONTH(封面!$G$13)))</f>
        <v>0</v>
      </c>
      <c r="K61" s="132">
        <f ca="1">SUM(OFFSET('2020预算管理费用'!$H61,0,0,1,MONTH(封面!$G$13)))</f>
        <v>0</v>
      </c>
      <c r="L61" s="132">
        <f ca="1">SUM(OFFSET('2020实际管理费用池州天赐'!$H61,0,0,1,MONTH(封面!$G$13)))</f>
        <v>0</v>
      </c>
      <c r="M61" s="132">
        <f t="shared" ca="1" si="2"/>
        <v>0</v>
      </c>
      <c r="N61" s="132">
        <f t="shared" ca="1" si="3"/>
        <v>0</v>
      </c>
      <c r="O61" s="175" t="str">
        <f>IF('2020实际管理费用池州天赐'!U61="","",'2020实际管理费用池州天赐'!U61)</f>
        <v/>
      </c>
      <c r="P61" s="163"/>
      <c r="Q61" s="100"/>
      <c r="R61" s="100"/>
    </row>
    <row r="62" spans="1:18" s="73" customFormat="1" ht="17.25" customHeight="1">
      <c r="A62" s="468"/>
      <c r="B62" s="78" t="s">
        <v>108</v>
      </c>
      <c r="C62" s="82" t="s">
        <v>108</v>
      </c>
      <c r="D62" s="174">
        <f>'2020预算管理费用'!T62</f>
        <v>0</v>
      </c>
      <c r="E62" s="132">
        <f ca="1">OFFSET('2019管理费用'!$H62,0,MONTH(封面!$G$13)-1,)</f>
        <v>0</v>
      </c>
      <c r="F62" s="80">
        <f ca="1">OFFSET('2020预算管理费用'!$H62,0,MONTH(封面!$G$13)-1,)</f>
        <v>0</v>
      </c>
      <c r="G62" s="80">
        <f ca="1">OFFSET('2020实际管理费用池州天赐'!$H62,0,MONTH(封面!$G$13)-1,)</f>
        <v>0</v>
      </c>
      <c r="H62" s="132">
        <f t="shared" ca="1" si="0"/>
        <v>0</v>
      </c>
      <c r="I62" s="132">
        <f t="shared" ca="1" si="1"/>
        <v>0</v>
      </c>
      <c r="J62" s="132">
        <f ca="1">SUM(OFFSET('2019管理费用'!$H62,0,0,1,MONTH(封面!$G$13)))</f>
        <v>0</v>
      </c>
      <c r="K62" s="132">
        <f ca="1">SUM(OFFSET('2020预算管理费用'!$H62,0,0,1,MONTH(封面!$G$13)))</f>
        <v>0</v>
      </c>
      <c r="L62" s="132">
        <f ca="1">SUM(OFFSET('2020实际管理费用池州天赐'!$H62,0,0,1,MONTH(封面!$G$13)))</f>
        <v>0</v>
      </c>
      <c r="M62" s="132">
        <f t="shared" ca="1" si="2"/>
        <v>0</v>
      </c>
      <c r="N62" s="132">
        <f t="shared" ca="1" si="3"/>
        <v>0</v>
      </c>
      <c r="O62" s="175" t="str">
        <f>IF('2020实际管理费用池州天赐'!U62="","",'2020实际管理费用池州天赐'!U62)</f>
        <v/>
      </c>
      <c r="P62" s="163"/>
      <c r="Q62" s="100"/>
      <c r="R62" s="100"/>
    </row>
    <row r="63" spans="1:18" s="73" customFormat="1" ht="17.25" customHeight="1">
      <c r="A63" s="469" t="s">
        <v>109</v>
      </c>
      <c r="B63" s="81" t="s">
        <v>110</v>
      </c>
      <c r="C63" s="82" t="s">
        <v>110</v>
      </c>
      <c r="D63" s="174">
        <f>'2020预算管理费用'!T63</f>
        <v>4800</v>
      </c>
      <c r="E63" s="132">
        <f ca="1">OFFSET('2019管理费用'!$H63,0,MONTH(封面!$G$13)-1,)</f>
        <v>0</v>
      </c>
      <c r="F63" s="80">
        <f ca="1">OFFSET('2020预算管理费用'!$H63,0,MONTH(封面!$G$13)-1,)</f>
        <v>400</v>
      </c>
      <c r="G63" s="80">
        <f ca="1">OFFSET('2020实际管理费用池州天赐'!$H63,0,MONTH(封面!$G$13)-1,)</f>
        <v>0</v>
      </c>
      <c r="H63" s="132">
        <f t="shared" ca="1" si="0"/>
        <v>0</v>
      </c>
      <c r="I63" s="132">
        <f t="shared" ca="1" si="1"/>
        <v>-400</v>
      </c>
      <c r="J63" s="132">
        <f ca="1">SUM(OFFSET('2019管理费用'!$H63,0,0,1,MONTH(封面!$G$13)))</f>
        <v>0</v>
      </c>
      <c r="K63" s="132">
        <f ca="1">SUM(OFFSET('2020预算管理费用'!$H63,0,0,1,MONTH(封面!$G$13)))</f>
        <v>1200</v>
      </c>
      <c r="L63" s="132">
        <f ca="1">SUM(OFFSET('2020实际管理费用池州天赐'!$H63,0,0,1,MONTH(封面!$G$13)))</f>
        <v>0</v>
      </c>
      <c r="M63" s="132">
        <f t="shared" ca="1" si="2"/>
        <v>0</v>
      </c>
      <c r="N63" s="132">
        <f t="shared" ca="1" si="3"/>
        <v>-1200</v>
      </c>
      <c r="O63" s="175" t="str">
        <f>IF('2020实际管理费用池州天赐'!U63="","",'2020实际管理费用池州天赐'!U63)</f>
        <v/>
      </c>
      <c r="P63" s="163"/>
      <c r="Q63" s="100"/>
      <c r="R63" s="100"/>
    </row>
    <row r="64" spans="1:18" s="73" customFormat="1" ht="17.25" customHeight="1">
      <c r="A64" s="469"/>
      <c r="B64" s="81" t="s">
        <v>111</v>
      </c>
      <c r="C64" s="82" t="s">
        <v>111</v>
      </c>
      <c r="D64" s="174">
        <f>'2020预算管理费用'!T64</f>
        <v>0</v>
      </c>
      <c r="E64" s="132">
        <f ca="1">OFFSET('2019管理费用'!$H64,0,MONTH(封面!$G$13)-1,)</f>
        <v>0</v>
      </c>
      <c r="F64" s="80">
        <f ca="1">OFFSET('2020预算管理费用'!$H64,0,MONTH(封面!$G$13)-1,)</f>
        <v>0</v>
      </c>
      <c r="G64" s="80">
        <f ca="1">OFFSET('2020实际管理费用池州天赐'!$H64,0,MONTH(封面!$G$13)-1,)</f>
        <v>0</v>
      </c>
      <c r="H64" s="132">
        <f t="shared" ca="1" si="0"/>
        <v>0</v>
      </c>
      <c r="I64" s="132">
        <f t="shared" ca="1" si="1"/>
        <v>0</v>
      </c>
      <c r="J64" s="132">
        <f ca="1">SUM(OFFSET('2019管理费用'!$H64,0,0,1,MONTH(封面!$G$13)))</f>
        <v>0</v>
      </c>
      <c r="K64" s="132">
        <f ca="1">SUM(OFFSET('2020预算管理费用'!$H64,0,0,1,MONTH(封面!$G$13)))</f>
        <v>0</v>
      </c>
      <c r="L64" s="132">
        <f ca="1">SUM(OFFSET('2020实际管理费用池州天赐'!$H64,0,0,1,MONTH(封面!$G$13)))</f>
        <v>0</v>
      </c>
      <c r="M64" s="132">
        <f t="shared" ca="1" si="2"/>
        <v>0</v>
      </c>
      <c r="N64" s="132">
        <f t="shared" ca="1" si="3"/>
        <v>0</v>
      </c>
      <c r="O64" s="175" t="str">
        <f>IF('2020实际管理费用池州天赐'!U64="","",'2020实际管理费用池州天赐'!U64)</f>
        <v/>
      </c>
      <c r="P64" s="163"/>
      <c r="Q64" s="100"/>
      <c r="R64" s="100"/>
    </row>
    <row r="65" spans="1:18" s="73" customFormat="1" ht="17.25" customHeight="1">
      <c r="A65" s="469"/>
      <c r="B65" s="81" t="s">
        <v>112</v>
      </c>
      <c r="C65" s="82" t="s">
        <v>112</v>
      </c>
      <c r="D65" s="174">
        <f>'2020预算管理费用'!T65</f>
        <v>0</v>
      </c>
      <c r="E65" s="132">
        <f ca="1">OFFSET('2019管理费用'!$H65,0,MONTH(封面!$G$13)-1,)</f>
        <v>0</v>
      </c>
      <c r="F65" s="80">
        <f ca="1">OFFSET('2020预算管理费用'!$H65,0,MONTH(封面!$G$13)-1,)</f>
        <v>0</v>
      </c>
      <c r="G65" s="80">
        <f ca="1">OFFSET('2020实际管理费用池州天赐'!$H65,0,MONTH(封面!$G$13)-1,)</f>
        <v>0</v>
      </c>
      <c r="H65" s="132">
        <f t="shared" ca="1" si="0"/>
        <v>0</v>
      </c>
      <c r="I65" s="132">
        <f t="shared" ca="1" si="1"/>
        <v>0</v>
      </c>
      <c r="J65" s="132">
        <f ca="1">SUM(OFFSET('2019管理费用'!$H65,0,0,1,MONTH(封面!$G$13)))</f>
        <v>0</v>
      </c>
      <c r="K65" s="132">
        <f ca="1">SUM(OFFSET('2020预算管理费用'!$H65,0,0,1,MONTH(封面!$G$13)))</f>
        <v>0</v>
      </c>
      <c r="L65" s="132">
        <f ca="1">SUM(OFFSET('2020实际管理费用池州天赐'!$H65,0,0,1,MONTH(封面!$G$13)))</f>
        <v>0</v>
      </c>
      <c r="M65" s="132">
        <f t="shared" ca="1" si="2"/>
        <v>0</v>
      </c>
      <c r="N65" s="132">
        <f t="shared" ca="1" si="3"/>
        <v>0</v>
      </c>
      <c r="O65" s="175" t="str">
        <f>IF('2020实际管理费用池州天赐'!U65="","",'2020实际管理费用池州天赐'!U65)</f>
        <v/>
      </c>
      <c r="P65" s="163"/>
      <c r="Q65" s="100"/>
      <c r="R65" s="100"/>
    </row>
    <row r="66" spans="1:18" s="73" customFormat="1" ht="17.25" customHeight="1">
      <c r="A66" s="469"/>
      <c r="B66" s="81" t="s">
        <v>113</v>
      </c>
      <c r="C66" s="82" t="s">
        <v>113</v>
      </c>
      <c r="D66" s="174">
        <f>'2020预算管理费用'!T66</f>
        <v>0</v>
      </c>
      <c r="E66" s="132">
        <f ca="1">OFFSET('2019管理费用'!$H66,0,MONTH(封面!$G$13)-1,)</f>
        <v>0</v>
      </c>
      <c r="F66" s="80">
        <f ca="1">OFFSET('2020预算管理费用'!$H66,0,MONTH(封面!$G$13)-1,)</f>
        <v>0</v>
      </c>
      <c r="G66" s="80">
        <f ca="1">OFFSET('2020实际管理费用池州天赐'!$H66,0,MONTH(封面!$G$13)-1,)</f>
        <v>0</v>
      </c>
      <c r="H66" s="132">
        <f t="shared" ca="1" si="0"/>
        <v>0</v>
      </c>
      <c r="I66" s="132">
        <f t="shared" ca="1" si="1"/>
        <v>0</v>
      </c>
      <c r="J66" s="132">
        <f ca="1">SUM(OFFSET('2019管理费用'!$H66,0,0,1,MONTH(封面!$G$13)))</f>
        <v>0</v>
      </c>
      <c r="K66" s="132">
        <f ca="1">SUM(OFFSET('2020预算管理费用'!$H66,0,0,1,MONTH(封面!$G$13)))</f>
        <v>0</v>
      </c>
      <c r="L66" s="132">
        <f ca="1">SUM(OFFSET('2020实际管理费用池州天赐'!$H66,0,0,1,MONTH(封面!$G$13)))</f>
        <v>0</v>
      </c>
      <c r="M66" s="132">
        <f t="shared" ca="1" si="2"/>
        <v>0</v>
      </c>
      <c r="N66" s="132">
        <f t="shared" ca="1" si="3"/>
        <v>0</v>
      </c>
      <c r="O66" s="175" t="str">
        <f>IF('2020实际管理费用池州天赐'!U66="","",'2020实际管理费用池州天赐'!U66)</f>
        <v/>
      </c>
      <c r="P66" s="163"/>
      <c r="Q66" s="100"/>
      <c r="R66" s="100"/>
    </row>
    <row r="67" spans="1:18" s="73" customFormat="1" ht="17.25" customHeight="1">
      <c r="A67" s="469"/>
      <c r="B67" s="81" t="s">
        <v>114</v>
      </c>
      <c r="C67" s="82" t="s">
        <v>114</v>
      </c>
      <c r="D67" s="174">
        <f>'2020预算管理费用'!T67</f>
        <v>0</v>
      </c>
      <c r="E67" s="132">
        <f ca="1">OFFSET('2019管理费用'!$H67,0,MONTH(封面!$G$13)-1,)</f>
        <v>0</v>
      </c>
      <c r="F67" s="80">
        <f ca="1">OFFSET('2020预算管理费用'!$H67,0,MONTH(封面!$G$13)-1,)</f>
        <v>0</v>
      </c>
      <c r="G67" s="80">
        <f ca="1">OFFSET('2020实际管理费用池州天赐'!$H67,0,MONTH(封面!$G$13)-1,)</f>
        <v>0</v>
      </c>
      <c r="H67" s="132">
        <f t="shared" ca="1" si="0"/>
        <v>0</v>
      </c>
      <c r="I67" s="132">
        <f t="shared" ca="1" si="1"/>
        <v>0</v>
      </c>
      <c r="J67" s="132">
        <f ca="1">SUM(OFFSET('2019管理费用'!$H67,0,0,1,MONTH(封面!$G$13)))</f>
        <v>0</v>
      </c>
      <c r="K67" s="132">
        <f ca="1">SUM(OFFSET('2020预算管理费用'!$H67,0,0,1,MONTH(封面!$G$13)))</f>
        <v>0</v>
      </c>
      <c r="L67" s="132">
        <f ca="1">SUM(OFFSET('2020实际管理费用池州天赐'!$H67,0,0,1,MONTH(封面!$G$13)))</f>
        <v>0</v>
      </c>
      <c r="M67" s="132">
        <f t="shared" ca="1" si="2"/>
        <v>0</v>
      </c>
      <c r="N67" s="132">
        <f t="shared" ca="1" si="3"/>
        <v>0</v>
      </c>
      <c r="O67" s="175" t="str">
        <f>IF('2020实际管理费用池州天赐'!U67="","",'2020实际管理费用池州天赐'!U67)</f>
        <v/>
      </c>
      <c r="P67" s="163"/>
      <c r="Q67" s="100"/>
      <c r="R67" s="100"/>
    </row>
    <row r="68" spans="1:18" s="73" customFormat="1" ht="17.25" customHeight="1">
      <c r="A68" s="469"/>
      <c r="B68" s="462" t="s">
        <v>115</v>
      </c>
      <c r="C68" s="82" t="s">
        <v>116</v>
      </c>
      <c r="D68" s="174">
        <f>'2020预算管理费用'!T68</f>
        <v>0</v>
      </c>
      <c r="E68" s="132">
        <f ca="1">OFFSET('2019管理费用'!$H68,0,MONTH(封面!$G$13)-1,)</f>
        <v>0</v>
      </c>
      <c r="F68" s="80">
        <f ca="1">OFFSET('2020预算管理费用'!$H68,0,MONTH(封面!$G$13)-1,)</f>
        <v>0</v>
      </c>
      <c r="G68" s="80">
        <f ca="1">OFFSET('2020实际管理费用池州天赐'!$H68,0,MONTH(封面!$G$13)-1,)</f>
        <v>0</v>
      </c>
      <c r="H68" s="132">
        <f t="shared" ca="1" si="0"/>
        <v>0</v>
      </c>
      <c r="I68" s="132">
        <f t="shared" ca="1" si="1"/>
        <v>0</v>
      </c>
      <c r="J68" s="132">
        <f ca="1">SUM(OFFSET('2019管理费用'!$H68,0,0,1,MONTH(封面!$G$13)))</f>
        <v>0</v>
      </c>
      <c r="K68" s="132">
        <f ca="1">SUM(OFFSET('2020预算管理费用'!$H68,0,0,1,MONTH(封面!$G$13)))</f>
        <v>0</v>
      </c>
      <c r="L68" s="132">
        <f ca="1">SUM(OFFSET('2020实际管理费用池州天赐'!$H68,0,0,1,MONTH(封面!$G$13)))</f>
        <v>0</v>
      </c>
      <c r="M68" s="132">
        <f t="shared" ca="1" si="2"/>
        <v>0</v>
      </c>
      <c r="N68" s="132">
        <f t="shared" ca="1" si="3"/>
        <v>0</v>
      </c>
      <c r="O68" s="175" t="str">
        <f>IF('2020实际管理费用池州天赐'!U68="","",'2020实际管理费用池州天赐'!U68)</f>
        <v/>
      </c>
      <c r="P68" s="163"/>
      <c r="Q68" s="100"/>
      <c r="R68" s="100"/>
    </row>
    <row r="69" spans="1:18" s="73" customFormat="1" ht="17.25" customHeight="1">
      <c r="A69" s="469"/>
      <c r="B69" s="462"/>
      <c r="C69" s="82" t="s">
        <v>117</v>
      </c>
      <c r="D69" s="174">
        <f>'2020预算管理费用'!T69</f>
        <v>0</v>
      </c>
      <c r="E69" s="132">
        <f ca="1">OFFSET('2019管理费用'!$H69,0,MONTH(封面!$G$13)-1,)</f>
        <v>0</v>
      </c>
      <c r="F69" s="80">
        <f ca="1">OFFSET('2020预算管理费用'!$H69,0,MONTH(封面!$G$13)-1,)</f>
        <v>0</v>
      </c>
      <c r="G69" s="80">
        <f ca="1">OFFSET('2020实际管理费用池州天赐'!$H69,0,MONTH(封面!$G$13)-1,)</f>
        <v>0</v>
      </c>
      <c r="H69" s="132">
        <f t="shared" ca="1" si="0"/>
        <v>0</v>
      </c>
      <c r="I69" s="132">
        <f t="shared" ca="1" si="1"/>
        <v>0</v>
      </c>
      <c r="J69" s="132">
        <f ca="1">SUM(OFFSET('2019管理费用'!$H69,0,0,1,MONTH(封面!$G$13)))</f>
        <v>0</v>
      </c>
      <c r="K69" s="132">
        <f ca="1">SUM(OFFSET('2020预算管理费用'!$H69,0,0,1,MONTH(封面!$G$13)))</f>
        <v>0</v>
      </c>
      <c r="L69" s="132">
        <f ca="1">SUM(OFFSET('2020实际管理费用池州天赐'!$H69,0,0,1,MONTH(封面!$G$13)))</f>
        <v>0</v>
      </c>
      <c r="M69" s="132">
        <f t="shared" ca="1" si="2"/>
        <v>0</v>
      </c>
      <c r="N69" s="132">
        <f t="shared" ca="1" si="3"/>
        <v>0</v>
      </c>
      <c r="O69" s="175" t="str">
        <f>IF('2020实际管理费用池州天赐'!U69="","",'2020实际管理费用池州天赐'!U69)</f>
        <v/>
      </c>
      <c r="P69" s="163"/>
      <c r="Q69" s="100"/>
      <c r="R69" s="100"/>
    </row>
    <row r="70" spans="1:18" s="73" customFormat="1" ht="17.25" customHeight="1">
      <c r="A70" s="469"/>
      <c r="B70" s="83" t="s">
        <v>118</v>
      </c>
      <c r="C70" s="82" t="s">
        <v>118</v>
      </c>
      <c r="D70" s="174">
        <f>'2020预算管理费用'!T70</f>
        <v>5400</v>
      </c>
      <c r="E70" s="132">
        <f ca="1">OFFSET('2019管理费用'!$H70,0,MONTH(封面!$G$13)-1,)</f>
        <v>0</v>
      </c>
      <c r="F70" s="80">
        <f ca="1">OFFSET('2020预算管理费用'!$H70,0,MONTH(封面!$G$13)-1,)</f>
        <v>800</v>
      </c>
      <c r="G70" s="80">
        <f ca="1">OFFSET('2020实际管理费用池州天赐'!$H70,0,MONTH(封面!$G$13)-1,)</f>
        <v>0</v>
      </c>
      <c r="H70" s="132">
        <f t="shared" ca="1" si="0"/>
        <v>0</v>
      </c>
      <c r="I70" s="132">
        <f t="shared" ca="1" si="1"/>
        <v>-800</v>
      </c>
      <c r="J70" s="132">
        <f ca="1">SUM(OFFSET('2019管理费用'!$H70,0,0,1,MONTH(封面!$G$13)))</f>
        <v>585.83000000000004</v>
      </c>
      <c r="K70" s="132">
        <f ca="1">SUM(OFFSET('2020预算管理费用'!$H70,0,0,1,MONTH(封面!$G$13)))</f>
        <v>1200</v>
      </c>
      <c r="L70" s="132">
        <f ca="1">SUM(OFFSET('2020实际管理费用池州天赐'!$H70,0,0,1,MONTH(封面!$G$13)))</f>
        <v>134.72</v>
      </c>
      <c r="M70" s="132">
        <f t="shared" ca="1" si="2"/>
        <v>-451.11</v>
      </c>
      <c r="N70" s="132">
        <f t="shared" ca="1" si="3"/>
        <v>-1065.28</v>
      </c>
      <c r="O70" s="175" t="str">
        <f>IF('2020实际管理费用池州天赐'!U70="","",'2020实际管理费用池州天赐'!U70)</f>
        <v/>
      </c>
      <c r="P70" s="163"/>
      <c r="Q70" s="100"/>
      <c r="R70" s="100"/>
    </row>
    <row r="71" spans="1:18" s="73" customFormat="1" ht="17.25" customHeight="1">
      <c r="A71" s="469"/>
      <c r="B71" s="83" t="s">
        <v>119</v>
      </c>
      <c r="C71" s="82" t="s">
        <v>119</v>
      </c>
      <c r="D71" s="174">
        <f>'2020预算管理费用'!T71</f>
        <v>0</v>
      </c>
      <c r="E71" s="132">
        <f ca="1">OFFSET('2019管理费用'!$H71,0,MONTH(封面!$G$13)-1,)</f>
        <v>0</v>
      </c>
      <c r="F71" s="80">
        <f ca="1">OFFSET('2020预算管理费用'!$H71,0,MONTH(封面!$G$13)-1,)</f>
        <v>0</v>
      </c>
      <c r="G71" s="80">
        <f ca="1">OFFSET('2020实际管理费用池州天赐'!$H71,0,MONTH(封面!$G$13)-1,)</f>
        <v>0</v>
      </c>
      <c r="H71" s="132">
        <f t="shared" ref="H71:H92" ca="1" si="4">G71-E71</f>
        <v>0</v>
      </c>
      <c r="I71" s="132">
        <f t="shared" ref="I71:I92" ca="1" si="5">G71-F71</f>
        <v>0</v>
      </c>
      <c r="J71" s="132">
        <f ca="1">SUM(OFFSET('2019管理费用'!$H71,0,0,1,MONTH(封面!$G$13)))</f>
        <v>0</v>
      </c>
      <c r="K71" s="132">
        <f ca="1">SUM(OFFSET('2020预算管理费用'!$H71,0,0,1,MONTH(封面!$G$13)))</f>
        <v>0</v>
      </c>
      <c r="L71" s="132">
        <f ca="1">SUM(OFFSET('2020实际管理费用池州天赐'!$H71,0,0,1,MONTH(封面!$G$13)))</f>
        <v>0</v>
      </c>
      <c r="M71" s="132">
        <f t="shared" ref="M71:M92" ca="1" si="6">L71-J71</f>
        <v>0</v>
      </c>
      <c r="N71" s="132">
        <f t="shared" ref="N71:N92" ca="1" si="7">L71-K71</f>
        <v>0</v>
      </c>
      <c r="O71" s="175" t="str">
        <f>IF('2020实际管理费用池州天赐'!U71="","",'2020实际管理费用池州天赐'!U71)</f>
        <v/>
      </c>
      <c r="P71" s="163"/>
      <c r="Q71" s="100"/>
      <c r="R71" s="100"/>
    </row>
    <row r="72" spans="1:18" s="73" customFormat="1" ht="17.25" customHeight="1">
      <c r="A72" s="469"/>
      <c r="B72" s="83" t="s">
        <v>120</v>
      </c>
      <c r="C72" s="82" t="s">
        <v>120</v>
      </c>
      <c r="D72" s="174">
        <f>'2020预算管理费用'!T72</f>
        <v>0</v>
      </c>
      <c r="E72" s="132">
        <f ca="1">OFFSET('2019管理费用'!$H72,0,MONTH(封面!$G$13)-1,)</f>
        <v>0</v>
      </c>
      <c r="F72" s="80">
        <f ca="1">OFFSET('2020预算管理费用'!$H72,0,MONTH(封面!$G$13)-1,)</f>
        <v>0</v>
      </c>
      <c r="G72" s="80">
        <f ca="1">OFFSET('2020实际管理费用池州天赐'!$H72,0,MONTH(封面!$G$13)-1,)</f>
        <v>0</v>
      </c>
      <c r="H72" s="132">
        <f t="shared" ca="1" si="4"/>
        <v>0</v>
      </c>
      <c r="I72" s="132">
        <f t="shared" ca="1" si="5"/>
        <v>0</v>
      </c>
      <c r="J72" s="132">
        <f ca="1">SUM(OFFSET('2019管理费用'!$H72,0,0,1,MONTH(封面!$G$13)))</f>
        <v>0</v>
      </c>
      <c r="K72" s="132">
        <f ca="1">SUM(OFFSET('2020预算管理费用'!$H72,0,0,1,MONTH(封面!$G$13)))</f>
        <v>0</v>
      </c>
      <c r="L72" s="132">
        <f ca="1">SUM(OFFSET('2020实际管理费用池州天赐'!$H72,0,0,1,MONTH(封面!$G$13)))</f>
        <v>0</v>
      </c>
      <c r="M72" s="132">
        <f t="shared" ca="1" si="6"/>
        <v>0</v>
      </c>
      <c r="N72" s="132">
        <f t="shared" ca="1" si="7"/>
        <v>0</v>
      </c>
      <c r="O72" s="175" t="str">
        <f>IF('2020实际管理费用池州天赐'!U72="","",'2020实际管理费用池州天赐'!U72)</f>
        <v/>
      </c>
      <c r="P72" s="163"/>
      <c r="Q72" s="100"/>
      <c r="R72" s="100"/>
    </row>
    <row r="73" spans="1:18" s="73" customFormat="1" ht="17.25" customHeight="1">
      <c r="A73" s="469"/>
      <c r="B73" s="462" t="s">
        <v>121</v>
      </c>
      <c r="C73" s="82" t="s">
        <v>122</v>
      </c>
      <c r="D73" s="174">
        <f>'2020预算管理费用'!T73</f>
        <v>0</v>
      </c>
      <c r="E73" s="132">
        <f ca="1">OFFSET('2019管理费用'!$H73,0,MONTH(封面!$G$13)-1,)</f>
        <v>0</v>
      </c>
      <c r="F73" s="80">
        <f ca="1">OFFSET('2020预算管理费用'!$H73,0,MONTH(封面!$G$13)-1,)</f>
        <v>0</v>
      </c>
      <c r="G73" s="80">
        <f ca="1">OFFSET('2020实际管理费用池州天赐'!$H73,0,MONTH(封面!$G$13)-1,)</f>
        <v>0</v>
      </c>
      <c r="H73" s="132">
        <f t="shared" ca="1" si="4"/>
        <v>0</v>
      </c>
      <c r="I73" s="132">
        <f t="shared" ca="1" si="5"/>
        <v>0</v>
      </c>
      <c r="J73" s="132">
        <f ca="1">SUM(OFFSET('2019管理费用'!$H73,0,0,1,MONTH(封面!$G$13)))</f>
        <v>0</v>
      </c>
      <c r="K73" s="132">
        <f ca="1">SUM(OFFSET('2020预算管理费用'!$H73,0,0,1,MONTH(封面!$G$13)))</f>
        <v>0</v>
      </c>
      <c r="L73" s="132">
        <f ca="1">SUM(OFFSET('2020实际管理费用池州天赐'!$H73,0,0,1,MONTH(封面!$G$13)))</f>
        <v>0</v>
      </c>
      <c r="M73" s="132">
        <f t="shared" ca="1" si="6"/>
        <v>0</v>
      </c>
      <c r="N73" s="132">
        <f t="shared" ca="1" si="7"/>
        <v>0</v>
      </c>
      <c r="O73" s="175" t="str">
        <f>IF('2020实际管理费用池州天赐'!U73="","",'2020实际管理费用池州天赐'!U73)</f>
        <v/>
      </c>
      <c r="P73" s="163"/>
      <c r="Q73" s="100"/>
      <c r="R73" s="100"/>
    </row>
    <row r="74" spans="1:18" s="73" customFormat="1" ht="17.25" customHeight="1">
      <c r="A74" s="469"/>
      <c r="B74" s="462"/>
      <c r="C74" s="90" t="s">
        <v>123</v>
      </c>
      <c r="D74" s="174">
        <f>'2020预算管理费用'!T74</f>
        <v>0</v>
      </c>
      <c r="E74" s="132">
        <f ca="1">OFFSET('2019管理费用'!$H74,0,MONTH(封面!$G$13)-1,)</f>
        <v>0</v>
      </c>
      <c r="F74" s="80">
        <f ca="1">OFFSET('2020预算管理费用'!$H74,0,MONTH(封面!$G$13)-1,)</f>
        <v>0</v>
      </c>
      <c r="G74" s="80">
        <f ca="1">OFFSET('2020实际管理费用池州天赐'!$H74,0,MONTH(封面!$G$13)-1,)</f>
        <v>0</v>
      </c>
      <c r="H74" s="132">
        <f t="shared" ca="1" si="4"/>
        <v>0</v>
      </c>
      <c r="I74" s="132">
        <f t="shared" ca="1" si="5"/>
        <v>0</v>
      </c>
      <c r="J74" s="132">
        <f ca="1">SUM(OFFSET('2019管理费用'!$H74,0,0,1,MONTH(封面!$G$13)))</f>
        <v>0</v>
      </c>
      <c r="K74" s="132">
        <f ca="1">SUM(OFFSET('2020预算管理费用'!$H74,0,0,1,MONTH(封面!$G$13)))</f>
        <v>0</v>
      </c>
      <c r="L74" s="132">
        <f ca="1">SUM(OFFSET('2020实际管理费用池州天赐'!$H74,0,0,1,MONTH(封面!$G$13)))</f>
        <v>0</v>
      </c>
      <c r="M74" s="132">
        <f t="shared" ca="1" si="6"/>
        <v>0</v>
      </c>
      <c r="N74" s="132">
        <f t="shared" ca="1" si="7"/>
        <v>0</v>
      </c>
      <c r="O74" s="175" t="str">
        <f>IF('2020实际管理费用池州天赐'!U74="","",'2020实际管理费用池州天赐'!U74)</f>
        <v/>
      </c>
      <c r="P74" s="163"/>
      <c r="Q74" s="100"/>
      <c r="R74" s="100"/>
    </row>
    <row r="75" spans="1:18" s="73" customFormat="1" ht="17.25" customHeight="1">
      <c r="A75" s="469"/>
      <c r="B75" s="83" t="s">
        <v>124</v>
      </c>
      <c r="C75" s="82" t="s">
        <v>124</v>
      </c>
      <c r="D75" s="174">
        <f>'2020预算管理费用'!T75</f>
        <v>0</v>
      </c>
      <c r="E75" s="132">
        <f ca="1">OFFSET('2019管理费用'!$H75,0,MONTH(封面!$G$13)-1,)</f>
        <v>0</v>
      </c>
      <c r="F75" s="80">
        <f ca="1">OFFSET('2020预算管理费用'!$H75,0,MONTH(封面!$G$13)-1,)</f>
        <v>0</v>
      </c>
      <c r="G75" s="80">
        <f ca="1">OFFSET('2020实际管理费用池州天赐'!$H75,0,MONTH(封面!$G$13)-1,)</f>
        <v>0</v>
      </c>
      <c r="H75" s="132">
        <f t="shared" ca="1" si="4"/>
        <v>0</v>
      </c>
      <c r="I75" s="132">
        <f t="shared" ca="1" si="5"/>
        <v>0</v>
      </c>
      <c r="J75" s="132">
        <f ca="1">SUM(OFFSET('2019管理费用'!$H75,0,0,1,MONTH(封面!$G$13)))</f>
        <v>0</v>
      </c>
      <c r="K75" s="132">
        <f ca="1">SUM(OFFSET('2020预算管理费用'!$H75,0,0,1,MONTH(封面!$G$13)))</f>
        <v>0</v>
      </c>
      <c r="L75" s="132">
        <f ca="1">SUM(OFFSET('2020实际管理费用池州天赐'!$H75,0,0,1,MONTH(封面!$G$13)))</f>
        <v>300</v>
      </c>
      <c r="M75" s="132">
        <f t="shared" ca="1" si="6"/>
        <v>300</v>
      </c>
      <c r="N75" s="132">
        <f t="shared" ca="1" si="7"/>
        <v>300</v>
      </c>
      <c r="O75" s="175" t="str">
        <f>IF('2020实际管理费用池州天赐'!U75="","",'2020实际管理费用池州天赐'!U75)</f>
        <v/>
      </c>
      <c r="P75" s="163"/>
      <c r="Q75" s="100"/>
      <c r="R75" s="100"/>
    </row>
    <row r="76" spans="1:18" s="73" customFormat="1" ht="17.25" customHeight="1">
      <c r="A76" s="470" t="s">
        <v>125</v>
      </c>
      <c r="B76" s="78" t="s">
        <v>126</v>
      </c>
      <c r="C76" s="82" t="s">
        <v>126</v>
      </c>
      <c r="D76" s="174">
        <f>'2020预算管理费用'!T76</f>
        <v>0</v>
      </c>
      <c r="E76" s="132">
        <f ca="1">OFFSET('2019管理费用'!$H76,0,MONTH(封面!$G$13)-1,)</f>
        <v>0</v>
      </c>
      <c r="F76" s="80">
        <f ca="1">OFFSET('2020预算管理费用'!$H76,0,MONTH(封面!$G$13)-1,)</f>
        <v>0</v>
      </c>
      <c r="G76" s="80">
        <f ca="1">OFFSET('2020实际管理费用池州天赐'!$H76,0,MONTH(封面!$G$13)-1,)</f>
        <v>0</v>
      </c>
      <c r="H76" s="132">
        <f t="shared" ca="1" si="4"/>
        <v>0</v>
      </c>
      <c r="I76" s="132">
        <f t="shared" ca="1" si="5"/>
        <v>0</v>
      </c>
      <c r="J76" s="132">
        <f ca="1">SUM(OFFSET('2019管理费用'!$H76,0,0,1,MONTH(封面!$G$13)))</f>
        <v>0</v>
      </c>
      <c r="K76" s="132">
        <f ca="1">SUM(OFFSET('2020预算管理费用'!$H76,0,0,1,MONTH(封面!$G$13)))</f>
        <v>0</v>
      </c>
      <c r="L76" s="132">
        <f ca="1">SUM(OFFSET('2020实际管理费用池州天赐'!$H76,0,0,1,MONTH(封面!$G$13)))</f>
        <v>0</v>
      </c>
      <c r="M76" s="132">
        <f t="shared" ca="1" si="6"/>
        <v>0</v>
      </c>
      <c r="N76" s="132">
        <f t="shared" ca="1" si="7"/>
        <v>0</v>
      </c>
      <c r="O76" s="175" t="str">
        <f>IF('2020实际管理费用池州天赐'!U76="","",'2020实际管理费用池州天赐'!U76)</f>
        <v/>
      </c>
      <c r="P76" s="163"/>
      <c r="Q76" s="100"/>
      <c r="R76" s="100"/>
    </row>
    <row r="77" spans="1:18" s="73" customFormat="1" ht="17.25" customHeight="1">
      <c r="A77" s="470"/>
      <c r="B77" s="463" t="s">
        <v>127</v>
      </c>
      <c r="C77" s="82" t="s">
        <v>128</v>
      </c>
      <c r="D77" s="174">
        <f>'2020预算管理费用'!T77</f>
        <v>10000</v>
      </c>
      <c r="E77" s="132">
        <f ca="1">OFFSET('2019管理费用'!$H77,0,MONTH(封面!$G$13)-1,)</f>
        <v>298</v>
      </c>
      <c r="F77" s="80">
        <f ca="1">OFFSET('2020预算管理费用'!$H77,0,MONTH(封面!$G$13)-1,)</f>
        <v>0</v>
      </c>
      <c r="G77" s="80">
        <f ca="1">OFFSET('2020实际管理费用池州天赐'!$H77,0,MONTH(封面!$G$13)-1,)</f>
        <v>0</v>
      </c>
      <c r="H77" s="132">
        <f t="shared" ca="1" si="4"/>
        <v>-298</v>
      </c>
      <c r="I77" s="132">
        <f t="shared" ca="1" si="5"/>
        <v>0</v>
      </c>
      <c r="J77" s="132">
        <f ca="1">SUM(OFFSET('2019管理费用'!$H77,0,0,1,MONTH(封面!$G$13)))</f>
        <v>50362</v>
      </c>
      <c r="K77" s="132">
        <f ca="1">SUM(OFFSET('2020预算管理费用'!$H77,0,0,1,MONTH(封面!$G$13)))</f>
        <v>0</v>
      </c>
      <c r="L77" s="132">
        <f ca="1">SUM(OFFSET('2020实际管理费用池州天赐'!$H77,0,0,1,MONTH(封面!$G$13)))</f>
        <v>0</v>
      </c>
      <c r="M77" s="132">
        <f t="shared" ca="1" si="6"/>
        <v>-50362</v>
      </c>
      <c r="N77" s="132">
        <f t="shared" ca="1" si="7"/>
        <v>0</v>
      </c>
      <c r="O77" s="175" t="str">
        <f>IF('2020实际管理费用池州天赐'!U77="","",'2020实际管理费用池州天赐'!U77)</f>
        <v/>
      </c>
      <c r="P77" s="163"/>
      <c r="Q77" s="100"/>
      <c r="R77" s="100"/>
    </row>
    <row r="78" spans="1:18" s="73" customFormat="1" ht="17.25" customHeight="1">
      <c r="A78" s="470"/>
      <c r="B78" s="463"/>
      <c r="C78" s="90" t="s">
        <v>129</v>
      </c>
      <c r="D78" s="174">
        <f>'2020预算管理费用'!T78</f>
        <v>0</v>
      </c>
      <c r="E78" s="132">
        <f ca="1">OFFSET('2019管理费用'!$H78,0,MONTH(封面!$G$13)-1,)</f>
        <v>0</v>
      </c>
      <c r="F78" s="80">
        <f ca="1">OFFSET('2020预算管理费用'!$H78,0,MONTH(封面!$G$13)-1,)</f>
        <v>0</v>
      </c>
      <c r="G78" s="80">
        <f ca="1">OFFSET('2020实际管理费用池州天赐'!$H78,0,MONTH(封面!$G$13)-1,)</f>
        <v>0</v>
      </c>
      <c r="H78" s="132">
        <f t="shared" ca="1" si="4"/>
        <v>0</v>
      </c>
      <c r="I78" s="132">
        <f t="shared" ca="1" si="5"/>
        <v>0</v>
      </c>
      <c r="J78" s="132">
        <f ca="1">SUM(OFFSET('2019管理费用'!$H78,0,0,1,MONTH(封面!$G$13)))</f>
        <v>-6000</v>
      </c>
      <c r="K78" s="132">
        <f ca="1">SUM(OFFSET('2020预算管理费用'!$H78,0,0,1,MONTH(封面!$G$13)))</f>
        <v>0</v>
      </c>
      <c r="L78" s="132">
        <f ca="1">SUM(OFFSET('2020实际管理费用池州天赐'!$H78,0,0,1,MONTH(封面!$G$13)))</f>
        <v>-2000</v>
      </c>
      <c r="M78" s="132">
        <f t="shared" ca="1" si="6"/>
        <v>4000</v>
      </c>
      <c r="N78" s="132">
        <f t="shared" ca="1" si="7"/>
        <v>-2000</v>
      </c>
      <c r="O78" s="175" t="str">
        <f>IF('2020实际管理费用池州天赐'!U78="","",'2020实际管理费用池州天赐'!U78)</f>
        <v/>
      </c>
      <c r="P78" s="163"/>
      <c r="Q78" s="100"/>
      <c r="R78" s="100"/>
    </row>
    <row r="79" spans="1:18" s="73" customFormat="1" ht="17.25" customHeight="1">
      <c r="A79" s="470"/>
      <c r="B79" s="78" t="s">
        <v>130</v>
      </c>
      <c r="C79" s="82" t="s">
        <v>130</v>
      </c>
      <c r="D79" s="174">
        <f>'2020预算管理费用'!T79</f>
        <v>0</v>
      </c>
      <c r="E79" s="132">
        <f ca="1">OFFSET('2019管理费用'!$H79,0,MONTH(封面!$G$13)-1,)</f>
        <v>0</v>
      </c>
      <c r="F79" s="80">
        <f ca="1">OFFSET('2020预算管理费用'!$H79,0,MONTH(封面!$G$13)-1,)</f>
        <v>0</v>
      </c>
      <c r="G79" s="80">
        <f ca="1">OFFSET('2020实际管理费用池州天赐'!$H79,0,MONTH(封面!$G$13)-1,)</f>
        <v>0</v>
      </c>
      <c r="H79" s="132">
        <f t="shared" ca="1" si="4"/>
        <v>0</v>
      </c>
      <c r="I79" s="132">
        <f t="shared" ca="1" si="5"/>
        <v>0</v>
      </c>
      <c r="J79" s="132">
        <f ca="1">SUM(OFFSET('2019管理费用'!$H79,0,0,1,MONTH(封面!$G$13)))</f>
        <v>0</v>
      </c>
      <c r="K79" s="132">
        <f ca="1">SUM(OFFSET('2020预算管理费用'!$H79,0,0,1,MONTH(封面!$G$13)))</f>
        <v>0</v>
      </c>
      <c r="L79" s="132">
        <f ca="1">SUM(OFFSET('2020实际管理费用池州天赐'!$H79,0,0,1,MONTH(封面!$G$13)))</f>
        <v>0</v>
      </c>
      <c r="M79" s="132">
        <f t="shared" ca="1" si="6"/>
        <v>0</v>
      </c>
      <c r="N79" s="132">
        <f t="shared" ca="1" si="7"/>
        <v>0</v>
      </c>
      <c r="O79" s="175" t="str">
        <f>IF('2020实际管理费用池州天赐'!U79="","",'2020实际管理费用池州天赐'!U79)</f>
        <v/>
      </c>
      <c r="P79" s="163"/>
      <c r="Q79" s="100"/>
      <c r="R79" s="100"/>
    </row>
    <row r="80" spans="1:18" s="73" customFormat="1" ht="17.25" customHeight="1">
      <c r="A80" s="471" t="s">
        <v>131</v>
      </c>
      <c r="B80" s="78" t="s">
        <v>132</v>
      </c>
      <c r="C80" s="82" t="s">
        <v>132</v>
      </c>
      <c r="D80" s="174">
        <f>'2020预算管理费用'!T80</f>
        <v>0</v>
      </c>
      <c r="E80" s="132">
        <f ca="1">OFFSET('2019管理费用'!$H80,0,MONTH(封面!$G$13)-1,)</f>
        <v>399.51</v>
      </c>
      <c r="F80" s="80">
        <f ca="1">OFFSET('2020预算管理费用'!$H80,0,MONTH(封面!$G$13)-1,)</f>
        <v>0</v>
      </c>
      <c r="G80" s="80">
        <f ca="1">OFFSET('2020实际管理费用池州天赐'!$H80,0,MONTH(封面!$G$13)-1,)</f>
        <v>2000.92</v>
      </c>
      <c r="H80" s="132">
        <f t="shared" ca="1" si="4"/>
        <v>1601.41</v>
      </c>
      <c r="I80" s="132">
        <f t="shared" ca="1" si="5"/>
        <v>2000.92</v>
      </c>
      <c r="J80" s="132">
        <f ca="1">SUM(OFFSET('2019管理费用'!$H80,0,0,1,MONTH(封面!$G$13)))</f>
        <v>1716.2</v>
      </c>
      <c r="K80" s="132">
        <f ca="1">SUM(OFFSET('2020预算管理费用'!$H80,0,0,1,MONTH(封面!$G$13)))</f>
        <v>0</v>
      </c>
      <c r="L80" s="132">
        <f ca="1">SUM(OFFSET('2020实际管理费用池州天赐'!$H80,0,0,1,MONTH(封面!$G$13)))</f>
        <v>13421.9</v>
      </c>
      <c r="M80" s="132">
        <f t="shared" ca="1" si="6"/>
        <v>11705.699999999999</v>
      </c>
      <c r="N80" s="132">
        <f t="shared" ca="1" si="7"/>
        <v>13421.9</v>
      </c>
      <c r="O80" s="175" t="str">
        <f>IF('2020实际管理费用池州天赐'!U80="","",'2020实际管理费用池州天赐'!U80)</f>
        <v/>
      </c>
      <c r="P80" s="163"/>
      <c r="Q80" s="100"/>
      <c r="R80" s="100"/>
    </row>
    <row r="81" spans="1:18" s="73" customFormat="1" ht="17.25" customHeight="1">
      <c r="A81" s="471"/>
      <c r="B81" s="78" t="s">
        <v>133</v>
      </c>
      <c r="C81" s="79" t="s">
        <v>133</v>
      </c>
      <c r="D81" s="174">
        <f>'2020预算管理费用'!T81</f>
        <v>45702</v>
      </c>
      <c r="E81" s="132">
        <f ca="1">OFFSET('2019管理费用'!$H81,0,MONTH(封面!$G$13)-1,)</f>
        <v>62292.45</v>
      </c>
      <c r="F81" s="80">
        <f ca="1">OFFSET('2020预算管理费用'!$H81,0,MONTH(封面!$G$13)-1,)</f>
        <v>6432</v>
      </c>
      <c r="G81" s="80">
        <f ca="1">OFFSET('2020实际管理费用池州天赐'!$H81,0,MONTH(封面!$G$13)-1,)</f>
        <v>5006.32</v>
      </c>
      <c r="H81" s="132">
        <f t="shared" ca="1" si="4"/>
        <v>-57286.13</v>
      </c>
      <c r="I81" s="132">
        <f t="shared" ca="1" si="5"/>
        <v>-1425.6800000000003</v>
      </c>
      <c r="J81" s="132">
        <f ca="1">SUM(OFFSET('2019管理费用'!$H81,0,0,1,MONTH(封面!$G$13)))</f>
        <v>77955.14</v>
      </c>
      <c r="K81" s="132">
        <f ca="1">SUM(OFFSET('2020预算管理费用'!$H81,0,0,1,MONTH(封面!$G$13)))</f>
        <v>11596</v>
      </c>
      <c r="L81" s="132">
        <f ca="1">SUM(OFFSET('2020实际管理费用池州天赐'!$H81,0,0,1,MONTH(封面!$G$13)))</f>
        <v>10666.7</v>
      </c>
      <c r="M81" s="132">
        <f t="shared" ca="1" si="6"/>
        <v>-67288.44</v>
      </c>
      <c r="N81" s="132">
        <f t="shared" ca="1" si="7"/>
        <v>-929.29999999999927</v>
      </c>
      <c r="O81" s="175" t="str">
        <f>IF('2020实际管理费用池州天赐'!U81="","",'2020实际管理费用池州天赐'!U81)</f>
        <v/>
      </c>
      <c r="P81" s="163"/>
      <c r="Q81" s="100"/>
      <c r="R81" s="100"/>
    </row>
    <row r="82" spans="1:18" s="73" customFormat="1" ht="17.25" customHeight="1">
      <c r="A82" s="471"/>
      <c r="B82" s="463" t="s">
        <v>134</v>
      </c>
      <c r="C82" s="79" t="s">
        <v>135</v>
      </c>
      <c r="D82" s="174">
        <f>'2020预算管理费用'!T82</f>
        <v>0</v>
      </c>
      <c r="E82" s="132">
        <f ca="1">OFFSET('2019管理费用'!$H82,0,MONTH(封面!$G$13)-1,)</f>
        <v>0</v>
      </c>
      <c r="F82" s="80">
        <f ca="1">OFFSET('2020预算管理费用'!$H82,0,MONTH(封面!$G$13)-1,)</f>
        <v>0</v>
      </c>
      <c r="G82" s="80">
        <f ca="1">OFFSET('2020实际管理费用池州天赐'!$H82,0,MONTH(封面!$G$13)-1,)</f>
        <v>6240</v>
      </c>
      <c r="H82" s="132">
        <f t="shared" ca="1" si="4"/>
        <v>6240</v>
      </c>
      <c r="I82" s="132">
        <f t="shared" ca="1" si="5"/>
        <v>6240</v>
      </c>
      <c r="J82" s="132">
        <f ca="1">SUM(OFFSET('2019管理费用'!$H82,0,0,1,MONTH(封面!$G$13)))</f>
        <v>0</v>
      </c>
      <c r="K82" s="132">
        <f ca="1">SUM(OFFSET('2020预算管理费用'!$H82,0,0,1,MONTH(封面!$G$13)))</f>
        <v>0</v>
      </c>
      <c r="L82" s="132">
        <f ca="1">SUM(OFFSET('2020实际管理费用池州天赐'!$H82,0,0,1,MONTH(封面!$G$13)))</f>
        <v>15484.61</v>
      </c>
      <c r="M82" s="132">
        <f t="shared" ca="1" si="6"/>
        <v>15484.61</v>
      </c>
      <c r="N82" s="132">
        <f t="shared" ca="1" si="7"/>
        <v>15484.61</v>
      </c>
      <c r="O82" s="175" t="str">
        <f>IF('2020实际管理费用池州天赐'!U82="","",'2020实际管理费用池州天赐'!U82)</f>
        <v/>
      </c>
      <c r="P82" s="163"/>
      <c r="Q82" s="100"/>
      <c r="R82" s="100"/>
    </row>
    <row r="83" spans="1:18" s="73" customFormat="1" ht="17.25" customHeight="1">
      <c r="A83" s="471"/>
      <c r="B83" s="463"/>
      <c r="C83" s="79" t="s">
        <v>136</v>
      </c>
      <c r="D83" s="174">
        <f>'2020预算管理费用'!T83</f>
        <v>867390.57000000007</v>
      </c>
      <c r="E83" s="132">
        <f ca="1">OFFSET('2019管理费用'!$H83,0,MONTH(封面!$G$13)-1,)</f>
        <v>228365.51</v>
      </c>
      <c r="F83" s="80">
        <f ca="1">OFFSET('2020预算管理费用'!$H83,0,MONTH(封面!$G$13)-1,)</f>
        <v>93900</v>
      </c>
      <c r="G83" s="80">
        <f ca="1">OFFSET('2020实际管理费用池州天赐'!$H83,0,MONTH(封面!$G$13)-1,)</f>
        <v>21246.02</v>
      </c>
      <c r="H83" s="132">
        <f t="shared" ca="1" si="4"/>
        <v>-207119.49000000002</v>
      </c>
      <c r="I83" s="132">
        <f t="shared" ca="1" si="5"/>
        <v>-72653.98</v>
      </c>
      <c r="J83" s="132">
        <f ca="1">SUM(OFFSET('2019管理费用'!$H83,0,0,1,MONTH(封面!$G$13)))</f>
        <v>214848.28</v>
      </c>
      <c r="K83" s="132">
        <f ca="1">SUM(OFFSET('2020预算管理费用'!$H83,0,0,1,MONTH(封面!$G$13)))</f>
        <v>204700</v>
      </c>
      <c r="L83" s="132">
        <f ca="1">SUM(OFFSET('2020实际管理费用池州天赐'!$H83,0,0,1,MONTH(封面!$G$13)))</f>
        <v>110513.29</v>
      </c>
      <c r="M83" s="132">
        <f t="shared" ca="1" si="6"/>
        <v>-104334.99</v>
      </c>
      <c r="N83" s="132">
        <f t="shared" ca="1" si="7"/>
        <v>-94186.71</v>
      </c>
      <c r="O83" s="175" t="str">
        <f>IF('2020实际管理费用池州天赐'!U83="","",'2020实际管理费用池州天赐'!U83)</f>
        <v/>
      </c>
      <c r="P83" s="163"/>
      <c r="Q83" s="100"/>
      <c r="R83" s="100"/>
    </row>
    <row r="84" spans="1:18" s="73" customFormat="1" ht="17.25" customHeight="1">
      <c r="A84" s="471"/>
      <c r="B84" s="463"/>
      <c r="C84" s="79" t="s">
        <v>137</v>
      </c>
      <c r="D84" s="174">
        <f>'2020预算管理费用'!T84</f>
        <v>0</v>
      </c>
      <c r="E84" s="132">
        <f ca="1">OFFSET('2019管理费用'!$H84,0,MONTH(封面!$G$13)-1,)</f>
        <v>0</v>
      </c>
      <c r="F84" s="80">
        <f ca="1">OFFSET('2020预算管理费用'!$H84,0,MONTH(封面!$G$13)-1,)</f>
        <v>0</v>
      </c>
      <c r="G84" s="80">
        <f ca="1">OFFSET('2020实际管理费用池州天赐'!$H84,0,MONTH(封面!$G$13)-1,)</f>
        <v>0</v>
      </c>
      <c r="H84" s="132">
        <f t="shared" ca="1" si="4"/>
        <v>0</v>
      </c>
      <c r="I84" s="132">
        <f t="shared" ca="1" si="5"/>
        <v>0</v>
      </c>
      <c r="J84" s="132">
        <f ca="1">SUM(OFFSET('2019管理费用'!$H84,0,0,1,MONTH(封面!$G$13)))</f>
        <v>0</v>
      </c>
      <c r="K84" s="132">
        <f ca="1">SUM(OFFSET('2020预算管理费用'!$H84,0,0,1,MONTH(封面!$G$13)))</f>
        <v>0</v>
      </c>
      <c r="L84" s="132">
        <f ca="1">SUM(OFFSET('2020实际管理费用池州天赐'!$H84,0,0,1,MONTH(封面!$G$13)))</f>
        <v>0</v>
      </c>
      <c r="M84" s="132">
        <f t="shared" ca="1" si="6"/>
        <v>0</v>
      </c>
      <c r="N84" s="132">
        <f t="shared" ca="1" si="7"/>
        <v>0</v>
      </c>
      <c r="O84" s="175" t="str">
        <f>IF('2020实际管理费用池州天赐'!U84="","",'2020实际管理费用池州天赐'!U84)</f>
        <v/>
      </c>
      <c r="P84" s="163"/>
      <c r="Q84" s="100"/>
      <c r="R84" s="100"/>
    </row>
    <row r="85" spans="1:18" s="73" customFormat="1" ht="17.25" customHeight="1">
      <c r="A85" s="471"/>
      <c r="B85" s="78" t="s">
        <v>138</v>
      </c>
      <c r="C85" s="82" t="s">
        <v>138</v>
      </c>
      <c r="D85" s="174">
        <f>'2020预算管理费用'!T85</f>
        <v>51800</v>
      </c>
      <c r="E85" s="132">
        <f ca="1">OFFSET('2019管理费用'!$H85,0,MONTH(封面!$G$13)-1,)</f>
        <v>171</v>
      </c>
      <c r="F85" s="80">
        <f ca="1">OFFSET('2020预算管理费用'!$H85,0,MONTH(封面!$G$13)-1,)</f>
        <v>0</v>
      </c>
      <c r="G85" s="80">
        <f ca="1">OFFSET('2020实际管理费用池州天赐'!$H85,0,MONTH(封面!$G$13)-1,)</f>
        <v>0</v>
      </c>
      <c r="H85" s="132">
        <f t="shared" ca="1" si="4"/>
        <v>-171</v>
      </c>
      <c r="I85" s="132">
        <f t="shared" ca="1" si="5"/>
        <v>0</v>
      </c>
      <c r="J85" s="132">
        <f ca="1">SUM(OFFSET('2019管理费用'!$H85,0,0,1,MONTH(封面!$G$13)))</f>
        <v>171</v>
      </c>
      <c r="K85" s="132">
        <f ca="1">SUM(OFFSET('2020预算管理费用'!$H85,0,0,1,MONTH(封面!$G$13)))</f>
        <v>0</v>
      </c>
      <c r="L85" s="132">
        <f ca="1">SUM(OFFSET('2020实际管理费用池州天赐'!$H85,0,0,1,MONTH(封面!$G$13)))</f>
        <v>0</v>
      </c>
      <c r="M85" s="132">
        <f t="shared" ca="1" si="6"/>
        <v>-171</v>
      </c>
      <c r="N85" s="132">
        <f t="shared" ca="1" si="7"/>
        <v>0</v>
      </c>
      <c r="O85" s="175" t="str">
        <f>IF('2020实际管理费用池州天赐'!U85="","",'2020实际管理费用池州天赐'!U85)</f>
        <v/>
      </c>
      <c r="P85" s="163"/>
      <c r="Q85" s="100"/>
      <c r="R85" s="100"/>
    </row>
    <row r="86" spans="1:18" s="73" customFormat="1" ht="17.25" customHeight="1">
      <c r="A86" s="472" t="s">
        <v>139</v>
      </c>
      <c r="B86" s="78" t="s">
        <v>140</v>
      </c>
      <c r="C86" s="82" t="s">
        <v>140</v>
      </c>
      <c r="D86" s="174">
        <f>'2020预算管理费用'!T86</f>
        <v>0</v>
      </c>
      <c r="E86" s="132">
        <f ca="1">OFFSET('2019管理费用'!$H86,0,MONTH(封面!$G$13)-1,)</f>
        <v>0</v>
      </c>
      <c r="F86" s="80">
        <f ca="1">OFFSET('2020预算管理费用'!$H86,0,MONTH(封面!$G$13)-1,)</f>
        <v>0</v>
      </c>
      <c r="G86" s="80">
        <f ca="1">OFFSET('2020实际管理费用池州天赐'!$H86,0,MONTH(封面!$G$13)-1,)</f>
        <v>0</v>
      </c>
      <c r="H86" s="132">
        <f t="shared" ca="1" si="4"/>
        <v>0</v>
      </c>
      <c r="I86" s="132">
        <f t="shared" ca="1" si="5"/>
        <v>0</v>
      </c>
      <c r="J86" s="132">
        <f ca="1">SUM(OFFSET('2019管理费用'!$H86,0,0,1,MONTH(封面!$G$13)))</f>
        <v>0</v>
      </c>
      <c r="K86" s="132">
        <f ca="1">SUM(OFFSET('2020预算管理费用'!$H86,0,0,1,MONTH(封面!$G$13)))</f>
        <v>0</v>
      </c>
      <c r="L86" s="132">
        <f ca="1">SUM(OFFSET('2020实际管理费用池州天赐'!$H86,0,0,1,MONTH(封面!$G$13)))</f>
        <v>0</v>
      </c>
      <c r="M86" s="132">
        <f t="shared" ca="1" si="6"/>
        <v>0</v>
      </c>
      <c r="N86" s="132">
        <f t="shared" ca="1" si="7"/>
        <v>0</v>
      </c>
      <c r="O86" s="175" t="str">
        <f>IF('2020实际管理费用池州天赐'!U86="","",'2020实际管理费用池州天赐'!U86)</f>
        <v/>
      </c>
      <c r="P86" s="163"/>
      <c r="Q86" s="100"/>
      <c r="R86" s="100"/>
    </row>
    <row r="87" spans="1:18" s="73" customFormat="1" ht="17.25" customHeight="1">
      <c r="A87" s="472"/>
      <c r="B87" s="78" t="s">
        <v>141</v>
      </c>
      <c r="C87" s="82" t="s">
        <v>141</v>
      </c>
      <c r="D87" s="174">
        <f>'2020预算管理费用'!T87</f>
        <v>0</v>
      </c>
      <c r="E87" s="132">
        <f ca="1">OFFSET('2019管理费用'!$H87,0,MONTH(封面!$G$13)-1,)</f>
        <v>0</v>
      </c>
      <c r="F87" s="80">
        <f ca="1">OFFSET('2020预算管理费用'!$H87,0,MONTH(封面!$G$13)-1,)</f>
        <v>0</v>
      </c>
      <c r="G87" s="80">
        <f ca="1">OFFSET('2020实际管理费用池州天赐'!$H87,0,MONTH(封面!$G$13)-1,)</f>
        <v>0</v>
      </c>
      <c r="H87" s="132">
        <f t="shared" ca="1" si="4"/>
        <v>0</v>
      </c>
      <c r="I87" s="132">
        <f t="shared" ca="1" si="5"/>
        <v>0</v>
      </c>
      <c r="J87" s="132">
        <f ca="1">SUM(OFFSET('2019管理费用'!$H87,0,0,1,MONTH(封面!$G$13)))</f>
        <v>0</v>
      </c>
      <c r="K87" s="132">
        <f ca="1">SUM(OFFSET('2020预算管理费用'!$H87,0,0,1,MONTH(封面!$G$13)))</f>
        <v>0</v>
      </c>
      <c r="L87" s="132">
        <f ca="1">SUM(OFFSET('2020实际管理费用池州天赐'!$H87,0,0,1,MONTH(封面!$G$13)))</f>
        <v>0</v>
      </c>
      <c r="M87" s="132">
        <f t="shared" ca="1" si="6"/>
        <v>0</v>
      </c>
      <c r="N87" s="132">
        <f t="shared" ca="1" si="7"/>
        <v>0</v>
      </c>
      <c r="O87" s="175" t="str">
        <f>IF('2020实际管理费用池州天赐'!U87="","",'2020实际管理费用池州天赐'!U87)</f>
        <v/>
      </c>
      <c r="P87" s="163"/>
      <c r="Q87" s="100"/>
      <c r="R87" s="100"/>
    </row>
    <row r="88" spans="1:18" s="73" customFormat="1" ht="17.25" customHeight="1">
      <c r="A88" s="472"/>
      <c r="B88" s="78" t="s">
        <v>142</v>
      </c>
      <c r="C88" s="82" t="s">
        <v>142</v>
      </c>
      <c r="D88" s="174">
        <f>'2020预算管理费用'!T88</f>
        <v>0</v>
      </c>
      <c r="E88" s="132">
        <f ca="1">OFFSET('2019管理费用'!$H88,0,MONTH(封面!$G$13)-1,)</f>
        <v>0</v>
      </c>
      <c r="F88" s="80">
        <f ca="1">OFFSET('2020预算管理费用'!$H88,0,MONTH(封面!$G$13)-1,)</f>
        <v>0</v>
      </c>
      <c r="G88" s="80">
        <f ca="1">OFFSET('2020实际管理费用池州天赐'!$H88,0,MONTH(封面!$G$13)-1,)</f>
        <v>0</v>
      </c>
      <c r="H88" s="132">
        <f t="shared" ca="1" si="4"/>
        <v>0</v>
      </c>
      <c r="I88" s="132">
        <f t="shared" ca="1" si="5"/>
        <v>0</v>
      </c>
      <c r="J88" s="132">
        <f ca="1">SUM(OFFSET('2019管理费用'!$H88,0,0,1,MONTH(封面!$G$13)))</f>
        <v>0</v>
      </c>
      <c r="K88" s="132">
        <f ca="1">SUM(OFFSET('2020预算管理费用'!$H88,0,0,1,MONTH(封面!$G$13)))</f>
        <v>0</v>
      </c>
      <c r="L88" s="132">
        <f ca="1">SUM(OFFSET('2020实际管理费用池州天赐'!$H88,0,0,1,MONTH(封面!$G$13)))</f>
        <v>0</v>
      </c>
      <c r="M88" s="132">
        <f t="shared" ca="1" si="6"/>
        <v>0</v>
      </c>
      <c r="N88" s="132">
        <f t="shared" ca="1" si="7"/>
        <v>0</v>
      </c>
      <c r="O88" s="175" t="str">
        <f>IF('2020实际管理费用池州天赐'!U88="","",'2020实际管理费用池州天赐'!U88)</f>
        <v/>
      </c>
      <c r="P88" s="172"/>
      <c r="Q88" s="100"/>
      <c r="R88" s="100"/>
    </row>
    <row r="89" spans="1:18" s="73" customFormat="1" ht="17.25" customHeight="1">
      <c r="A89" s="472"/>
      <c r="B89" s="78" t="s">
        <v>143</v>
      </c>
      <c r="C89" s="82" t="s">
        <v>143</v>
      </c>
      <c r="D89" s="174">
        <f>'2020预算管理费用'!T89</f>
        <v>0</v>
      </c>
      <c r="E89" s="132">
        <f ca="1">OFFSET('2019管理费用'!$H89,0,MONTH(封面!$G$13)-1,)</f>
        <v>0</v>
      </c>
      <c r="F89" s="80">
        <f ca="1">OFFSET('2020预算管理费用'!$H89,0,MONTH(封面!$G$13)-1,)</f>
        <v>0</v>
      </c>
      <c r="G89" s="80">
        <f ca="1">OFFSET('2020实际管理费用池州天赐'!$H89,0,MONTH(封面!$G$13)-1,)</f>
        <v>0</v>
      </c>
      <c r="H89" s="132">
        <f t="shared" ca="1" si="4"/>
        <v>0</v>
      </c>
      <c r="I89" s="132">
        <f t="shared" ca="1" si="5"/>
        <v>0</v>
      </c>
      <c r="J89" s="132">
        <f ca="1">SUM(OFFSET('2019管理费用'!$H89,0,0,1,MONTH(封面!$G$13)))</f>
        <v>0</v>
      </c>
      <c r="K89" s="132">
        <f ca="1">SUM(OFFSET('2020预算管理费用'!$H89,0,0,1,MONTH(封面!$G$13)))</f>
        <v>0</v>
      </c>
      <c r="L89" s="132">
        <f ca="1">SUM(OFFSET('2020实际管理费用池州天赐'!$H89,0,0,1,MONTH(封面!$G$13)))</f>
        <v>0</v>
      </c>
      <c r="M89" s="132">
        <f t="shared" ca="1" si="6"/>
        <v>0</v>
      </c>
      <c r="N89" s="132">
        <f t="shared" ca="1" si="7"/>
        <v>0</v>
      </c>
      <c r="O89" s="175" t="str">
        <f>IF('2020实际管理费用池州天赐'!U89="","",'2020实际管理费用池州天赐'!U89)</f>
        <v/>
      </c>
      <c r="P89" s="172"/>
      <c r="Q89" s="100"/>
      <c r="R89" s="100"/>
    </row>
    <row r="90" spans="1:18" s="73" customFormat="1" ht="17.25" customHeight="1">
      <c r="A90" s="473" t="s">
        <v>144</v>
      </c>
      <c r="B90" s="78" t="s">
        <v>145</v>
      </c>
      <c r="C90" s="82" t="s">
        <v>145</v>
      </c>
      <c r="D90" s="174">
        <f>'2020预算管理费用'!T90</f>
        <v>0</v>
      </c>
      <c r="E90" s="132">
        <f ca="1">OFFSET('2019管理费用'!$H90,0,MONTH(封面!$G$13)-1,)</f>
        <v>0</v>
      </c>
      <c r="F90" s="80">
        <f ca="1">OFFSET('2020预算管理费用'!$H90,0,MONTH(封面!$G$13)-1,)</f>
        <v>0</v>
      </c>
      <c r="G90" s="80">
        <f ca="1">OFFSET('2020实际管理费用池州天赐'!$H90,0,MONTH(封面!$G$13)-1,)</f>
        <v>0</v>
      </c>
      <c r="H90" s="132">
        <f t="shared" ca="1" si="4"/>
        <v>0</v>
      </c>
      <c r="I90" s="132">
        <f t="shared" ca="1" si="5"/>
        <v>0</v>
      </c>
      <c r="J90" s="132">
        <f ca="1">SUM(OFFSET('2019管理费用'!$H90,0,0,1,MONTH(封面!$G$13)))</f>
        <v>0</v>
      </c>
      <c r="K90" s="132">
        <f ca="1">SUM(OFFSET('2020预算管理费用'!$H90,0,0,1,MONTH(封面!$G$13)))</f>
        <v>0</v>
      </c>
      <c r="L90" s="132">
        <f ca="1">SUM(OFFSET('2020实际管理费用池州天赐'!$H90,0,0,1,MONTH(封面!$G$13)))</f>
        <v>0</v>
      </c>
      <c r="M90" s="132">
        <f t="shared" ca="1" si="6"/>
        <v>0</v>
      </c>
      <c r="N90" s="132">
        <f t="shared" ca="1" si="7"/>
        <v>0</v>
      </c>
      <c r="O90" s="175" t="str">
        <f>IF('2020实际管理费用池州天赐'!U90="","",'2020实际管理费用池州天赐'!U90)</f>
        <v/>
      </c>
      <c r="P90" s="172"/>
      <c r="Q90" s="100"/>
      <c r="R90" s="100"/>
    </row>
    <row r="91" spans="1:18" s="73" customFormat="1" ht="17.25" customHeight="1">
      <c r="A91" s="473"/>
      <c r="B91" s="78" t="s">
        <v>146</v>
      </c>
      <c r="C91" s="82" t="s">
        <v>146</v>
      </c>
      <c r="D91" s="174">
        <f>'2020预算管理费用'!T91</f>
        <v>0</v>
      </c>
      <c r="E91" s="132">
        <f ca="1">OFFSET('2019管理费用'!$H91,0,MONTH(封面!$G$13)-1,)</f>
        <v>0</v>
      </c>
      <c r="F91" s="80">
        <f ca="1">OFFSET('2020预算管理费用'!$H91,0,MONTH(封面!$G$13)-1,)</f>
        <v>0</v>
      </c>
      <c r="G91" s="80">
        <f ca="1">OFFSET('2020实际管理费用池州天赐'!$H91,0,MONTH(封面!$G$13)-1,)</f>
        <v>0</v>
      </c>
      <c r="H91" s="132">
        <f t="shared" ca="1" si="4"/>
        <v>0</v>
      </c>
      <c r="I91" s="132">
        <f t="shared" ca="1" si="5"/>
        <v>0</v>
      </c>
      <c r="J91" s="132">
        <f ca="1">SUM(OFFSET('2019管理费用'!$H91,0,0,1,MONTH(封面!$G$13)))</f>
        <v>0</v>
      </c>
      <c r="K91" s="132">
        <f ca="1">SUM(OFFSET('2020预算管理费用'!$H91,0,0,1,MONTH(封面!$G$13)))</f>
        <v>0</v>
      </c>
      <c r="L91" s="132">
        <f ca="1">SUM(OFFSET('2020实际管理费用池州天赐'!$H91,0,0,1,MONTH(封面!$G$13)))</f>
        <v>0</v>
      </c>
      <c r="M91" s="132">
        <f t="shared" ca="1" si="6"/>
        <v>0</v>
      </c>
      <c r="N91" s="132">
        <f t="shared" ca="1" si="7"/>
        <v>0</v>
      </c>
      <c r="O91" s="175" t="str">
        <f>IF('2020实际管理费用池州天赐'!U91="","",'2020实际管理费用池州天赐'!U91)</f>
        <v/>
      </c>
      <c r="P91" s="172"/>
      <c r="Q91" s="100"/>
      <c r="R91" s="100"/>
    </row>
    <row r="92" spans="1:18" s="73" customFormat="1" ht="17.25" customHeight="1">
      <c r="A92" s="473"/>
      <c r="B92" s="78" t="s">
        <v>147</v>
      </c>
      <c r="C92" s="82" t="s">
        <v>147</v>
      </c>
      <c r="D92" s="174">
        <f>'2020预算管理费用'!T92</f>
        <v>2000</v>
      </c>
      <c r="E92" s="132">
        <f ca="1">OFFSET('2019管理费用'!$H92,0,MONTH(封面!$G$13)-1,)</f>
        <v>0</v>
      </c>
      <c r="F92" s="80">
        <f ca="1">OFFSET('2020预算管理费用'!$H92,0,MONTH(封面!$G$13)-1,)</f>
        <v>0</v>
      </c>
      <c r="G92" s="80">
        <f ca="1">OFFSET('2020实际管理费用池州天赐'!$H92,0,MONTH(封面!$G$13)-1,)</f>
        <v>0</v>
      </c>
      <c r="H92" s="132">
        <f t="shared" ca="1" si="4"/>
        <v>0</v>
      </c>
      <c r="I92" s="132">
        <f t="shared" ca="1" si="5"/>
        <v>0</v>
      </c>
      <c r="J92" s="132">
        <f ca="1">SUM(OFFSET('2019管理费用'!$H92,0,0,1,MONTH(封面!$G$13)))</f>
        <v>420</v>
      </c>
      <c r="K92" s="132">
        <f ca="1">SUM(OFFSET('2020预算管理费用'!$H92,0,0,1,MONTH(封面!$G$13)))</f>
        <v>0</v>
      </c>
      <c r="L92" s="132">
        <f ca="1">SUM(OFFSET('2020实际管理费用池州天赐'!$H92,0,0,1,MONTH(封面!$G$13)))</f>
        <v>0</v>
      </c>
      <c r="M92" s="132">
        <f t="shared" ca="1" si="6"/>
        <v>-420</v>
      </c>
      <c r="N92" s="132">
        <f t="shared" ca="1" si="7"/>
        <v>0</v>
      </c>
      <c r="O92" s="175" t="str">
        <f>IF('2020实际管理费用池州天赐'!U92="","",'2020实际管理费用池州天赐'!U92)</f>
        <v/>
      </c>
      <c r="P92" s="172"/>
      <c r="Q92" s="100"/>
      <c r="R92" s="100"/>
    </row>
    <row r="93" spans="1:18" s="74" customFormat="1" ht="15" customHeight="1">
      <c r="A93" s="457" t="s">
        <v>148</v>
      </c>
      <c r="B93" s="458"/>
      <c r="C93" s="459"/>
      <c r="D93" s="93">
        <f>SUM(D6:D92)</f>
        <v>4034303.03123271</v>
      </c>
      <c r="E93" s="93">
        <f ca="1">SUM(E6:E92)</f>
        <v>541852.19000000006</v>
      </c>
      <c r="F93" s="93">
        <f t="shared" ref="F93:N93" ca="1" si="8">SUM(F6:F92)</f>
        <v>335340.74592033587</v>
      </c>
      <c r="G93" s="93">
        <f t="shared" ca="1" si="8"/>
        <v>240088.53</v>
      </c>
      <c r="H93" s="93">
        <f t="shared" ca="1" si="8"/>
        <v>-301763.66000000003</v>
      </c>
      <c r="I93" s="93">
        <f t="shared" ca="1" si="8"/>
        <v>-95252.215920335875</v>
      </c>
      <c r="J93" s="93">
        <f t="shared" ca="1" si="8"/>
        <v>1171834.73</v>
      </c>
      <c r="K93" s="93">
        <f t="shared" ca="1" si="8"/>
        <v>984728.84549685672</v>
      </c>
      <c r="L93" s="93">
        <f t="shared" ca="1" si="8"/>
        <v>800769.51000000013</v>
      </c>
      <c r="M93" s="93">
        <f t="shared" ca="1" si="8"/>
        <v>-371065.22</v>
      </c>
      <c r="N93" s="93">
        <f t="shared" ca="1" si="8"/>
        <v>-183959.33549685666</v>
      </c>
      <c r="O93" s="175" t="str">
        <f>IF('2020实际管理费用池州天赐'!U93="","",'2020实际管理费用池州天赐'!U93)</f>
        <v/>
      </c>
      <c r="P93" s="100"/>
      <c r="Q93" s="100"/>
      <c r="R93" s="100"/>
    </row>
    <row r="94" spans="1:18" s="75" customFormat="1" ht="15" customHeight="1">
      <c r="A94" s="457" t="s">
        <v>250</v>
      </c>
      <c r="B94" s="458"/>
      <c r="C94" s="459"/>
      <c r="D94" s="176">
        <v>0</v>
      </c>
      <c r="E94" s="132">
        <f ca="1">OFFSET('2019管理费用'!$H94,0,MONTH(封面!$G$13)-1,)</f>
        <v>0</v>
      </c>
      <c r="F94" s="80">
        <f ca="1">OFFSET('2020预算管理费用'!$H94,0,MONTH(封面!$G$13)-1,)</f>
        <v>0</v>
      </c>
      <c r="G94" s="80">
        <f ca="1">OFFSET('2020实际管理费用池州天赐'!$H94,0,MONTH(封面!$G$13)-1,)</f>
        <v>0</v>
      </c>
      <c r="H94" s="80">
        <f t="shared" ref="H94" ca="1" si="9">G94-E94</f>
        <v>0</v>
      </c>
      <c r="I94" s="80">
        <f t="shared" ref="I94" ca="1" si="10">G94-F94</f>
        <v>0</v>
      </c>
      <c r="J94" s="132">
        <f ca="1">SUM(OFFSET('2019管理费用'!$H94,0,0,1,MONTH(封面!$G$13)))</f>
        <v>0</v>
      </c>
      <c r="K94" s="132">
        <f ca="1">SUM(OFFSET('2020预算管理费用'!$H94,0,0,1,MONTH(封面!$G$13)))</f>
        <v>0</v>
      </c>
      <c r="L94" s="132">
        <f ca="1">SUM(OFFSET('2020实际管理费用池州天赐'!$H94,0,0,1,MONTH(封面!$G$13)))</f>
        <v>0</v>
      </c>
      <c r="M94" s="132">
        <f t="shared" ref="M94:M98" ca="1" si="11">L94-J94</f>
        <v>0</v>
      </c>
      <c r="N94" s="132">
        <f t="shared" ref="N94:N98" ca="1" si="12">L94-K94</f>
        <v>0</v>
      </c>
      <c r="O94" s="175" t="str">
        <f>IF('2020实际管理费用池州天赐'!U94="","",'2020实际管理费用池州天赐'!U94)</f>
        <v/>
      </c>
      <c r="P94" s="100"/>
      <c r="Q94" s="100"/>
      <c r="R94" s="100"/>
    </row>
    <row r="95" spans="1:18" s="75" customFormat="1" ht="15" customHeight="1">
      <c r="A95" s="457" t="s">
        <v>251</v>
      </c>
      <c r="B95" s="458"/>
      <c r="C95" s="459"/>
      <c r="D95" s="176">
        <v>0</v>
      </c>
      <c r="E95" s="132">
        <f ca="1">OFFSET('2019管理费用'!$H95,0,MONTH(封面!$G$13)-1,)</f>
        <v>0</v>
      </c>
      <c r="F95" s="80">
        <f ca="1">OFFSET('2020预算管理费用'!$H95,0,MONTH(封面!$G$13)-1,)</f>
        <v>0</v>
      </c>
      <c r="G95" s="80">
        <f ca="1">OFFSET('2020实际管理费用池州天赐'!$H95,0,MONTH(封面!$G$13)-1,)</f>
        <v>0</v>
      </c>
      <c r="H95" s="80">
        <f t="shared" ref="H95:H97" ca="1" si="13">G95-E95</f>
        <v>0</v>
      </c>
      <c r="I95" s="80">
        <f t="shared" ref="I95:I97" ca="1" si="14">G95-F95</f>
        <v>0</v>
      </c>
      <c r="J95" s="132">
        <f ca="1">SUM(OFFSET('2019管理费用'!$H95,0,0,1,MONTH(封面!$G$13)))</f>
        <v>0</v>
      </c>
      <c r="K95" s="132">
        <f ca="1">SUM(OFFSET('2020预算管理费用'!$H95,0,0,1,MONTH(封面!$G$13)))</f>
        <v>0</v>
      </c>
      <c r="L95" s="132">
        <f ca="1">SUM(OFFSET('2020实际管理费用池州天赐'!$H95,0,0,1,MONTH(封面!$G$13)))</f>
        <v>0</v>
      </c>
      <c r="M95" s="132">
        <f t="shared" ref="M95:M97" ca="1" si="15">L95-J95</f>
        <v>0</v>
      </c>
      <c r="N95" s="132">
        <f t="shared" ref="N95:N97" ca="1" si="16">L95-K95</f>
        <v>0</v>
      </c>
      <c r="O95" s="175" t="str">
        <f>IF('2020实际管理费用池州天赐'!U95="","",'2020实际管理费用池州天赐'!U95)</f>
        <v/>
      </c>
      <c r="P95" s="100"/>
      <c r="Q95" s="100"/>
      <c r="R95" s="100"/>
    </row>
    <row r="96" spans="1:18" s="75" customFormat="1" ht="15" customHeight="1">
      <c r="A96" s="457" t="s">
        <v>159</v>
      </c>
      <c r="B96" s="458"/>
      <c r="C96" s="459"/>
      <c r="D96" s="176">
        <v>0</v>
      </c>
      <c r="E96" s="132">
        <f ca="1">OFFSET('2019管理费用'!$H96,0,MONTH(封面!$G$13)-1,)</f>
        <v>541852.19000000006</v>
      </c>
      <c r="F96" s="80">
        <f ca="1">OFFSET('2020预算管理费用'!$H96,0,MONTH(封面!$G$13)-1,)</f>
        <v>0</v>
      </c>
      <c r="G96" s="80">
        <f ca="1">OFFSET('2020实际管理费用池州天赐'!$H96,0,MONTH(封面!$G$13)-1,)</f>
        <v>240088.53</v>
      </c>
      <c r="H96" s="80">
        <f t="shared" ca="1" si="13"/>
        <v>-301763.66000000003</v>
      </c>
      <c r="I96" s="80">
        <f t="shared" ca="1" si="14"/>
        <v>240088.53</v>
      </c>
      <c r="J96" s="132">
        <f ca="1">SUM(OFFSET('2019管理费用'!$H96,0,0,1,MONTH(封面!$G$13)))</f>
        <v>1171834.73</v>
      </c>
      <c r="K96" s="132">
        <f ca="1">SUM(OFFSET('2020预算管理费用'!$H96,0,0,1,MONTH(封面!$G$13)))</f>
        <v>0</v>
      </c>
      <c r="L96" s="132">
        <f ca="1">SUM(OFFSET('2020实际管理费用池州天赐'!$H96,0,0,1,MONTH(封面!$G$13)))</f>
        <v>800769.51</v>
      </c>
      <c r="M96" s="132">
        <f t="shared" ca="1" si="15"/>
        <v>-371065.22</v>
      </c>
      <c r="N96" s="132">
        <f t="shared" ca="1" si="16"/>
        <v>800769.51</v>
      </c>
      <c r="O96" s="175" t="str">
        <f>IF('2020实际管理费用池州天赐'!U96="","",'2020实际管理费用池州天赐'!U96)</f>
        <v/>
      </c>
      <c r="P96" s="100"/>
      <c r="Q96" s="100"/>
      <c r="R96" s="100"/>
    </row>
    <row r="97" spans="1:18" s="75" customFormat="1" ht="15" customHeight="1">
      <c r="A97" s="457" t="s">
        <v>160</v>
      </c>
      <c r="B97" s="458"/>
      <c r="C97" s="459"/>
      <c r="D97" s="176">
        <v>0</v>
      </c>
      <c r="E97" s="132">
        <f ca="1">OFFSET('2019管理费用'!$H97,0,MONTH(封面!$G$13)-1,)</f>
        <v>0</v>
      </c>
      <c r="F97" s="80">
        <f ca="1">OFFSET('2020预算管理费用'!$H97,0,MONTH(封面!$G$13)-1,)</f>
        <v>0</v>
      </c>
      <c r="G97" s="80">
        <f ca="1">OFFSET('2020实际管理费用池州天赐'!$H97,0,MONTH(封面!$G$13)-1,)</f>
        <v>0</v>
      </c>
      <c r="H97" s="80">
        <f t="shared" ca="1" si="13"/>
        <v>0</v>
      </c>
      <c r="I97" s="80">
        <f t="shared" ca="1" si="14"/>
        <v>0</v>
      </c>
      <c r="J97" s="132">
        <f ca="1">SUM(OFFSET('2019管理费用'!$H97,0,0,1,MONTH(封面!$G$13)))</f>
        <v>0</v>
      </c>
      <c r="K97" s="132">
        <f ca="1">SUM(OFFSET('2020预算管理费用'!$H97,0,0,1,MONTH(封面!$G$13)))</f>
        <v>0</v>
      </c>
      <c r="L97" s="132">
        <f ca="1">SUM(OFFSET('2020实际管理费用池州天赐'!$H97,0,0,1,MONTH(封面!$G$13)))</f>
        <v>0</v>
      </c>
      <c r="M97" s="132">
        <f t="shared" ca="1" si="15"/>
        <v>0</v>
      </c>
      <c r="N97" s="132">
        <f t="shared" ca="1" si="16"/>
        <v>0</v>
      </c>
      <c r="O97" s="175" t="str">
        <f>IF('2020实际管理费用池州天赐'!U97="","",'2020实际管理费用池州天赐'!U97)</f>
        <v/>
      </c>
      <c r="P97" s="100"/>
      <c r="Q97" s="100"/>
      <c r="R97" s="100"/>
    </row>
    <row r="98" spans="1:18" s="74" customFormat="1" ht="12">
      <c r="A98" s="457" t="s">
        <v>161</v>
      </c>
      <c r="B98" s="458"/>
      <c r="C98" s="459"/>
      <c r="D98" s="176">
        <v>0</v>
      </c>
      <c r="E98" s="132">
        <f ca="1">OFFSET('2019管理费用'!$H98,0,MONTH(封面!$G$13)-1,)</f>
        <v>0</v>
      </c>
      <c r="F98" s="80">
        <f ca="1">OFFSET('2020预算管理费用'!$H98,0,MONTH(封面!$G$13)-1,)</f>
        <v>0</v>
      </c>
      <c r="G98" s="80">
        <f ca="1">OFFSET('2020实际管理费用池州天赐'!$H98,0,MONTH(封面!$G$13)-1,)</f>
        <v>0</v>
      </c>
      <c r="H98" s="80">
        <f t="shared" ref="H98" ca="1" si="17">G98-E98</f>
        <v>0</v>
      </c>
      <c r="I98" s="80">
        <f t="shared" ref="I98" ca="1" si="18">G98-F98</f>
        <v>0</v>
      </c>
      <c r="J98" s="132">
        <f ca="1">SUM(OFFSET('2019管理费用'!$H98,0,0,1,MONTH(封面!$G$13)))</f>
        <v>0</v>
      </c>
      <c r="K98" s="132">
        <f ca="1">SUM(OFFSET('2020预算管理费用'!$H98,0,0,1,MONTH(封面!$G$13)))</f>
        <v>0</v>
      </c>
      <c r="L98" s="132">
        <f ca="1">SUM(OFFSET('2020实际管理费用池州天赐'!$H98,0,0,1,MONTH(封面!$G$13)))</f>
        <v>0</v>
      </c>
      <c r="M98" s="132">
        <f t="shared" ca="1" si="11"/>
        <v>0</v>
      </c>
      <c r="N98" s="132">
        <f t="shared" ca="1" si="12"/>
        <v>0</v>
      </c>
      <c r="O98" s="175" t="str">
        <f>IF('2020实际管理费用池州天赐'!U98="","",'2020实际管理费用池州天赐'!U98)</f>
        <v/>
      </c>
      <c r="P98" s="100"/>
      <c r="Q98" s="100"/>
      <c r="R98" s="100"/>
    </row>
    <row r="99" spans="1:18" s="74" customFormat="1" ht="12">
      <c r="C99" s="96"/>
      <c r="D99" s="96" t="s">
        <v>162</v>
      </c>
      <c r="E99" s="97">
        <f ca="1">E93-SUM(E94:E98)</f>
        <v>0</v>
      </c>
      <c r="F99" s="97"/>
      <c r="G99" s="97">
        <f ca="1">G93-SUM(G94:G98)</f>
        <v>0</v>
      </c>
      <c r="H99" s="97"/>
      <c r="I99" s="97"/>
      <c r="J99" s="97">
        <f ca="1">J93-SUM(J94:J98)</f>
        <v>0</v>
      </c>
      <c r="K99" s="97"/>
      <c r="L99" s="97">
        <f ca="1">L93-SUM(L94:L98)</f>
        <v>0</v>
      </c>
      <c r="M99" s="97"/>
      <c r="N99" s="97"/>
      <c r="O99" s="96"/>
      <c r="P99" s="96"/>
    </row>
    <row r="100" spans="1:18" s="74" customFormat="1" ht="12">
      <c r="C100" s="96"/>
      <c r="D100" s="96"/>
      <c r="E100" s="97">
        <f ca="1">E91-研发费用明细表!E93</f>
        <v>0</v>
      </c>
      <c r="F100" s="142"/>
      <c r="G100" s="97"/>
      <c r="H100" s="177"/>
      <c r="I100" s="177"/>
      <c r="J100" s="97">
        <f ca="1">J91-研发费用明细表!J93</f>
        <v>0</v>
      </c>
      <c r="K100" s="142"/>
      <c r="L100" s="97">
        <f ca="1">L91-研发费用明细表!L93</f>
        <v>0</v>
      </c>
      <c r="M100" s="97"/>
      <c r="N100" s="97"/>
      <c r="O100" s="96"/>
      <c r="P100" s="96"/>
    </row>
    <row r="101" spans="1:18" s="19" customFormat="1" ht="12">
      <c r="A101" s="19" t="s">
        <v>252</v>
      </c>
      <c r="C101" s="70"/>
      <c r="D101" s="70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0"/>
      <c r="P101" s="70"/>
    </row>
    <row r="102" spans="1:18" s="19" customFormat="1" ht="12">
      <c r="A102" s="19" t="s">
        <v>253</v>
      </c>
      <c r="C102" s="70"/>
      <c r="D102" s="70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0"/>
      <c r="P102" s="70"/>
    </row>
    <row r="103" spans="1:18" s="19" customFormat="1" ht="12">
      <c r="A103" s="19" t="s">
        <v>254</v>
      </c>
      <c r="C103" s="70"/>
      <c r="D103" s="70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0"/>
      <c r="P103" s="70"/>
    </row>
    <row r="104" spans="1:18" s="19" customFormat="1" ht="12">
      <c r="A104" s="19" t="s">
        <v>255</v>
      </c>
      <c r="C104" s="70"/>
      <c r="D104" s="70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0"/>
      <c r="P104" s="70"/>
    </row>
    <row r="105" spans="1:18" s="19" customFormat="1" ht="12">
      <c r="A105" s="19" t="s">
        <v>256</v>
      </c>
      <c r="C105" s="70"/>
      <c r="D105" s="70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0"/>
      <c r="P105" s="70"/>
    </row>
  </sheetData>
  <autoFilter ref="A5:Q105"/>
  <mergeCells count="39">
    <mergeCell ref="A1:P1"/>
    <mergeCell ref="E4:I4"/>
    <mergeCell ref="J4:N4"/>
    <mergeCell ref="A93:C93"/>
    <mergeCell ref="A94:C94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5:C95"/>
    <mergeCell ref="A96:C96"/>
    <mergeCell ref="A97:C97"/>
    <mergeCell ref="D4:D5"/>
    <mergeCell ref="O4:O5"/>
    <mergeCell ref="B68:B69"/>
    <mergeCell ref="B73:B74"/>
    <mergeCell ref="B77:B78"/>
  </mergeCells>
  <phoneticPr fontId="27" type="noConversion"/>
  <conditionalFormatting sqref="E100:L100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V105"/>
  <sheetViews>
    <sheetView workbookViewId="0">
      <pane xSplit="3" ySplit="5" topLeftCell="E84" activePane="bottomRight" state="frozen"/>
      <selection pane="topRight"/>
      <selection pane="bottomLeft"/>
      <selection pane="bottomRight" activeCell="W99" sqref="W99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146" customWidth="1"/>
    <col min="10" max="10" width="16.125" style="147" customWidth="1"/>
    <col min="11" max="11" width="15.75" style="7" hidden="1" customWidth="1"/>
    <col min="12" max="12" width="15.375" style="7" hidden="1" customWidth="1"/>
    <col min="13" max="14" width="16.125" style="7" hidden="1" customWidth="1"/>
    <col min="15" max="15" width="16.125" style="245" hidden="1" customWidth="1"/>
    <col min="16" max="16" width="15.375" style="7" hidden="1" customWidth="1"/>
    <col min="17" max="18" width="16.125" style="6" hidden="1" customWidth="1"/>
    <col min="19" max="19" width="17.25" style="6" hidden="1" customWidth="1"/>
    <col min="20" max="20" width="16.875" style="6" customWidth="1"/>
    <col min="21" max="21" width="9.625" style="6" customWidth="1"/>
    <col min="22" max="22" width="9.75" style="6" customWidth="1"/>
    <col min="23" max="16384" width="9" style="6"/>
  </cols>
  <sheetData>
    <row r="1" spans="1:22" s="1" customFormat="1" ht="28.5" customHeight="1">
      <c r="A1" s="358" t="s">
        <v>257</v>
      </c>
      <c r="B1" s="358"/>
      <c r="C1" s="358"/>
      <c r="D1" s="358"/>
      <c r="E1" s="358"/>
      <c r="F1" s="358"/>
      <c r="G1" s="358"/>
      <c r="H1" s="358"/>
      <c r="I1" s="479"/>
      <c r="J1" s="479"/>
      <c r="K1" s="358"/>
      <c r="L1" s="358"/>
      <c r="M1" s="358"/>
      <c r="N1" s="358"/>
      <c r="O1" s="22"/>
      <c r="P1" s="22"/>
    </row>
    <row r="2" spans="1:22" s="144" customFormat="1" ht="18" customHeight="1">
      <c r="A2" s="148" t="str">
        <f>"编制单位："&amp;封面!A8</f>
        <v>编制单位：池州天赐高新材料有限公司</v>
      </c>
      <c r="B2" s="145"/>
      <c r="C2" s="145"/>
      <c r="D2" s="145"/>
      <c r="E2" s="145"/>
      <c r="F2" s="145"/>
      <c r="G2" s="145"/>
      <c r="H2" s="149"/>
      <c r="I2" s="153"/>
      <c r="J2" s="153"/>
      <c r="K2" s="154"/>
      <c r="L2" s="154"/>
      <c r="M2" s="155"/>
      <c r="N2" s="155"/>
      <c r="O2" s="155"/>
      <c r="P2" s="156"/>
    </row>
    <row r="3" spans="1:22" s="145" customFormat="1" ht="15" customHeight="1">
      <c r="A3" s="148" t="str">
        <f>"编制期间："&amp;YEAR(封面!$G$13)&amp;"年"&amp;MONTH(封面!$G$13)&amp;"月"</f>
        <v>编制期间：2020年3月</v>
      </c>
      <c r="G3" s="150"/>
      <c r="I3" s="157"/>
      <c r="J3" s="158"/>
      <c r="L3" s="159" t="str">
        <f>"编制日期："&amp;YEAR(封面!$G$14)&amp;"年"&amp;MONTH(封面!$G$14)&amp;"月5日"</f>
        <v>编制日期：2020年4月5日</v>
      </c>
      <c r="M3" s="160"/>
      <c r="N3" s="161"/>
      <c r="O3" s="161"/>
      <c r="P3" s="148"/>
    </row>
    <row r="4" spans="1:22" s="104" customFormat="1" ht="14.25" customHeight="1">
      <c r="A4" s="478" t="s">
        <v>16</v>
      </c>
      <c r="B4" s="478" t="s">
        <v>17</v>
      </c>
      <c r="C4" s="475" t="s">
        <v>18</v>
      </c>
      <c r="D4" s="318" t="s">
        <v>19</v>
      </c>
      <c r="E4" s="319"/>
      <c r="F4" s="320" t="s">
        <v>20</v>
      </c>
      <c r="G4" s="320"/>
      <c r="H4" s="480" t="s">
        <v>572</v>
      </c>
      <c r="I4" s="481"/>
      <c r="J4" s="481"/>
      <c r="K4" s="313"/>
      <c r="L4" s="313"/>
      <c r="M4" s="313"/>
      <c r="N4" s="313"/>
      <c r="O4" s="313"/>
      <c r="P4" s="313"/>
      <c r="Q4" s="313"/>
      <c r="R4" s="313"/>
      <c r="S4" s="313"/>
      <c r="T4" s="313" t="s">
        <v>21</v>
      </c>
      <c r="U4" s="476" t="s">
        <v>22</v>
      </c>
    </row>
    <row r="5" spans="1:22" s="102" customFormat="1" ht="13.5">
      <c r="A5" s="478"/>
      <c r="B5" s="478"/>
      <c r="C5" s="475"/>
      <c r="D5" s="152" t="s">
        <v>23</v>
      </c>
      <c r="E5" s="152" t="s">
        <v>24</v>
      </c>
      <c r="F5" s="152" t="s">
        <v>23</v>
      </c>
      <c r="G5" s="152" t="s">
        <v>24</v>
      </c>
      <c r="H5" s="151" t="s">
        <v>25</v>
      </c>
      <c r="I5" s="151" t="s">
        <v>26</v>
      </c>
      <c r="J5" s="16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244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313"/>
      <c r="U5" s="477"/>
    </row>
    <row r="6" spans="1:22" s="73" customFormat="1" ht="17.25" customHeight="1">
      <c r="A6" s="464" t="s">
        <v>37</v>
      </c>
      <c r="B6" s="463" t="s">
        <v>38</v>
      </c>
      <c r="C6" s="79" t="s">
        <v>38</v>
      </c>
      <c r="D6" s="86">
        <f ca="1">OFFSET($H6,0,MONTH(封面!$G$13)-1,)-OFFSET('2019管理费用'!$H6,0,MONTH(封面!$G$13)-1,)</f>
        <v>-5948.2799999999988</v>
      </c>
      <c r="E6" s="86">
        <f ca="1">OFFSET($H6,0,MONTH(封面!$G$13)-1,)-OFFSET('2020预算管理费用'!$H6,0,MONTH(封面!$G$13)-1,)</f>
        <v>7861.8000000000029</v>
      </c>
      <c r="F6" s="86">
        <f ca="1">SUM(OFFSET($H6,0,0,1,MONTH(封面!$G$13)))-SUM(OFFSET('2019管理费用'!$H6,0,0,1,MONTH(封面!$G$13)))</f>
        <v>-54637.039999999979</v>
      </c>
      <c r="G6" s="86">
        <f ca="1">SUM(OFFSET($H6,0,0,1,MONTH(封面!$G$13)))-SUM(OFFSET('2020预算管理费用'!$H6,0,0,1,MONTH(封面!$G$13)))</f>
        <v>9200.710000000021</v>
      </c>
      <c r="H6" s="80">
        <v>95824.75</v>
      </c>
      <c r="I6" s="80">
        <v>80514.16</v>
      </c>
      <c r="J6" s="80">
        <v>94861.8</v>
      </c>
      <c r="K6" s="80"/>
      <c r="L6" s="80"/>
      <c r="M6" s="80"/>
      <c r="N6" s="80"/>
      <c r="O6" s="80"/>
      <c r="P6" s="80"/>
      <c r="Q6" s="80"/>
      <c r="R6" s="80"/>
      <c r="S6" s="80"/>
      <c r="T6" s="87">
        <f>SUM(H6:S6)</f>
        <v>271200.71000000002</v>
      </c>
      <c r="U6" s="297"/>
      <c r="V6" s="163" t="s">
        <v>258</v>
      </c>
    </row>
    <row r="7" spans="1:22" s="73" customFormat="1" ht="17.25" customHeight="1">
      <c r="A7" s="464"/>
      <c r="B7" s="463"/>
      <c r="C7" s="79" t="s">
        <v>39</v>
      </c>
      <c r="D7" s="86">
        <f ca="1">OFFSET($H7,0,MONTH(封面!$G$13)-1,)-OFFSET('2019管理费用'!$H7,0,MONTH(封面!$G$13)-1,)</f>
        <v>1128</v>
      </c>
      <c r="E7" s="86">
        <f ca="1">OFFSET($H7,0,MONTH(封面!$G$13)-1,)-OFFSET('2020预算管理费用'!$H7,0,MONTH(封面!$G$13)-1,)</f>
        <v>991</v>
      </c>
      <c r="F7" s="86">
        <f ca="1">SUM(OFFSET($H7,0,0,1,MONTH(封面!$G$13)))-SUM(OFFSET('2019管理费用'!$H7,0,0,1,MONTH(封面!$G$13)))</f>
        <v>29208</v>
      </c>
      <c r="G7" s="86">
        <f ca="1">SUM(OFFSET($H7,0,0,1,MONTH(封面!$G$13)))-SUM(OFFSET('2020预算管理费用'!$H7,0,0,1,MONTH(封面!$G$13)))</f>
        <v>5861</v>
      </c>
      <c r="H7" s="80">
        <v>6629</v>
      </c>
      <c r="I7" s="80">
        <v>3741</v>
      </c>
      <c r="J7" s="80">
        <v>3741</v>
      </c>
      <c r="K7" s="80"/>
      <c r="L7" s="80"/>
      <c r="M7" s="80"/>
      <c r="N7" s="80"/>
      <c r="O7" s="80"/>
      <c r="P7" s="80"/>
      <c r="Q7" s="80"/>
      <c r="R7" s="80"/>
      <c r="S7" s="80"/>
      <c r="T7" s="87">
        <f t="shared" ref="T7:T70" si="0">SUM(H7:S7)</f>
        <v>14111</v>
      </c>
      <c r="U7" s="88"/>
      <c r="V7" s="163" t="s">
        <v>259</v>
      </c>
    </row>
    <row r="8" spans="1:22" s="73" customFormat="1" ht="17.25" customHeight="1">
      <c r="A8" s="464"/>
      <c r="B8" s="78" t="s">
        <v>40</v>
      </c>
      <c r="C8" s="79" t="s">
        <v>40</v>
      </c>
      <c r="D8" s="86">
        <f ca="1">OFFSET($H8,0,MONTH(封面!$G$13)-1,)-OFFSET('2019管理费用'!$H8,0,MONTH(封面!$G$13)-1,)</f>
        <v>9523.7999999999993</v>
      </c>
      <c r="E8" s="86">
        <f ca="1">OFFSET($H8,0,MONTH(封面!$G$13)-1,)-OFFSET('2020预算管理费用'!$H8,0,MONTH(封面!$G$13)-1,)</f>
        <v>9223.7999999999993</v>
      </c>
      <c r="F8" s="86">
        <f ca="1">SUM(OFFSET($H8,0,0,1,MONTH(封面!$G$13)))-SUM(OFFSET('2019管理费用'!$H8,0,0,1,MONTH(封面!$G$13)))</f>
        <v>16785.699999999997</v>
      </c>
      <c r="G8" s="86">
        <f ca="1">SUM(OFFSET($H8,0,0,1,MONTH(封面!$G$13)))-SUM(OFFSET('2020预算管理费用'!$H8,0,0,1,MONTH(封面!$G$13)))</f>
        <v>16485.699999999997</v>
      </c>
      <c r="H8" s="80">
        <v>7261.9</v>
      </c>
      <c r="I8" s="80">
        <v>0</v>
      </c>
      <c r="J8" s="80">
        <v>9523.7999999999993</v>
      </c>
      <c r="K8" s="80"/>
      <c r="L8" s="80"/>
      <c r="M8" s="80"/>
      <c r="N8" s="80"/>
      <c r="O8" s="80"/>
      <c r="P8" s="80"/>
      <c r="Q8" s="80"/>
      <c r="R8" s="80"/>
      <c r="S8" s="80"/>
      <c r="T8" s="87">
        <f t="shared" si="0"/>
        <v>16785.699999999997</v>
      </c>
      <c r="U8" s="88"/>
      <c r="V8" s="163" t="s">
        <v>260</v>
      </c>
    </row>
    <row r="9" spans="1:22" s="73" customFormat="1" ht="17.25" customHeight="1">
      <c r="A9" s="464"/>
      <c r="B9" s="78" t="s">
        <v>41</v>
      </c>
      <c r="C9" s="79" t="s">
        <v>41</v>
      </c>
      <c r="D9" s="86">
        <f ca="1">OFFSET($H9,0,MONTH(封面!$G$13)-1,)-OFFSET('2019管理费用'!$H9,0,MONTH(封面!$G$13)-1,)</f>
        <v>0</v>
      </c>
      <c r="E9" s="86">
        <f ca="1">OFFSET($H9,0,MONTH(封面!$G$13)-1,)-OFFSET('2020预算管理费用'!$H9,0,MONTH(封面!$G$13)-1,)</f>
        <v>0</v>
      </c>
      <c r="F9" s="86">
        <f ca="1">SUM(OFFSET($H9,0,0,1,MONTH(封面!$G$13)))-SUM(OFFSET('2019管理费用'!$H9,0,0,1,MONTH(封面!$G$13)))</f>
        <v>0</v>
      </c>
      <c r="G9" s="86">
        <f ca="1">SUM(OFFSET($H9,0,0,1,MONTH(封面!$G$13)))-SUM(OFFSET('2020预算管理费用'!$H9,0,0,1,MONTH(封面!$G$13)))</f>
        <v>0</v>
      </c>
      <c r="H9" s="80"/>
      <c r="I9" s="80">
        <v>0</v>
      </c>
      <c r="J9" s="80">
        <v>0</v>
      </c>
      <c r="K9" s="80"/>
      <c r="L9" s="80"/>
      <c r="M9" s="80"/>
      <c r="N9" s="80"/>
      <c r="O9" s="80"/>
      <c r="P9" s="80"/>
      <c r="Q9" s="80"/>
      <c r="R9" s="80"/>
      <c r="S9" s="80"/>
      <c r="T9" s="87">
        <f t="shared" si="0"/>
        <v>0</v>
      </c>
      <c r="U9" s="88"/>
      <c r="V9" s="163" t="s">
        <v>261</v>
      </c>
    </row>
    <row r="10" spans="1:22" s="73" customFormat="1" ht="17.25" customHeight="1">
      <c r="A10" s="464"/>
      <c r="B10" s="463" t="s">
        <v>42</v>
      </c>
      <c r="C10" s="79" t="s">
        <v>43</v>
      </c>
      <c r="D10" s="86">
        <f ca="1">OFFSET($H10,0,MONTH(封面!$G$13)-1,)-OFFSET('2019管理费用'!$H10,0,MONTH(封面!$G$13)-1,)</f>
        <v>1405</v>
      </c>
      <c r="E10" s="86">
        <f ca="1">OFFSET($H10,0,MONTH(封面!$G$13)-1,)-OFFSET('2020预算管理费用'!$H10,0,MONTH(封面!$G$13)-1,)</f>
        <v>-9995</v>
      </c>
      <c r="F10" s="86">
        <f ca="1">SUM(OFFSET($H10,0,0,1,MONTH(封面!$G$13)))-SUM(OFFSET('2019管理费用'!$H10,0,0,1,MONTH(封面!$G$13)))</f>
        <v>3280</v>
      </c>
      <c r="G10" s="86">
        <f ca="1">SUM(OFFSET($H10,0,0,1,MONTH(封面!$G$13)))-SUM(OFFSET('2020预算管理费用'!$H10,0,0,1,MONTH(封面!$G$13)))</f>
        <v>-33315</v>
      </c>
      <c r="H10" s="80">
        <v>8740</v>
      </c>
      <c r="I10" s="80">
        <v>5140</v>
      </c>
      <c r="J10" s="80">
        <v>8605</v>
      </c>
      <c r="K10" s="80"/>
      <c r="L10" s="80"/>
      <c r="M10" s="80"/>
      <c r="N10" s="80"/>
      <c r="O10" s="80"/>
      <c r="P10" s="80"/>
      <c r="Q10" s="80"/>
      <c r="R10" s="80"/>
      <c r="S10" s="80"/>
      <c r="T10" s="87">
        <f t="shared" si="0"/>
        <v>22485</v>
      </c>
      <c r="U10" s="88"/>
      <c r="V10" s="163" t="s">
        <v>262</v>
      </c>
    </row>
    <row r="11" spans="1:22" s="73" customFormat="1" ht="17.25" customHeight="1">
      <c r="A11" s="464"/>
      <c r="B11" s="463"/>
      <c r="C11" s="79" t="s">
        <v>44</v>
      </c>
      <c r="D11" s="86">
        <f ca="1">OFFSET($H11,0,MONTH(封面!$G$13)-1,)-OFFSET('2019管理费用'!$H11,0,MONTH(封面!$G$13)-1,)</f>
        <v>7902</v>
      </c>
      <c r="E11" s="86">
        <f ca="1">OFFSET($H11,0,MONTH(封面!$G$13)-1,)-OFFSET('2020预算管理费用'!$H11,0,MONTH(封面!$G$13)-1,)</f>
        <v>6312</v>
      </c>
      <c r="F11" s="86">
        <f ca="1">SUM(OFFSET($H11,0,0,1,MONTH(封面!$G$13)))-SUM(OFFSET('2019管理费用'!$H11,0,0,1,MONTH(封面!$G$13)))</f>
        <v>7152</v>
      </c>
      <c r="G11" s="86">
        <f ca="1">SUM(OFFSET($H11,0,0,1,MONTH(封面!$G$13)))-SUM(OFFSET('2020预算管理费用'!$H11,0,0,1,MONTH(封面!$G$13)))</f>
        <v>-7188</v>
      </c>
      <c r="H11" s="80"/>
      <c r="I11" s="80">
        <v>0</v>
      </c>
      <c r="J11" s="80">
        <v>6312</v>
      </c>
      <c r="K11" s="80"/>
      <c r="L11" s="80"/>
      <c r="M11" s="80"/>
      <c r="N11" s="80"/>
      <c r="O11" s="80"/>
      <c r="P11" s="80"/>
      <c r="Q11" s="80"/>
      <c r="R11" s="80"/>
      <c r="S11" s="80"/>
      <c r="T11" s="87">
        <f t="shared" si="0"/>
        <v>6312</v>
      </c>
      <c r="U11" s="88"/>
      <c r="V11" s="163" t="s">
        <v>263</v>
      </c>
    </row>
    <row r="12" spans="1:22" s="73" customFormat="1" ht="17.25" customHeight="1">
      <c r="A12" s="464"/>
      <c r="B12" s="463"/>
      <c r="C12" s="79" t="s">
        <v>45</v>
      </c>
      <c r="D12" s="86">
        <f ca="1">OFFSET($H12,0,MONTH(封面!$G$13)-1,)-OFFSET('2019管理费用'!$H12,0,MONTH(封面!$G$13)-1,)</f>
        <v>0</v>
      </c>
      <c r="E12" s="86">
        <f ca="1">OFFSET($H12,0,MONTH(封面!$G$13)-1,)-OFFSET('2020预算管理费用'!$H12,0,MONTH(封面!$G$13)-1,)</f>
        <v>0</v>
      </c>
      <c r="F12" s="86">
        <f ca="1">SUM(OFFSET($H12,0,0,1,MONTH(封面!$G$13)))-SUM(OFFSET('2019管理费用'!$H12,0,0,1,MONTH(封面!$G$13)))</f>
        <v>0</v>
      </c>
      <c r="G12" s="86">
        <f ca="1">SUM(OFFSET($H12,0,0,1,MONTH(封面!$G$13)))-SUM(OFFSET('2020预算管理费用'!$H12,0,0,1,MONTH(封面!$G$13)))</f>
        <v>0</v>
      </c>
      <c r="H12" s="80"/>
      <c r="I12" s="80">
        <v>0</v>
      </c>
      <c r="J12" s="80">
        <v>0</v>
      </c>
      <c r="K12" s="80"/>
      <c r="L12" s="80"/>
      <c r="M12" s="80"/>
      <c r="N12" s="80"/>
      <c r="O12" s="80"/>
      <c r="P12" s="80"/>
      <c r="Q12" s="80"/>
      <c r="R12" s="80"/>
      <c r="S12" s="80"/>
      <c r="T12" s="87">
        <f t="shared" si="0"/>
        <v>0</v>
      </c>
      <c r="U12" s="88"/>
      <c r="V12" s="163" t="s">
        <v>264</v>
      </c>
    </row>
    <row r="13" spans="1:22" s="73" customFormat="1" ht="17.25" customHeight="1">
      <c r="A13" s="464"/>
      <c r="B13" s="463"/>
      <c r="C13" s="79" t="s">
        <v>46</v>
      </c>
      <c r="D13" s="86">
        <f ca="1">OFFSET($H13,0,MONTH(封面!$G$13)-1,)-OFFSET('2019管理费用'!$H13,0,MONTH(封面!$G$13)-1,)</f>
        <v>-80</v>
      </c>
      <c r="E13" s="86">
        <f ca="1">OFFSET($H13,0,MONTH(封面!$G$13)-1,)-OFFSET('2020预算管理费用'!$H13,0,MONTH(封面!$G$13)-1,)</f>
        <v>-1100</v>
      </c>
      <c r="F13" s="86">
        <f ca="1">SUM(OFFSET($H13,0,0,1,MONTH(封面!$G$13)))-SUM(OFFSET('2019管理费用'!$H13,0,0,1,MONTH(封面!$G$13)))</f>
        <v>-80</v>
      </c>
      <c r="G13" s="86">
        <f ca="1">SUM(OFFSET($H13,0,0,1,MONTH(封面!$G$13)))-SUM(OFFSET('2020预算管理费用'!$H13,0,0,1,MONTH(封面!$G$13)))</f>
        <v>-3300</v>
      </c>
      <c r="H13" s="80"/>
      <c r="I13" s="80">
        <v>0</v>
      </c>
      <c r="J13" s="80">
        <v>0</v>
      </c>
      <c r="K13" s="80"/>
      <c r="L13" s="80"/>
      <c r="M13" s="80"/>
      <c r="N13" s="80"/>
      <c r="O13" s="80"/>
      <c r="P13" s="80"/>
      <c r="Q13" s="80"/>
      <c r="R13" s="80"/>
      <c r="S13" s="80"/>
      <c r="T13" s="87">
        <f t="shared" si="0"/>
        <v>0</v>
      </c>
      <c r="U13" s="300"/>
      <c r="V13" s="163" t="s">
        <v>265</v>
      </c>
    </row>
    <row r="14" spans="1:22" s="73" customFormat="1" ht="17.25" customHeight="1">
      <c r="A14" s="464"/>
      <c r="B14" s="463"/>
      <c r="C14" s="79" t="s">
        <v>47</v>
      </c>
      <c r="D14" s="86">
        <f ca="1">OFFSET($H14,0,MONTH(封面!$G$13)-1,)-OFFSET('2019管理费用'!$H14,0,MONTH(封面!$G$13)-1,)</f>
        <v>0</v>
      </c>
      <c r="E14" s="86">
        <f ca="1">OFFSET($H14,0,MONTH(封面!$G$13)-1,)-OFFSET('2020预算管理费用'!$H14,0,MONTH(封面!$G$13)-1,)</f>
        <v>0</v>
      </c>
      <c r="F14" s="86">
        <f ca="1">SUM(OFFSET($H14,0,0,1,MONTH(封面!$G$13)))-SUM(OFFSET('2019管理费用'!$H14,0,0,1,MONTH(封面!$G$13)))</f>
        <v>0</v>
      </c>
      <c r="G14" s="86">
        <f ca="1">SUM(OFFSET($H14,0,0,1,MONTH(封面!$G$13)))-SUM(OFFSET('2020预算管理费用'!$H14,0,0,1,MONTH(封面!$G$13)))</f>
        <v>0</v>
      </c>
      <c r="H14" s="80"/>
      <c r="I14" s="80">
        <v>0</v>
      </c>
      <c r="J14" s="80">
        <v>0</v>
      </c>
      <c r="K14" s="80"/>
      <c r="L14" s="80"/>
      <c r="M14" s="80"/>
      <c r="N14" s="80"/>
      <c r="O14" s="80"/>
      <c r="P14" s="80"/>
      <c r="Q14" s="80"/>
      <c r="R14" s="80"/>
      <c r="S14" s="80"/>
      <c r="T14" s="87">
        <f t="shared" si="0"/>
        <v>0</v>
      </c>
      <c r="U14" s="88"/>
      <c r="V14" s="163" t="s">
        <v>266</v>
      </c>
    </row>
    <row r="15" spans="1:22" s="73" customFormat="1" ht="17.25" customHeight="1">
      <c r="A15" s="464"/>
      <c r="B15" s="463"/>
      <c r="C15" s="79" t="s">
        <v>48</v>
      </c>
      <c r="D15" s="86">
        <f ca="1">OFFSET($H15,0,MONTH(封面!$G$13)-1,)-OFFSET('2019管理费用'!$H15,0,MONTH(封面!$G$13)-1,)</f>
        <v>0</v>
      </c>
      <c r="E15" s="86">
        <f ca="1">OFFSET($H15,0,MONTH(封面!$G$13)-1,)-OFFSET('2020预算管理费用'!$H15,0,MONTH(封面!$G$13)-1,)</f>
        <v>0</v>
      </c>
      <c r="F15" s="86">
        <f ca="1">SUM(OFFSET($H15,0,0,1,MONTH(封面!$G$13)))-SUM(OFFSET('2019管理费用'!$H15,0,0,1,MONTH(封面!$G$13)))</f>
        <v>0</v>
      </c>
      <c r="G15" s="86">
        <f ca="1">SUM(OFFSET($H15,0,0,1,MONTH(封面!$G$13)))-SUM(OFFSET('2020预算管理费用'!$H15,0,0,1,MONTH(封面!$G$13)))</f>
        <v>0</v>
      </c>
      <c r="H15" s="80"/>
      <c r="I15" s="80">
        <v>0</v>
      </c>
      <c r="J15" s="80">
        <v>0</v>
      </c>
      <c r="K15" s="80"/>
      <c r="L15" s="80"/>
      <c r="M15" s="80"/>
      <c r="N15" s="80"/>
      <c r="O15" s="80"/>
      <c r="P15" s="80"/>
      <c r="Q15" s="80"/>
      <c r="R15" s="80"/>
      <c r="S15" s="80"/>
      <c r="T15" s="87">
        <f t="shared" si="0"/>
        <v>0</v>
      </c>
      <c r="U15" s="88"/>
      <c r="V15" s="163" t="s">
        <v>267</v>
      </c>
    </row>
    <row r="16" spans="1:22" s="73" customFormat="1" ht="17.25" customHeight="1">
      <c r="A16" s="464"/>
      <c r="B16" s="463"/>
      <c r="C16" s="79" t="s">
        <v>49</v>
      </c>
      <c r="D16" s="86">
        <f ca="1">OFFSET($H16,0,MONTH(封面!$G$13)-1,)-OFFSET('2019管理费用'!$H16,0,MONTH(封面!$G$13)-1,)</f>
        <v>0</v>
      </c>
      <c r="E16" s="86">
        <f ca="1">OFFSET($H16,0,MONTH(封面!$G$13)-1,)-OFFSET('2020预算管理费用'!$H16,0,MONTH(封面!$G$13)-1,)</f>
        <v>0</v>
      </c>
      <c r="F16" s="86">
        <f ca="1">SUM(OFFSET($H16,0,0,1,MONTH(封面!$G$13)))-SUM(OFFSET('2019管理费用'!$H16,0,0,1,MONTH(封面!$G$13)))</f>
        <v>0</v>
      </c>
      <c r="G16" s="86">
        <f ca="1">SUM(OFFSET($H16,0,0,1,MONTH(封面!$G$13)))-SUM(OFFSET('2020预算管理费用'!$H16,0,0,1,MONTH(封面!$G$13)))</f>
        <v>0</v>
      </c>
      <c r="H16" s="80"/>
      <c r="I16" s="80">
        <v>0</v>
      </c>
      <c r="J16" s="80">
        <v>0</v>
      </c>
      <c r="K16" s="80"/>
      <c r="L16" s="80"/>
      <c r="M16" s="80"/>
      <c r="N16" s="80"/>
      <c r="O16" s="80"/>
      <c r="P16" s="80"/>
      <c r="Q16" s="80"/>
      <c r="R16" s="80"/>
      <c r="S16" s="80"/>
      <c r="T16" s="87">
        <f t="shared" si="0"/>
        <v>0</v>
      </c>
      <c r="U16" s="88"/>
      <c r="V16" s="163" t="s">
        <v>268</v>
      </c>
    </row>
    <row r="17" spans="1:22" s="73" customFormat="1" ht="17.25" customHeight="1">
      <c r="A17" s="464"/>
      <c r="B17" s="463"/>
      <c r="C17" s="79" t="s">
        <v>50</v>
      </c>
      <c r="D17" s="86">
        <f ca="1">OFFSET($H17,0,MONTH(封面!$G$13)-1,)-OFFSET('2019管理费用'!$H17,0,MONTH(封面!$G$13)-1,)</f>
        <v>0</v>
      </c>
      <c r="E17" s="86">
        <f ca="1">OFFSET($H17,0,MONTH(封面!$G$13)-1,)-OFFSET('2020预算管理费用'!$H17,0,MONTH(封面!$G$13)-1,)</f>
        <v>0</v>
      </c>
      <c r="F17" s="86">
        <f ca="1">SUM(OFFSET($H17,0,0,1,MONTH(封面!$G$13)))-SUM(OFFSET('2019管理费用'!$H17,0,0,1,MONTH(封面!$G$13)))</f>
        <v>0</v>
      </c>
      <c r="G17" s="86">
        <f ca="1">SUM(OFFSET($H17,0,0,1,MONTH(封面!$G$13)))-SUM(OFFSET('2020预算管理费用'!$H17,0,0,1,MONTH(封面!$G$13)))</f>
        <v>-1000</v>
      </c>
      <c r="H17" s="80"/>
      <c r="I17" s="80">
        <v>0</v>
      </c>
      <c r="J17" s="80">
        <v>0</v>
      </c>
      <c r="K17" s="80"/>
      <c r="L17" s="80"/>
      <c r="M17" s="80"/>
      <c r="N17" s="80"/>
      <c r="O17" s="80"/>
      <c r="P17" s="80"/>
      <c r="Q17" s="80"/>
      <c r="R17" s="80"/>
      <c r="S17" s="80"/>
      <c r="T17" s="87">
        <f t="shared" si="0"/>
        <v>0</v>
      </c>
      <c r="U17" s="88"/>
      <c r="V17" s="163" t="s">
        <v>269</v>
      </c>
    </row>
    <row r="18" spans="1:22" s="73" customFormat="1" ht="17.25" customHeight="1">
      <c r="A18" s="464"/>
      <c r="B18" s="463"/>
      <c r="C18" s="79" t="s">
        <v>51</v>
      </c>
      <c r="D18" s="86">
        <f ca="1">OFFSET($H18,0,MONTH(封面!$G$13)-1,)-OFFSET('2019管理费用'!$H18,0,MONTH(封面!$G$13)-1,)</f>
        <v>-10847.45</v>
      </c>
      <c r="E18" s="86">
        <f ca="1">OFFSET($H18,0,MONTH(封面!$G$13)-1,)-OFFSET('2020预算管理费用'!$H18,0,MONTH(封面!$G$13)-1,)</f>
        <v>-2277.4499999999998</v>
      </c>
      <c r="F18" s="86">
        <f ca="1">SUM(OFFSET($H18,0,0,1,MONTH(封面!$G$13)))-SUM(OFFSET('2019管理费用'!$H18,0,0,1,MONTH(封面!$G$13)))</f>
        <v>7693.7599999999984</v>
      </c>
      <c r="G18" s="86">
        <f ca="1">SUM(OFFSET($H18,0,0,1,MONTH(封面!$G$13)))-SUM(OFFSET('2020预算管理费用'!$H18,0,0,1,MONTH(封面!$G$13)))</f>
        <v>6543.7599999999984</v>
      </c>
      <c r="H18" s="80">
        <v>20421.21</v>
      </c>
      <c r="I18" s="80">
        <v>4000</v>
      </c>
      <c r="J18" s="80">
        <v>-827.45</v>
      </c>
      <c r="K18" s="80"/>
      <c r="L18" s="80"/>
      <c r="M18" s="80"/>
      <c r="N18" s="80"/>
      <c r="O18" s="80"/>
      <c r="P18" s="80"/>
      <c r="Q18" s="80"/>
      <c r="R18" s="80"/>
      <c r="S18" s="80"/>
      <c r="T18" s="87">
        <f t="shared" si="0"/>
        <v>23593.759999999998</v>
      </c>
      <c r="U18" s="88"/>
      <c r="V18" s="163" t="s">
        <v>270</v>
      </c>
    </row>
    <row r="19" spans="1:22" s="73" customFormat="1" ht="17.25" customHeight="1">
      <c r="A19" s="464"/>
      <c r="B19" s="78" t="s">
        <v>52</v>
      </c>
      <c r="C19" s="79" t="s">
        <v>52</v>
      </c>
      <c r="D19" s="86">
        <f ca="1">OFFSET($H19,0,MONTH(封面!$G$13)-1,)-OFFSET('2019管理费用'!$H19,0,MONTH(封面!$G$13)-1,)</f>
        <v>1818</v>
      </c>
      <c r="E19" s="86">
        <f ca="1">OFFSET($H19,0,MONTH(封面!$G$13)-1,)-OFFSET('2020预算管理费用'!$H19,0,MONTH(封面!$G$13)-1,)</f>
        <v>-641.2419000000009</v>
      </c>
      <c r="F19" s="86">
        <f ca="1">SUM(OFFSET($H19,0,0,1,MONTH(封面!$G$13)))-SUM(OFFSET('2019管理费用'!$H19,0,0,1,MONTH(封面!$G$13)))</f>
        <v>1554</v>
      </c>
      <c r="G19" s="86">
        <f ca="1">SUM(OFFSET($H19,0,0,1,MONTH(封面!$G$13)))-SUM(OFFSET('2020预算管理费用'!$H19,0,0,1,MONTH(封面!$G$13)))</f>
        <v>-5823.7257000000027</v>
      </c>
      <c r="H19" s="80">
        <v>999</v>
      </c>
      <c r="I19" s="80">
        <v>999</v>
      </c>
      <c r="J19" s="80">
        <v>2949</v>
      </c>
      <c r="K19" s="80"/>
      <c r="L19" s="80"/>
      <c r="M19" s="80"/>
      <c r="N19" s="80"/>
      <c r="O19" s="80"/>
      <c r="P19" s="80"/>
      <c r="Q19" s="80"/>
      <c r="R19" s="80"/>
      <c r="S19" s="80"/>
      <c r="T19" s="87">
        <f t="shared" si="0"/>
        <v>4947</v>
      </c>
      <c r="U19" s="88"/>
      <c r="V19" s="163" t="s">
        <v>271</v>
      </c>
    </row>
    <row r="20" spans="1:22" s="73" customFormat="1" ht="17.25" customHeight="1">
      <c r="A20" s="464"/>
      <c r="B20" s="78" t="s">
        <v>53</v>
      </c>
      <c r="C20" s="79" t="s">
        <v>53</v>
      </c>
      <c r="D20" s="86">
        <f ca="1">OFFSET($H20,0,MONTH(封面!$G$13)-1,)-OFFSET('2019管理费用'!$H20,0,MONTH(封面!$G$13)-1,)</f>
        <v>0</v>
      </c>
      <c r="E20" s="86">
        <f ca="1">OFFSET($H20,0,MONTH(封面!$G$13)-1,)-OFFSET('2020预算管理费用'!$H20,0,MONTH(封面!$G$13)-1,)</f>
        <v>0</v>
      </c>
      <c r="F20" s="86">
        <f ca="1">SUM(OFFSET($H20,0,0,1,MONTH(封面!$G$13)))-SUM(OFFSET('2019管理费用'!$H20,0,0,1,MONTH(封面!$G$13)))</f>
        <v>-13393.5</v>
      </c>
      <c r="G20" s="86">
        <f ca="1">SUM(OFFSET($H20,0,0,1,MONTH(封面!$G$13)))-SUM(OFFSET('2020预算管理费用'!$H20,0,0,1,MONTH(封面!$G$13)))</f>
        <v>0</v>
      </c>
      <c r="H20" s="80"/>
      <c r="I20" s="80">
        <v>0</v>
      </c>
      <c r="J20" s="80">
        <v>0</v>
      </c>
      <c r="K20" s="80"/>
      <c r="L20" s="80"/>
      <c r="M20" s="80"/>
      <c r="N20" s="80"/>
      <c r="O20" s="80"/>
      <c r="P20" s="80"/>
      <c r="Q20" s="80"/>
      <c r="R20" s="80"/>
      <c r="S20" s="80"/>
      <c r="T20" s="87">
        <f t="shared" si="0"/>
        <v>0</v>
      </c>
      <c r="U20" s="88"/>
      <c r="V20" s="163" t="s">
        <v>272</v>
      </c>
    </row>
    <row r="21" spans="1:22" s="73" customFormat="1" ht="17.25" customHeight="1">
      <c r="A21" s="464"/>
      <c r="B21" s="78" t="s">
        <v>54</v>
      </c>
      <c r="C21" s="79" t="s">
        <v>54</v>
      </c>
      <c r="D21" s="86">
        <f ca="1">OFFSET($H21,0,MONTH(封面!$G$13)-1,)-OFFSET('2019管理费用'!$H21,0,MONTH(封面!$G$13)-1,)</f>
        <v>-1000</v>
      </c>
      <c r="E21" s="86">
        <f ca="1">OFFSET($H21,0,MONTH(封面!$G$13)-1,)-OFFSET('2020预算管理费用'!$H21,0,MONTH(封面!$G$13)-1,)</f>
        <v>0</v>
      </c>
      <c r="F21" s="86">
        <f ca="1">SUM(OFFSET($H21,0,0,1,MONTH(封面!$G$13)))-SUM(OFFSET('2019管理费用'!$H21,0,0,1,MONTH(封面!$G$13)))</f>
        <v>-1000</v>
      </c>
      <c r="G21" s="86">
        <f ca="1">SUM(OFFSET($H21,0,0,1,MONTH(封面!$G$13)))-SUM(OFFSET('2020预算管理费用'!$H21,0,0,1,MONTH(封面!$G$13)))</f>
        <v>0</v>
      </c>
      <c r="H21" s="80"/>
      <c r="I21" s="80">
        <v>0</v>
      </c>
      <c r="J21" s="80">
        <v>0</v>
      </c>
      <c r="K21" s="80"/>
      <c r="L21" s="80"/>
      <c r="M21" s="80"/>
      <c r="N21" s="80"/>
      <c r="O21" s="80"/>
      <c r="P21" s="80"/>
      <c r="Q21" s="80"/>
      <c r="R21" s="80"/>
      <c r="S21" s="80"/>
      <c r="T21" s="87">
        <f t="shared" si="0"/>
        <v>0</v>
      </c>
      <c r="U21" s="88"/>
      <c r="V21" s="163" t="s">
        <v>273</v>
      </c>
    </row>
    <row r="22" spans="1:22" s="73" customFormat="1" ht="17.25" customHeight="1">
      <c r="A22" s="464"/>
      <c r="B22" s="463" t="s">
        <v>55</v>
      </c>
      <c r="C22" s="79" t="s">
        <v>56</v>
      </c>
      <c r="D22" s="86">
        <f ca="1">OFFSET($H22,0,MONTH(封面!$G$13)-1,)-OFFSET('2019管理费用'!$H22,0,MONTH(封面!$G$13)-1,)</f>
        <v>-21655.79</v>
      </c>
      <c r="E22" s="86">
        <f ca="1">OFFSET($H22,0,MONTH(封面!$G$13)-1,)-OFFSET('2020预算管理费用'!$H22,0,MONTH(封面!$G$13)-1,)</f>
        <v>-14229.185692168623</v>
      </c>
      <c r="F22" s="86">
        <f ca="1">SUM(OFFSET($H22,0,0,1,MONTH(封面!$G$13)))-SUM(OFFSET('2019管理费用'!$H22,0,0,1,MONTH(封面!$G$13)))</f>
        <v>-35968.949999999997</v>
      </c>
      <c r="G22" s="86">
        <f ca="1">SUM(OFFSET($H22,0,0,1,MONTH(封面!$G$13)))-SUM(OFFSET('2020预算管理费用'!$H22,0,0,1,MONTH(封面!$G$13)))</f>
        <v>-13689.137076505867</v>
      </c>
      <c r="H22" s="80">
        <v>7741.14</v>
      </c>
      <c r="I22" s="80">
        <v>7741.12</v>
      </c>
      <c r="J22" s="80">
        <v>-6758.08</v>
      </c>
      <c r="K22" s="80"/>
      <c r="L22" s="80"/>
      <c r="M22" s="80"/>
      <c r="N22" s="80"/>
      <c r="O22" s="80"/>
      <c r="P22" s="80"/>
      <c r="Q22" s="80"/>
      <c r="R22" s="80"/>
      <c r="S22" s="80"/>
      <c r="T22" s="87">
        <f t="shared" si="0"/>
        <v>8724.18</v>
      </c>
      <c r="U22" s="88"/>
      <c r="V22" s="163" t="s">
        <v>274</v>
      </c>
    </row>
    <row r="23" spans="1:22" s="73" customFormat="1" ht="17.25" customHeight="1">
      <c r="A23" s="464"/>
      <c r="B23" s="463"/>
      <c r="C23" s="79" t="s">
        <v>57</v>
      </c>
      <c r="D23" s="86">
        <f ca="1">OFFSET($H23,0,MONTH(封面!$G$13)-1,)-OFFSET('2019管理费用'!$H23,0,MONTH(封面!$G$13)-1,)</f>
        <v>-603.31999999999994</v>
      </c>
      <c r="E23" s="86">
        <f ca="1">OFFSET($H23,0,MONTH(封面!$G$13)-1,)-OFFSET('2020预算管理费用'!$H23,0,MONTH(封面!$G$13)-1,)</f>
        <v>-444.79900787105817</v>
      </c>
      <c r="F23" s="86">
        <f ca="1">SUM(OFFSET($H23,0,0,1,MONTH(封面!$G$13)))-SUM(OFFSET('2019管理费用'!$H23,0,0,1,MONTH(封面!$G$13)))</f>
        <v>-903.46</v>
      </c>
      <c r="G23" s="86">
        <f ca="1">SUM(OFFSET($H23,0,0,1,MONTH(封面!$G$13)))-SUM(OFFSET('2020预算管理费用'!$H23,0,0,1,MONTH(封面!$G$13)))</f>
        <v>-427.91702361317442</v>
      </c>
      <c r="H23" s="80">
        <v>241.98</v>
      </c>
      <c r="I23" s="80">
        <v>241.98</v>
      </c>
      <c r="J23" s="80">
        <v>-211.26</v>
      </c>
      <c r="K23" s="80"/>
      <c r="L23" s="80"/>
      <c r="M23" s="80"/>
      <c r="N23" s="80"/>
      <c r="O23" s="80"/>
      <c r="P23" s="80"/>
      <c r="Q23" s="80"/>
      <c r="R23" s="80"/>
      <c r="S23" s="80"/>
      <c r="T23" s="87">
        <f t="shared" si="0"/>
        <v>272.7</v>
      </c>
      <c r="U23" s="88"/>
      <c r="V23" s="163" t="s">
        <v>275</v>
      </c>
    </row>
    <row r="24" spans="1:22" s="73" customFormat="1" ht="17.25" customHeight="1">
      <c r="A24" s="464"/>
      <c r="B24" s="463"/>
      <c r="C24" s="79" t="s">
        <v>58</v>
      </c>
      <c r="D24" s="86">
        <f ca="1">OFFSET($H24,0,MONTH(封面!$G$13)-1,)-OFFSET('2019管理费用'!$H24,0,MONTH(封面!$G$13)-1,)</f>
        <v>-904.39</v>
      </c>
      <c r="E24" s="86">
        <f ca="1">OFFSET($H24,0,MONTH(封面!$G$13)-1,)-OFFSET('2020预算管理费用'!$H24,0,MONTH(封面!$G$13)-1,)</f>
        <v>-825.08286297226527</v>
      </c>
      <c r="F24" s="86">
        <f ca="1">SUM(OFFSET($H24,0,0,1,MONTH(封面!$G$13)))-SUM(OFFSET('2019管理费用'!$H24,0,0,1,MONTH(封面!$G$13)))</f>
        <v>-1054.93</v>
      </c>
      <c r="G24" s="86">
        <f ca="1">SUM(OFFSET($H24,0,0,1,MONTH(封面!$G$13)))-SUM(OFFSET('2020预算管理费用'!$H24,0,0,1,MONTH(封面!$G$13)))</f>
        <v>-794.92858891679566</v>
      </c>
      <c r="H24" s="80">
        <v>432.22</v>
      </c>
      <c r="I24" s="80">
        <v>432.22</v>
      </c>
      <c r="J24" s="80">
        <v>-407.94</v>
      </c>
      <c r="K24" s="80"/>
      <c r="L24" s="80"/>
      <c r="M24" s="80"/>
      <c r="N24" s="80"/>
      <c r="O24" s="80"/>
      <c r="P24" s="80"/>
      <c r="Q24" s="80"/>
      <c r="R24" s="80"/>
      <c r="S24" s="80"/>
      <c r="T24" s="87">
        <f t="shared" si="0"/>
        <v>456.50000000000006</v>
      </c>
      <c r="U24" s="88"/>
      <c r="V24" s="163" t="s">
        <v>276</v>
      </c>
    </row>
    <row r="25" spans="1:22" s="73" customFormat="1" ht="17.25" customHeight="1">
      <c r="A25" s="464"/>
      <c r="B25" s="463"/>
      <c r="C25" s="79" t="s">
        <v>59</v>
      </c>
      <c r="D25" s="86">
        <f ca="1">OFFSET($H25,0,MONTH(封面!$G$13)-1,)-OFFSET('2019管理费用'!$H25,0,MONTH(封面!$G$13)-1,)</f>
        <v>-4956.92</v>
      </c>
      <c r="E25" s="86">
        <f ca="1">OFFSET($H25,0,MONTH(封面!$G$13)-1,)-OFFSET('2020预算管理费用'!$H25,0,MONTH(封面!$G$13)-1,)</f>
        <v>-4825.4124369880537</v>
      </c>
      <c r="F25" s="86">
        <f ca="1">SUM(OFFSET($H25,0,0,1,MONTH(封面!$G$13)))-SUM(OFFSET('2019管理费用'!$H25,0,0,1,MONTH(封面!$G$13)))</f>
        <v>-9160.8200000000015</v>
      </c>
      <c r="G25" s="86">
        <f ca="1">SUM(OFFSET($H25,0,0,1,MONTH(封面!$G$13)))-SUM(OFFSET('2020预算管理费用'!$H25,0,0,1,MONTH(封面!$G$13)))</f>
        <v>-6076.4673109641608</v>
      </c>
      <c r="H25" s="80">
        <v>5268.97</v>
      </c>
      <c r="I25" s="80">
        <v>3650.32</v>
      </c>
      <c r="J25" s="80">
        <v>259.76</v>
      </c>
      <c r="K25" s="80"/>
      <c r="L25" s="80"/>
      <c r="M25" s="80"/>
      <c r="N25" s="80"/>
      <c r="O25" s="80"/>
      <c r="P25" s="80"/>
      <c r="Q25" s="80"/>
      <c r="R25" s="80"/>
      <c r="S25" s="80"/>
      <c r="T25" s="87">
        <f t="shared" si="0"/>
        <v>9179.0500000000011</v>
      </c>
      <c r="U25" s="88"/>
      <c r="V25" s="163" t="s">
        <v>277</v>
      </c>
    </row>
    <row r="26" spans="1:22" s="73" customFormat="1" ht="17.25" customHeight="1">
      <c r="A26" s="464"/>
      <c r="B26" s="463"/>
      <c r="C26" s="79" t="s">
        <v>60</v>
      </c>
      <c r="D26" s="86">
        <f ca="1">OFFSET($H26,0,MONTH(封面!$G$13)-1,)-OFFSET('2019管理费用'!$H26,0,MONTH(封面!$G$13)-1,)</f>
        <v>-641.41999999999996</v>
      </c>
      <c r="E26" s="86">
        <f ca="1">OFFSET($H26,0,MONTH(封面!$G$13)-1,)-OFFSET('2020预算管理费用'!$H26,0,MONTH(封面!$G$13)-1,)</f>
        <v>0</v>
      </c>
      <c r="F26" s="86">
        <f ca="1">SUM(OFFSET($H26,0,0,1,MONTH(封面!$G$13)))-SUM(OFFSET('2019管理费用'!$H26,0,0,1,MONTH(封面!$G$13)))</f>
        <v>-1862.83</v>
      </c>
      <c r="G26" s="86">
        <f ca="1">SUM(OFFSET($H26,0,0,1,MONTH(封面!$G$13)))-SUM(OFFSET('2020预算管理费用'!$H26,0,0,1,MONTH(封面!$G$13)))</f>
        <v>61.44</v>
      </c>
      <c r="H26" s="80">
        <v>61.44</v>
      </c>
      <c r="I26" s="80">
        <v>0</v>
      </c>
      <c r="J26" s="80">
        <v>0</v>
      </c>
      <c r="K26" s="80"/>
      <c r="L26" s="80"/>
      <c r="M26" s="80"/>
      <c r="N26" s="80"/>
      <c r="O26" s="80"/>
      <c r="P26" s="80"/>
      <c r="Q26" s="80"/>
      <c r="R26" s="80"/>
      <c r="S26" s="80"/>
      <c r="T26" s="87">
        <f t="shared" si="0"/>
        <v>61.44</v>
      </c>
      <c r="U26" s="88"/>
      <c r="V26" s="163" t="s">
        <v>278</v>
      </c>
    </row>
    <row r="27" spans="1:22" s="73" customFormat="1" ht="17.25" customHeight="1">
      <c r="A27" s="464"/>
      <c r="B27" s="78" t="s">
        <v>61</v>
      </c>
      <c r="C27" s="79" t="s">
        <v>61</v>
      </c>
      <c r="D27" s="86">
        <f ca="1">OFFSET($H27,0,MONTH(封面!$G$13)-1,)-OFFSET('2019管理费用'!$H27,0,MONTH(封面!$G$13)-1,)</f>
        <v>0</v>
      </c>
      <c r="E27" s="86">
        <f ca="1">OFFSET($H27,0,MONTH(封面!$G$13)-1,)-OFFSET('2020预算管理费用'!$H27,0,MONTH(封面!$G$13)-1,)</f>
        <v>-200</v>
      </c>
      <c r="F27" s="86">
        <f ca="1">SUM(OFFSET($H27,0,0,1,MONTH(封面!$G$13)))-SUM(OFFSET('2019管理费用'!$H27,0,0,1,MONTH(封面!$G$13)))</f>
        <v>0</v>
      </c>
      <c r="G27" s="86">
        <f ca="1">SUM(OFFSET($H27,0,0,1,MONTH(封面!$G$13)))-SUM(OFFSET('2020预算管理费用'!$H27,0,0,1,MONTH(封面!$G$13)))</f>
        <v>-3100</v>
      </c>
      <c r="H27" s="80"/>
      <c r="I27" s="80">
        <v>0</v>
      </c>
      <c r="J27" s="80">
        <v>0</v>
      </c>
      <c r="K27" s="80"/>
      <c r="L27" s="80"/>
      <c r="M27" s="80"/>
      <c r="N27" s="80"/>
      <c r="O27" s="80"/>
      <c r="P27" s="80"/>
      <c r="Q27" s="80"/>
      <c r="R27" s="80"/>
      <c r="S27" s="80"/>
      <c r="T27" s="87">
        <f t="shared" si="0"/>
        <v>0</v>
      </c>
      <c r="U27" s="88"/>
      <c r="V27" s="163" t="s">
        <v>279</v>
      </c>
    </row>
    <row r="28" spans="1:22" s="73" customFormat="1" ht="17.25" customHeight="1">
      <c r="A28" s="465" t="s">
        <v>62</v>
      </c>
      <c r="B28" s="463" t="s">
        <v>63</v>
      </c>
      <c r="C28" s="79" t="s">
        <v>64</v>
      </c>
      <c r="D28" s="86">
        <f ca="1">OFFSET($H28,0,MONTH(封面!$G$13)-1,)-OFFSET('2019管理费用'!$H28,0,MONTH(封面!$G$13)-1,)</f>
        <v>0</v>
      </c>
      <c r="E28" s="86">
        <f ca="1">OFFSET($H28,0,MONTH(封面!$G$13)-1,)-OFFSET('2020预算管理费用'!$H28,0,MONTH(封面!$G$13)-1,)</f>
        <v>0</v>
      </c>
      <c r="F28" s="86">
        <f ca="1">SUM(OFFSET($H28,0,0,1,MONTH(封面!$G$13)))-SUM(OFFSET('2019管理费用'!$H28,0,0,1,MONTH(封面!$G$13)))</f>
        <v>-488</v>
      </c>
      <c r="G28" s="86">
        <f ca="1">SUM(OFFSET($H28,0,0,1,MONTH(封面!$G$13)))-SUM(OFFSET('2020预算管理费用'!$H28,0,0,1,MONTH(封面!$G$13)))</f>
        <v>0</v>
      </c>
      <c r="H28" s="80"/>
      <c r="I28" s="80">
        <v>0</v>
      </c>
      <c r="J28" s="80">
        <v>0</v>
      </c>
      <c r="K28" s="80"/>
      <c r="L28" s="80"/>
      <c r="M28" s="80"/>
      <c r="N28" s="80"/>
      <c r="O28" s="80"/>
      <c r="P28" s="80"/>
      <c r="Q28" s="80"/>
      <c r="R28" s="80"/>
      <c r="S28" s="80"/>
      <c r="T28" s="87">
        <f t="shared" si="0"/>
        <v>0</v>
      </c>
      <c r="U28" s="88"/>
      <c r="V28" s="163" t="s">
        <v>280</v>
      </c>
    </row>
    <row r="29" spans="1:22" s="73" customFormat="1" ht="17.25" customHeight="1">
      <c r="A29" s="465"/>
      <c r="B29" s="463"/>
      <c r="C29" s="79" t="s">
        <v>65</v>
      </c>
      <c r="D29" s="86">
        <f ca="1">OFFSET($H29,0,MONTH(封面!$G$13)-1,)-OFFSET('2019管理费用'!$H29,0,MONTH(封面!$G$13)-1,)</f>
        <v>-758</v>
      </c>
      <c r="E29" s="86">
        <f ca="1">OFFSET($H29,0,MONTH(封面!$G$13)-1,)-OFFSET('2020预算管理费用'!$H29,0,MONTH(封面!$G$13)-1,)</f>
        <v>0</v>
      </c>
      <c r="F29" s="86">
        <f ca="1">SUM(OFFSET($H29,0,0,1,MONTH(封面!$G$13)))-SUM(OFFSET('2019管理费用'!$H29,0,0,1,MONTH(封面!$G$13)))</f>
        <v>-942</v>
      </c>
      <c r="G29" s="86">
        <f ca="1">SUM(OFFSET($H29,0,0,1,MONTH(封面!$G$13)))-SUM(OFFSET('2020预算管理费用'!$H29,0,0,1,MONTH(封面!$G$13)))</f>
        <v>-4673</v>
      </c>
      <c r="H29" s="80">
        <v>427</v>
      </c>
      <c r="I29" s="80">
        <v>0</v>
      </c>
      <c r="J29" s="80">
        <v>0</v>
      </c>
      <c r="K29" s="80"/>
      <c r="L29" s="80"/>
      <c r="M29" s="80"/>
      <c r="N29" s="80"/>
      <c r="O29" s="80"/>
      <c r="P29" s="80"/>
      <c r="Q29" s="80"/>
      <c r="R29" s="80"/>
      <c r="S29" s="80"/>
      <c r="T29" s="87">
        <f t="shared" si="0"/>
        <v>427</v>
      </c>
      <c r="U29" s="88"/>
      <c r="V29" s="163" t="s">
        <v>281</v>
      </c>
    </row>
    <row r="30" spans="1:22" s="73" customFormat="1" ht="17.25" customHeight="1">
      <c r="A30" s="465"/>
      <c r="B30" s="78" t="s">
        <v>66</v>
      </c>
      <c r="C30" s="79" t="s">
        <v>66</v>
      </c>
      <c r="D30" s="86">
        <f ca="1">OFFSET($H30,0,MONTH(封面!$G$13)-1,)-OFFSET('2019管理费用'!$H30,0,MONTH(封面!$G$13)-1,)</f>
        <v>0</v>
      </c>
      <c r="E30" s="86">
        <f ca="1">OFFSET($H30,0,MONTH(封面!$G$13)-1,)-OFFSET('2020预算管理费用'!$H30,0,MONTH(封面!$G$13)-1,)</f>
        <v>-3200</v>
      </c>
      <c r="F30" s="86">
        <f ca="1">SUM(OFFSET($H30,0,0,1,MONTH(封面!$G$13)))-SUM(OFFSET('2019管理费用'!$H30,0,0,1,MONTH(封面!$G$13)))</f>
        <v>3466.5</v>
      </c>
      <c r="G30" s="86">
        <f ca="1">SUM(OFFSET($H30,0,0,1,MONTH(封面!$G$13)))-SUM(OFFSET('2020预算管理费用'!$H30,0,0,1,MONTH(封面!$G$13)))</f>
        <v>-5020</v>
      </c>
      <c r="H30" s="80">
        <v>480</v>
      </c>
      <c r="I30" s="80">
        <v>0</v>
      </c>
      <c r="J30" s="80">
        <v>0</v>
      </c>
      <c r="K30" s="80"/>
      <c r="L30" s="80"/>
      <c r="M30" s="80"/>
      <c r="N30" s="80"/>
      <c r="O30" s="80"/>
      <c r="P30" s="80"/>
      <c r="Q30" s="80"/>
      <c r="R30" s="80"/>
      <c r="S30" s="80"/>
      <c r="T30" s="87">
        <f t="shared" si="0"/>
        <v>480</v>
      </c>
      <c r="U30" s="88"/>
      <c r="V30" s="163" t="s">
        <v>282</v>
      </c>
    </row>
    <row r="31" spans="1:22" s="73" customFormat="1" ht="17.25" customHeight="1">
      <c r="A31" s="465"/>
      <c r="B31" s="463" t="s">
        <v>67</v>
      </c>
      <c r="C31" s="79" t="s">
        <v>68</v>
      </c>
      <c r="D31" s="86">
        <f ca="1">OFFSET($H31,0,MONTH(封面!$G$13)-1,)-OFFSET('2019管理费用'!$H31,0,MONTH(封面!$G$13)-1,)</f>
        <v>0</v>
      </c>
      <c r="E31" s="86">
        <f ca="1">OFFSET($H31,0,MONTH(封面!$G$13)-1,)-OFFSET('2020预算管理费用'!$H31,0,MONTH(封面!$G$13)-1,)</f>
        <v>162</v>
      </c>
      <c r="F31" s="86">
        <f ca="1">SUM(OFFSET($H31,0,0,1,MONTH(封面!$G$13)))-SUM(OFFSET('2019管理费用'!$H31,0,0,1,MONTH(封面!$G$13)))</f>
        <v>296</v>
      </c>
      <c r="G31" s="86">
        <f ca="1">SUM(OFFSET($H31,0,0,1,MONTH(封面!$G$13)))-SUM(OFFSET('2020预算管理费用'!$H31,0,0,1,MONTH(封面!$G$13)))</f>
        <v>-2172</v>
      </c>
      <c r="H31" s="80">
        <v>886</v>
      </c>
      <c r="I31" s="80">
        <v>0</v>
      </c>
      <c r="J31" s="80">
        <v>1772</v>
      </c>
      <c r="K31" s="80"/>
      <c r="L31" s="80"/>
      <c r="M31" s="80"/>
      <c r="N31" s="80"/>
      <c r="O31" s="80"/>
      <c r="P31" s="80"/>
      <c r="Q31" s="80"/>
      <c r="R31" s="80"/>
      <c r="S31" s="80"/>
      <c r="T31" s="87">
        <f t="shared" si="0"/>
        <v>2658</v>
      </c>
      <c r="U31" s="88"/>
      <c r="V31" s="163" t="s">
        <v>283</v>
      </c>
    </row>
    <row r="32" spans="1:22" s="73" customFormat="1" ht="17.25" customHeight="1">
      <c r="A32" s="465"/>
      <c r="B32" s="463"/>
      <c r="C32" s="79" t="s">
        <v>69</v>
      </c>
      <c r="D32" s="86">
        <f ca="1">OFFSET($H32,0,MONTH(封面!$G$13)-1,)-OFFSET('2019管理费用'!$H32,0,MONTH(封面!$G$13)-1,)</f>
        <v>0</v>
      </c>
      <c r="E32" s="86">
        <f ca="1">OFFSET($H32,0,MONTH(封面!$G$13)-1,)-OFFSET('2020预算管理费用'!$H32,0,MONTH(封面!$G$13)-1,)</f>
        <v>0</v>
      </c>
      <c r="F32" s="86">
        <f ca="1">SUM(OFFSET($H32,0,0,1,MONTH(封面!$G$13)))-SUM(OFFSET('2019管理费用'!$H32,0,0,1,MONTH(封面!$G$13)))</f>
        <v>0</v>
      </c>
      <c r="G32" s="86">
        <f ca="1">SUM(OFFSET($H32,0,0,1,MONTH(封面!$G$13)))-SUM(OFFSET('2020预算管理费用'!$H32,0,0,1,MONTH(封面!$G$13)))</f>
        <v>0</v>
      </c>
      <c r="H32" s="80"/>
      <c r="I32" s="80">
        <v>0</v>
      </c>
      <c r="J32" s="80">
        <v>0</v>
      </c>
      <c r="K32" s="80"/>
      <c r="L32" s="80"/>
      <c r="M32" s="80"/>
      <c r="N32" s="80"/>
      <c r="O32" s="80"/>
      <c r="P32" s="80"/>
      <c r="Q32" s="80"/>
      <c r="R32" s="80"/>
      <c r="S32" s="80"/>
      <c r="T32" s="87">
        <f t="shared" si="0"/>
        <v>0</v>
      </c>
      <c r="U32" s="88"/>
      <c r="V32" s="163" t="s">
        <v>284</v>
      </c>
    </row>
    <row r="33" spans="1:22" s="73" customFormat="1" ht="17.25" customHeight="1">
      <c r="A33" s="465"/>
      <c r="B33" s="463"/>
      <c r="C33" s="79" t="s">
        <v>70</v>
      </c>
      <c r="D33" s="86">
        <f ca="1">OFFSET($H33,0,MONTH(封面!$G$13)-1,)-OFFSET('2019管理费用'!$H33,0,MONTH(封面!$G$13)-1,)</f>
        <v>0</v>
      </c>
      <c r="E33" s="86">
        <f ca="1">OFFSET($H33,0,MONTH(封面!$G$13)-1,)-OFFSET('2020预算管理费用'!$H33,0,MONTH(封面!$G$13)-1,)</f>
        <v>0</v>
      </c>
      <c r="F33" s="86">
        <f ca="1">SUM(OFFSET($H33,0,0,1,MONTH(封面!$G$13)))-SUM(OFFSET('2019管理费用'!$H33,0,0,1,MONTH(封面!$G$13)))</f>
        <v>0</v>
      </c>
      <c r="G33" s="86">
        <f ca="1">SUM(OFFSET($H33,0,0,1,MONTH(封面!$G$13)))-SUM(OFFSET('2020预算管理费用'!$H33,0,0,1,MONTH(封面!$G$13)))</f>
        <v>0</v>
      </c>
      <c r="H33" s="80"/>
      <c r="I33" s="80">
        <v>0</v>
      </c>
      <c r="J33" s="80">
        <v>0</v>
      </c>
      <c r="K33" s="80"/>
      <c r="L33" s="80"/>
      <c r="M33" s="80"/>
      <c r="N33" s="80"/>
      <c r="O33" s="80"/>
      <c r="P33" s="80"/>
      <c r="Q33" s="80"/>
      <c r="R33" s="80"/>
      <c r="S33" s="80"/>
      <c r="T33" s="87">
        <f t="shared" si="0"/>
        <v>0</v>
      </c>
      <c r="U33" s="88"/>
      <c r="V33" s="163" t="s">
        <v>285</v>
      </c>
    </row>
    <row r="34" spans="1:22" s="73" customFormat="1" ht="17.25" customHeight="1">
      <c r="A34" s="465"/>
      <c r="B34" s="463" t="s">
        <v>71</v>
      </c>
      <c r="C34" s="79" t="s">
        <v>72</v>
      </c>
      <c r="D34" s="86">
        <f ca="1">OFFSET($H34,0,MONTH(封面!$G$13)-1,)-OFFSET('2019管理费用'!$H34,0,MONTH(封面!$G$13)-1,)</f>
        <v>-3229.75</v>
      </c>
      <c r="E34" s="86">
        <f ca="1">OFFSET($H34,0,MONTH(封面!$G$13)-1,)-OFFSET('2020预算管理费用'!$H34,0,MONTH(封面!$G$13)-1,)</f>
        <v>-1950</v>
      </c>
      <c r="F34" s="86">
        <f ca="1">SUM(OFFSET($H34,0,0,1,MONTH(封面!$G$13)))-SUM(OFFSET('2019管理费用'!$H34,0,0,1,MONTH(封面!$G$13)))</f>
        <v>-1902.03</v>
      </c>
      <c r="G34" s="86">
        <f ca="1">SUM(OFFSET($H34,0,0,1,MONTH(封面!$G$13)))-SUM(OFFSET('2020预算管理费用'!$H34,0,0,1,MONTH(封面!$G$13)))</f>
        <v>-1901.5</v>
      </c>
      <c r="H34" s="80">
        <v>48.5</v>
      </c>
      <c r="I34" s="80">
        <v>0</v>
      </c>
      <c r="J34" s="80">
        <v>50</v>
      </c>
      <c r="K34" s="80"/>
      <c r="L34" s="80"/>
      <c r="M34" s="80"/>
      <c r="N34" s="80"/>
      <c r="O34" s="80"/>
      <c r="P34" s="80"/>
      <c r="Q34" s="80"/>
      <c r="R34" s="80"/>
      <c r="S34" s="80"/>
      <c r="T34" s="87">
        <f t="shared" si="0"/>
        <v>98.5</v>
      </c>
      <c r="U34" s="88"/>
      <c r="V34" s="163" t="s">
        <v>286</v>
      </c>
    </row>
    <row r="35" spans="1:22" s="73" customFormat="1" ht="17.25" customHeight="1">
      <c r="A35" s="465"/>
      <c r="B35" s="463"/>
      <c r="C35" s="79" t="s">
        <v>73</v>
      </c>
      <c r="D35" s="86">
        <f ca="1">OFFSET($H35,0,MONTH(封面!$G$13)-1,)-OFFSET('2019管理费用'!$H35,0,MONTH(封面!$G$13)-1,)</f>
        <v>0</v>
      </c>
      <c r="E35" s="86">
        <f ca="1">OFFSET($H35,0,MONTH(封面!$G$13)-1,)-OFFSET('2020预算管理费用'!$H35,0,MONTH(封面!$G$13)-1,)</f>
        <v>0</v>
      </c>
      <c r="F35" s="86">
        <f ca="1">SUM(OFFSET($H35,0,0,1,MONTH(封面!$G$13)))-SUM(OFFSET('2019管理费用'!$H35,0,0,1,MONTH(封面!$G$13)))</f>
        <v>0</v>
      </c>
      <c r="G35" s="86">
        <f ca="1">SUM(OFFSET($H35,0,0,1,MONTH(封面!$G$13)))-SUM(OFFSET('2020预算管理费用'!$H35,0,0,1,MONTH(封面!$G$13)))</f>
        <v>0</v>
      </c>
      <c r="H35" s="80"/>
      <c r="I35" s="80">
        <v>0</v>
      </c>
      <c r="J35" s="80">
        <v>0</v>
      </c>
      <c r="K35" s="80"/>
      <c r="L35" s="80"/>
      <c r="M35" s="80"/>
      <c r="N35" s="80"/>
      <c r="O35" s="80"/>
      <c r="P35" s="80"/>
      <c r="Q35" s="80"/>
      <c r="R35" s="80"/>
      <c r="S35" s="80"/>
      <c r="T35" s="87">
        <f t="shared" si="0"/>
        <v>0</v>
      </c>
      <c r="U35" s="88"/>
      <c r="V35" s="163" t="s">
        <v>287</v>
      </c>
    </row>
    <row r="36" spans="1:22" s="73" customFormat="1" ht="17.25" customHeight="1">
      <c r="A36" s="465"/>
      <c r="B36" s="78" t="s">
        <v>74</v>
      </c>
      <c r="C36" s="79" t="s">
        <v>74</v>
      </c>
      <c r="D36" s="86">
        <f ca="1">OFFSET($H36,0,MONTH(封面!$G$13)-1,)-OFFSET('2019管理费用'!$H36,0,MONTH(封面!$G$13)-1,)</f>
        <v>-2031.0200000000002</v>
      </c>
      <c r="E36" s="86">
        <f ca="1">OFFSET($H36,0,MONTH(封面!$G$13)-1,)-OFFSET('2020预算管理费用'!$H36,0,MONTH(封面!$G$13)-1,)</f>
        <v>-707.6400000000001</v>
      </c>
      <c r="F36" s="86">
        <f ca="1">SUM(OFFSET($H36,0,0,1,MONTH(封面!$G$13)))-SUM(OFFSET('2019管理费用'!$H36,0,0,1,MONTH(封面!$G$13)))</f>
        <v>-5281.2800000000007</v>
      </c>
      <c r="G36" s="86">
        <f ca="1">SUM(OFFSET($H36,0,0,1,MONTH(封面!$G$13)))-SUM(OFFSET('2020预算管理费用'!$H36,0,0,1,MONTH(封面!$G$13)))</f>
        <v>-5407.64</v>
      </c>
      <c r="H36" s="80">
        <v>500</v>
      </c>
      <c r="I36" s="80">
        <v>0</v>
      </c>
      <c r="J36" s="80">
        <v>1392.36</v>
      </c>
      <c r="K36" s="80"/>
      <c r="L36" s="80"/>
      <c r="M36" s="80"/>
      <c r="N36" s="80"/>
      <c r="O36" s="80"/>
      <c r="P36" s="80"/>
      <c r="Q36" s="80"/>
      <c r="R36" s="80"/>
      <c r="S36" s="80"/>
      <c r="T36" s="87">
        <f t="shared" si="0"/>
        <v>1892.36</v>
      </c>
      <c r="U36" s="88"/>
      <c r="V36" s="163" t="s">
        <v>288</v>
      </c>
    </row>
    <row r="37" spans="1:22" s="73" customFormat="1" ht="15.75" customHeight="1">
      <c r="A37" s="465"/>
      <c r="B37" s="78" t="s">
        <v>75</v>
      </c>
      <c r="C37" s="79" t="s">
        <v>75</v>
      </c>
      <c r="D37" s="86">
        <f ca="1">OFFSET($H37,0,MONTH(封面!$G$13)-1,)-OFFSET('2019管理费用'!$H37,0,MONTH(封面!$G$13)-1,)</f>
        <v>-4469.3</v>
      </c>
      <c r="E37" s="86">
        <f ca="1">OFFSET($H37,0,MONTH(封面!$G$13)-1,)-OFFSET('2020预算管理费用'!$H37,0,MONTH(封面!$G$13)-1,)</f>
        <v>-6802</v>
      </c>
      <c r="F37" s="86">
        <f ca="1">SUM(OFFSET($H37,0,0,1,MONTH(封面!$G$13)))-SUM(OFFSET('2019管理费用'!$H37,0,0,1,MONTH(封面!$G$13)))</f>
        <v>9757.7000000000007</v>
      </c>
      <c r="G37" s="86">
        <f ca="1">SUM(OFFSET($H37,0,0,1,MONTH(封面!$G$13)))-SUM(OFFSET('2020预算管理费用'!$H37,0,0,1,MONTH(封面!$G$13)))</f>
        <v>-10124</v>
      </c>
      <c r="H37" s="80">
        <v>13878</v>
      </c>
      <c r="I37" s="80">
        <v>2000</v>
      </c>
      <c r="J37" s="80">
        <v>-1802</v>
      </c>
      <c r="K37" s="80"/>
      <c r="L37" s="80"/>
      <c r="M37" s="80"/>
      <c r="N37" s="80"/>
      <c r="O37" s="80"/>
      <c r="P37" s="80"/>
      <c r="Q37" s="80"/>
      <c r="R37" s="80"/>
      <c r="S37" s="80"/>
      <c r="T37" s="87">
        <f t="shared" si="0"/>
        <v>14076</v>
      </c>
      <c r="U37" s="88"/>
      <c r="V37" s="163" t="s">
        <v>289</v>
      </c>
    </row>
    <row r="38" spans="1:22" s="73" customFormat="1" ht="17.25" customHeight="1">
      <c r="A38" s="465"/>
      <c r="B38" s="463" t="s">
        <v>76</v>
      </c>
      <c r="C38" s="79" t="s">
        <v>77</v>
      </c>
      <c r="D38" s="86">
        <f ca="1">OFFSET($H38,0,MONTH(封面!$G$13)-1,)-OFFSET('2019管理费用'!$H38,0,MONTH(封面!$G$13)-1,)</f>
        <v>0</v>
      </c>
      <c r="E38" s="86">
        <f ca="1">OFFSET($H38,0,MONTH(封面!$G$13)-1,)-OFFSET('2020预算管理费用'!$H38,0,MONTH(封面!$G$13)-1,)</f>
        <v>0</v>
      </c>
      <c r="F38" s="86">
        <f ca="1">SUM(OFFSET($H38,0,0,1,MONTH(封面!$G$13)))-SUM(OFFSET('2019管理费用'!$H38,0,0,1,MONTH(封面!$G$13)))</f>
        <v>0</v>
      </c>
      <c r="G38" s="86">
        <f ca="1">SUM(OFFSET($H38,0,0,1,MONTH(封面!$G$13)))-SUM(OFFSET('2020预算管理费用'!$H38,0,0,1,MONTH(封面!$G$13)))</f>
        <v>0</v>
      </c>
      <c r="H38" s="80"/>
      <c r="I38" s="80">
        <v>0</v>
      </c>
      <c r="J38" s="80">
        <v>0</v>
      </c>
      <c r="K38" s="80"/>
      <c r="L38" s="80"/>
      <c r="M38" s="80"/>
      <c r="N38" s="80"/>
      <c r="O38" s="80"/>
      <c r="P38" s="80"/>
      <c r="Q38" s="80"/>
      <c r="R38" s="80"/>
      <c r="S38" s="80"/>
      <c r="T38" s="87">
        <f t="shared" si="0"/>
        <v>0</v>
      </c>
      <c r="U38" s="88"/>
      <c r="V38" s="163" t="s">
        <v>290</v>
      </c>
    </row>
    <row r="39" spans="1:22" s="73" customFormat="1" ht="17.25" customHeight="1">
      <c r="A39" s="465"/>
      <c r="B39" s="463"/>
      <c r="C39" s="79" t="s">
        <v>78</v>
      </c>
      <c r="D39" s="86">
        <f ca="1">OFFSET($H39,0,MONTH(封面!$G$13)-1,)-OFFSET('2019管理费用'!$H39,0,MONTH(封面!$G$13)-1,)</f>
        <v>0</v>
      </c>
      <c r="E39" s="86">
        <f ca="1">OFFSET($H39,0,MONTH(封面!$G$13)-1,)-OFFSET('2020预算管理费用'!$H39,0,MONTH(封面!$G$13)-1,)</f>
        <v>0</v>
      </c>
      <c r="F39" s="86">
        <f ca="1">SUM(OFFSET($H39,0,0,1,MONTH(封面!$G$13)))-SUM(OFFSET('2019管理费用'!$H39,0,0,1,MONTH(封面!$G$13)))</f>
        <v>0</v>
      </c>
      <c r="G39" s="86">
        <f ca="1">SUM(OFFSET($H39,0,0,1,MONTH(封面!$G$13)))-SUM(OFFSET('2020预算管理费用'!$H39,0,0,1,MONTH(封面!$G$13)))</f>
        <v>0</v>
      </c>
      <c r="H39" s="80"/>
      <c r="I39" s="80">
        <v>0</v>
      </c>
      <c r="J39" s="80">
        <v>0</v>
      </c>
      <c r="K39" s="80"/>
      <c r="L39" s="80"/>
      <c r="M39" s="80"/>
      <c r="N39" s="80"/>
      <c r="O39" s="80"/>
      <c r="P39" s="80"/>
      <c r="Q39" s="80"/>
      <c r="R39" s="80"/>
      <c r="S39" s="80"/>
      <c r="T39" s="87">
        <f t="shared" si="0"/>
        <v>0</v>
      </c>
      <c r="U39" s="88"/>
      <c r="V39" s="163" t="s">
        <v>291</v>
      </c>
    </row>
    <row r="40" spans="1:22" s="73" customFormat="1" ht="17.25" customHeight="1">
      <c r="A40" s="465"/>
      <c r="B40" s="78" t="s">
        <v>79</v>
      </c>
      <c r="C40" s="79" t="s">
        <v>79</v>
      </c>
      <c r="D40" s="86">
        <f ca="1">OFFSET($H40,0,MONTH(封面!$G$13)-1,)-OFFSET('2019管理费用'!$H40,0,MONTH(封面!$G$13)-1,)</f>
        <v>0</v>
      </c>
      <c r="E40" s="86">
        <f ca="1">OFFSET($H40,0,MONTH(封面!$G$13)-1,)-OFFSET('2020预算管理费用'!$H40,0,MONTH(封面!$G$13)-1,)</f>
        <v>0</v>
      </c>
      <c r="F40" s="86">
        <f ca="1">SUM(OFFSET($H40,0,0,1,MONTH(封面!$G$13)))-SUM(OFFSET('2019管理费用'!$H40,0,0,1,MONTH(封面!$G$13)))</f>
        <v>0</v>
      </c>
      <c r="G40" s="86">
        <f ca="1">SUM(OFFSET($H40,0,0,1,MONTH(封面!$G$13)))-SUM(OFFSET('2020预算管理费用'!$H40,0,0,1,MONTH(封面!$G$13)))</f>
        <v>0</v>
      </c>
      <c r="H40" s="80"/>
      <c r="I40" s="80">
        <v>0</v>
      </c>
      <c r="J40" s="80">
        <v>0</v>
      </c>
      <c r="K40" s="80"/>
      <c r="L40" s="80"/>
      <c r="M40" s="80"/>
      <c r="N40" s="80"/>
      <c r="O40" s="80"/>
      <c r="P40" s="80"/>
      <c r="Q40" s="80"/>
      <c r="R40" s="80"/>
      <c r="S40" s="80"/>
      <c r="T40" s="87">
        <f t="shared" si="0"/>
        <v>0</v>
      </c>
      <c r="U40" s="88"/>
      <c r="V40" s="163" t="s">
        <v>292</v>
      </c>
    </row>
    <row r="41" spans="1:22" s="73" customFormat="1" ht="15" customHeight="1">
      <c r="A41" s="466" t="s">
        <v>80</v>
      </c>
      <c r="B41" s="81" t="s">
        <v>81</v>
      </c>
      <c r="C41" s="79" t="s">
        <v>81</v>
      </c>
      <c r="D41" s="86">
        <f ca="1">OFFSET($H41,0,MONTH(封面!$G$13)-1,)-OFFSET('2019管理费用'!$H41,0,MONTH(封面!$G$13)-1,)</f>
        <v>2167.33</v>
      </c>
      <c r="E41" s="86">
        <f ca="1">OFFSET($H41,0,MONTH(封面!$G$13)-1,)-OFFSET('2020预算管理费用'!$H41,0,MONTH(封面!$G$13)-1,)</f>
        <v>2198.48</v>
      </c>
      <c r="F41" s="86">
        <f ca="1">SUM(OFFSET($H41,0,0,1,MONTH(封面!$G$13)))-SUM(OFFSET('2019管理费用'!$H41,0,0,1,MONTH(封面!$G$13)))</f>
        <v>13554.310000000001</v>
      </c>
      <c r="G41" s="86">
        <f ca="1">SUM(OFFSET($H41,0,0,1,MONTH(封面!$G$13)))-SUM(OFFSET('2020预算管理费用'!$H41,0,0,1,MONTH(封面!$G$13)))</f>
        <v>8709.17</v>
      </c>
      <c r="H41" s="80">
        <v>6529.1</v>
      </c>
      <c r="I41" s="80">
        <v>-18.41</v>
      </c>
      <c r="J41" s="80">
        <v>2198.48</v>
      </c>
      <c r="K41" s="80"/>
      <c r="L41" s="80"/>
      <c r="M41" s="80"/>
      <c r="N41" s="80"/>
      <c r="O41" s="80"/>
      <c r="P41" s="80"/>
      <c r="Q41" s="80"/>
      <c r="R41" s="80"/>
      <c r="S41" s="80"/>
      <c r="T41" s="87">
        <f t="shared" si="0"/>
        <v>8709.17</v>
      </c>
      <c r="U41" s="88"/>
      <c r="V41" s="163" t="s">
        <v>293</v>
      </c>
    </row>
    <row r="42" spans="1:22" s="73" customFormat="1" ht="17.25" customHeight="1">
      <c r="A42" s="466"/>
      <c r="B42" s="78" t="s">
        <v>82</v>
      </c>
      <c r="C42" s="82" t="s">
        <v>82</v>
      </c>
      <c r="D42" s="86">
        <f ca="1">OFFSET($H42,0,MONTH(封面!$G$13)-1,)-OFFSET('2019管理费用'!$H42,0,MONTH(封面!$G$13)-1,)</f>
        <v>0</v>
      </c>
      <c r="E42" s="86">
        <f ca="1">OFFSET($H42,0,MONTH(封面!$G$13)-1,)-OFFSET('2020预算管理费用'!$H42,0,MONTH(封面!$G$13)-1,)</f>
        <v>0</v>
      </c>
      <c r="F42" s="86">
        <f ca="1">SUM(OFFSET($H42,0,0,1,MONTH(封面!$G$13)))-SUM(OFFSET('2019管理费用'!$H42,0,0,1,MONTH(封面!$G$13)))</f>
        <v>-3815.52</v>
      </c>
      <c r="G42" s="86">
        <f ca="1">SUM(OFFSET($H42,0,0,1,MONTH(封面!$G$13)))-SUM(OFFSET('2020预算管理费用'!$H42,0,0,1,MONTH(封面!$G$13)))</f>
        <v>0</v>
      </c>
      <c r="H42" s="80"/>
      <c r="I42" s="80">
        <v>0</v>
      </c>
      <c r="J42" s="80">
        <v>0</v>
      </c>
      <c r="K42" s="80"/>
      <c r="L42" s="80"/>
      <c r="M42" s="80"/>
      <c r="N42" s="80"/>
      <c r="O42" s="80"/>
      <c r="P42" s="80"/>
      <c r="Q42" s="80"/>
      <c r="R42" s="80"/>
      <c r="S42" s="80"/>
      <c r="T42" s="87">
        <f t="shared" si="0"/>
        <v>0</v>
      </c>
      <c r="U42" s="88"/>
      <c r="V42" s="163" t="s">
        <v>294</v>
      </c>
    </row>
    <row r="43" spans="1:22" s="73" customFormat="1" ht="14.25" customHeight="1">
      <c r="A43" s="466"/>
      <c r="B43" s="78" t="s">
        <v>83</v>
      </c>
      <c r="C43" s="82" t="s">
        <v>83</v>
      </c>
      <c r="D43" s="86">
        <f ca="1">OFFSET($H43,0,MONTH(封面!$G$13)-1,)-OFFSET('2019管理费用'!$H43,0,MONTH(封面!$G$13)-1,)</f>
        <v>0</v>
      </c>
      <c r="E43" s="86">
        <f ca="1">OFFSET($H43,0,MONTH(封面!$G$13)-1,)-OFFSET('2020预算管理费用'!$H43,0,MONTH(封面!$G$13)-1,)</f>
        <v>0</v>
      </c>
      <c r="F43" s="86">
        <f ca="1">SUM(OFFSET($H43,0,0,1,MONTH(封面!$G$13)))-SUM(OFFSET('2019管理费用'!$H43,0,0,1,MONTH(封面!$G$13)))</f>
        <v>300</v>
      </c>
      <c r="G43" s="86">
        <f ca="1">SUM(OFFSET($H43,0,0,1,MONTH(封面!$G$13)))-SUM(OFFSET('2020预算管理费用'!$H43,0,0,1,MONTH(封面!$G$13)))</f>
        <v>300</v>
      </c>
      <c r="H43" s="80">
        <v>300</v>
      </c>
      <c r="I43" s="80">
        <v>0</v>
      </c>
      <c r="J43" s="80">
        <v>0</v>
      </c>
      <c r="K43" s="80"/>
      <c r="L43" s="80"/>
      <c r="M43" s="80"/>
      <c r="N43" s="80"/>
      <c r="O43" s="80"/>
      <c r="P43" s="80"/>
      <c r="Q43" s="80"/>
      <c r="R43" s="80"/>
      <c r="S43" s="80"/>
      <c r="T43" s="87">
        <f t="shared" si="0"/>
        <v>300</v>
      </c>
      <c r="U43" s="88"/>
      <c r="V43" s="163" t="s">
        <v>295</v>
      </c>
    </row>
    <row r="44" spans="1:22" s="73" customFormat="1" ht="17.25" customHeight="1">
      <c r="A44" s="466"/>
      <c r="B44" s="463" t="s">
        <v>84</v>
      </c>
      <c r="C44" s="82" t="s">
        <v>85</v>
      </c>
      <c r="D44" s="86">
        <f ca="1">OFFSET($H44,0,MONTH(封面!$G$13)-1,)-OFFSET('2019管理费用'!$H44,0,MONTH(封面!$G$13)-1,)</f>
        <v>-10367.92</v>
      </c>
      <c r="E44" s="86">
        <f ca="1">OFFSET($H44,0,MONTH(封面!$G$13)-1,)-OFFSET('2020预算管理费用'!$H44,0,MONTH(封面!$G$13)-1,)</f>
        <v>0</v>
      </c>
      <c r="F44" s="86">
        <f ca="1">SUM(OFFSET($H44,0,0,1,MONTH(封面!$G$13)))-SUM(OFFSET('2019管理费用'!$H44,0,0,1,MONTH(封面!$G$13)))</f>
        <v>-10367.92</v>
      </c>
      <c r="G44" s="86">
        <f ca="1">SUM(OFFSET($H44,0,0,1,MONTH(封面!$G$13)))-SUM(OFFSET('2020预算管理费用'!$H44,0,0,1,MONTH(封面!$G$13)))</f>
        <v>-37740.57</v>
      </c>
      <c r="H44" s="80"/>
      <c r="I44" s="80">
        <v>0</v>
      </c>
      <c r="J44" s="80">
        <v>0</v>
      </c>
      <c r="K44" s="80"/>
      <c r="L44" s="80"/>
      <c r="M44" s="80"/>
      <c r="N44" s="80"/>
      <c r="O44" s="80"/>
      <c r="P44" s="80"/>
      <c r="Q44" s="80"/>
      <c r="R44" s="80"/>
      <c r="S44" s="80"/>
      <c r="T44" s="87">
        <f t="shared" si="0"/>
        <v>0</v>
      </c>
      <c r="U44" s="88"/>
      <c r="V44" s="163" t="s">
        <v>296</v>
      </c>
    </row>
    <row r="45" spans="1:22" s="73" customFormat="1" ht="17.25" customHeight="1">
      <c r="A45" s="466"/>
      <c r="B45" s="463"/>
      <c r="C45" s="82" t="s">
        <v>86</v>
      </c>
      <c r="D45" s="86">
        <f ca="1">OFFSET($H45,0,MONTH(封面!$G$13)-1,)-OFFSET('2019管理费用'!$H45,0,MONTH(封面!$G$13)-1,)</f>
        <v>0</v>
      </c>
      <c r="E45" s="86">
        <f ca="1">OFFSET($H45,0,MONTH(封面!$G$13)-1,)-OFFSET('2020预算管理费用'!$H45,0,MONTH(封面!$G$13)-1,)</f>
        <v>0</v>
      </c>
      <c r="F45" s="86">
        <f ca="1">SUM(OFFSET($H45,0,0,1,MONTH(封面!$G$13)))-SUM(OFFSET('2019管理费用'!$H45,0,0,1,MONTH(封面!$G$13)))</f>
        <v>0</v>
      </c>
      <c r="G45" s="86">
        <f ca="1">SUM(OFFSET($H45,0,0,1,MONTH(封面!$G$13)))-SUM(OFFSET('2020预算管理费用'!$H45,0,0,1,MONTH(封面!$G$13)))</f>
        <v>0</v>
      </c>
      <c r="H45" s="80"/>
      <c r="I45" s="80">
        <v>0</v>
      </c>
      <c r="J45" s="80">
        <v>0</v>
      </c>
      <c r="K45" s="80"/>
      <c r="L45" s="80"/>
      <c r="M45" s="80"/>
      <c r="N45" s="80"/>
      <c r="O45" s="80"/>
      <c r="P45" s="80"/>
      <c r="Q45" s="80"/>
      <c r="R45" s="80"/>
      <c r="S45" s="80"/>
      <c r="T45" s="87">
        <f t="shared" si="0"/>
        <v>0</v>
      </c>
      <c r="U45" s="88"/>
      <c r="V45" s="163" t="s">
        <v>297</v>
      </c>
    </row>
    <row r="46" spans="1:22" s="73" customFormat="1" ht="17.25" customHeight="1">
      <c r="A46" s="466"/>
      <c r="B46" s="78" t="s">
        <v>87</v>
      </c>
      <c r="C46" s="82" t="s">
        <v>87</v>
      </c>
      <c r="D46" s="86">
        <f ca="1">OFFSET($H46,0,MONTH(封面!$G$13)-1,)-OFFSET('2019管理费用'!$H46,0,MONTH(封面!$G$13)-1,)</f>
        <v>6619.4600000000064</v>
      </c>
      <c r="E46" s="86">
        <f ca="1">OFFSET($H46,0,MONTH(封面!$G$13)-1,)-OFFSET('2020预算管理费用'!$H46,0,MONTH(封面!$G$13)-1,)</f>
        <v>2102.237111739596</v>
      </c>
      <c r="F46" s="86">
        <f ca="1">SUM(OFFSET($H46,0,0,1,MONTH(封面!$G$13)))-SUM(OFFSET('2019管理费用'!$H46,0,0,1,MONTH(封面!$G$13)))</f>
        <v>-116941.91999999998</v>
      </c>
      <c r="G46" s="86">
        <f ca="1">SUM(OFFSET($H46,0,0,1,MONTH(封面!$G$13)))-SUM(OFFSET('2020预算管理费用'!$H46,0,0,1,MONTH(封面!$G$13)))</f>
        <v>6306.6113352187967</v>
      </c>
      <c r="H46" s="80">
        <v>79635.47</v>
      </c>
      <c r="I46" s="80">
        <v>79635.350000000006</v>
      </c>
      <c r="J46" s="80">
        <v>79635.460000000006</v>
      </c>
      <c r="K46" s="80"/>
      <c r="L46" s="80"/>
      <c r="M46" s="80"/>
      <c r="N46" s="80"/>
      <c r="O46" s="80"/>
      <c r="P46" s="80"/>
      <c r="Q46" s="80"/>
      <c r="R46" s="80"/>
      <c r="S46" s="80"/>
      <c r="T46" s="87">
        <f t="shared" si="0"/>
        <v>238906.28000000003</v>
      </c>
      <c r="U46" s="88"/>
      <c r="V46" s="163" t="s">
        <v>298</v>
      </c>
    </row>
    <row r="47" spans="1:22" s="73" customFormat="1" ht="17.25" customHeight="1">
      <c r="A47" s="466"/>
      <c r="B47" s="78" t="s">
        <v>88</v>
      </c>
      <c r="C47" s="82" t="s">
        <v>88</v>
      </c>
      <c r="D47" s="86">
        <f ca="1">OFFSET($H47,0,MONTH(封面!$G$13)-1,)-OFFSET('2019管理费用'!$H47,0,MONTH(封面!$G$13)-1,)</f>
        <v>0</v>
      </c>
      <c r="E47" s="86">
        <f ca="1">OFFSET($H47,0,MONTH(封面!$G$13)-1,)-OFFSET('2020预算管理费用'!$H47,0,MONTH(封面!$G$13)-1,)</f>
        <v>0</v>
      </c>
      <c r="F47" s="86">
        <f ca="1">SUM(OFFSET($H47,0,0,1,MONTH(封面!$G$13)))-SUM(OFFSET('2019管理费用'!$H47,0,0,1,MONTH(封面!$G$13)))</f>
        <v>1.0000000000218279E-2</v>
      </c>
      <c r="G47" s="86">
        <f ca="1">SUM(OFFSET($H47,0,0,1,MONTH(封面!$G$13)))-SUM(OFFSET('2020预算管理费用'!$H47,0,0,1,MONTH(封面!$G$13)))</f>
        <v>-1.0000000000218279E-2</v>
      </c>
      <c r="H47" s="80">
        <v>4301.34</v>
      </c>
      <c r="I47" s="80">
        <v>4301.33</v>
      </c>
      <c r="J47" s="80">
        <v>4301.34</v>
      </c>
      <c r="K47" s="80"/>
      <c r="L47" s="80"/>
      <c r="M47" s="80"/>
      <c r="N47" s="80"/>
      <c r="O47" s="80"/>
      <c r="P47" s="80"/>
      <c r="Q47" s="80"/>
      <c r="R47" s="80"/>
      <c r="S47" s="80"/>
      <c r="T47" s="87">
        <f t="shared" si="0"/>
        <v>12904.01</v>
      </c>
      <c r="U47" s="88"/>
      <c r="V47" s="163" t="s">
        <v>299</v>
      </c>
    </row>
    <row r="48" spans="1:22" s="73" customFormat="1" ht="17.25" customHeight="1">
      <c r="A48" s="466"/>
      <c r="B48" s="78" t="s">
        <v>89</v>
      </c>
      <c r="C48" s="82" t="s">
        <v>89</v>
      </c>
      <c r="D48" s="86">
        <f ca="1">OFFSET($H48,0,MONTH(封面!$G$13)-1,)-OFFSET('2019管理费用'!$H48,0,MONTH(封面!$G$13)-1,)</f>
        <v>0</v>
      </c>
      <c r="E48" s="86">
        <f ca="1">OFFSET($H48,0,MONTH(封面!$G$13)-1,)-OFFSET('2020预算管理费用'!$H48,0,MONTH(封面!$G$13)-1,)</f>
        <v>-150</v>
      </c>
      <c r="F48" s="86">
        <f ca="1">SUM(OFFSET($H48,0,0,1,MONTH(封面!$G$13)))-SUM(OFFSET('2019管理费用'!$H48,0,0,1,MONTH(封面!$G$13)))</f>
        <v>0</v>
      </c>
      <c r="G48" s="86">
        <f ca="1">SUM(OFFSET($H48,0,0,1,MONTH(封面!$G$13)))-SUM(OFFSET('2020预算管理费用'!$H48,0,0,1,MONTH(封面!$G$13)))</f>
        <v>-1450</v>
      </c>
      <c r="H48" s="80"/>
      <c r="I48" s="80">
        <v>0</v>
      </c>
      <c r="J48" s="80">
        <v>0</v>
      </c>
      <c r="K48" s="80"/>
      <c r="L48" s="80"/>
      <c r="M48" s="80"/>
      <c r="N48" s="80"/>
      <c r="O48" s="80"/>
      <c r="P48" s="80"/>
      <c r="Q48" s="80"/>
      <c r="R48" s="80"/>
      <c r="S48" s="80"/>
      <c r="T48" s="87">
        <f t="shared" si="0"/>
        <v>0</v>
      </c>
      <c r="U48" s="88"/>
      <c r="V48" s="163" t="s">
        <v>300</v>
      </c>
    </row>
    <row r="49" spans="1:22" s="73" customFormat="1" ht="17.25" customHeight="1">
      <c r="A49" s="467" t="s">
        <v>90</v>
      </c>
      <c r="B49" s="462" t="s">
        <v>91</v>
      </c>
      <c r="C49" s="82" t="s">
        <v>92</v>
      </c>
      <c r="D49" s="86">
        <f ca="1">OFFSET($H49,0,MONTH(封面!$G$13)-1,)-OFFSET('2019管理费用'!$H49,0,MONTH(封面!$G$13)-1,)</f>
        <v>0</v>
      </c>
      <c r="E49" s="86">
        <f ca="1">OFFSET($H49,0,MONTH(封面!$G$13)-1,)-OFFSET('2020预算管理费用'!$H49,0,MONTH(封面!$G$13)-1,)</f>
        <v>-3000</v>
      </c>
      <c r="F49" s="86">
        <f ca="1">SUM(OFFSET($H49,0,0,1,MONTH(封面!$G$13)))-SUM(OFFSET('2019管理费用'!$H49,0,0,1,MONTH(封面!$G$13)))</f>
        <v>0</v>
      </c>
      <c r="G49" s="86">
        <f ca="1">SUM(OFFSET($H49,0,0,1,MONTH(封面!$G$13)))-SUM(OFFSET('2020预算管理费用'!$H49,0,0,1,MONTH(封面!$G$13)))</f>
        <v>-8000</v>
      </c>
      <c r="H49" s="80"/>
      <c r="I49" s="80">
        <v>0</v>
      </c>
      <c r="J49" s="80">
        <v>0</v>
      </c>
      <c r="K49" s="80"/>
      <c r="L49" s="80"/>
      <c r="M49" s="80"/>
      <c r="N49" s="80"/>
      <c r="O49" s="80"/>
      <c r="P49" s="80"/>
      <c r="Q49" s="80"/>
      <c r="R49" s="80"/>
      <c r="S49" s="80"/>
      <c r="T49" s="87">
        <f t="shared" si="0"/>
        <v>0</v>
      </c>
      <c r="U49" s="88"/>
      <c r="V49" s="163" t="s">
        <v>301</v>
      </c>
    </row>
    <row r="50" spans="1:22" s="73" customFormat="1" ht="17.25" customHeight="1">
      <c r="A50" s="467"/>
      <c r="B50" s="462"/>
      <c r="C50" s="82" t="s">
        <v>93</v>
      </c>
      <c r="D50" s="86">
        <f ca="1">OFFSET($H50,0,MONTH(封面!$G$13)-1,)-OFFSET('2019管理费用'!$H50,0,MONTH(封面!$G$13)-1,)</f>
        <v>0</v>
      </c>
      <c r="E50" s="86">
        <f ca="1">OFFSET($H50,0,MONTH(封面!$G$13)-1,)-OFFSET('2020预算管理费用'!$H50,0,MONTH(封面!$G$13)-1,)</f>
        <v>0</v>
      </c>
      <c r="F50" s="86">
        <f ca="1">SUM(OFFSET($H50,0,0,1,MONTH(封面!$G$13)))-SUM(OFFSET('2019管理费用'!$H50,0,0,1,MONTH(封面!$G$13)))</f>
        <v>0</v>
      </c>
      <c r="G50" s="86">
        <f ca="1">SUM(OFFSET($H50,0,0,1,MONTH(封面!$G$13)))-SUM(OFFSET('2020预算管理费用'!$H50,0,0,1,MONTH(封面!$G$13)))</f>
        <v>0</v>
      </c>
      <c r="H50" s="80"/>
      <c r="I50" s="80">
        <v>0</v>
      </c>
      <c r="J50" s="80">
        <v>0</v>
      </c>
      <c r="K50" s="80"/>
      <c r="L50" s="80"/>
      <c r="M50" s="80"/>
      <c r="N50" s="80"/>
      <c r="O50" s="80"/>
      <c r="P50" s="80"/>
      <c r="Q50" s="80"/>
      <c r="R50" s="80"/>
      <c r="S50" s="80"/>
      <c r="T50" s="87">
        <f t="shared" si="0"/>
        <v>0</v>
      </c>
      <c r="U50" s="88"/>
      <c r="V50" s="163" t="s">
        <v>302</v>
      </c>
    </row>
    <row r="51" spans="1:22" s="73" customFormat="1" ht="17.25" customHeight="1">
      <c r="A51" s="467"/>
      <c r="B51" s="462"/>
      <c r="C51" s="82" t="s">
        <v>94</v>
      </c>
      <c r="D51" s="86">
        <f ca="1">OFFSET($H51,0,MONTH(封面!$G$13)-1,)-OFFSET('2019管理费用'!$H51,0,MONTH(封面!$G$13)-1,)</f>
        <v>0</v>
      </c>
      <c r="E51" s="86">
        <f ca="1">OFFSET($H51,0,MONTH(封面!$G$13)-1,)-OFFSET('2020预算管理费用'!$H51,0,MONTH(封面!$G$13)-1,)</f>
        <v>0</v>
      </c>
      <c r="F51" s="86">
        <f ca="1">SUM(OFFSET($H51,0,0,1,MONTH(封面!$G$13)))-SUM(OFFSET('2019管理费用'!$H51,0,0,1,MONTH(封面!$G$13)))</f>
        <v>0</v>
      </c>
      <c r="G51" s="86">
        <f ca="1">SUM(OFFSET($H51,0,0,1,MONTH(封面!$G$13)))-SUM(OFFSET('2020预算管理费用'!$H51,0,0,1,MONTH(封面!$G$13)))</f>
        <v>0</v>
      </c>
      <c r="H51" s="80"/>
      <c r="I51" s="80">
        <v>0</v>
      </c>
      <c r="J51" s="80">
        <v>0</v>
      </c>
      <c r="K51" s="80"/>
      <c r="L51" s="80"/>
      <c r="M51" s="80"/>
      <c r="N51" s="80"/>
      <c r="O51" s="80"/>
      <c r="P51" s="80"/>
      <c r="Q51" s="80"/>
      <c r="R51" s="80"/>
      <c r="S51" s="80"/>
      <c r="T51" s="87">
        <f t="shared" si="0"/>
        <v>0</v>
      </c>
      <c r="U51" s="88"/>
      <c r="V51" s="163" t="s">
        <v>303</v>
      </c>
    </row>
    <row r="52" spans="1:22" s="73" customFormat="1" ht="17.25" customHeight="1">
      <c r="A52" s="467"/>
      <c r="B52" s="463" t="s">
        <v>95</v>
      </c>
      <c r="C52" s="82" t="s">
        <v>96</v>
      </c>
      <c r="D52" s="86">
        <f ca="1">OFFSET($H52,0,MONTH(封面!$G$13)-1,)-OFFSET('2019管理费用'!$H52,0,MONTH(封面!$G$13)-1,)</f>
        <v>-6840.1</v>
      </c>
      <c r="E52" s="86">
        <f ca="1">OFFSET($H52,0,MONTH(封面!$G$13)-1,)-OFFSET('2020预算管理费用'!$H52,0,MONTH(封面!$G$13)-1,)</f>
        <v>-2000</v>
      </c>
      <c r="F52" s="86">
        <f ca="1">SUM(OFFSET($H52,0,0,1,MONTH(封面!$G$13)))-SUM(OFFSET('2019管理费用'!$H52,0,0,1,MONTH(封面!$G$13)))</f>
        <v>-8404.76</v>
      </c>
      <c r="G52" s="86">
        <f ca="1">SUM(OFFSET($H52,0,0,1,MONTH(封面!$G$13)))-SUM(OFFSET('2020预算管理费用'!$H52,0,0,1,MONTH(封面!$G$13)))</f>
        <v>-5000</v>
      </c>
      <c r="H52" s="80"/>
      <c r="I52" s="80">
        <v>0</v>
      </c>
      <c r="J52" s="80">
        <v>0</v>
      </c>
      <c r="K52" s="80"/>
      <c r="L52" s="80"/>
      <c r="M52" s="80"/>
      <c r="N52" s="80"/>
      <c r="O52" s="80"/>
      <c r="P52" s="80"/>
      <c r="Q52" s="80"/>
      <c r="R52" s="80"/>
      <c r="S52" s="80"/>
      <c r="T52" s="87">
        <f t="shared" si="0"/>
        <v>0</v>
      </c>
      <c r="U52" s="88"/>
      <c r="V52" s="163" t="s">
        <v>304</v>
      </c>
    </row>
    <row r="53" spans="1:22" s="73" customFormat="1" ht="17.25" customHeight="1">
      <c r="A53" s="467"/>
      <c r="B53" s="463"/>
      <c r="C53" s="82" t="s">
        <v>97</v>
      </c>
      <c r="D53" s="86">
        <f ca="1">OFFSET($H53,0,MONTH(封面!$G$13)-1,)-OFFSET('2019管理费用'!$H53,0,MONTH(封面!$G$13)-1,)</f>
        <v>-960.38</v>
      </c>
      <c r="E53" s="86">
        <f ca="1">OFFSET($H53,0,MONTH(封面!$G$13)-1,)-OFFSET('2020预算管理费用'!$H53,0,MONTH(封面!$G$13)-1,)</f>
        <v>-4716.9811320754716</v>
      </c>
      <c r="F53" s="86">
        <f ca="1">SUM(OFFSET($H53,0,0,1,MONTH(封面!$G$13)))-SUM(OFFSET('2019管理费用'!$H53,0,0,1,MONTH(封面!$G$13)))</f>
        <v>-11771.01</v>
      </c>
      <c r="G53" s="86">
        <f ca="1">SUM(OFFSET($H53,0,0,1,MONTH(封面!$G$13)))-SUM(OFFSET('2020预算管理费用'!$H53,0,0,1,MONTH(封面!$G$13)))</f>
        <v>-11049.05113207547</v>
      </c>
      <c r="H53" s="80">
        <v>-6332.07</v>
      </c>
      <c r="I53" s="80">
        <v>0</v>
      </c>
      <c r="J53" s="80">
        <v>0</v>
      </c>
      <c r="K53" s="80"/>
      <c r="L53" s="80"/>
      <c r="M53" s="80"/>
      <c r="N53" s="80"/>
      <c r="O53" s="80"/>
      <c r="P53" s="80"/>
      <c r="Q53" s="80"/>
      <c r="R53" s="80"/>
      <c r="S53" s="80"/>
      <c r="T53" s="87">
        <f t="shared" si="0"/>
        <v>-6332.07</v>
      </c>
      <c r="U53" s="88"/>
      <c r="V53" s="163" t="s">
        <v>305</v>
      </c>
    </row>
    <row r="54" spans="1:22" s="73" customFormat="1" ht="17.25" customHeight="1">
      <c r="A54" s="467"/>
      <c r="B54" s="463"/>
      <c r="C54" s="82" t="s">
        <v>98</v>
      </c>
      <c r="D54" s="86">
        <f ca="1">OFFSET($H54,0,MONTH(封面!$G$13)-1,)-OFFSET('2019管理费用'!$H54,0,MONTH(封面!$G$13)-1,)</f>
        <v>0</v>
      </c>
      <c r="E54" s="86">
        <f ca="1">OFFSET($H54,0,MONTH(封面!$G$13)-1,)-OFFSET('2020预算管理费用'!$H54,0,MONTH(封面!$G$13)-1,)</f>
        <v>0</v>
      </c>
      <c r="F54" s="86">
        <f ca="1">SUM(OFFSET($H54,0,0,1,MONTH(封面!$G$13)))-SUM(OFFSET('2019管理费用'!$H54,0,0,1,MONTH(封面!$G$13)))</f>
        <v>5400</v>
      </c>
      <c r="G54" s="86">
        <f ca="1">SUM(OFFSET($H54,0,0,1,MONTH(封面!$G$13)))-SUM(OFFSET('2020预算管理费用'!$H54,0,0,1,MONTH(封面!$G$13)))</f>
        <v>0</v>
      </c>
      <c r="H54" s="80"/>
      <c r="I54" s="80">
        <v>0</v>
      </c>
      <c r="J54" s="80">
        <v>0</v>
      </c>
      <c r="K54" s="80"/>
      <c r="L54" s="80"/>
      <c r="M54" s="80"/>
      <c r="N54" s="80"/>
      <c r="O54" s="80"/>
      <c r="P54" s="80"/>
      <c r="Q54" s="80"/>
      <c r="R54" s="80"/>
      <c r="S54" s="80"/>
      <c r="T54" s="87">
        <f t="shared" si="0"/>
        <v>0</v>
      </c>
      <c r="U54" s="301"/>
      <c r="V54" s="163" t="s">
        <v>306</v>
      </c>
    </row>
    <row r="55" spans="1:22" s="73" customFormat="1" ht="17.25" customHeight="1">
      <c r="A55" s="467"/>
      <c r="B55" s="83" t="s">
        <v>99</v>
      </c>
      <c r="C55" s="82" t="s">
        <v>99</v>
      </c>
      <c r="D55" s="86">
        <f ca="1">OFFSET($H55,0,MONTH(封面!$G$13)-1,)-OFFSET('2019管理费用'!$H55,0,MONTH(封面!$G$13)-1,)</f>
        <v>0</v>
      </c>
      <c r="E55" s="86">
        <f ca="1">OFFSET($H55,0,MONTH(封面!$G$13)-1,)-OFFSET('2020预算管理费用'!$H55,0,MONTH(封面!$G$13)-1,)</f>
        <v>0</v>
      </c>
      <c r="F55" s="86">
        <f ca="1">SUM(OFFSET($H55,0,0,1,MONTH(封面!$G$13)))-SUM(OFFSET('2019管理费用'!$H55,0,0,1,MONTH(封面!$G$13)))</f>
        <v>0</v>
      </c>
      <c r="G55" s="86">
        <f ca="1">SUM(OFFSET($H55,0,0,1,MONTH(封面!$G$13)))-SUM(OFFSET('2020预算管理费用'!$H55,0,0,1,MONTH(封面!$G$13)))</f>
        <v>0</v>
      </c>
      <c r="H55" s="80"/>
      <c r="I55" s="80">
        <v>0</v>
      </c>
      <c r="J55" s="80">
        <v>0</v>
      </c>
      <c r="K55" s="80"/>
      <c r="L55" s="80"/>
      <c r="M55" s="80"/>
      <c r="N55" s="80"/>
      <c r="O55" s="80"/>
      <c r="P55" s="80"/>
      <c r="Q55" s="80"/>
      <c r="R55" s="80"/>
      <c r="S55" s="80"/>
      <c r="T55" s="87">
        <f t="shared" si="0"/>
        <v>0</v>
      </c>
      <c r="U55" s="88"/>
      <c r="V55" s="163" t="s">
        <v>307</v>
      </c>
    </row>
    <row r="56" spans="1:22" s="73" customFormat="1" ht="17.25" customHeight="1">
      <c r="A56" s="467"/>
      <c r="B56" s="83" t="s">
        <v>100</v>
      </c>
      <c r="C56" s="82" t="s">
        <v>100</v>
      </c>
      <c r="D56" s="86">
        <f ca="1">OFFSET($H56,0,MONTH(封面!$G$13)-1,)-OFFSET('2019管理费用'!$H56,0,MONTH(封面!$G$13)-1,)</f>
        <v>0</v>
      </c>
      <c r="E56" s="86">
        <f ca="1">OFFSET($H56,0,MONTH(封面!$G$13)-1,)-OFFSET('2020预算管理费用'!$H56,0,MONTH(封面!$G$13)-1,)</f>
        <v>0</v>
      </c>
      <c r="F56" s="86">
        <f ca="1">SUM(OFFSET($H56,0,0,1,MONTH(封面!$G$13)))-SUM(OFFSET('2019管理费用'!$H56,0,0,1,MONTH(封面!$G$13)))</f>
        <v>0</v>
      </c>
      <c r="G56" s="86">
        <f ca="1">SUM(OFFSET($H56,0,0,1,MONTH(封面!$G$13)))-SUM(OFFSET('2020预算管理费用'!$H56,0,0,1,MONTH(封面!$G$13)))</f>
        <v>0</v>
      </c>
      <c r="H56" s="80"/>
      <c r="I56" s="80">
        <v>0</v>
      </c>
      <c r="J56" s="80">
        <v>0</v>
      </c>
      <c r="K56" s="80"/>
      <c r="L56" s="80"/>
      <c r="M56" s="80"/>
      <c r="N56" s="80"/>
      <c r="O56" s="80"/>
      <c r="P56" s="80"/>
      <c r="Q56" s="80"/>
      <c r="R56" s="80"/>
      <c r="S56" s="80"/>
      <c r="T56" s="87">
        <f t="shared" si="0"/>
        <v>0</v>
      </c>
      <c r="U56" s="88"/>
      <c r="V56" s="163" t="s">
        <v>308</v>
      </c>
    </row>
    <row r="57" spans="1:22" s="73" customFormat="1" ht="17.25" customHeight="1">
      <c r="A57" s="468" t="s">
        <v>101</v>
      </c>
      <c r="B57" s="78" t="s">
        <v>102</v>
      </c>
      <c r="C57" s="82" t="s">
        <v>102</v>
      </c>
      <c r="D57" s="86">
        <f ca="1">OFFSET($H57,0,MONTH(封面!$G$13)-1,)-OFFSET('2019管理费用'!$H57,0,MONTH(封面!$G$13)-1,)</f>
        <v>0</v>
      </c>
      <c r="E57" s="86">
        <f ca="1">OFFSET($H57,0,MONTH(封面!$G$13)-1,)-OFFSET('2020预算管理费用'!$H57,0,MONTH(封面!$G$13)-1,)</f>
        <v>0</v>
      </c>
      <c r="F57" s="86">
        <f ca="1">SUM(OFFSET($H57,0,0,1,MONTH(封面!$G$13)))-SUM(OFFSET('2019管理费用'!$H57,0,0,1,MONTH(封面!$G$13)))</f>
        <v>0</v>
      </c>
      <c r="G57" s="86">
        <f ca="1">SUM(OFFSET($H57,0,0,1,MONTH(封面!$G$13)))-SUM(OFFSET('2020预算管理费用'!$H57,0,0,1,MONTH(封面!$G$13)))</f>
        <v>0</v>
      </c>
      <c r="H57" s="80"/>
      <c r="I57" s="80">
        <v>0</v>
      </c>
      <c r="J57" s="80">
        <v>0</v>
      </c>
      <c r="K57" s="80"/>
      <c r="L57" s="80"/>
      <c r="M57" s="80"/>
      <c r="N57" s="80"/>
      <c r="O57" s="80"/>
      <c r="P57" s="80"/>
      <c r="Q57" s="80"/>
      <c r="R57" s="80"/>
      <c r="S57" s="80"/>
      <c r="T57" s="87">
        <f t="shared" si="0"/>
        <v>0</v>
      </c>
      <c r="U57" s="88"/>
      <c r="V57" s="163" t="s">
        <v>309</v>
      </c>
    </row>
    <row r="58" spans="1:22" s="73" customFormat="1" ht="17.25" customHeight="1">
      <c r="A58" s="468"/>
      <c r="B58" s="83" t="s">
        <v>103</v>
      </c>
      <c r="C58" s="82" t="s">
        <v>103</v>
      </c>
      <c r="D58" s="86">
        <f ca="1">OFFSET($H58,0,MONTH(封面!$G$13)-1,)-OFFSET('2019管理费用'!$H58,0,MONTH(封面!$G$13)-1,)</f>
        <v>0</v>
      </c>
      <c r="E58" s="86">
        <f ca="1">OFFSET($H58,0,MONTH(封面!$G$13)-1,)-OFFSET('2020预算管理费用'!$H58,0,MONTH(封面!$G$13)-1,)</f>
        <v>0</v>
      </c>
      <c r="F58" s="86">
        <f ca="1">SUM(OFFSET($H58,0,0,1,MONTH(封面!$G$13)))-SUM(OFFSET('2019管理费用'!$H58,0,0,1,MONTH(封面!$G$13)))</f>
        <v>0</v>
      </c>
      <c r="G58" s="86">
        <f ca="1">SUM(OFFSET($H58,0,0,1,MONTH(封面!$G$13)))-SUM(OFFSET('2020预算管理费用'!$H58,0,0,1,MONTH(封面!$G$13)))</f>
        <v>0</v>
      </c>
      <c r="H58" s="80"/>
      <c r="I58" s="80">
        <v>0</v>
      </c>
      <c r="J58" s="80">
        <v>0</v>
      </c>
      <c r="K58" s="80"/>
      <c r="L58" s="80"/>
      <c r="M58" s="80"/>
      <c r="N58" s="80"/>
      <c r="O58" s="80"/>
      <c r="P58" s="80"/>
      <c r="Q58" s="80"/>
      <c r="R58" s="80"/>
      <c r="S58" s="80"/>
      <c r="T58" s="87">
        <f t="shared" si="0"/>
        <v>0</v>
      </c>
      <c r="U58" s="88"/>
      <c r="V58" s="163" t="s">
        <v>310</v>
      </c>
    </row>
    <row r="59" spans="1:22" s="73" customFormat="1" ht="17.25" customHeight="1">
      <c r="A59" s="468"/>
      <c r="B59" s="462" t="s">
        <v>104</v>
      </c>
      <c r="C59" s="82" t="s">
        <v>105</v>
      </c>
      <c r="D59" s="86">
        <f ca="1">OFFSET($H59,0,MONTH(封面!$G$13)-1,)-OFFSET('2019管理费用'!$H59,0,MONTH(封面!$G$13)-1,)</f>
        <v>0</v>
      </c>
      <c r="E59" s="86">
        <f ca="1">OFFSET($H59,0,MONTH(封面!$G$13)-1,)-OFFSET('2020预算管理费用'!$H59,0,MONTH(封面!$G$13)-1,)</f>
        <v>0</v>
      </c>
      <c r="F59" s="86">
        <f ca="1">SUM(OFFSET($H59,0,0,1,MONTH(封面!$G$13)))-SUM(OFFSET('2019管理费用'!$H59,0,0,1,MONTH(封面!$G$13)))</f>
        <v>0</v>
      </c>
      <c r="G59" s="86">
        <f ca="1">SUM(OFFSET($H59,0,0,1,MONTH(封面!$G$13)))-SUM(OFFSET('2020预算管理费用'!$H59,0,0,1,MONTH(封面!$G$13)))</f>
        <v>0</v>
      </c>
      <c r="H59" s="80"/>
      <c r="I59" s="80">
        <v>0</v>
      </c>
      <c r="J59" s="80">
        <v>0</v>
      </c>
      <c r="K59" s="80"/>
      <c r="L59" s="80"/>
      <c r="M59" s="80"/>
      <c r="N59" s="80"/>
      <c r="O59" s="80"/>
      <c r="P59" s="80"/>
      <c r="Q59" s="80"/>
      <c r="R59" s="80"/>
      <c r="S59" s="80"/>
      <c r="T59" s="87">
        <f t="shared" si="0"/>
        <v>0</v>
      </c>
      <c r="U59" s="88"/>
      <c r="V59" s="163" t="s">
        <v>311</v>
      </c>
    </row>
    <row r="60" spans="1:22" s="73" customFormat="1" ht="17.25" customHeight="1">
      <c r="A60" s="468"/>
      <c r="B60" s="462"/>
      <c r="C60" s="82" t="s">
        <v>106</v>
      </c>
      <c r="D60" s="86">
        <f ca="1">OFFSET($H60,0,MONTH(封面!$G$13)-1,)-OFFSET('2019管理费用'!$H60,0,MONTH(封面!$G$13)-1,)</f>
        <v>0</v>
      </c>
      <c r="E60" s="86">
        <f ca="1">OFFSET($H60,0,MONTH(封面!$G$13)-1,)-OFFSET('2020预算管理费用'!$H60,0,MONTH(封面!$G$13)-1,)</f>
        <v>0</v>
      </c>
      <c r="F60" s="86">
        <f ca="1">SUM(OFFSET($H60,0,0,1,MONTH(封面!$G$13)))-SUM(OFFSET('2019管理费用'!$H60,0,0,1,MONTH(封面!$G$13)))</f>
        <v>0</v>
      </c>
      <c r="G60" s="86">
        <f ca="1">SUM(OFFSET($H60,0,0,1,MONTH(封面!$G$13)))-SUM(OFFSET('2020预算管理费用'!$H60,0,0,1,MONTH(封面!$G$13)))</f>
        <v>0</v>
      </c>
      <c r="H60" s="80"/>
      <c r="I60" s="80">
        <v>0</v>
      </c>
      <c r="J60" s="80">
        <v>0</v>
      </c>
      <c r="K60" s="80"/>
      <c r="L60" s="80"/>
      <c r="M60" s="80"/>
      <c r="N60" s="80"/>
      <c r="O60" s="80"/>
      <c r="P60" s="80"/>
      <c r="Q60" s="80"/>
      <c r="R60" s="80"/>
      <c r="S60" s="80"/>
      <c r="T60" s="87">
        <f t="shared" si="0"/>
        <v>0</v>
      </c>
      <c r="U60" s="88"/>
      <c r="V60" s="163" t="s">
        <v>312</v>
      </c>
    </row>
    <row r="61" spans="1:22" s="73" customFormat="1" ht="17.25" customHeight="1">
      <c r="A61" s="468"/>
      <c r="B61" s="83" t="s">
        <v>107</v>
      </c>
      <c r="C61" s="82" t="s">
        <v>107</v>
      </c>
      <c r="D61" s="86">
        <f ca="1">OFFSET($H61,0,MONTH(封面!$G$13)-1,)-OFFSET('2019管理费用'!$H61,0,MONTH(封面!$G$13)-1,)</f>
        <v>0</v>
      </c>
      <c r="E61" s="86">
        <f ca="1">OFFSET($H61,0,MONTH(封面!$G$13)-1,)-OFFSET('2020预算管理费用'!$H61,0,MONTH(封面!$G$13)-1,)</f>
        <v>0</v>
      </c>
      <c r="F61" s="86">
        <f ca="1">SUM(OFFSET($H61,0,0,1,MONTH(封面!$G$13)))-SUM(OFFSET('2019管理费用'!$H61,0,0,1,MONTH(封面!$G$13)))</f>
        <v>0</v>
      </c>
      <c r="G61" s="86">
        <f ca="1">SUM(OFFSET($H61,0,0,1,MONTH(封面!$G$13)))-SUM(OFFSET('2020预算管理费用'!$H61,0,0,1,MONTH(封面!$G$13)))</f>
        <v>0</v>
      </c>
      <c r="H61" s="80"/>
      <c r="I61" s="80">
        <v>0</v>
      </c>
      <c r="J61" s="80">
        <v>0</v>
      </c>
      <c r="K61" s="80"/>
      <c r="L61" s="80"/>
      <c r="M61" s="80"/>
      <c r="N61" s="80"/>
      <c r="O61" s="80"/>
      <c r="P61" s="80"/>
      <c r="Q61" s="80"/>
      <c r="R61" s="80"/>
      <c r="S61" s="80"/>
      <c r="T61" s="87">
        <f t="shared" si="0"/>
        <v>0</v>
      </c>
      <c r="U61" s="88"/>
      <c r="V61" s="163" t="s">
        <v>313</v>
      </c>
    </row>
    <row r="62" spans="1:22" s="73" customFormat="1" ht="17.25" customHeight="1">
      <c r="A62" s="468"/>
      <c r="B62" s="78" t="s">
        <v>108</v>
      </c>
      <c r="C62" s="82" t="s">
        <v>108</v>
      </c>
      <c r="D62" s="86">
        <f ca="1">OFFSET($H62,0,MONTH(封面!$G$13)-1,)-OFFSET('2019管理费用'!$H62,0,MONTH(封面!$G$13)-1,)</f>
        <v>0</v>
      </c>
      <c r="E62" s="86">
        <f ca="1">OFFSET($H62,0,MONTH(封面!$G$13)-1,)-OFFSET('2020预算管理费用'!$H62,0,MONTH(封面!$G$13)-1,)</f>
        <v>0</v>
      </c>
      <c r="F62" s="86">
        <f ca="1">SUM(OFFSET($H62,0,0,1,MONTH(封面!$G$13)))-SUM(OFFSET('2019管理费用'!$H62,0,0,1,MONTH(封面!$G$13)))</f>
        <v>0</v>
      </c>
      <c r="G62" s="86">
        <f ca="1">SUM(OFFSET($H62,0,0,1,MONTH(封面!$G$13)))-SUM(OFFSET('2020预算管理费用'!$H62,0,0,1,MONTH(封面!$G$13)))</f>
        <v>0</v>
      </c>
      <c r="H62" s="80"/>
      <c r="I62" s="80">
        <v>0</v>
      </c>
      <c r="J62" s="80">
        <v>0</v>
      </c>
      <c r="K62" s="80"/>
      <c r="L62" s="80"/>
      <c r="M62" s="80"/>
      <c r="N62" s="80"/>
      <c r="O62" s="80"/>
      <c r="P62" s="80"/>
      <c r="Q62" s="80"/>
      <c r="R62" s="80"/>
      <c r="S62" s="80"/>
      <c r="T62" s="87">
        <f t="shared" si="0"/>
        <v>0</v>
      </c>
      <c r="U62" s="88"/>
      <c r="V62" s="163" t="s">
        <v>314</v>
      </c>
    </row>
    <row r="63" spans="1:22" s="73" customFormat="1" ht="17.25" customHeight="1">
      <c r="A63" s="469" t="s">
        <v>109</v>
      </c>
      <c r="B63" s="81" t="s">
        <v>110</v>
      </c>
      <c r="C63" s="82" t="s">
        <v>110</v>
      </c>
      <c r="D63" s="86">
        <f ca="1">OFFSET($H63,0,MONTH(封面!$G$13)-1,)-OFFSET('2019管理费用'!$H63,0,MONTH(封面!$G$13)-1,)</f>
        <v>0</v>
      </c>
      <c r="E63" s="86">
        <f ca="1">OFFSET($H63,0,MONTH(封面!$G$13)-1,)-OFFSET('2020预算管理费用'!$H63,0,MONTH(封面!$G$13)-1,)</f>
        <v>-400</v>
      </c>
      <c r="F63" s="86">
        <f ca="1">SUM(OFFSET($H63,0,0,1,MONTH(封面!$G$13)))-SUM(OFFSET('2019管理费用'!$H63,0,0,1,MONTH(封面!$G$13)))</f>
        <v>0</v>
      </c>
      <c r="G63" s="86">
        <f ca="1">SUM(OFFSET($H63,0,0,1,MONTH(封面!$G$13)))-SUM(OFFSET('2020预算管理费用'!$H63,0,0,1,MONTH(封面!$G$13)))</f>
        <v>-1200</v>
      </c>
      <c r="H63" s="80"/>
      <c r="I63" s="80">
        <v>0</v>
      </c>
      <c r="J63" s="80">
        <v>0</v>
      </c>
      <c r="K63" s="80"/>
      <c r="L63" s="80"/>
      <c r="M63" s="80"/>
      <c r="N63" s="80"/>
      <c r="O63" s="80"/>
      <c r="P63" s="80"/>
      <c r="Q63" s="80"/>
      <c r="R63" s="80"/>
      <c r="S63" s="80"/>
      <c r="T63" s="87">
        <f t="shared" si="0"/>
        <v>0</v>
      </c>
      <c r="U63" s="88"/>
      <c r="V63" s="163" t="s">
        <v>315</v>
      </c>
    </row>
    <row r="64" spans="1:22" s="73" customFormat="1" ht="17.25" customHeight="1">
      <c r="A64" s="469"/>
      <c r="B64" s="81" t="s">
        <v>111</v>
      </c>
      <c r="C64" s="82" t="s">
        <v>111</v>
      </c>
      <c r="D64" s="86">
        <f ca="1">OFFSET($H64,0,MONTH(封面!$G$13)-1,)-OFFSET('2019管理费用'!$H64,0,MONTH(封面!$G$13)-1,)</f>
        <v>0</v>
      </c>
      <c r="E64" s="86">
        <f ca="1">OFFSET($H64,0,MONTH(封面!$G$13)-1,)-OFFSET('2020预算管理费用'!$H64,0,MONTH(封面!$G$13)-1,)</f>
        <v>0</v>
      </c>
      <c r="F64" s="86">
        <f ca="1">SUM(OFFSET($H64,0,0,1,MONTH(封面!$G$13)))-SUM(OFFSET('2019管理费用'!$H64,0,0,1,MONTH(封面!$G$13)))</f>
        <v>0</v>
      </c>
      <c r="G64" s="86">
        <f ca="1">SUM(OFFSET($H64,0,0,1,MONTH(封面!$G$13)))-SUM(OFFSET('2020预算管理费用'!$H64,0,0,1,MONTH(封面!$G$13)))</f>
        <v>0</v>
      </c>
      <c r="H64" s="80"/>
      <c r="I64" s="80">
        <v>0</v>
      </c>
      <c r="J64" s="80">
        <v>0</v>
      </c>
      <c r="K64" s="80"/>
      <c r="L64" s="80"/>
      <c r="M64" s="80"/>
      <c r="N64" s="80"/>
      <c r="O64" s="80"/>
      <c r="P64" s="80"/>
      <c r="Q64" s="80"/>
      <c r="R64" s="80"/>
      <c r="S64" s="80"/>
      <c r="T64" s="87">
        <f t="shared" si="0"/>
        <v>0</v>
      </c>
      <c r="U64" s="88"/>
      <c r="V64" s="163" t="s">
        <v>316</v>
      </c>
    </row>
    <row r="65" spans="1:22" s="73" customFormat="1" ht="17.25" customHeight="1">
      <c r="A65" s="469"/>
      <c r="B65" s="81" t="s">
        <v>112</v>
      </c>
      <c r="C65" s="82" t="s">
        <v>112</v>
      </c>
      <c r="D65" s="86">
        <f ca="1">OFFSET($H65,0,MONTH(封面!$G$13)-1,)-OFFSET('2019管理费用'!$H65,0,MONTH(封面!$G$13)-1,)</f>
        <v>0</v>
      </c>
      <c r="E65" s="86">
        <f ca="1">OFFSET($H65,0,MONTH(封面!$G$13)-1,)-OFFSET('2020预算管理费用'!$H65,0,MONTH(封面!$G$13)-1,)</f>
        <v>0</v>
      </c>
      <c r="F65" s="86">
        <f ca="1">SUM(OFFSET($H65,0,0,1,MONTH(封面!$G$13)))-SUM(OFFSET('2019管理费用'!$H65,0,0,1,MONTH(封面!$G$13)))</f>
        <v>0</v>
      </c>
      <c r="G65" s="86">
        <f ca="1">SUM(OFFSET($H65,0,0,1,MONTH(封面!$G$13)))-SUM(OFFSET('2020预算管理费用'!$H65,0,0,1,MONTH(封面!$G$13)))</f>
        <v>0</v>
      </c>
      <c r="H65" s="80"/>
      <c r="I65" s="80">
        <v>0</v>
      </c>
      <c r="J65" s="80">
        <v>0</v>
      </c>
      <c r="K65" s="80"/>
      <c r="L65" s="80"/>
      <c r="M65" s="80"/>
      <c r="N65" s="80"/>
      <c r="O65" s="80"/>
      <c r="P65" s="80"/>
      <c r="Q65" s="80"/>
      <c r="R65" s="80"/>
      <c r="S65" s="80"/>
      <c r="T65" s="87">
        <f t="shared" si="0"/>
        <v>0</v>
      </c>
      <c r="U65" s="88"/>
      <c r="V65" s="163" t="s">
        <v>317</v>
      </c>
    </row>
    <row r="66" spans="1:22" s="73" customFormat="1" ht="17.25" customHeight="1">
      <c r="A66" s="469"/>
      <c r="B66" s="81" t="s">
        <v>113</v>
      </c>
      <c r="C66" s="82" t="s">
        <v>113</v>
      </c>
      <c r="D66" s="86">
        <f ca="1">OFFSET($H66,0,MONTH(封面!$G$13)-1,)-OFFSET('2019管理费用'!$H66,0,MONTH(封面!$G$13)-1,)</f>
        <v>0</v>
      </c>
      <c r="E66" s="86">
        <f ca="1">OFFSET($H66,0,MONTH(封面!$G$13)-1,)-OFFSET('2020预算管理费用'!$H66,0,MONTH(封面!$G$13)-1,)</f>
        <v>0</v>
      </c>
      <c r="F66" s="86">
        <f ca="1">SUM(OFFSET($H66,0,0,1,MONTH(封面!$G$13)))-SUM(OFFSET('2019管理费用'!$H66,0,0,1,MONTH(封面!$G$13)))</f>
        <v>0</v>
      </c>
      <c r="G66" s="86">
        <f ca="1">SUM(OFFSET($H66,0,0,1,MONTH(封面!$G$13)))-SUM(OFFSET('2020预算管理费用'!$H66,0,0,1,MONTH(封面!$G$13)))</f>
        <v>0</v>
      </c>
      <c r="H66" s="80"/>
      <c r="I66" s="80">
        <v>0</v>
      </c>
      <c r="J66" s="80">
        <v>0</v>
      </c>
      <c r="K66" s="80"/>
      <c r="L66" s="80"/>
      <c r="M66" s="80"/>
      <c r="N66" s="80"/>
      <c r="O66" s="80"/>
      <c r="P66" s="80"/>
      <c r="Q66" s="80"/>
      <c r="R66" s="80"/>
      <c r="S66" s="80"/>
      <c r="T66" s="87">
        <f t="shared" si="0"/>
        <v>0</v>
      </c>
      <c r="U66" s="88"/>
      <c r="V66" s="163" t="s">
        <v>318</v>
      </c>
    </row>
    <row r="67" spans="1:22" s="73" customFormat="1" ht="17.25" customHeight="1">
      <c r="A67" s="469"/>
      <c r="B67" s="81" t="s">
        <v>114</v>
      </c>
      <c r="C67" s="82" t="s">
        <v>114</v>
      </c>
      <c r="D67" s="86">
        <f ca="1">OFFSET($H67,0,MONTH(封面!$G$13)-1,)-OFFSET('2019管理费用'!$H67,0,MONTH(封面!$G$13)-1,)</f>
        <v>0</v>
      </c>
      <c r="E67" s="86">
        <f ca="1">OFFSET($H67,0,MONTH(封面!$G$13)-1,)-OFFSET('2020预算管理费用'!$H67,0,MONTH(封面!$G$13)-1,)</f>
        <v>0</v>
      </c>
      <c r="F67" s="86">
        <f ca="1">SUM(OFFSET($H67,0,0,1,MONTH(封面!$G$13)))-SUM(OFFSET('2019管理费用'!$H67,0,0,1,MONTH(封面!$G$13)))</f>
        <v>0</v>
      </c>
      <c r="G67" s="86">
        <f ca="1">SUM(OFFSET($H67,0,0,1,MONTH(封面!$G$13)))-SUM(OFFSET('2020预算管理费用'!$H67,0,0,1,MONTH(封面!$G$13)))</f>
        <v>0</v>
      </c>
      <c r="H67" s="80"/>
      <c r="I67" s="80">
        <v>0</v>
      </c>
      <c r="J67" s="80">
        <v>0</v>
      </c>
      <c r="K67" s="80"/>
      <c r="L67" s="80"/>
      <c r="M67" s="80"/>
      <c r="N67" s="80"/>
      <c r="O67" s="80"/>
      <c r="P67" s="80"/>
      <c r="Q67" s="80"/>
      <c r="R67" s="80"/>
      <c r="S67" s="80"/>
      <c r="T67" s="87">
        <f t="shared" si="0"/>
        <v>0</v>
      </c>
      <c r="U67" s="88"/>
      <c r="V67" s="163" t="s">
        <v>319</v>
      </c>
    </row>
    <row r="68" spans="1:22" s="73" customFormat="1" ht="17.25" customHeight="1">
      <c r="A68" s="469"/>
      <c r="B68" s="462" t="s">
        <v>115</v>
      </c>
      <c r="C68" s="82" t="s">
        <v>116</v>
      </c>
      <c r="D68" s="86">
        <f ca="1">OFFSET($H68,0,MONTH(封面!$G$13)-1,)-OFFSET('2019管理费用'!$H68,0,MONTH(封面!$G$13)-1,)</f>
        <v>0</v>
      </c>
      <c r="E68" s="86">
        <f ca="1">OFFSET($H68,0,MONTH(封面!$G$13)-1,)-OFFSET('2020预算管理费用'!$H68,0,MONTH(封面!$G$13)-1,)</f>
        <v>0</v>
      </c>
      <c r="F68" s="86">
        <f ca="1">SUM(OFFSET($H68,0,0,1,MONTH(封面!$G$13)))-SUM(OFFSET('2019管理费用'!$H68,0,0,1,MONTH(封面!$G$13)))</f>
        <v>0</v>
      </c>
      <c r="G68" s="86">
        <f ca="1">SUM(OFFSET($H68,0,0,1,MONTH(封面!$G$13)))-SUM(OFFSET('2020预算管理费用'!$H68,0,0,1,MONTH(封面!$G$13)))</f>
        <v>0</v>
      </c>
      <c r="H68" s="80"/>
      <c r="I68" s="80">
        <v>0</v>
      </c>
      <c r="J68" s="80">
        <v>0</v>
      </c>
      <c r="K68" s="80"/>
      <c r="L68" s="80"/>
      <c r="M68" s="80"/>
      <c r="N68" s="80"/>
      <c r="O68" s="80"/>
      <c r="P68" s="80"/>
      <c r="Q68" s="80"/>
      <c r="R68" s="80"/>
      <c r="S68" s="80"/>
      <c r="T68" s="87">
        <f t="shared" si="0"/>
        <v>0</v>
      </c>
      <c r="U68" s="88"/>
      <c r="V68" s="163" t="s">
        <v>320</v>
      </c>
    </row>
    <row r="69" spans="1:22" s="73" customFormat="1" ht="17.25" customHeight="1">
      <c r="A69" s="469"/>
      <c r="B69" s="462"/>
      <c r="C69" s="82" t="s">
        <v>117</v>
      </c>
      <c r="D69" s="86">
        <f ca="1">OFFSET($H69,0,MONTH(封面!$G$13)-1,)-OFFSET('2019管理费用'!$H69,0,MONTH(封面!$G$13)-1,)</f>
        <v>0</v>
      </c>
      <c r="E69" s="86">
        <f ca="1">OFFSET($H69,0,MONTH(封面!$G$13)-1,)-OFFSET('2020预算管理费用'!$H69,0,MONTH(封面!$G$13)-1,)</f>
        <v>0</v>
      </c>
      <c r="F69" s="86">
        <f ca="1">SUM(OFFSET($H69,0,0,1,MONTH(封面!$G$13)))-SUM(OFFSET('2019管理费用'!$H69,0,0,1,MONTH(封面!$G$13)))</f>
        <v>0</v>
      </c>
      <c r="G69" s="86">
        <f ca="1">SUM(OFFSET($H69,0,0,1,MONTH(封面!$G$13)))-SUM(OFFSET('2020预算管理费用'!$H69,0,0,1,MONTH(封面!$G$13)))</f>
        <v>0</v>
      </c>
      <c r="H69" s="80"/>
      <c r="I69" s="80">
        <v>0</v>
      </c>
      <c r="J69" s="80">
        <v>0</v>
      </c>
      <c r="K69" s="80"/>
      <c r="L69" s="80"/>
      <c r="M69" s="80"/>
      <c r="N69" s="80"/>
      <c r="O69" s="80"/>
      <c r="P69" s="80"/>
      <c r="Q69" s="80"/>
      <c r="R69" s="80"/>
      <c r="S69" s="80"/>
      <c r="T69" s="87">
        <f t="shared" si="0"/>
        <v>0</v>
      </c>
      <c r="U69" s="88"/>
      <c r="V69" s="163" t="s">
        <v>321</v>
      </c>
    </row>
    <row r="70" spans="1:22" s="73" customFormat="1" ht="17.25" customHeight="1">
      <c r="A70" s="469"/>
      <c r="B70" s="83" t="s">
        <v>118</v>
      </c>
      <c r="C70" s="82" t="s">
        <v>118</v>
      </c>
      <c r="D70" s="86">
        <f ca="1">OFFSET($H70,0,MONTH(封面!$G$13)-1,)-OFFSET('2019管理费用'!$H70,0,MONTH(封面!$G$13)-1,)</f>
        <v>0</v>
      </c>
      <c r="E70" s="86">
        <f ca="1">OFFSET($H70,0,MONTH(封面!$G$13)-1,)-OFFSET('2020预算管理费用'!$H70,0,MONTH(封面!$G$13)-1,)</f>
        <v>-800</v>
      </c>
      <c r="F70" s="86">
        <f ca="1">SUM(OFFSET($H70,0,0,1,MONTH(封面!$G$13)))-SUM(OFFSET('2019管理费用'!$H70,0,0,1,MONTH(封面!$G$13)))</f>
        <v>-451.11</v>
      </c>
      <c r="G70" s="86">
        <f ca="1">SUM(OFFSET($H70,0,0,1,MONTH(封面!$G$13)))-SUM(OFFSET('2020预算管理费用'!$H70,0,0,1,MONTH(封面!$G$13)))</f>
        <v>-1065.28</v>
      </c>
      <c r="H70" s="80">
        <v>134.72</v>
      </c>
      <c r="I70" s="80">
        <v>0</v>
      </c>
      <c r="J70" s="80">
        <v>0</v>
      </c>
      <c r="K70" s="80"/>
      <c r="L70" s="80"/>
      <c r="M70" s="80"/>
      <c r="N70" s="80"/>
      <c r="O70" s="80"/>
      <c r="P70" s="80"/>
      <c r="Q70" s="80"/>
      <c r="R70" s="80"/>
      <c r="S70" s="80"/>
      <c r="T70" s="87">
        <f t="shared" si="0"/>
        <v>134.72</v>
      </c>
      <c r="U70" s="88"/>
      <c r="V70" s="163" t="s">
        <v>322</v>
      </c>
    </row>
    <row r="71" spans="1:22" s="73" customFormat="1" ht="17.25" customHeight="1">
      <c r="A71" s="469"/>
      <c r="B71" s="83" t="s">
        <v>119</v>
      </c>
      <c r="C71" s="82" t="s">
        <v>119</v>
      </c>
      <c r="D71" s="86">
        <f ca="1">OFFSET($H71,0,MONTH(封面!$G$13)-1,)-OFFSET('2019管理费用'!$H71,0,MONTH(封面!$G$13)-1,)</f>
        <v>0</v>
      </c>
      <c r="E71" s="86">
        <f ca="1">OFFSET($H71,0,MONTH(封面!$G$13)-1,)-OFFSET('2020预算管理费用'!$H71,0,MONTH(封面!$G$13)-1,)</f>
        <v>0</v>
      </c>
      <c r="F71" s="86">
        <f ca="1">SUM(OFFSET($H71,0,0,1,MONTH(封面!$G$13)))-SUM(OFFSET('2019管理费用'!$H71,0,0,1,MONTH(封面!$G$13)))</f>
        <v>0</v>
      </c>
      <c r="G71" s="86">
        <f ca="1">SUM(OFFSET($H71,0,0,1,MONTH(封面!$G$13)))-SUM(OFFSET('2020预算管理费用'!$H71,0,0,1,MONTH(封面!$G$13)))</f>
        <v>0</v>
      </c>
      <c r="H71" s="80"/>
      <c r="I71" s="80">
        <v>0</v>
      </c>
      <c r="J71" s="80">
        <v>0</v>
      </c>
      <c r="K71" s="80"/>
      <c r="L71" s="80"/>
      <c r="M71" s="80"/>
      <c r="N71" s="80"/>
      <c r="O71" s="80"/>
      <c r="P71" s="80"/>
      <c r="Q71" s="80"/>
      <c r="R71" s="80"/>
      <c r="S71" s="80"/>
      <c r="T71" s="87">
        <f t="shared" ref="T71:T98" si="1">SUM(H71:S71)</f>
        <v>0</v>
      </c>
      <c r="U71" s="88"/>
      <c r="V71" s="163" t="s">
        <v>323</v>
      </c>
    </row>
    <row r="72" spans="1:22" s="73" customFormat="1" ht="17.25" customHeight="1">
      <c r="A72" s="469"/>
      <c r="B72" s="83" t="s">
        <v>120</v>
      </c>
      <c r="C72" s="82" t="s">
        <v>120</v>
      </c>
      <c r="D72" s="86">
        <f ca="1">OFFSET($H72,0,MONTH(封面!$G$13)-1,)-OFFSET('2019管理费用'!$H72,0,MONTH(封面!$G$13)-1,)</f>
        <v>0</v>
      </c>
      <c r="E72" s="86">
        <f ca="1">OFFSET($H72,0,MONTH(封面!$G$13)-1,)-OFFSET('2020预算管理费用'!$H72,0,MONTH(封面!$G$13)-1,)</f>
        <v>0</v>
      </c>
      <c r="F72" s="86">
        <f ca="1">SUM(OFFSET($H72,0,0,1,MONTH(封面!$G$13)))-SUM(OFFSET('2019管理费用'!$H72,0,0,1,MONTH(封面!$G$13)))</f>
        <v>0</v>
      </c>
      <c r="G72" s="86">
        <f ca="1">SUM(OFFSET($H72,0,0,1,MONTH(封面!$G$13)))-SUM(OFFSET('2020预算管理费用'!$H72,0,0,1,MONTH(封面!$G$13)))</f>
        <v>0</v>
      </c>
      <c r="H72" s="80"/>
      <c r="I72" s="80">
        <v>0</v>
      </c>
      <c r="J72" s="80">
        <v>0</v>
      </c>
      <c r="K72" s="80"/>
      <c r="L72" s="80"/>
      <c r="M72" s="80"/>
      <c r="N72" s="80"/>
      <c r="O72" s="80"/>
      <c r="P72" s="80"/>
      <c r="Q72" s="80"/>
      <c r="R72" s="80"/>
      <c r="S72" s="80"/>
      <c r="T72" s="87">
        <f t="shared" si="1"/>
        <v>0</v>
      </c>
      <c r="U72" s="88"/>
      <c r="V72" s="163" t="s">
        <v>324</v>
      </c>
    </row>
    <row r="73" spans="1:22" s="73" customFormat="1" ht="17.25" customHeight="1">
      <c r="A73" s="469"/>
      <c r="B73" s="462" t="s">
        <v>121</v>
      </c>
      <c r="C73" s="82" t="s">
        <v>122</v>
      </c>
      <c r="D73" s="86">
        <f ca="1">OFFSET($H73,0,MONTH(封面!$G$13)-1,)-OFFSET('2019管理费用'!$H73,0,MONTH(封面!$G$13)-1,)</f>
        <v>0</v>
      </c>
      <c r="E73" s="86">
        <f ca="1">OFFSET($H73,0,MONTH(封面!$G$13)-1,)-OFFSET('2020预算管理费用'!$H73,0,MONTH(封面!$G$13)-1,)</f>
        <v>0</v>
      </c>
      <c r="F73" s="86">
        <f ca="1">SUM(OFFSET($H73,0,0,1,MONTH(封面!$G$13)))-SUM(OFFSET('2019管理费用'!$H73,0,0,1,MONTH(封面!$G$13)))</f>
        <v>0</v>
      </c>
      <c r="G73" s="86">
        <f ca="1">SUM(OFFSET($H73,0,0,1,MONTH(封面!$G$13)))-SUM(OFFSET('2020预算管理费用'!$H73,0,0,1,MONTH(封面!$G$13)))</f>
        <v>0</v>
      </c>
      <c r="H73" s="80"/>
      <c r="I73" s="80">
        <v>0</v>
      </c>
      <c r="J73" s="80">
        <v>0</v>
      </c>
      <c r="K73" s="80"/>
      <c r="L73" s="80"/>
      <c r="M73" s="80"/>
      <c r="N73" s="80"/>
      <c r="O73" s="80"/>
      <c r="P73" s="80"/>
      <c r="Q73" s="80"/>
      <c r="R73" s="80"/>
      <c r="S73" s="80"/>
      <c r="T73" s="87">
        <f t="shared" si="1"/>
        <v>0</v>
      </c>
      <c r="U73" s="88"/>
      <c r="V73" s="163" t="s">
        <v>325</v>
      </c>
    </row>
    <row r="74" spans="1:22" s="73" customFormat="1" ht="17.25" customHeight="1">
      <c r="A74" s="469"/>
      <c r="B74" s="462"/>
      <c r="C74" s="90" t="s">
        <v>123</v>
      </c>
      <c r="D74" s="86">
        <f ca="1">OFFSET($H74,0,MONTH(封面!$G$13)-1,)-OFFSET('2019管理费用'!$H74,0,MONTH(封面!$G$13)-1,)</f>
        <v>0</v>
      </c>
      <c r="E74" s="86">
        <f ca="1">OFFSET($H74,0,MONTH(封面!$G$13)-1,)-OFFSET('2020预算管理费用'!$H74,0,MONTH(封面!$G$13)-1,)</f>
        <v>0</v>
      </c>
      <c r="F74" s="86">
        <f ca="1">SUM(OFFSET($H74,0,0,1,MONTH(封面!$G$13)))-SUM(OFFSET('2019管理费用'!$H74,0,0,1,MONTH(封面!$G$13)))</f>
        <v>0</v>
      </c>
      <c r="G74" s="86">
        <f ca="1">SUM(OFFSET($H74,0,0,1,MONTH(封面!$G$13)))-SUM(OFFSET('2020预算管理费用'!$H74,0,0,1,MONTH(封面!$G$13)))</f>
        <v>0</v>
      </c>
      <c r="H74" s="80"/>
      <c r="I74" s="80">
        <v>0</v>
      </c>
      <c r="J74" s="80">
        <v>0</v>
      </c>
      <c r="K74" s="80"/>
      <c r="L74" s="80"/>
      <c r="M74" s="80"/>
      <c r="N74" s="80"/>
      <c r="O74" s="80"/>
      <c r="P74" s="80"/>
      <c r="Q74" s="80"/>
      <c r="R74" s="80"/>
      <c r="S74" s="80"/>
      <c r="T74" s="87">
        <f t="shared" si="1"/>
        <v>0</v>
      </c>
      <c r="U74" s="88"/>
      <c r="V74" s="163" t="s">
        <v>326</v>
      </c>
    </row>
    <row r="75" spans="1:22" s="73" customFormat="1" ht="17.25" customHeight="1">
      <c r="A75" s="469"/>
      <c r="B75" s="83" t="s">
        <v>124</v>
      </c>
      <c r="C75" s="82" t="s">
        <v>124</v>
      </c>
      <c r="D75" s="86">
        <f ca="1">OFFSET($H75,0,MONTH(封面!$G$13)-1,)-OFFSET('2019管理费用'!$H75,0,MONTH(封面!$G$13)-1,)</f>
        <v>0</v>
      </c>
      <c r="E75" s="86">
        <f ca="1">OFFSET($H75,0,MONTH(封面!$G$13)-1,)-OFFSET('2020预算管理费用'!$H75,0,MONTH(封面!$G$13)-1,)</f>
        <v>0</v>
      </c>
      <c r="F75" s="86">
        <f ca="1">SUM(OFFSET($H75,0,0,1,MONTH(封面!$G$13)))-SUM(OFFSET('2019管理费用'!$H75,0,0,1,MONTH(封面!$G$13)))</f>
        <v>300</v>
      </c>
      <c r="G75" s="86">
        <f ca="1">SUM(OFFSET($H75,0,0,1,MONTH(封面!$G$13)))-SUM(OFFSET('2020预算管理费用'!$H75,0,0,1,MONTH(封面!$G$13)))</f>
        <v>300</v>
      </c>
      <c r="H75" s="80">
        <v>300</v>
      </c>
      <c r="I75" s="80">
        <v>0</v>
      </c>
      <c r="J75" s="80">
        <v>0</v>
      </c>
      <c r="K75" s="80"/>
      <c r="L75" s="80"/>
      <c r="M75" s="80"/>
      <c r="N75" s="80"/>
      <c r="O75" s="80"/>
      <c r="P75" s="80"/>
      <c r="Q75" s="80"/>
      <c r="R75" s="80"/>
      <c r="S75" s="80"/>
      <c r="T75" s="87">
        <f t="shared" si="1"/>
        <v>300</v>
      </c>
      <c r="U75" s="88"/>
      <c r="V75" s="163" t="s">
        <v>327</v>
      </c>
    </row>
    <row r="76" spans="1:22" s="73" customFormat="1" ht="17.25" customHeight="1">
      <c r="A76" s="470" t="s">
        <v>125</v>
      </c>
      <c r="B76" s="78" t="s">
        <v>126</v>
      </c>
      <c r="C76" s="82" t="s">
        <v>126</v>
      </c>
      <c r="D76" s="86">
        <f ca="1">OFFSET($H76,0,MONTH(封面!$G$13)-1,)-OFFSET('2019管理费用'!$H76,0,MONTH(封面!$G$13)-1,)</f>
        <v>0</v>
      </c>
      <c r="E76" s="86">
        <f ca="1">OFFSET($H76,0,MONTH(封面!$G$13)-1,)-OFFSET('2020预算管理费用'!$H76,0,MONTH(封面!$G$13)-1,)</f>
        <v>0</v>
      </c>
      <c r="F76" s="86">
        <f ca="1">SUM(OFFSET($H76,0,0,1,MONTH(封面!$G$13)))-SUM(OFFSET('2019管理费用'!$H76,0,0,1,MONTH(封面!$G$13)))</f>
        <v>0</v>
      </c>
      <c r="G76" s="86">
        <f ca="1">SUM(OFFSET($H76,0,0,1,MONTH(封面!$G$13)))-SUM(OFFSET('2020预算管理费用'!$H76,0,0,1,MONTH(封面!$G$13)))</f>
        <v>0</v>
      </c>
      <c r="H76" s="80"/>
      <c r="I76" s="80">
        <v>0</v>
      </c>
      <c r="J76" s="80">
        <v>0</v>
      </c>
      <c r="K76" s="80"/>
      <c r="L76" s="80"/>
      <c r="M76" s="80"/>
      <c r="N76" s="80"/>
      <c r="O76" s="80"/>
      <c r="P76" s="80"/>
      <c r="Q76" s="80"/>
      <c r="R76" s="80"/>
      <c r="S76" s="80"/>
      <c r="T76" s="87">
        <f t="shared" si="1"/>
        <v>0</v>
      </c>
      <c r="U76" s="88"/>
      <c r="V76" s="163" t="s">
        <v>328</v>
      </c>
    </row>
    <row r="77" spans="1:22" s="73" customFormat="1" ht="17.25" customHeight="1">
      <c r="A77" s="470"/>
      <c r="B77" s="463" t="s">
        <v>127</v>
      </c>
      <c r="C77" s="82" t="s">
        <v>128</v>
      </c>
      <c r="D77" s="86">
        <f ca="1">OFFSET($H77,0,MONTH(封面!$G$13)-1,)-OFFSET('2019管理费用'!$H77,0,MONTH(封面!$G$13)-1,)</f>
        <v>-298</v>
      </c>
      <c r="E77" s="86">
        <f ca="1">OFFSET($H77,0,MONTH(封面!$G$13)-1,)-OFFSET('2020预算管理费用'!$H77,0,MONTH(封面!$G$13)-1,)</f>
        <v>0</v>
      </c>
      <c r="F77" s="86">
        <f ca="1">SUM(OFFSET($H77,0,0,1,MONTH(封面!$G$13)))-SUM(OFFSET('2019管理费用'!$H77,0,0,1,MONTH(封面!$G$13)))</f>
        <v>-50362</v>
      </c>
      <c r="G77" s="86">
        <f ca="1">SUM(OFFSET($H77,0,0,1,MONTH(封面!$G$13)))-SUM(OFFSET('2020预算管理费用'!$H77,0,0,1,MONTH(封面!$G$13)))</f>
        <v>0</v>
      </c>
      <c r="H77" s="80"/>
      <c r="I77" s="80">
        <v>0</v>
      </c>
      <c r="J77" s="80">
        <v>0</v>
      </c>
      <c r="K77" s="80"/>
      <c r="L77" s="80"/>
      <c r="M77" s="80"/>
      <c r="N77" s="80"/>
      <c r="O77" s="80"/>
      <c r="P77" s="80"/>
      <c r="Q77" s="80"/>
      <c r="R77" s="80"/>
      <c r="S77" s="80"/>
      <c r="T77" s="87">
        <f t="shared" si="1"/>
        <v>0</v>
      </c>
      <c r="U77" s="300"/>
      <c r="V77" s="163" t="s">
        <v>329</v>
      </c>
    </row>
    <row r="78" spans="1:22" s="73" customFormat="1" ht="17.25" customHeight="1">
      <c r="A78" s="470"/>
      <c r="B78" s="463"/>
      <c r="C78" s="90" t="s">
        <v>129</v>
      </c>
      <c r="D78" s="86">
        <f ca="1">OFFSET($H78,0,MONTH(封面!$G$13)-1,)-OFFSET('2019管理费用'!$H78,0,MONTH(封面!$G$13)-1,)</f>
        <v>0</v>
      </c>
      <c r="E78" s="86">
        <f ca="1">OFFSET($H78,0,MONTH(封面!$G$13)-1,)-OFFSET('2020预算管理费用'!$H78,0,MONTH(封面!$G$13)-1,)</f>
        <v>0</v>
      </c>
      <c r="F78" s="86">
        <f ca="1">SUM(OFFSET($H78,0,0,1,MONTH(封面!$G$13)))-SUM(OFFSET('2019管理费用'!$H78,0,0,1,MONTH(封面!$G$13)))</f>
        <v>4000</v>
      </c>
      <c r="G78" s="86">
        <f ca="1">SUM(OFFSET($H78,0,0,1,MONTH(封面!$G$13)))-SUM(OFFSET('2020预算管理费用'!$H78,0,0,1,MONTH(封面!$G$13)))</f>
        <v>-2000</v>
      </c>
      <c r="H78" s="80"/>
      <c r="I78" s="80">
        <v>-2000</v>
      </c>
      <c r="J78" s="80">
        <v>0</v>
      </c>
      <c r="K78" s="80"/>
      <c r="L78" s="80"/>
      <c r="M78" s="80"/>
      <c r="N78" s="80"/>
      <c r="O78" s="80"/>
      <c r="P78" s="80"/>
      <c r="Q78" s="80"/>
      <c r="R78" s="80"/>
      <c r="S78" s="80"/>
      <c r="T78" s="87">
        <f t="shared" si="1"/>
        <v>-2000</v>
      </c>
      <c r="U78" s="88"/>
      <c r="V78" s="172" t="s">
        <v>330</v>
      </c>
    </row>
    <row r="79" spans="1:22" s="73" customFormat="1" ht="17.25" customHeight="1">
      <c r="A79" s="470"/>
      <c r="B79" s="78" t="s">
        <v>130</v>
      </c>
      <c r="C79" s="82" t="s">
        <v>130</v>
      </c>
      <c r="D79" s="86">
        <f ca="1">OFFSET($H79,0,MONTH(封面!$G$13)-1,)-OFFSET('2019管理费用'!$H79,0,MONTH(封面!$G$13)-1,)</f>
        <v>0</v>
      </c>
      <c r="E79" s="86">
        <f ca="1">OFFSET($H79,0,MONTH(封面!$G$13)-1,)-OFFSET('2020预算管理费用'!$H79,0,MONTH(封面!$G$13)-1,)</f>
        <v>0</v>
      </c>
      <c r="F79" s="86">
        <f ca="1">SUM(OFFSET($H79,0,0,1,MONTH(封面!$G$13)))-SUM(OFFSET('2019管理费用'!$H79,0,0,1,MONTH(封面!$G$13)))</f>
        <v>0</v>
      </c>
      <c r="G79" s="86">
        <f ca="1">SUM(OFFSET($H79,0,0,1,MONTH(封面!$G$13)))-SUM(OFFSET('2020预算管理费用'!$H79,0,0,1,MONTH(封面!$G$13)))</f>
        <v>0</v>
      </c>
      <c r="H79" s="80"/>
      <c r="I79" s="80">
        <v>0</v>
      </c>
      <c r="J79" s="80">
        <v>0</v>
      </c>
      <c r="K79" s="80"/>
      <c r="L79" s="80"/>
      <c r="M79" s="80"/>
      <c r="N79" s="80"/>
      <c r="O79" s="80"/>
      <c r="P79" s="80"/>
      <c r="Q79" s="80"/>
      <c r="R79" s="80"/>
      <c r="S79" s="80"/>
      <c r="T79" s="87">
        <f t="shared" si="1"/>
        <v>0</v>
      </c>
      <c r="U79" s="88"/>
      <c r="V79" s="172" t="s">
        <v>331</v>
      </c>
    </row>
    <row r="80" spans="1:22" s="73" customFormat="1" ht="17.25" customHeight="1">
      <c r="A80" s="471" t="s">
        <v>131</v>
      </c>
      <c r="B80" s="78" t="s">
        <v>132</v>
      </c>
      <c r="C80" s="82" t="s">
        <v>132</v>
      </c>
      <c r="D80" s="86">
        <f ca="1">OFFSET($H80,0,MONTH(封面!$G$13)-1,)-OFFSET('2019管理费用'!$H80,0,MONTH(封面!$G$13)-1,)</f>
        <v>1601.41</v>
      </c>
      <c r="E80" s="86">
        <f ca="1">OFFSET($H80,0,MONTH(封面!$G$13)-1,)-OFFSET('2020预算管理费用'!$H80,0,MONTH(封面!$G$13)-1,)</f>
        <v>2000.92</v>
      </c>
      <c r="F80" s="86">
        <f ca="1">SUM(OFFSET($H80,0,0,1,MONTH(封面!$G$13)))-SUM(OFFSET('2019管理费用'!$H80,0,0,1,MONTH(封面!$G$13)))</f>
        <v>11705.699999999999</v>
      </c>
      <c r="G80" s="86">
        <f ca="1">SUM(OFFSET($H80,0,0,1,MONTH(封面!$G$13)))-SUM(OFFSET('2020预算管理费用'!$H80,0,0,1,MONTH(封面!$G$13)))</f>
        <v>13421.9</v>
      </c>
      <c r="H80" s="80">
        <v>145.52000000000001</v>
      </c>
      <c r="I80" s="80">
        <v>11275.46</v>
      </c>
      <c r="J80" s="80">
        <v>2000.92</v>
      </c>
      <c r="K80" s="80"/>
      <c r="L80" s="80"/>
      <c r="M80" s="80"/>
      <c r="N80" s="80"/>
      <c r="O80" s="80"/>
      <c r="P80" s="80"/>
      <c r="Q80" s="80"/>
      <c r="R80" s="80"/>
      <c r="S80" s="80"/>
      <c r="T80" s="87">
        <f t="shared" si="1"/>
        <v>13421.9</v>
      </c>
      <c r="U80" s="88"/>
      <c r="V80" s="172" t="s">
        <v>332</v>
      </c>
    </row>
    <row r="81" spans="1:22" s="73" customFormat="1" ht="17.25" customHeight="1">
      <c r="A81" s="471"/>
      <c r="B81" s="78" t="s">
        <v>133</v>
      </c>
      <c r="C81" s="79" t="s">
        <v>133</v>
      </c>
      <c r="D81" s="86">
        <f ca="1">OFFSET($H81,0,MONTH(封面!$G$13)-1,)-OFFSET('2019管理费用'!$H81,0,MONTH(封面!$G$13)-1,)</f>
        <v>-57286.13</v>
      </c>
      <c r="E81" s="86">
        <f ca="1">OFFSET($H81,0,MONTH(封面!$G$13)-1,)-OFFSET('2020预算管理费用'!$H81,0,MONTH(封面!$G$13)-1,)</f>
        <v>-1425.6800000000003</v>
      </c>
      <c r="F81" s="86">
        <f ca="1">SUM(OFFSET($H81,0,0,1,MONTH(封面!$G$13)))-SUM(OFFSET('2019管理费用'!$H81,0,0,1,MONTH(封面!$G$13)))</f>
        <v>-67288.44</v>
      </c>
      <c r="G81" s="86">
        <f ca="1">SUM(OFFSET($H81,0,0,1,MONTH(封面!$G$13)))-SUM(OFFSET('2020预算管理费用'!$H81,0,0,1,MONTH(封面!$G$13)))</f>
        <v>-929.29999999999927</v>
      </c>
      <c r="H81" s="80">
        <v>5660.38</v>
      </c>
      <c r="I81" s="80">
        <v>0</v>
      </c>
      <c r="J81" s="80">
        <v>5006.32</v>
      </c>
      <c r="K81" s="80"/>
      <c r="L81" s="80"/>
      <c r="M81" s="80"/>
      <c r="N81" s="80"/>
      <c r="O81" s="80"/>
      <c r="P81" s="80"/>
      <c r="Q81" s="80"/>
      <c r="R81" s="80"/>
      <c r="S81" s="80"/>
      <c r="T81" s="87">
        <f t="shared" si="1"/>
        <v>10666.7</v>
      </c>
      <c r="U81" s="88"/>
      <c r="V81" s="172" t="s">
        <v>333</v>
      </c>
    </row>
    <row r="82" spans="1:22" s="73" customFormat="1" ht="17.25" customHeight="1">
      <c r="A82" s="471"/>
      <c r="B82" s="463" t="s">
        <v>134</v>
      </c>
      <c r="C82" s="79" t="s">
        <v>135</v>
      </c>
      <c r="D82" s="86">
        <f ca="1">OFFSET($H82,0,MONTH(封面!$G$13)-1,)-OFFSET('2019管理费用'!$H82,0,MONTH(封面!$G$13)-1,)</f>
        <v>6240</v>
      </c>
      <c r="E82" s="86">
        <f ca="1">OFFSET($H82,0,MONTH(封面!$G$13)-1,)-OFFSET('2020预算管理费用'!$H82,0,MONTH(封面!$G$13)-1,)</f>
        <v>6240</v>
      </c>
      <c r="F82" s="86">
        <f ca="1">SUM(OFFSET($H82,0,0,1,MONTH(封面!$G$13)))-SUM(OFFSET('2019管理费用'!$H82,0,0,1,MONTH(封面!$G$13)))</f>
        <v>15484.61</v>
      </c>
      <c r="G82" s="86">
        <f ca="1">SUM(OFFSET($H82,0,0,1,MONTH(封面!$G$13)))-SUM(OFFSET('2020预算管理费用'!$H82,0,0,1,MONTH(封面!$G$13)))</f>
        <v>15484.61</v>
      </c>
      <c r="H82" s="80">
        <v>9244.61</v>
      </c>
      <c r="I82" s="80">
        <v>0</v>
      </c>
      <c r="J82" s="80">
        <v>6240</v>
      </c>
      <c r="K82" s="80"/>
      <c r="L82" s="80"/>
      <c r="M82" s="80"/>
      <c r="N82" s="80"/>
      <c r="O82" s="80"/>
      <c r="P82" s="80"/>
      <c r="Q82" s="80"/>
      <c r="R82" s="80"/>
      <c r="S82" s="80"/>
      <c r="T82" s="87">
        <f t="shared" si="1"/>
        <v>15484.61</v>
      </c>
      <c r="U82" s="88"/>
      <c r="V82" s="172" t="s">
        <v>334</v>
      </c>
    </row>
    <row r="83" spans="1:22" s="73" customFormat="1" ht="17.25" customHeight="1">
      <c r="A83" s="471"/>
      <c r="B83" s="463"/>
      <c r="C83" s="79" t="s">
        <v>136</v>
      </c>
      <c r="D83" s="86">
        <f ca="1">OFFSET($H83,0,MONTH(封面!$G$13)-1,)-OFFSET('2019管理费用'!$H83,0,MONTH(封面!$G$13)-1,)</f>
        <v>-207119.49000000002</v>
      </c>
      <c r="E83" s="86">
        <f ca="1">OFFSET($H83,0,MONTH(封面!$G$13)-1,)-OFFSET('2020预算管理费用'!$H83,0,MONTH(封面!$G$13)-1,)</f>
        <v>-72653.98</v>
      </c>
      <c r="F83" s="86">
        <f ca="1">SUM(OFFSET($H83,0,0,1,MONTH(封面!$G$13)))-SUM(OFFSET('2019管理费用'!$H83,0,0,1,MONTH(封面!$G$13)))</f>
        <v>-104334.99</v>
      </c>
      <c r="G83" s="86">
        <f ca="1">SUM(OFFSET($H83,0,0,1,MONTH(封面!$G$13)))-SUM(OFFSET('2020预算管理费用'!$H83,0,0,1,MONTH(封面!$G$13)))</f>
        <v>-94186.71</v>
      </c>
      <c r="H83" s="80">
        <v>42000</v>
      </c>
      <c r="I83" s="80">
        <v>47267.27</v>
      </c>
      <c r="J83" s="80">
        <v>21246.02</v>
      </c>
      <c r="K83" s="80"/>
      <c r="L83" s="80"/>
      <c r="M83" s="80"/>
      <c r="N83" s="80"/>
      <c r="O83" s="80"/>
      <c r="P83" s="80"/>
      <c r="Q83" s="80"/>
      <c r="R83" s="80"/>
      <c r="S83" s="80"/>
      <c r="T83" s="87">
        <f t="shared" si="1"/>
        <v>110513.29</v>
      </c>
      <c r="U83" s="302"/>
      <c r="V83" s="172" t="s">
        <v>335</v>
      </c>
    </row>
    <row r="84" spans="1:22" s="73" customFormat="1" ht="17.25" customHeight="1">
      <c r="A84" s="471"/>
      <c r="B84" s="463"/>
      <c r="C84" s="79" t="s">
        <v>137</v>
      </c>
      <c r="D84" s="86">
        <f ca="1">OFFSET($H84,0,MONTH(封面!$G$13)-1,)-OFFSET('2019管理费用'!$H84,0,MONTH(封面!$G$13)-1,)</f>
        <v>0</v>
      </c>
      <c r="E84" s="86">
        <f ca="1">OFFSET($H84,0,MONTH(封面!$G$13)-1,)-OFFSET('2020预算管理费用'!$H84,0,MONTH(封面!$G$13)-1,)</f>
        <v>0</v>
      </c>
      <c r="F84" s="86">
        <f ca="1">SUM(OFFSET($H84,0,0,1,MONTH(封面!$G$13)))-SUM(OFFSET('2019管理费用'!$H84,0,0,1,MONTH(封面!$G$13)))</f>
        <v>0</v>
      </c>
      <c r="G84" s="86">
        <f ca="1">SUM(OFFSET($H84,0,0,1,MONTH(封面!$G$13)))-SUM(OFFSET('2020预算管理费用'!$H84,0,0,1,MONTH(封面!$G$13)))</f>
        <v>0</v>
      </c>
      <c r="H84" s="80"/>
      <c r="I84" s="80">
        <v>0</v>
      </c>
      <c r="J84" s="80">
        <v>0</v>
      </c>
      <c r="K84" s="80"/>
      <c r="L84" s="80"/>
      <c r="M84" s="80"/>
      <c r="N84" s="80"/>
      <c r="O84" s="80"/>
      <c r="P84" s="80"/>
      <c r="Q84" s="80"/>
      <c r="R84" s="80"/>
      <c r="S84" s="80"/>
      <c r="T84" s="87">
        <f t="shared" si="1"/>
        <v>0</v>
      </c>
      <c r="U84" s="88"/>
      <c r="V84" s="172" t="s">
        <v>336</v>
      </c>
    </row>
    <row r="85" spans="1:22" s="73" customFormat="1" ht="17.25" customHeight="1">
      <c r="A85" s="471"/>
      <c r="B85" s="78" t="s">
        <v>138</v>
      </c>
      <c r="C85" s="82" t="s">
        <v>138</v>
      </c>
      <c r="D85" s="86">
        <f ca="1">OFFSET($H85,0,MONTH(封面!$G$13)-1,)-OFFSET('2019管理费用'!$H85,0,MONTH(封面!$G$13)-1,)</f>
        <v>-171</v>
      </c>
      <c r="E85" s="86">
        <f ca="1">OFFSET($H85,0,MONTH(封面!$G$13)-1,)-OFFSET('2020预算管理费用'!$H85,0,MONTH(封面!$G$13)-1,)</f>
        <v>0</v>
      </c>
      <c r="F85" s="86">
        <f ca="1">SUM(OFFSET($H85,0,0,1,MONTH(封面!$G$13)))-SUM(OFFSET('2019管理费用'!$H85,0,0,1,MONTH(封面!$G$13)))</f>
        <v>-171</v>
      </c>
      <c r="G85" s="86">
        <f ca="1">SUM(OFFSET($H85,0,0,1,MONTH(封面!$G$13)))-SUM(OFFSET('2020预算管理费用'!$H85,0,0,1,MONTH(封面!$G$13)))</f>
        <v>0</v>
      </c>
      <c r="H85" s="80"/>
      <c r="I85" s="80">
        <v>0</v>
      </c>
      <c r="J85" s="80">
        <v>0</v>
      </c>
      <c r="K85" s="80"/>
      <c r="L85" s="80"/>
      <c r="M85" s="80"/>
      <c r="N85" s="80"/>
      <c r="O85" s="80"/>
      <c r="P85" s="80"/>
      <c r="Q85" s="80"/>
      <c r="R85" s="80"/>
      <c r="S85" s="80"/>
      <c r="T85" s="87">
        <f t="shared" si="1"/>
        <v>0</v>
      </c>
      <c r="U85" s="297"/>
      <c r="V85" s="163" t="s">
        <v>337</v>
      </c>
    </row>
    <row r="86" spans="1:22" s="73" customFormat="1" ht="17.25" customHeight="1">
      <c r="A86" s="472" t="s">
        <v>139</v>
      </c>
      <c r="B86" s="78" t="s">
        <v>140</v>
      </c>
      <c r="C86" s="82" t="s">
        <v>140</v>
      </c>
      <c r="D86" s="86">
        <f ca="1">OFFSET($H86,0,MONTH(封面!$G$13)-1,)-OFFSET('2019管理费用'!$H86,0,MONTH(封面!$G$13)-1,)</f>
        <v>0</v>
      </c>
      <c r="E86" s="86">
        <f ca="1">OFFSET($H86,0,MONTH(封面!$G$13)-1,)-OFFSET('2020预算管理费用'!$H86,0,MONTH(封面!$G$13)-1,)</f>
        <v>0</v>
      </c>
      <c r="F86" s="86">
        <f ca="1">SUM(OFFSET($H86,0,0,1,MONTH(封面!$G$13)))-SUM(OFFSET('2019管理费用'!$H86,0,0,1,MONTH(封面!$G$13)))</f>
        <v>0</v>
      </c>
      <c r="G86" s="86">
        <f ca="1">SUM(OFFSET($H86,0,0,1,MONTH(封面!$G$13)))-SUM(OFFSET('2020预算管理费用'!$H86,0,0,1,MONTH(封面!$G$13)))</f>
        <v>0</v>
      </c>
      <c r="H86" s="80"/>
      <c r="I86" s="80">
        <v>0</v>
      </c>
      <c r="J86" s="80">
        <v>0</v>
      </c>
      <c r="K86" s="80"/>
      <c r="L86" s="80"/>
      <c r="M86" s="80"/>
      <c r="N86" s="80"/>
      <c r="O86" s="80"/>
      <c r="P86" s="80"/>
      <c r="Q86" s="80"/>
      <c r="R86" s="80"/>
      <c r="S86" s="80"/>
      <c r="T86" s="87">
        <f t="shared" si="1"/>
        <v>0</v>
      </c>
      <c r="U86" s="88"/>
      <c r="V86" s="163">
        <v>660281</v>
      </c>
    </row>
    <row r="87" spans="1:22" s="73" customFormat="1" ht="17.25" customHeight="1">
      <c r="A87" s="472"/>
      <c r="B87" s="78" t="s">
        <v>141</v>
      </c>
      <c r="C87" s="82" t="s">
        <v>141</v>
      </c>
      <c r="D87" s="86">
        <f ca="1">OFFSET($H87,0,MONTH(封面!$G$13)-1,)-OFFSET('2019管理费用'!$H87,0,MONTH(封面!$G$13)-1,)</f>
        <v>0</v>
      </c>
      <c r="E87" s="86">
        <f ca="1">OFFSET($H87,0,MONTH(封面!$G$13)-1,)-OFFSET('2020预算管理费用'!$H87,0,MONTH(封面!$G$13)-1,)</f>
        <v>0</v>
      </c>
      <c r="F87" s="86">
        <f ca="1">SUM(OFFSET($H87,0,0,1,MONTH(封面!$G$13)))-SUM(OFFSET('2019管理费用'!$H87,0,0,1,MONTH(封面!$G$13)))</f>
        <v>0</v>
      </c>
      <c r="G87" s="86">
        <f ca="1">SUM(OFFSET($H87,0,0,1,MONTH(封面!$G$13)))-SUM(OFFSET('2020预算管理费用'!$H87,0,0,1,MONTH(封面!$G$13)))</f>
        <v>0</v>
      </c>
      <c r="H87" s="80"/>
      <c r="I87" s="80">
        <v>0</v>
      </c>
      <c r="J87" s="80">
        <v>0</v>
      </c>
      <c r="K87" s="80"/>
      <c r="L87" s="80"/>
      <c r="M87" s="80"/>
      <c r="N87" s="80"/>
      <c r="O87" s="80"/>
      <c r="P87" s="80"/>
      <c r="Q87" s="80"/>
      <c r="R87" s="80"/>
      <c r="S87" s="80"/>
      <c r="T87" s="87">
        <f t="shared" si="1"/>
        <v>0</v>
      </c>
      <c r="U87" s="88"/>
      <c r="V87" s="163" t="s">
        <v>338</v>
      </c>
    </row>
    <row r="88" spans="1:22" s="73" customFormat="1" ht="17.25" customHeight="1">
      <c r="A88" s="472"/>
      <c r="B88" s="78" t="s">
        <v>142</v>
      </c>
      <c r="C88" s="82" t="s">
        <v>142</v>
      </c>
      <c r="D88" s="86">
        <f ca="1">OFFSET($H88,0,MONTH(封面!$G$13)-1,)-OFFSET('2019管理费用'!$H88,0,MONTH(封面!$G$13)-1,)</f>
        <v>0</v>
      </c>
      <c r="E88" s="86">
        <f ca="1">OFFSET($H88,0,MONTH(封面!$G$13)-1,)-OFFSET('2020预算管理费用'!$H88,0,MONTH(封面!$G$13)-1,)</f>
        <v>0</v>
      </c>
      <c r="F88" s="86">
        <f ca="1">SUM(OFFSET($H88,0,0,1,MONTH(封面!$G$13)))-SUM(OFFSET('2019管理费用'!$H88,0,0,1,MONTH(封面!$G$13)))</f>
        <v>0</v>
      </c>
      <c r="G88" s="86">
        <f ca="1">SUM(OFFSET($H88,0,0,1,MONTH(封面!$G$13)))-SUM(OFFSET('2020预算管理费用'!$H88,0,0,1,MONTH(封面!$G$13)))</f>
        <v>0</v>
      </c>
      <c r="H88" s="80"/>
      <c r="I88" s="80">
        <v>0</v>
      </c>
      <c r="J88" s="80">
        <v>0</v>
      </c>
      <c r="K88" s="80"/>
      <c r="L88" s="80"/>
      <c r="M88" s="80"/>
      <c r="N88" s="80"/>
      <c r="O88" s="80"/>
      <c r="P88" s="80"/>
      <c r="Q88" s="80"/>
      <c r="R88" s="80"/>
      <c r="S88" s="80"/>
      <c r="T88" s="87">
        <f t="shared" si="1"/>
        <v>0</v>
      </c>
      <c r="U88" s="88"/>
      <c r="V88" s="172" t="s">
        <v>339</v>
      </c>
    </row>
    <row r="89" spans="1:22" s="73" customFormat="1" ht="17.25" customHeight="1">
      <c r="A89" s="472"/>
      <c r="B89" s="78" t="s">
        <v>143</v>
      </c>
      <c r="C89" s="82" t="s">
        <v>143</v>
      </c>
      <c r="D89" s="86">
        <f ca="1">OFFSET($H89,0,MONTH(封面!$G$13)-1,)-OFFSET('2019管理费用'!$H89,0,MONTH(封面!$G$13)-1,)</f>
        <v>0</v>
      </c>
      <c r="E89" s="86">
        <f ca="1">OFFSET($H89,0,MONTH(封面!$G$13)-1,)-OFFSET('2020预算管理费用'!$H89,0,MONTH(封面!$G$13)-1,)</f>
        <v>0</v>
      </c>
      <c r="F89" s="86">
        <f ca="1">SUM(OFFSET($H89,0,0,1,MONTH(封面!$G$13)))-SUM(OFFSET('2019管理费用'!$H89,0,0,1,MONTH(封面!$G$13)))</f>
        <v>0</v>
      </c>
      <c r="G89" s="86">
        <f ca="1">SUM(OFFSET($H89,0,0,1,MONTH(封面!$G$13)))-SUM(OFFSET('2020预算管理费用'!$H89,0,0,1,MONTH(封面!$G$13)))</f>
        <v>0</v>
      </c>
      <c r="H89" s="80"/>
      <c r="I89" s="80">
        <v>0</v>
      </c>
      <c r="J89" s="80">
        <v>0</v>
      </c>
      <c r="K89" s="80"/>
      <c r="L89" s="80"/>
      <c r="M89" s="80"/>
      <c r="N89" s="80"/>
      <c r="O89" s="80"/>
      <c r="P89" s="80"/>
      <c r="Q89" s="80"/>
      <c r="R89" s="80"/>
      <c r="S89" s="80"/>
      <c r="T89" s="87">
        <f t="shared" si="1"/>
        <v>0</v>
      </c>
      <c r="U89" s="88"/>
      <c r="V89" s="172" t="s">
        <v>340</v>
      </c>
    </row>
    <row r="90" spans="1:22" s="73" customFormat="1" ht="17.25" customHeight="1">
      <c r="A90" s="473" t="s">
        <v>144</v>
      </c>
      <c r="B90" s="78" t="s">
        <v>145</v>
      </c>
      <c r="C90" s="82" t="s">
        <v>145</v>
      </c>
      <c r="D90" s="86">
        <f ca="1">OFFSET($H90,0,MONTH(封面!$G$13)-1,)-OFFSET('2019管理费用'!$H90,0,MONTH(封面!$G$13)-1,)</f>
        <v>0</v>
      </c>
      <c r="E90" s="86">
        <f ca="1">OFFSET($H90,0,MONTH(封面!$G$13)-1,)-OFFSET('2020预算管理费用'!$H90,0,MONTH(封面!$G$13)-1,)</f>
        <v>0</v>
      </c>
      <c r="F90" s="86">
        <f ca="1">SUM(OFFSET($H90,0,0,1,MONTH(封面!$G$13)))-SUM(OFFSET('2019管理费用'!$H90,0,0,1,MONTH(封面!$G$13)))</f>
        <v>0</v>
      </c>
      <c r="G90" s="86">
        <f ca="1">SUM(OFFSET($H90,0,0,1,MONTH(封面!$G$13)))-SUM(OFFSET('2020预算管理费用'!$H90,0,0,1,MONTH(封面!$G$13)))</f>
        <v>0</v>
      </c>
      <c r="H90" s="80"/>
      <c r="I90" s="80">
        <v>0</v>
      </c>
      <c r="J90" s="80">
        <v>0</v>
      </c>
      <c r="K90" s="80"/>
      <c r="L90" s="80"/>
      <c r="M90" s="80"/>
      <c r="N90" s="80"/>
      <c r="O90" s="80"/>
      <c r="P90" s="80"/>
      <c r="Q90" s="80"/>
      <c r="R90" s="80"/>
      <c r="S90" s="80"/>
      <c r="T90" s="87">
        <f t="shared" si="1"/>
        <v>0</v>
      </c>
      <c r="U90" s="88"/>
      <c r="V90" s="172" t="s">
        <v>341</v>
      </c>
    </row>
    <row r="91" spans="1:22" s="73" customFormat="1" ht="17.25" customHeight="1">
      <c r="A91" s="473"/>
      <c r="B91" s="78" t="s">
        <v>146</v>
      </c>
      <c r="C91" s="82" t="s">
        <v>146</v>
      </c>
      <c r="D91" s="86">
        <f ca="1">OFFSET($H91,0,MONTH(封面!$G$13)-1,)-OFFSET('2019管理费用'!$H91,0,MONTH(封面!$G$13)-1,)</f>
        <v>0</v>
      </c>
      <c r="E91" s="86">
        <f ca="1">OFFSET($H91,0,MONTH(封面!$G$13)-1,)-OFFSET('2020预算管理费用'!$H91,0,MONTH(封面!$G$13)-1,)</f>
        <v>0</v>
      </c>
      <c r="F91" s="86">
        <f ca="1">SUM(OFFSET($H91,0,0,1,MONTH(封面!$G$13)))-SUM(OFFSET('2019管理费用'!$H91,0,0,1,MONTH(封面!$G$13)))</f>
        <v>0</v>
      </c>
      <c r="G91" s="86">
        <f ca="1">SUM(OFFSET($H91,0,0,1,MONTH(封面!$G$13)))-SUM(OFFSET('2020预算管理费用'!$H91,0,0,1,MONTH(封面!$G$13)))</f>
        <v>0</v>
      </c>
      <c r="H91" s="80"/>
      <c r="I91" s="80">
        <v>0</v>
      </c>
      <c r="J91" s="80">
        <v>0</v>
      </c>
      <c r="K91" s="80"/>
      <c r="L91" s="80"/>
      <c r="M91" s="80"/>
      <c r="N91" s="80"/>
      <c r="O91" s="80"/>
      <c r="P91" s="80"/>
      <c r="Q91" s="80"/>
      <c r="R91" s="80"/>
      <c r="S91" s="80"/>
      <c r="T91" s="87">
        <f t="shared" si="1"/>
        <v>0</v>
      </c>
      <c r="U91" s="88"/>
      <c r="V91" s="172" t="s">
        <v>342</v>
      </c>
    </row>
    <row r="92" spans="1:22" s="73" customFormat="1" ht="17.25" customHeight="1">
      <c r="A92" s="473"/>
      <c r="B92" s="78" t="s">
        <v>147</v>
      </c>
      <c r="C92" s="82" t="s">
        <v>147</v>
      </c>
      <c r="D92" s="86">
        <f ca="1">OFFSET($H92,0,MONTH(封面!$G$13)-1,)-OFFSET('2019管理费用'!$H92,0,MONTH(封面!$G$13)-1,)</f>
        <v>0</v>
      </c>
      <c r="E92" s="86">
        <f ca="1">OFFSET($H92,0,MONTH(封面!$G$13)-1,)-OFFSET('2020预算管理费用'!$H92,0,MONTH(封面!$G$13)-1,)</f>
        <v>0</v>
      </c>
      <c r="F92" s="86">
        <f ca="1">SUM(OFFSET($H92,0,0,1,MONTH(封面!$G$13)))-SUM(OFFSET('2019管理费用'!$H92,0,0,1,MONTH(封面!$G$13)))</f>
        <v>-420</v>
      </c>
      <c r="G92" s="86">
        <f ca="1">SUM(OFFSET($H92,0,0,1,MONTH(封面!$G$13)))-SUM(OFFSET('2020预算管理费用'!$H92,0,0,1,MONTH(封面!$G$13)))</f>
        <v>0</v>
      </c>
      <c r="H92" s="80"/>
      <c r="I92" s="80">
        <v>0</v>
      </c>
      <c r="J92" s="80">
        <v>0</v>
      </c>
      <c r="K92" s="80"/>
      <c r="L92" s="80"/>
      <c r="M92" s="80"/>
      <c r="N92" s="80"/>
      <c r="O92" s="80"/>
      <c r="P92" s="80"/>
      <c r="Q92" s="80"/>
      <c r="R92" s="80"/>
      <c r="S92" s="80"/>
      <c r="T92" s="87">
        <f t="shared" si="1"/>
        <v>0</v>
      </c>
      <c r="U92" s="302"/>
      <c r="V92" s="172" t="s">
        <v>343</v>
      </c>
    </row>
    <row r="93" spans="1:22" s="74" customFormat="1" ht="15" customHeight="1">
      <c r="A93" s="457" t="s">
        <v>148</v>
      </c>
      <c r="B93" s="458"/>
      <c r="C93" s="459"/>
      <c r="D93" s="87">
        <f t="shared" ref="D93:S93" ca="1" si="2">SUM(D6:D92)</f>
        <v>-301763.66000000003</v>
      </c>
      <c r="E93" s="87">
        <f t="shared" ca="1" si="2"/>
        <v>-95252.215920335875</v>
      </c>
      <c r="F93" s="87">
        <f t="shared" ca="1" si="2"/>
        <v>-371065.22</v>
      </c>
      <c r="G93" s="87">
        <f t="shared" ca="1" si="2"/>
        <v>-183959.33549685666</v>
      </c>
      <c r="H93" s="87">
        <f t="shared" si="2"/>
        <v>311760.18</v>
      </c>
      <c r="I93" s="87">
        <f t="shared" si="2"/>
        <v>248920.79999999996</v>
      </c>
      <c r="J93" s="93">
        <f t="shared" si="2"/>
        <v>240088.53</v>
      </c>
      <c r="K93" s="87">
        <f t="shared" si="2"/>
        <v>0</v>
      </c>
      <c r="L93" s="87">
        <f t="shared" si="2"/>
        <v>0</v>
      </c>
      <c r="M93" s="87">
        <f t="shared" si="2"/>
        <v>0</v>
      </c>
      <c r="N93" s="87">
        <f t="shared" si="2"/>
        <v>0</v>
      </c>
      <c r="O93" s="87">
        <f t="shared" si="2"/>
        <v>0</v>
      </c>
      <c r="P93" s="87">
        <f t="shared" si="2"/>
        <v>0</v>
      </c>
      <c r="Q93" s="87">
        <f t="shared" si="2"/>
        <v>0</v>
      </c>
      <c r="R93" s="87">
        <f t="shared" si="2"/>
        <v>0</v>
      </c>
      <c r="S93" s="87">
        <f t="shared" si="2"/>
        <v>0</v>
      </c>
      <c r="T93" s="87">
        <f t="shared" si="1"/>
        <v>800769.51</v>
      </c>
      <c r="U93" s="88"/>
      <c r="V93" s="73"/>
    </row>
    <row r="94" spans="1:22" s="75" customFormat="1" ht="15" customHeight="1">
      <c r="A94" s="457" t="s">
        <v>250</v>
      </c>
      <c r="B94" s="458"/>
      <c r="C94" s="459"/>
      <c r="D94" s="86">
        <f ca="1">OFFSET($H94,0,MONTH(封面!$G$13)-1,)-OFFSET('2019管理费用'!$H94,0,MONTH(封面!$G$13)-1,)</f>
        <v>0</v>
      </c>
      <c r="E94" s="86">
        <f ca="1">OFFSET($H94,0,MONTH(封面!$G$13)-1,)-OFFSET('2020预算管理费用'!$H94,0,MONTH(封面!$G$13)-1,)</f>
        <v>0</v>
      </c>
      <c r="F94" s="86">
        <f ca="1">SUM(OFFSET($H94,0,0,1,MONTH(封面!$G$13)))-SUM(OFFSET('2019管理费用'!$H94,0,0,1,MONTH(封面!$G$13)))</f>
        <v>0</v>
      </c>
      <c r="G94" s="86">
        <f ca="1">SUM(OFFSET($H94,0,0,1,MONTH(封面!$G$13)))-SUM(OFFSET('2020预算管理费用'!$H94,0,0,1,MONTH(封面!$G$13)))</f>
        <v>0</v>
      </c>
      <c r="H94" s="164"/>
      <c r="I94" s="164"/>
      <c r="J94" s="166"/>
      <c r="K94" s="86"/>
      <c r="L94" s="80"/>
      <c r="M94" s="80"/>
      <c r="N94" s="80"/>
      <c r="O94" s="80"/>
      <c r="P94" s="80"/>
      <c r="Q94" s="80"/>
      <c r="R94" s="80"/>
      <c r="S94" s="80"/>
      <c r="T94" s="87">
        <f t="shared" si="1"/>
        <v>0</v>
      </c>
      <c r="U94" s="88"/>
      <c r="V94" s="73"/>
    </row>
    <row r="95" spans="1:22" s="75" customFormat="1" ht="15" customHeight="1">
      <c r="A95" s="457" t="s">
        <v>251</v>
      </c>
      <c r="B95" s="458"/>
      <c r="C95" s="459"/>
      <c r="D95" s="86">
        <f ca="1">OFFSET($H95,0,MONTH(封面!$G$13)-1,)-OFFSET('2019管理费用'!$H95,0,MONTH(封面!$G$13)-1,)</f>
        <v>0</v>
      </c>
      <c r="E95" s="86">
        <f ca="1">OFFSET($H95,0,MONTH(封面!$G$13)-1,)-OFFSET('2020预算管理费用'!$H95,0,MONTH(封面!$G$13)-1,)</f>
        <v>0</v>
      </c>
      <c r="F95" s="86">
        <f ca="1">SUM(OFFSET($H95,0,0,1,MONTH(封面!$G$13)))-SUM(OFFSET('2019管理费用'!$H95,0,0,1,MONTH(封面!$G$13)))</f>
        <v>0</v>
      </c>
      <c r="G95" s="86">
        <f ca="1">SUM(OFFSET($H95,0,0,1,MONTH(封面!$G$13)))-SUM(OFFSET('2020预算管理费用'!$H95,0,0,1,MONTH(封面!$G$13)))</f>
        <v>0</v>
      </c>
      <c r="H95" s="164"/>
      <c r="I95" s="164"/>
      <c r="J95" s="166"/>
      <c r="K95" s="86"/>
      <c r="L95" s="80"/>
      <c r="M95" s="80"/>
      <c r="N95" s="80"/>
      <c r="O95" s="80"/>
      <c r="P95" s="80"/>
      <c r="Q95" s="80"/>
      <c r="R95" s="80"/>
      <c r="S95" s="80"/>
      <c r="T95" s="87">
        <f t="shared" si="1"/>
        <v>0</v>
      </c>
      <c r="U95" s="88"/>
      <c r="V95" s="73"/>
    </row>
    <row r="96" spans="1:22" s="75" customFormat="1" ht="15" customHeight="1">
      <c r="A96" s="457" t="s">
        <v>159</v>
      </c>
      <c r="B96" s="458"/>
      <c r="C96" s="459"/>
      <c r="D96" s="86">
        <f ca="1">OFFSET($H96,0,MONTH(封面!$G$13)-1,)-OFFSET('2019管理费用'!$H96,0,MONTH(封面!$G$13)-1,)</f>
        <v>-301763.66000000003</v>
      </c>
      <c r="E96" s="86">
        <f ca="1">OFFSET($H96,0,MONTH(封面!$G$13)-1,)-OFFSET('2020预算管理费用'!$H96,0,MONTH(封面!$G$13)-1,)</f>
        <v>240088.53</v>
      </c>
      <c r="F96" s="86">
        <f ca="1">SUM(OFFSET($H96,0,0,1,MONTH(封面!$G$13)))-SUM(OFFSET('2019管理费用'!$H96,0,0,1,MONTH(封面!$G$13)))</f>
        <v>-371065.22</v>
      </c>
      <c r="G96" s="86">
        <f ca="1">SUM(OFFSET($H96,0,0,1,MONTH(封面!$G$13)))-SUM(OFFSET('2020预算管理费用'!$H96,0,0,1,MONTH(封面!$G$13)))</f>
        <v>800769.51</v>
      </c>
      <c r="H96" s="86">
        <f t="shared" ref="H96:P96" si="3">H93</f>
        <v>311760.18</v>
      </c>
      <c r="I96" s="86">
        <f t="shared" si="3"/>
        <v>248920.79999999996</v>
      </c>
      <c r="J96" s="86">
        <f t="shared" si="3"/>
        <v>240088.53</v>
      </c>
      <c r="K96" s="86">
        <f t="shared" si="3"/>
        <v>0</v>
      </c>
      <c r="L96" s="86">
        <f t="shared" si="3"/>
        <v>0</v>
      </c>
      <c r="M96" s="86">
        <f t="shared" si="3"/>
        <v>0</v>
      </c>
      <c r="N96" s="86">
        <f t="shared" si="3"/>
        <v>0</v>
      </c>
      <c r="O96" s="86">
        <f t="shared" si="3"/>
        <v>0</v>
      </c>
      <c r="P96" s="86">
        <f t="shared" si="3"/>
        <v>0</v>
      </c>
      <c r="Q96" s="86">
        <f>Q93</f>
        <v>0</v>
      </c>
      <c r="R96" s="86">
        <f t="shared" ref="R96:S96" si="4">R93</f>
        <v>0</v>
      </c>
      <c r="S96" s="86">
        <f t="shared" si="4"/>
        <v>0</v>
      </c>
      <c r="T96" s="87">
        <f t="shared" si="1"/>
        <v>800769.51</v>
      </c>
      <c r="U96" s="88"/>
      <c r="V96" s="73"/>
    </row>
    <row r="97" spans="1:22" s="75" customFormat="1" ht="15" customHeight="1">
      <c r="A97" s="457" t="s">
        <v>160</v>
      </c>
      <c r="B97" s="458"/>
      <c r="C97" s="459"/>
      <c r="D97" s="86">
        <f ca="1">OFFSET($H97,0,MONTH(封面!$G$13)-1,)-OFFSET('2019管理费用'!$H97,0,MONTH(封面!$G$13)-1,)</f>
        <v>0</v>
      </c>
      <c r="E97" s="86">
        <f ca="1">OFFSET($H97,0,MONTH(封面!$G$13)-1,)-OFFSET('2020预算管理费用'!$H97,0,MONTH(封面!$G$13)-1,)</f>
        <v>0</v>
      </c>
      <c r="F97" s="86">
        <f ca="1">SUM(OFFSET($H97,0,0,1,MONTH(封面!$G$13)))-SUM(OFFSET('2019管理费用'!$H97,0,0,1,MONTH(封面!$G$13)))</f>
        <v>0</v>
      </c>
      <c r="G97" s="86">
        <f ca="1">SUM(OFFSET($H97,0,0,1,MONTH(封面!$G$13)))-SUM(OFFSET('2020预算管理费用'!$H97,0,0,1,MONTH(封面!$G$13)))</f>
        <v>0</v>
      </c>
      <c r="H97" s="165"/>
      <c r="I97" s="165"/>
      <c r="J97" s="167"/>
      <c r="K97" s="87"/>
      <c r="L97" s="93"/>
      <c r="M97" s="93"/>
      <c r="N97" s="168"/>
      <c r="O97" s="93"/>
      <c r="P97" s="93"/>
      <c r="Q97" s="93"/>
      <c r="R97" s="93"/>
      <c r="S97" s="93"/>
      <c r="T97" s="87">
        <f t="shared" si="1"/>
        <v>0</v>
      </c>
      <c r="U97" s="94"/>
    </row>
    <row r="98" spans="1:22" s="75" customFormat="1" ht="15" customHeight="1">
      <c r="A98" s="342" t="s">
        <v>248</v>
      </c>
      <c r="B98" s="342"/>
      <c r="C98" s="342"/>
      <c r="D98" s="86">
        <f ca="1">OFFSET($H98,0,MONTH(封面!$G$13)-1,)-OFFSET('2019管理费用'!$H98,0,MONTH(封面!$G$13)-1,)</f>
        <v>0</v>
      </c>
      <c r="E98" s="86">
        <f ca="1">OFFSET($H98,0,MONTH(封面!$G$13)-1,)-OFFSET('2020预算管理费用'!$H98,0,MONTH(封面!$G$13)-1,)</f>
        <v>0</v>
      </c>
      <c r="F98" s="86">
        <f ca="1">SUM(OFFSET($H98,0,0,1,MONTH(封面!$G$13)))-SUM(OFFSET('2019管理费用'!$H98,0,0,1,MONTH(封面!$G$13)))</f>
        <v>0</v>
      </c>
      <c r="G98" s="86">
        <f ca="1">SUM(OFFSET($H98,0,0,1,MONTH(封面!$G$13)))-SUM(OFFSET('2020预算管理费用'!$H98,0,0,1,MONTH(封面!$G$13)))</f>
        <v>0</v>
      </c>
      <c r="H98" s="164"/>
      <c r="I98" s="164"/>
      <c r="J98" s="167"/>
      <c r="K98" s="87">
        <f t="shared" ref="K98:S98" si="5">+K93-K94-K95-K96</f>
        <v>0</v>
      </c>
      <c r="L98" s="87">
        <f t="shared" si="5"/>
        <v>0</v>
      </c>
      <c r="M98" s="87">
        <f t="shared" si="5"/>
        <v>0</v>
      </c>
      <c r="N98" s="87">
        <f t="shared" si="5"/>
        <v>0</v>
      </c>
      <c r="O98" s="87">
        <f t="shared" si="5"/>
        <v>0</v>
      </c>
      <c r="P98" s="87">
        <f t="shared" si="5"/>
        <v>0</v>
      </c>
      <c r="Q98" s="87">
        <f t="shared" si="5"/>
        <v>0</v>
      </c>
      <c r="R98" s="87">
        <f t="shared" si="5"/>
        <v>0</v>
      </c>
      <c r="S98" s="87">
        <f t="shared" si="5"/>
        <v>0</v>
      </c>
      <c r="T98" s="87">
        <f t="shared" si="1"/>
        <v>0</v>
      </c>
      <c r="U98" s="94"/>
      <c r="V98" s="173"/>
    </row>
    <row r="99" spans="1:22">
      <c r="A99" s="19"/>
      <c r="B99" s="19"/>
      <c r="C99" s="70" t="s">
        <v>162</v>
      </c>
      <c r="D99" s="32">
        <f ca="1">D93-SUM(D94:D98)</f>
        <v>0</v>
      </c>
      <c r="E99" s="32"/>
      <c r="F99" s="32">
        <f ca="1">F93-SUM(F94:F98)</f>
        <v>0</v>
      </c>
      <c r="G99" s="32"/>
      <c r="H99" s="32">
        <f t="shared" ref="H99:T99" si="6">H93-SUM(H94:H98)</f>
        <v>0</v>
      </c>
      <c r="I99" s="32">
        <f t="shared" si="6"/>
        <v>0</v>
      </c>
      <c r="J99" s="71">
        <f t="shared" si="6"/>
        <v>0</v>
      </c>
      <c r="K99" s="32">
        <f t="shared" si="6"/>
        <v>0</v>
      </c>
      <c r="L99" s="32">
        <f t="shared" si="6"/>
        <v>0</v>
      </c>
      <c r="M99" s="32">
        <f t="shared" si="6"/>
        <v>0</v>
      </c>
      <c r="N99" s="32">
        <f t="shared" si="6"/>
        <v>0</v>
      </c>
      <c r="O99" s="32">
        <f t="shared" si="6"/>
        <v>0</v>
      </c>
      <c r="P99" s="32">
        <f t="shared" si="6"/>
        <v>0</v>
      </c>
      <c r="Q99" s="32">
        <f t="shared" si="6"/>
        <v>0</v>
      </c>
      <c r="R99" s="32">
        <f t="shared" si="6"/>
        <v>0</v>
      </c>
      <c r="S99" s="32">
        <f t="shared" si="6"/>
        <v>0</v>
      </c>
      <c r="T99" s="32">
        <f t="shared" si="6"/>
        <v>0</v>
      </c>
    </row>
    <row r="100" spans="1:22" s="19" customFormat="1" ht="12">
      <c r="C100" s="70"/>
      <c r="D100" s="32">
        <f ca="1">D91-'2020实际研发费用池州天赐'!D93</f>
        <v>0</v>
      </c>
      <c r="E100" s="32"/>
      <c r="F100" s="32">
        <f ca="1">F91-'2020实际研发费用池州天赐'!F93</f>
        <v>0</v>
      </c>
      <c r="G100" s="32"/>
      <c r="H100" s="32">
        <f>H91-'2020实际研发费用池州天赐'!H93</f>
        <v>0</v>
      </c>
      <c r="I100" s="169">
        <f>I91-'2020实际研发费用池州天赐'!I93</f>
        <v>0</v>
      </c>
      <c r="J100" s="170">
        <f>J91-'2020实际研发费用池州天赐'!J93</f>
        <v>0</v>
      </c>
      <c r="K100" s="32">
        <f>K91-'2020实际研发费用池州天赐'!K93</f>
        <v>0</v>
      </c>
      <c r="L100" s="32">
        <f>L91-'2020实际研发费用池州天赐'!L93</f>
        <v>0</v>
      </c>
      <c r="M100" s="32">
        <f>M91-'2020实际研发费用池州天赐'!M93</f>
        <v>0</v>
      </c>
      <c r="N100" s="32">
        <f>N91-'2020实际研发费用池州天赐'!N93</f>
        <v>0</v>
      </c>
      <c r="O100" s="32">
        <f>O91-'2020实际研发费用池州天赐'!O93</f>
        <v>0</v>
      </c>
      <c r="P100" s="32">
        <f>P91-'2020实际研发费用池州天赐'!P93</f>
        <v>0</v>
      </c>
      <c r="Q100" s="32">
        <f>Q91-'2020实际研发费用池州天赐'!Q93</f>
        <v>0</v>
      </c>
      <c r="R100" s="32">
        <f>R91-'2020实际研发费用池州天赐'!R93</f>
        <v>0</v>
      </c>
      <c r="S100" s="32">
        <f>S91-'2020实际研发费用池州天赐'!S93</f>
        <v>0</v>
      </c>
      <c r="T100" s="32">
        <f>T91-'2020实际研发费用池州天赐'!T93</f>
        <v>0</v>
      </c>
    </row>
    <row r="101" spans="1:22">
      <c r="A101" s="19" t="s">
        <v>252</v>
      </c>
      <c r="G101" s="21"/>
    </row>
    <row r="102" spans="1:22">
      <c r="A102" s="19" t="s">
        <v>253</v>
      </c>
      <c r="G102" s="21"/>
      <c r="J102" s="171"/>
    </row>
    <row r="103" spans="1:22">
      <c r="A103" s="19" t="s">
        <v>254</v>
      </c>
      <c r="G103" s="21"/>
      <c r="J103" s="171"/>
    </row>
    <row r="104" spans="1:22">
      <c r="A104" s="19" t="s">
        <v>255</v>
      </c>
      <c r="G104" s="21"/>
      <c r="J104" s="171"/>
    </row>
    <row r="105" spans="1:22">
      <c r="A105" s="19" t="s">
        <v>256</v>
      </c>
      <c r="J105" s="171"/>
    </row>
  </sheetData>
  <autoFilter ref="A5:V105"/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27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合并总体费用</vt:lpstr>
      <vt:lpstr>制造费用明细表</vt:lpstr>
      <vt:lpstr>2020实际制造费用池州天赐</vt:lpstr>
      <vt:lpstr>2020预算制造费用</vt:lpstr>
      <vt:lpstr>2019制造费用</vt:lpstr>
      <vt:lpstr>管理费用明细表</vt:lpstr>
      <vt:lpstr>2020实际管理费用池州天赐</vt:lpstr>
      <vt:lpstr>2020预算管理费用</vt:lpstr>
      <vt:lpstr>2019管理费用</vt:lpstr>
      <vt:lpstr>营业费用明细表</vt:lpstr>
      <vt:lpstr>2020实际营业费用池州天赐</vt:lpstr>
      <vt:lpstr>2020预算营业费用</vt:lpstr>
      <vt:lpstr>2019营业费用</vt:lpstr>
      <vt:lpstr>研发费用明细表</vt:lpstr>
      <vt:lpstr>2020实际研发费用池州天赐</vt:lpstr>
      <vt:lpstr>2020预算研发费用 </vt:lpstr>
      <vt:lpstr>2019研发费用 </vt:lpstr>
      <vt:lpstr>财务费用明细表</vt:lpstr>
      <vt:lpstr>2020实际财务费用池州天赐</vt:lpstr>
      <vt:lpstr>2020预算财务费用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黄冰敏</cp:lastModifiedBy>
  <dcterms:created xsi:type="dcterms:W3CDTF">2015-05-04T10:09:00Z</dcterms:created>
  <dcterms:modified xsi:type="dcterms:W3CDTF">2020-04-03T05:09:38Z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