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00" windowHeight="7410" tabRatio="809" activeTab="5"/>
  </bookViews>
  <sheets>
    <sheet name="合并2020" sheetId="1" r:id="rId1"/>
    <sheet name="高新2020" sheetId="2" r:id="rId2"/>
    <sheet name="有机硅2020" sheetId="3" r:id="rId3"/>
    <sheet name="九江（合并含天祺）2020" sheetId="4" r:id="rId4"/>
    <sheet name="九江（单体）2020" sheetId="8" r:id="rId5"/>
    <sheet name="天祺2020" sheetId="9" r:id="rId6"/>
    <sheet name="池州天赐2020" sheetId="25" r:id="rId7"/>
    <sheet name="东至天孚2020" sheetId="26" r:id="rId8"/>
    <sheet name="天赐中硝2020" sheetId="29" r:id="rId9"/>
    <sheet name="遂昌2016" sheetId="5" state="hidden" r:id="rId10"/>
    <sheet name="宁德2020" sheetId="11" r:id="rId11"/>
    <sheet name="天津2020" sheetId="6" r:id="rId12"/>
    <sheet name="中科2020" sheetId="12" r:id="rId13"/>
    <sheet name="天赐香港2020" sheetId="17" r:id="rId14"/>
    <sheet name="吉慕特（合并）2020" sheetId="15" r:id="rId15"/>
    <sheet name="张家港吉慕特2020" sheetId="13" r:id="rId16"/>
    <sheet name="上海吉慕特2020" sheetId="14" r:id="rId17"/>
    <sheet name="九江吉慕特2020" sheetId="18" r:id="rId18"/>
    <sheet name="宜春天赐（合并）2020" sheetId="23" r:id="rId19"/>
    <sheet name="浙江美思2020" sheetId="22" r:id="rId20"/>
    <sheet name="宜春天赐（单体）2020" sheetId="20" r:id="rId21"/>
    <sheet name="浙江艾德（单体）2020" sheetId="24" r:id="rId22"/>
    <sheet name="江西创新中心2020" sheetId="21" r:id="rId23"/>
    <sheet name="九江矿业2020" sheetId="27" r:id="rId24"/>
    <sheet name="江苏天赐2020" sheetId="28" r:id="rId25"/>
    <sheet name="中天鸿锂2020" sheetId="30" r:id="rId26"/>
  </sheets>
  <externalReferences>
    <externalReference r:id="rId27"/>
  </externalReferences>
  <calcPr calcId="144525"/>
</workbook>
</file>

<file path=xl/calcChain.xml><?xml version="1.0" encoding="utf-8"?>
<calcChain xmlns="http://schemas.openxmlformats.org/spreadsheetml/2006/main">
  <c r="E208" i="1" l="1"/>
  <c r="D205" i="1" l="1"/>
  <c r="D127" i="6" l="1"/>
  <c r="D126" i="6"/>
  <c r="D206" i="2" l="1"/>
  <c r="C206" i="13" l="1"/>
  <c r="C207" i="17" l="1"/>
  <c r="K126" i="24" l="1"/>
  <c r="L126" i="24"/>
  <c r="M126" i="24"/>
  <c r="N126" i="24"/>
  <c r="K127" i="24"/>
  <c r="L127" i="24"/>
  <c r="M127" i="24"/>
  <c r="N127" i="24"/>
  <c r="K126" i="21"/>
  <c r="L126" i="21"/>
  <c r="M126" i="21"/>
  <c r="M127" i="21" s="1"/>
  <c r="N126" i="21"/>
  <c r="K127" i="21"/>
  <c r="L127" i="21"/>
  <c r="N127" i="21"/>
  <c r="I98" i="21"/>
  <c r="N126" i="30"/>
  <c r="N127" i="30" s="1"/>
  <c r="G126" i="30"/>
  <c r="G127" i="30" s="1"/>
  <c r="H126" i="30"/>
  <c r="H127" i="30" s="1"/>
  <c r="I126" i="30"/>
  <c r="I127" i="30" s="1"/>
  <c r="J126" i="30"/>
  <c r="K126" i="30"/>
  <c r="K127" i="30" s="1"/>
  <c r="L126" i="30"/>
  <c r="L127" i="30" s="1"/>
  <c r="M126" i="30"/>
  <c r="M127" i="30" s="1"/>
  <c r="J127" i="30"/>
  <c r="K126" i="28"/>
  <c r="L126" i="28"/>
  <c r="M126" i="28"/>
  <c r="M127" i="28" s="1"/>
  <c r="N126" i="28"/>
  <c r="N127" i="28" s="1"/>
  <c r="K127" i="28"/>
  <c r="L127" i="28"/>
  <c r="K126" i="27"/>
  <c r="K127" i="27" s="1"/>
  <c r="L126" i="27"/>
  <c r="M126" i="27"/>
  <c r="M127" i="27" s="1"/>
  <c r="L127" i="27"/>
  <c r="M126" i="20"/>
  <c r="M127" i="20" s="1"/>
  <c r="D126" i="22"/>
  <c r="D127" i="22" s="1"/>
  <c r="E126" i="22"/>
  <c r="E127" i="22" s="1"/>
  <c r="F126" i="22"/>
  <c r="F127" i="22" s="1"/>
  <c r="G126" i="22"/>
  <c r="G127" i="22" s="1"/>
  <c r="H126" i="22"/>
  <c r="H127" i="22" s="1"/>
  <c r="I126" i="22"/>
  <c r="I127" i="22" s="1"/>
  <c r="J126" i="22"/>
  <c r="J127" i="22" s="1"/>
  <c r="K126" i="22"/>
  <c r="K127" i="22" s="1"/>
  <c r="L126" i="22"/>
  <c r="L127" i="22" s="1"/>
  <c r="M126" i="22"/>
  <c r="M127" i="22" s="1"/>
  <c r="N126" i="22"/>
  <c r="N127" i="22" s="1"/>
  <c r="K126" i="14"/>
  <c r="L126" i="14"/>
  <c r="M126" i="14"/>
  <c r="M127" i="14" s="1"/>
  <c r="N126" i="14"/>
  <c r="N127" i="14" s="1"/>
  <c r="K127" i="14"/>
  <c r="L127" i="14"/>
  <c r="M126" i="13"/>
  <c r="M127" i="13" s="1"/>
  <c r="K126" i="15"/>
  <c r="K127" i="15" s="1"/>
  <c r="L126" i="15"/>
  <c r="L127" i="15" s="1"/>
  <c r="M126" i="15"/>
  <c r="N126" i="15"/>
  <c r="M127" i="15"/>
  <c r="N127" i="15"/>
  <c r="M126" i="17"/>
  <c r="M127" i="17" s="1"/>
  <c r="K126" i="12"/>
  <c r="K127" i="12" s="1"/>
  <c r="L126" i="12"/>
  <c r="M126" i="12"/>
  <c r="M127" i="12" s="1"/>
  <c r="N126" i="12"/>
  <c r="N127" i="12" s="1"/>
  <c r="L127" i="12"/>
  <c r="H126" i="6"/>
  <c r="H127" i="6" s="1"/>
  <c r="I126" i="6"/>
  <c r="I127" i="6" s="1"/>
  <c r="J126" i="6"/>
  <c r="J127" i="6" s="1"/>
  <c r="K126" i="6"/>
  <c r="K127" i="6" s="1"/>
  <c r="L126" i="6"/>
  <c r="L127" i="6" s="1"/>
  <c r="M126" i="6"/>
  <c r="M127" i="6" s="1"/>
  <c r="N126" i="6"/>
  <c r="N127" i="6" s="1"/>
  <c r="H126" i="11"/>
  <c r="H127" i="11" s="1"/>
  <c r="I126" i="11"/>
  <c r="I127" i="11" s="1"/>
  <c r="J126" i="11"/>
  <c r="J127" i="11" s="1"/>
  <c r="K126" i="11"/>
  <c r="K127" i="11" s="1"/>
  <c r="L126" i="11"/>
  <c r="L127" i="11" s="1"/>
  <c r="M126" i="11"/>
  <c r="M127" i="11" s="1"/>
  <c r="N126" i="11"/>
  <c r="N127" i="11" s="1"/>
  <c r="I126" i="29"/>
  <c r="I127" i="29" s="1"/>
  <c r="J126" i="29"/>
  <c r="K126" i="29"/>
  <c r="L126" i="29"/>
  <c r="L127" i="29" s="1"/>
  <c r="M126" i="29"/>
  <c r="M127" i="29" s="1"/>
  <c r="N126" i="29"/>
  <c r="J127" i="29"/>
  <c r="K127" i="29"/>
  <c r="N127" i="29"/>
  <c r="M126" i="26"/>
  <c r="N126" i="26"/>
  <c r="M127" i="26"/>
  <c r="N127" i="26"/>
  <c r="L126" i="25"/>
  <c r="L127" i="25" s="1"/>
  <c r="M126" i="25"/>
  <c r="M127" i="25"/>
  <c r="K126" i="25"/>
  <c r="K127" i="25" s="1"/>
  <c r="M126" i="9"/>
  <c r="O168" i="2"/>
  <c r="F126" i="2"/>
  <c r="F127" i="2" s="1"/>
  <c r="E126" i="2"/>
  <c r="E127" i="2" s="1"/>
  <c r="H127" i="2"/>
  <c r="I127" i="2"/>
  <c r="K127" i="2"/>
  <c r="L127" i="2"/>
  <c r="M127" i="2"/>
  <c r="H126" i="2"/>
  <c r="I126" i="2"/>
  <c r="J126" i="2"/>
  <c r="J127" i="2" s="1"/>
  <c r="K126" i="2"/>
  <c r="L126" i="2"/>
  <c r="M126" i="2"/>
  <c r="N126" i="2"/>
  <c r="N127" i="2" s="1"/>
  <c r="E124" i="2"/>
  <c r="F124" i="2"/>
  <c r="G124" i="2"/>
  <c r="H124" i="2"/>
  <c r="I124" i="2"/>
  <c r="J124" i="2"/>
  <c r="K124" i="2"/>
  <c r="L124" i="2"/>
  <c r="M124" i="2"/>
  <c r="N124" i="2"/>
  <c r="O191" i="1" l="1"/>
  <c r="O136" i="1"/>
  <c r="O167" i="1"/>
  <c r="N209" i="30"/>
  <c r="M209" i="30"/>
  <c r="L209" i="30"/>
  <c r="K209" i="30"/>
  <c r="J209" i="30"/>
  <c r="I209" i="30"/>
  <c r="H209" i="30"/>
  <c r="G209" i="30"/>
  <c r="F209" i="30"/>
  <c r="E209" i="30"/>
  <c r="D209" i="30"/>
  <c r="C209" i="30"/>
  <c r="N208" i="30"/>
  <c r="M208" i="30"/>
  <c r="L208" i="30"/>
  <c r="K208" i="30"/>
  <c r="J208" i="30"/>
  <c r="I208" i="30"/>
  <c r="H208" i="30"/>
  <c r="G208" i="30"/>
  <c r="F208" i="30"/>
  <c r="E208" i="30"/>
  <c r="D208" i="30"/>
  <c r="C208" i="30"/>
  <c r="N207" i="30"/>
  <c r="M207" i="30"/>
  <c r="L207" i="30"/>
  <c r="K207" i="30"/>
  <c r="J207" i="30"/>
  <c r="I207" i="30"/>
  <c r="H207" i="30"/>
  <c r="G207" i="30"/>
  <c r="F207" i="30"/>
  <c r="E207" i="30"/>
  <c r="D207" i="30"/>
  <c r="C207" i="30"/>
  <c r="N206" i="30"/>
  <c r="M206" i="30"/>
  <c r="L206" i="30"/>
  <c r="K206" i="30"/>
  <c r="J206" i="30"/>
  <c r="I206" i="30"/>
  <c r="H206" i="30"/>
  <c r="G206" i="30"/>
  <c r="F206" i="30"/>
  <c r="E206" i="30"/>
  <c r="D206" i="30"/>
  <c r="C206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0" i="30"/>
  <c r="O201" i="30" s="1"/>
  <c r="O169" i="30"/>
  <c r="O171" i="30" s="1"/>
  <c r="O200" i="30" s="1"/>
  <c r="O168" i="30"/>
  <c r="O167" i="30"/>
  <c r="O166" i="30"/>
  <c r="O165" i="30"/>
  <c r="O164" i="30"/>
  <c r="O163" i="30"/>
  <c r="O162" i="30"/>
  <c r="O161" i="30"/>
  <c r="O160" i="30"/>
  <c r="O159" i="30"/>
  <c r="O158" i="30"/>
  <c r="O157" i="30"/>
  <c r="O156" i="30"/>
  <c r="O155" i="30"/>
  <c r="O154" i="30"/>
  <c r="O153" i="30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39" i="30"/>
  <c r="O138" i="30"/>
  <c r="O137" i="30"/>
  <c r="O136" i="30"/>
  <c r="O135" i="30"/>
  <c r="Q128" i="30"/>
  <c r="E128" i="30"/>
  <c r="O128" i="30" s="1"/>
  <c r="Q127" i="30"/>
  <c r="Q126" i="30"/>
  <c r="F126" i="30"/>
  <c r="F127" i="30" s="1"/>
  <c r="E126" i="30"/>
  <c r="E127" i="30" s="1"/>
  <c r="D126" i="30"/>
  <c r="D127" i="30" s="1"/>
  <c r="C126" i="30"/>
  <c r="C127" i="30" s="1"/>
  <c r="Q125" i="30"/>
  <c r="O125" i="30"/>
  <c r="Q124" i="30"/>
  <c r="Q123" i="30"/>
  <c r="O123" i="30"/>
  <c r="O124" i="30" s="1"/>
  <c r="Q122" i="30"/>
  <c r="O122" i="30"/>
  <c r="Q121" i="30"/>
  <c r="O121" i="30"/>
  <c r="Q120" i="30"/>
  <c r="O120" i="30"/>
  <c r="Q119" i="30"/>
  <c r="O119" i="30"/>
  <c r="Q118" i="30"/>
  <c r="O118" i="30"/>
  <c r="Q117" i="30"/>
  <c r="O117" i="30"/>
  <c r="Q116" i="30"/>
  <c r="O116" i="30"/>
  <c r="Q115" i="30"/>
  <c r="O115" i="30"/>
  <c r="Q114" i="30"/>
  <c r="O114" i="30"/>
  <c r="Q113" i="30"/>
  <c r="O113" i="30"/>
  <c r="Q112" i="30"/>
  <c r="O112" i="30"/>
  <c r="Q111" i="30"/>
  <c r="O111" i="30"/>
  <c r="Q110" i="30"/>
  <c r="O110" i="30"/>
  <c r="Q109" i="30"/>
  <c r="O109" i="30"/>
  <c r="Q108" i="30"/>
  <c r="O108" i="30"/>
  <c r="Q107" i="30"/>
  <c r="O107" i="30"/>
  <c r="Q106" i="30"/>
  <c r="O106" i="30"/>
  <c r="Q105" i="30"/>
  <c r="O105" i="30"/>
  <c r="Q104" i="30"/>
  <c r="O104" i="30"/>
  <c r="Q103" i="30"/>
  <c r="O103" i="30"/>
  <c r="Q102" i="30"/>
  <c r="O102" i="30"/>
  <c r="K98" i="30"/>
  <c r="I98" i="30"/>
  <c r="N209" i="28"/>
  <c r="M209" i="28"/>
  <c r="L209" i="28"/>
  <c r="K209" i="28"/>
  <c r="J209" i="28"/>
  <c r="I209" i="28"/>
  <c r="H209" i="28"/>
  <c r="G209" i="28"/>
  <c r="F209" i="28"/>
  <c r="E209" i="28"/>
  <c r="D209" i="28"/>
  <c r="C209" i="28"/>
  <c r="N208" i="28"/>
  <c r="M208" i="28"/>
  <c r="L208" i="28"/>
  <c r="K208" i="28"/>
  <c r="J208" i="28"/>
  <c r="I208" i="28"/>
  <c r="H208" i="28"/>
  <c r="G208" i="28"/>
  <c r="F208" i="28"/>
  <c r="E208" i="28"/>
  <c r="D208" i="28"/>
  <c r="C208" i="28"/>
  <c r="N207" i="28"/>
  <c r="M207" i="28"/>
  <c r="L207" i="28"/>
  <c r="K207" i="28"/>
  <c r="J207" i="28"/>
  <c r="I207" i="28"/>
  <c r="H207" i="28"/>
  <c r="G207" i="28"/>
  <c r="F207" i="28"/>
  <c r="E207" i="28"/>
  <c r="D207" i="28"/>
  <c r="C207" i="28"/>
  <c r="N206" i="28"/>
  <c r="M206" i="28"/>
  <c r="L206" i="28"/>
  <c r="K206" i="28"/>
  <c r="J206" i="28"/>
  <c r="I206" i="28"/>
  <c r="H206" i="28"/>
  <c r="G206" i="28"/>
  <c r="F206" i="28"/>
  <c r="E206" i="28"/>
  <c r="D206" i="28"/>
  <c r="C206" i="28"/>
  <c r="O194" i="28"/>
  <c r="O193" i="28"/>
  <c r="O192" i="28"/>
  <c r="O191" i="28"/>
  <c r="O190" i="28"/>
  <c r="O189" i="28"/>
  <c r="O188" i="28"/>
  <c r="O187" i="28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O170" i="28"/>
  <c r="O20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O157" i="28"/>
  <c r="O156" i="28"/>
  <c r="O155" i="28"/>
  <c r="O154" i="28"/>
  <c r="O153" i="28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O138" i="28"/>
  <c r="O137" i="28"/>
  <c r="O136" i="28"/>
  <c r="O135" i="28"/>
  <c r="O128" i="28"/>
  <c r="E128" i="28"/>
  <c r="J127" i="28"/>
  <c r="F127" i="28"/>
  <c r="J126" i="28"/>
  <c r="I126" i="28"/>
  <c r="I127" i="28" s="1"/>
  <c r="H126" i="28"/>
  <c r="H127" i="28" s="1"/>
  <c r="G126" i="28"/>
  <c r="G127" i="28" s="1"/>
  <c r="F126" i="28"/>
  <c r="E126" i="28"/>
  <c r="E127" i="28" s="1"/>
  <c r="C126" i="28"/>
  <c r="C127" i="28" s="1"/>
  <c r="O125" i="28"/>
  <c r="O123" i="28"/>
  <c r="O209" i="28" s="1"/>
  <c r="O122" i="28"/>
  <c r="O121" i="28"/>
  <c r="O120" i="28"/>
  <c r="O119" i="28"/>
  <c r="O118" i="28"/>
  <c r="O117" i="28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O104" i="28"/>
  <c r="O103" i="28"/>
  <c r="O102" i="28"/>
  <c r="I98" i="28"/>
  <c r="N209" i="27"/>
  <c r="M209" i="27"/>
  <c r="L209" i="27"/>
  <c r="K209" i="27"/>
  <c r="J209" i="27"/>
  <c r="I209" i="27"/>
  <c r="H209" i="27"/>
  <c r="G209" i="27"/>
  <c r="F209" i="27"/>
  <c r="E209" i="27"/>
  <c r="D209" i="27"/>
  <c r="C209" i="27"/>
  <c r="N208" i="27"/>
  <c r="M208" i="27"/>
  <c r="L208" i="27"/>
  <c r="K208" i="27"/>
  <c r="J208" i="27"/>
  <c r="I208" i="27"/>
  <c r="H208" i="27"/>
  <c r="G208" i="27"/>
  <c r="F208" i="27"/>
  <c r="E208" i="27"/>
  <c r="D208" i="27"/>
  <c r="C208" i="27"/>
  <c r="N207" i="27"/>
  <c r="M207" i="27"/>
  <c r="L207" i="27"/>
  <c r="K207" i="27"/>
  <c r="J207" i="27"/>
  <c r="I207" i="27"/>
  <c r="H207" i="27"/>
  <c r="G207" i="27"/>
  <c r="F207" i="27"/>
  <c r="E207" i="27"/>
  <c r="D207" i="27"/>
  <c r="C207" i="27"/>
  <c r="N206" i="27"/>
  <c r="M206" i="27"/>
  <c r="L206" i="27"/>
  <c r="K206" i="27"/>
  <c r="J206" i="27"/>
  <c r="I206" i="27"/>
  <c r="H206" i="27"/>
  <c r="G206" i="27"/>
  <c r="F206" i="27"/>
  <c r="E206" i="27"/>
  <c r="D206" i="27"/>
  <c r="C206" i="27"/>
  <c r="O194" i="27"/>
  <c r="O193" i="27"/>
  <c r="O192" i="27"/>
  <c r="O191" i="27"/>
  <c r="O190" i="27"/>
  <c r="O189" i="27"/>
  <c r="O188" i="27"/>
  <c r="O187" i="27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70" i="27"/>
  <c r="O201" i="27" s="1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57" i="27"/>
  <c r="O156" i="27"/>
  <c r="O155" i="27"/>
  <c r="O154" i="27"/>
  <c r="O153" i="27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38" i="27"/>
  <c r="O137" i="27"/>
  <c r="O136" i="27"/>
  <c r="O135" i="27"/>
  <c r="O128" i="27"/>
  <c r="E128" i="27"/>
  <c r="I127" i="27"/>
  <c r="N126" i="27"/>
  <c r="N127" i="27" s="1"/>
  <c r="J126" i="27"/>
  <c r="J127" i="27" s="1"/>
  <c r="I126" i="27"/>
  <c r="H126" i="27"/>
  <c r="H127" i="27" s="1"/>
  <c r="G126" i="27"/>
  <c r="G127" i="27" s="1"/>
  <c r="F126" i="27"/>
  <c r="F127" i="27" s="1"/>
  <c r="E126" i="27"/>
  <c r="E127" i="27" s="1"/>
  <c r="D126" i="27"/>
  <c r="D127" i="27" s="1"/>
  <c r="C126" i="27"/>
  <c r="C127" i="27" s="1"/>
  <c r="O125" i="27"/>
  <c r="O123" i="27"/>
  <c r="O209" i="27" s="1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I98" i="27"/>
  <c r="N209" i="21"/>
  <c r="M209" i="21"/>
  <c r="L209" i="21"/>
  <c r="K209" i="21"/>
  <c r="J209" i="21"/>
  <c r="I209" i="21"/>
  <c r="H209" i="21"/>
  <c r="G209" i="21"/>
  <c r="F209" i="21"/>
  <c r="E209" i="21"/>
  <c r="D209" i="21"/>
  <c r="C209" i="21"/>
  <c r="N208" i="21"/>
  <c r="M208" i="21"/>
  <c r="L208" i="21"/>
  <c r="K208" i="21"/>
  <c r="J208" i="21"/>
  <c r="I208" i="21"/>
  <c r="H208" i="21"/>
  <c r="G208" i="21"/>
  <c r="F208" i="21"/>
  <c r="E208" i="21"/>
  <c r="D208" i="21"/>
  <c r="C208" i="21"/>
  <c r="N207" i="21"/>
  <c r="M207" i="21"/>
  <c r="L207" i="21"/>
  <c r="K207" i="21"/>
  <c r="J207" i="21"/>
  <c r="I207" i="21"/>
  <c r="H207" i="21"/>
  <c r="G207" i="21"/>
  <c r="F207" i="21"/>
  <c r="E207" i="21"/>
  <c r="D207" i="21"/>
  <c r="C207" i="21"/>
  <c r="N206" i="21"/>
  <c r="M206" i="21"/>
  <c r="L206" i="21"/>
  <c r="K206" i="21"/>
  <c r="J206" i="21"/>
  <c r="I206" i="21"/>
  <c r="H206" i="21"/>
  <c r="G206" i="21"/>
  <c r="F206" i="21"/>
  <c r="E206" i="21"/>
  <c r="D206" i="21"/>
  <c r="C206" i="21"/>
  <c r="O194" i="21"/>
  <c r="O193" i="21"/>
  <c r="O192" i="21"/>
  <c r="O191" i="21"/>
  <c r="O190" i="21"/>
  <c r="O189" i="21"/>
  <c r="O188" i="21"/>
  <c r="O187" i="2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70" i="2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57" i="21"/>
  <c r="O156" i="21"/>
  <c r="O155" i="21"/>
  <c r="O154" i="21"/>
  <c r="O153" i="2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39" i="21"/>
  <c r="O138" i="21"/>
  <c r="O137" i="21"/>
  <c r="O136" i="21"/>
  <c r="O135" i="21"/>
  <c r="O128" i="21"/>
  <c r="J126" i="21"/>
  <c r="J127" i="21" s="1"/>
  <c r="I126" i="21"/>
  <c r="I127" i="21" s="1"/>
  <c r="H126" i="21"/>
  <c r="H127" i="21" s="1"/>
  <c r="G126" i="21"/>
  <c r="G127" i="21" s="1"/>
  <c r="F126" i="21"/>
  <c r="F127" i="21" s="1"/>
  <c r="E126" i="21"/>
  <c r="E127" i="21" s="1"/>
  <c r="C126" i="21"/>
  <c r="C127" i="21" s="1"/>
  <c r="O125" i="21"/>
  <c r="O123" i="21"/>
  <c r="O209" i="21" s="1"/>
  <c r="O122" i="21"/>
  <c r="O121" i="21"/>
  <c r="O120" i="21"/>
  <c r="O119" i="21"/>
  <c r="O118" i="21"/>
  <c r="O117" i="21"/>
  <c r="O115" i="21"/>
  <c r="O114" i="21"/>
  <c r="O113" i="21"/>
  <c r="O112" i="21"/>
  <c r="O111" i="21"/>
  <c r="O110" i="21"/>
  <c r="O109" i="21"/>
  <c r="O108" i="21"/>
  <c r="O107" i="21"/>
  <c r="O106" i="21"/>
  <c r="O105" i="21"/>
  <c r="O104" i="21"/>
  <c r="O103" i="21"/>
  <c r="O102" i="21"/>
  <c r="N209" i="24"/>
  <c r="M209" i="24"/>
  <c r="L209" i="24"/>
  <c r="K209" i="24"/>
  <c r="J209" i="24"/>
  <c r="I209" i="24"/>
  <c r="H209" i="24"/>
  <c r="G209" i="24"/>
  <c r="F209" i="24"/>
  <c r="E209" i="24"/>
  <c r="D209" i="24"/>
  <c r="C209" i="24"/>
  <c r="N208" i="24"/>
  <c r="M208" i="24"/>
  <c r="L208" i="24"/>
  <c r="K208" i="24"/>
  <c r="J208" i="24"/>
  <c r="I208" i="24"/>
  <c r="H208" i="24"/>
  <c r="G208" i="24"/>
  <c r="F208" i="24"/>
  <c r="E208" i="24"/>
  <c r="D208" i="24"/>
  <c r="C208" i="24"/>
  <c r="N207" i="24"/>
  <c r="M207" i="24"/>
  <c r="L207" i="24"/>
  <c r="K207" i="24"/>
  <c r="J207" i="24"/>
  <c r="I207" i="24"/>
  <c r="H207" i="24"/>
  <c r="G207" i="24"/>
  <c r="F207" i="24"/>
  <c r="E207" i="24"/>
  <c r="D207" i="24"/>
  <c r="C207" i="24"/>
  <c r="N206" i="24"/>
  <c r="M206" i="24"/>
  <c r="L206" i="24"/>
  <c r="K206" i="24"/>
  <c r="J206" i="24"/>
  <c r="I206" i="24"/>
  <c r="H206" i="24"/>
  <c r="G206" i="24"/>
  <c r="F206" i="24"/>
  <c r="E206" i="24"/>
  <c r="D206" i="24"/>
  <c r="C206" i="24"/>
  <c r="O201" i="24"/>
  <c r="O194" i="24"/>
  <c r="O193" i="24"/>
  <c r="O192" i="24"/>
  <c r="O191" i="24"/>
  <c r="O190" i="24"/>
  <c r="O189" i="24"/>
  <c r="O188" i="24"/>
  <c r="O187" i="24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70" i="24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O157" i="24"/>
  <c r="O156" i="24"/>
  <c r="O155" i="24"/>
  <c r="O154" i="24"/>
  <c r="O153" i="24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39" i="24"/>
  <c r="O138" i="24"/>
  <c r="O137" i="24"/>
  <c r="O136" i="24"/>
  <c r="O135" i="24"/>
  <c r="O128" i="24"/>
  <c r="F127" i="24"/>
  <c r="J126" i="24"/>
  <c r="J127" i="24" s="1"/>
  <c r="I126" i="24"/>
  <c r="I127" i="24" s="1"/>
  <c r="H126" i="24"/>
  <c r="H127" i="24" s="1"/>
  <c r="G126" i="24"/>
  <c r="G127" i="24" s="1"/>
  <c r="F126" i="24"/>
  <c r="E126" i="24"/>
  <c r="E127" i="24" s="1"/>
  <c r="D126" i="24"/>
  <c r="D127" i="24" s="1"/>
  <c r="C126" i="24"/>
  <c r="C127" i="24" s="1"/>
  <c r="O125" i="24"/>
  <c r="O124" i="24"/>
  <c r="O123" i="24"/>
  <c r="O122" i="24"/>
  <c r="O121" i="24"/>
  <c r="O120" i="24"/>
  <c r="O119" i="24"/>
  <c r="O118" i="24"/>
  <c r="O117" i="24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04" i="24"/>
  <c r="O103" i="24"/>
  <c r="O102" i="24"/>
  <c r="I99" i="24"/>
  <c r="H99" i="24"/>
  <c r="G99" i="24"/>
  <c r="F99" i="24"/>
  <c r="E99" i="24"/>
  <c r="N209" i="20"/>
  <c r="M209" i="20"/>
  <c r="L209" i="20"/>
  <c r="K209" i="20"/>
  <c r="J209" i="20"/>
  <c r="I209" i="20"/>
  <c r="H209" i="20"/>
  <c r="G209" i="20"/>
  <c r="F209" i="20"/>
  <c r="E209" i="20"/>
  <c r="D209" i="20"/>
  <c r="C209" i="20"/>
  <c r="N208" i="20"/>
  <c r="M208" i="20"/>
  <c r="L208" i="20"/>
  <c r="K208" i="20"/>
  <c r="J208" i="20"/>
  <c r="I208" i="20"/>
  <c r="H208" i="20"/>
  <c r="G208" i="20"/>
  <c r="F208" i="20"/>
  <c r="E208" i="20"/>
  <c r="D208" i="20"/>
  <c r="C208" i="20"/>
  <c r="N207" i="20"/>
  <c r="M207" i="20"/>
  <c r="L207" i="20"/>
  <c r="K207" i="20"/>
  <c r="J207" i="20"/>
  <c r="I207" i="20"/>
  <c r="H207" i="20"/>
  <c r="G207" i="20"/>
  <c r="F207" i="20"/>
  <c r="E207" i="20"/>
  <c r="D207" i="20"/>
  <c r="C207" i="20"/>
  <c r="N206" i="20"/>
  <c r="M206" i="20"/>
  <c r="L206" i="20"/>
  <c r="K206" i="20"/>
  <c r="J206" i="20"/>
  <c r="I206" i="20"/>
  <c r="H206" i="20"/>
  <c r="G206" i="20"/>
  <c r="F206" i="20"/>
  <c r="E206" i="20"/>
  <c r="D206" i="20"/>
  <c r="C206" i="20"/>
  <c r="O194" i="20"/>
  <c r="O193" i="20"/>
  <c r="O192" i="20"/>
  <c r="O191" i="20"/>
  <c r="O190" i="20"/>
  <c r="O189" i="20"/>
  <c r="O188" i="20"/>
  <c r="O187" i="20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70" i="20"/>
  <c r="O20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57" i="20"/>
  <c r="O156" i="20"/>
  <c r="O155" i="20"/>
  <c r="O154" i="20"/>
  <c r="O153" i="20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38" i="20"/>
  <c r="O137" i="20"/>
  <c r="O136" i="20"/>
  <c r="O135" i="20"/>
  <c r="O128" i="20"/>
  <c r="N126" i="20"/>
  <c r="N127" i="20" s="1"/>
  <c r="L126" i="20"/>
  <c r="L127" i="20" s="1"/>
  <c r="K126" i="20"/>
  <c r="K127" i="20" s="1"/>
  <c r="J126" i="20"/>
  <c r="J127" i="20" s="1"/>
  <c r="I126" i="20"/>
  <c r="I127" i="20" s="1"/>
  <c r="H126" i="20"/>
  <c r="H127" i="20" s="1"/>
  <c r="G126" i="20"/>
  <c r="G127" i="20" s="1"/>
  <c r="F126" i="20"/>
  <c r="F127" i="20" s="1"/>
  <c r="E126" i="20"/>
  <c r="E127" i="20" s="1"/>
  <c r="D126" i="20"/>
  <c r="D127" i="20" s="1"/>
  <c r="C126" i="20"/>
  <c r="C127" i="20" s="1"/>
  <c r="O125" i="20"/>
  <c r="O124" i="20"/>
  <c r="O123" i="20"/>
  <c r="O209" i="20" s="1"/>
  <c r="O122" i="20"/>
  <c r="O121" i="20"/>
  <c r="O120" i="20"/>
  <c r="O119" i="20"/>
  <c r="O118" i="20"/>
  <c r="O117" i="20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04" i="20"/>
  <c r="O103" i="20"/>
  <c r="O102" i="20"/>
  <c r="L99" i="20"/>
  <c r="K99" i="20"/>
  <c r="J99" i="20"/>
  <c r="I99" i="20"/>
  <c r="H99" i="20"/>
  <c r="G99" i="20"/>
  <c r="F99" i="20"/>
  <c r="E99" i="20"/>
  <c r="N209" i="22"/>
  <c r="M209" i="22"/>
  <c r="L209" i="22"/>
  <c r="K209" i="22"/>
  <c r="J209" i="22"/>
  <c r="I209" i="22"/>
  <c r="H209" i="22"/>
  <c r="G209" i="22"/>
  <c r="F209" i="22"/>
  <c r="E209" i="22"/>
  <c r="D209" i="22"/>
  <c r="C209" i="22"/>
  <c r="N208" i="22"/>
  <c r="M208" i="22"/>
  <c r="L208" i="22"/>
  <c r="K208" i="22"/>
  <c r="J208" i="22"/>
  <c r="I208" i="22"/>
  <c r="H208" i="22"/>
  <c r="G208" i="22"/>
  <c r="F208" i="22"/>
  <c r="E208" i="22"/>
  <c r="D208" i="22"/>
  <c r="C208" i="22"/>
  <c r="N207" i="22"/>
  <c r="M207" i="22"/>
  <c r="L207" i="22"/>
  <c r="K207" i="22"/>
  <c r="J207" i="22"/>
  <c r="I207" i="22"/>
  <c r="H207" i="22"/>
  <c r="G207" i="22"/>
  <c r="F207" i="22"/>
  <c r="E207" i="22"/>
  <c r="D207" i="22"/>
  <c r="C207" i="22"/>
  <c r="N206" i="22"/>
  <c r="M206" i="22"/>
  <c r="L206" i="22"/>
  <c r="K206" i="22"/>
  <c r="J206" i="22"/>
  <c r="I206" i="22"/>
  <c r="H206" i="22"/>
  <c r="G206" i="22"/>
  <c r="F206" i="22"/>
  <c r="E206" i="22"/>
  <c r="D206" i="22"/>
  <c r="C206" i="22"/>
  <c r="O194" i="22"/>
  <c r="O193" i="22"/>
  <c r="O192" i="22"/>
  <c r="O191" i="22"/>
  <c r="O190" i="22"/>
  <c r="O189" i="22"/>
  <c r="O188" i="22"/>
  <c r="O187" i="22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70" i="22"/>
  <c r="O201" i="22" s="1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57" i="22"/>
  <c r="O156" i="22"/>
  <c r="O155" i="22"/>
  <c r="O154" i="22"/>
  <c r="O153" i="22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38" i="22"/>
  <c r="O137" i="22"/>
  <c r="O136" i="22"/>
  <c r="O135" i="22"/>
  <c r="O128" i="22"/>
  <c r="C126" i="22"/>
  <c r="C127" i="22" s="1"/>
  <c r="O127" i="22" s="1"/>
  <c r="O125" i="22"/>
  <c r="O124" i="22"/>
  <c r="O123" i="22"/>
  <c r="O209" i="22" s="1"/>
  <c r="O122" i="22"/>
  <c r="O121" i="22"/>
  <c r="O120" i="22"/>
  <c r="O119" i="22"/>
  <c r="O118" i="22"/>
  <c r="O117" i="22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04" i="22"/>
  <c r="O103" i="22"/>
  <c r="O102" i="22"/>
  <c r="C211" i="23"/>
  <c r="N209" i="23"/>
  <c r="M209" i="23"/>
  <c r="L209" i="23"/>
  <c r="K209" i="23"/>
  <c r="J209" i="23"/>
  <c r="I209" i="23"/>
  <c r="H209" i="23"/>
  <c r="G209" i="23"/>
  <c r="F209" i="23"/>
  <c r="E209" i="23"/>
  <c r="D209" i="23"/>
  <c r="C209" i="23"/>
  <c r="N208" i="23"/>
  <c r="M208" i="23"/>
  <c r="L208" i="23"/>
  <c r="K208" i="23"/>
  <c r="J208" i="23"/>
  <c r="I208" i="23"/>
  <c r="H208" i="23"/>
  <c r="G208" i="23"/>
  <c r="F208" i="23"/>
  <c r="E208" i="23"/>
  <c r="D208" i="23"/>
  <c r="C208" i="23"/>
  <c r="N207" i="23"/>
  <c r="M207" i="23"/>
  <c r="L207" i="23"/>
  <c r="K207" i="23"/>
  <c r="J207" i="23"/>
  <c r="I207" i="23"/>
  <c r="H207" i="23"/>
  <c r="G207" i="23"/>
  <c r="F207" i="23"/>
  <c r="E207" i="23"/>
  <c r="D207" i="23"/>
  <c r="C207" i="23"/>
  <c r="N206" i="23"/>
  <c r="M206" i="23"/>
  <c r="L206" i="23"/>
  <c r="K206" i="23"/>
  <c r="J206" i="23"/>
  <c r="I206" i="23"/>
  <c r="H206" i="23"/>
  <c r="G206" i="23"/>
  <c r="F206" i="23"/>
  <c r="E206" i="23"/>
  <c r="D206" i="23"/>
  <c r="C206" i="23"/>
  <c r="O194" i="23"/>
  <c r="O207" i="23" s="1"/>
  <c r="O193" i="23"/>
  <c r="O192" i="23"/>
  <c r="O191" i="23"/>
  <c r="O190" i="23"/>
  <c r="O189" i="23"/>
  <c r="O188" i="23"/>
  <c r="O187" i="23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70" i="23"/>
  <c r="O201" i="23" s="1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57" i="23"/>
  <c r="O156" i="23"/>
  <c r="O155" i="23"/>
  <c r="O154" i="23"/>
  <c r="O153" i="23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38" i="23"/>
  <c r="O137" i="23"/>
  <c r="O136" i="23"/>
  <c r="O135" i="23"/>
  <c r="J132" i="23"/>
  <c r="O128" i="23"/>
  <c r="N126" i="23"/>
  <c r="N127" i="23" s="1"/>
  <c r="M126" i="23"/>
  <c r="M127" i="23" s="1"/>
  <c r="L126" i="23"/>
  <c r="L127" i="23" s="1"/>
  <c r="K126" i="23"/>
  <c r="K127" i="23" s="1"/>
  <c r="J126" i="23"/>
  <c r="J127" i="23" s="1"/>
  <c r="I126" i="23"/>
  <c r="I127" i="23" s="1"/>
  <c r="H126" i="23"/>
  <c r="H127" i="23" s="1"/>
  <c r="G126" i="23"/>
  <c r="G127" i="23" s="1"/>
  <c r="F126" i="23"/>
  <c r="F127" i="23" s="1"/>
  <c r="E126" i="23"/>
  <c r="E127" i="23" s="1"/>
  <c r="D126" i="23"/>
  <c r="D127" i="23" s="1"/>
  <c r="C126" i="23"/>
  <c r="O125" i="23"/>
  <c r="O124" i="23"/>
  <c r="E214" i="23" s="1"/>
  <c r="O123" i="23"/>
  <c r="O209" i="23" s="1"/>
  <c r="O122" i="23"/>
  <c r="O121" i="23"/>
  <c r="O120" i="23"/>
  <c r="O119" i="23"/>
  <c r="O118" i="23"/>
  <c r="O117" i="23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04" i="23"/>
  <c r="O103" i="23"/>
  <c r="O102" i="23"/>
  <c r="I98" i="23"/>
  <c r="M97" i="23"/>
  <c r="H96" i="23"/>
  <c r="N209" i="18"/>
  <c r="M209" i="18"/>
  <c r="L209" i="18"/>
  <c r="K209" i="18"/>
  <c r="J209" i="18"/>
  <c r="I209" i="18"/>
  <c r="H209" i="18"/>
  <c r="G209" i="18"/>
  <c r="F209" i="18"/>
  <c r="E209" i="18"/>
  <c r="D209" i="18"/>
  <c r="C209" i="18"/>
  <c r="N208" i="18"/>
  <c r="M208" i="18"/>
  <c r="L208" i="18"/>
  <c r="K208" i="18"/>
  <c r="J208" i="18"/>
  <c r="I208" i="18"/>
  <c r="H208" i="18"/>
  <c r="G208" i="18"/>
  <c r="F208" i="18"/>
  <c r="E208" i="18"/>
  <c r="D208" i="18"/>
  <c r="C208" i="18"/>
  <c r="N207" i="18"/>
  <c r="M207" i="18"/>
  <c r="L207" i="18"/>
  <c r="K207" i="18"/>
  <c r="J207" i="18"/>
  <c r="I207" i="18"/>
  <c r="H207" i="18"/>
  <c r="G207" i="18"/>
  <c r="F207" i="18"/>
  <c r="E207" i="18"/>
  <c r="D207" i="18"/>
  <c r="C207" i="18"/>
  <c r="N206" i="18"/>
  <c r="M206" i="18"/>
  <c r="L206" i="18"/>
  <c r="K206" i="18"/>
  <c r="J206" i="18"/>
  <c r="I206" i="18"/>
  <c r="H206" i="18"/>
  <c r="G206" i="18"/>
  <c r="F206" i="18"/>
  <c r="E206" i="18"/>
  <c r="D206" i="18"/>
  <c r="C206" i="18"/>
  <c r="O194" i="18"/>
  <c r="O193" i="18"/>
  <c r="O192" i="18"/>
  <c r="O191" i="18"/>
  <c r="O190" i="18"/>
  <c r="O189" i="18"/>
  <c r="O188" i="18"/>
  <c r="O187" i="18"/>
  <c r="O186" i="18"/>
  <c r="O185" i="18"/>
  <c r="O184" i="18"/>
  <c r="O183" i="18"/>
  <c r="O182" i="18"/>
  <c r="O181" i="18"/>
  <c r="O180" i="18"/>
  <c r="O179" i="18"/>
  <c r="O178" i="18"/>
  <c r="O177" i="18"/>
  <c r="O176" i="18"/>
  <c r="O175" i="18"/>
  <c r="O170" i="18"/>
  <c r="O169" i="18"/>
  <c r="O168" i="18"/>
  <c r="O167" i="18"/>
  <c r="O166" i="18"/>
  <c r="O165" i="18"/>
  <c r="O164" i="18"/>
  <c r="O163" i="18"/>
  <c r="O162" i="18"/>
  <c r="O161" i="18"/>
  <c r="O160" i="18"/>
  <c r="O159" i="18"/>
  <c r="O158" i="18"/>
  <c r="O157" i="18"/>
  <c r="O156" i="18"/>
  <c r="O155" i="18"/>
  <c r="O154" i="18"/>
  <c r="O153" i="18"/>
  <c r="O152" i="18"/>
  <c r="O151" i="18"/>
  <c r="O150" i="18"/>
  <c r="O149" i="18"/>
  <c r="O148" i="18"/>
  <c r="O147" i="18"/>
  <c r="O146" i="18"/>
  <c r="O145" i="18"/>
  <c r="O144" i="18"/>
  <c r="O143" i="18"/>
  <c r="O142" i="18"/>
  <c r="O141" i="18"/>
  <c r="O140" i="18"/>
  <c r="O139" i="18"/>
  <c r="O138" i="18"/>
  <c r="O137" i="18"/>
  <c r="O136" i="18"/>
  <c r="O135" i="18"/>
  <c r="O128" i="18"/>
  <c r="N127" i="18"/>
  <c r="F127" i="18"/>
  <c r="N126" i="18"/>
  <c r="M126" i="18"/>
  <c r="M127" i="18" s="1"/>
  <c r="L126" i="18"/>
  <c r="L127" i="18" s="1"/>
  <c r="K126" i="18"/>
  <c r="K127" i="18" s="1"/>
  <c r="J126" i="18"/>
  <c r="J127" i="18" s="1"/>
  <c r="I126" i="18"/>
  <c r="I127" i="18" s="1"/>
  <c r="H126" i="18"/>
  <c r="H127" i="18" s="1"/>
  <c r="G126" i="18"/>
  <c r="G127" i="18" s="1"/>
  <c r="F126" i="18"/>
  <c r="E126" i="18"/>
  <c r="E127" i="18" s="1"/>
  <c r="D126" i="18"/>
  <c r="D127" i="18" s="1"/>
  <c r="C126" i="18"/>
  <c r="C127" i="18" s="1"/>
  <c r="O125" i="18"/>
  <c r="O124" i="18"/>
  <c r="O123" i="18"/>
  <c r="O209" i="18" s="1"/>
  <c r="O122" i="18"/>
  <c r="O121" i="18"/>
  <c r="O120" i="18"/>
  <c r="O119" i="18"/>
  <c r="O118" i="18"/>
  <c r="O117" i="18"/>
  <c r="O115" i="18"/>
  <c r="O114" i="18"/>
  <c r="O113" i="18"/>
  <c r="O112" i="18"/>
  <c r="O111" i="18"/>
  <c r="O110" i="18"/>
  <c r="O109" i="18"/>
  <c r="O108" i="18"/>
  <c r="O107" i="18"/>
  <c r="O106" i="18"/>
  <c r="O105" i="18"/>
  <c r="O104" i="18"/>
  <c r="O103" i="18"/>
  <c r="O102" i="18"/>
  <c r="N209" i="14"/>
  <c r="M209" i="14"/>
  <c r="L209" i="14"/>
  <c r="K209" i="14"/>
  <c r="J209" i="14"/>
  <c r="I209" i="14"/>
  <c r="H209" i="14"/>
  <c r="G209" i="14"/>
  <c r="F209" i="14"/>
  <c r="E209" i="14"/>
  <c r="D209" i="14"/>
  <c r="C209" i="14"/>
  <c r="N208" i="14"/>
  <c r="M208" i="14"/>
  <c r="L208" i="14"/>
  <c r="K208" i="14"/>
  <c r="J208" i="14"/>
  <c r="I208" i="14"/>
  <c r="H208" i="14"/>
  <c r="G208" i="14"/>
  <c r="F208" i="14"/>
  <c r="E208" i="14"/>
  <c r="D208" i="14"/>
  <c r="C208" i="14"/>
  <c r="N207" i="14"/>
  <c r="M207" i="14"/>
  <c r="L207" i="14"/>
  <c r="K207" i="14"/>
  <c r="J207" i="14"/>
  <c r="I207" i="14"/>
  <c r="H207" i="14"/>
  <c r="G207" i="14"/>
  <c r="F207" i="14"/>
  <c r="E207" i="14"/>
  <c r="D207" i="14"/>
  <c r="C207" i="14"/>
  <c r="N206" i="14"/>
  <c r="M206" i="14"/>
  <c r="L206" i="14"/>
  <c r="K206" i="14"/>
  <c r="J206" i="14"/>
  <c r="I206" i="14"/>
  <c r="H206" i="14"/>
  <c r="G206" i="14"/>
  <c r="F206" i="14"/>
  <c r="E206" i="14"/>
  <c r="D206" i="14"/>
  <c r="C206" i="14"/>
  <c r="O194" i="14"/>
  <c r="O193" i="14"/>
  <c r="O192" i="14"/>
  <c r="O191" i="14"/>
  <c r="O190" i="14"/>
  <c r="O189" i="14"/>
  <c r="O188" i="14"/>
  <c r="O187" i="14"/>
  <c r="O186" i="14"/>
  <c r="O185" i="14"/>
  <c r="O184" i="14"/>
  <c r="O183" i="14"/>
  <c r="O182" i="14"/>
  <c r="O181" i="14"/>
  <c r="O180" i="14"/>
  <c r="O179" i="14"/>
  <c r="O178" i="14"/>
  <c r="O177" i="14"/>
  <c r="O176" i="14"/>
  <c r="O175" i="14"/>
  <c r="O170" i="14"/>
  <c r="O201" i="14" s="1"/>
  <c r="O169" i="14"/>
  <c r="O168" i="14"/>
  <c r="O167" i="14"/>
  <c r="O166" i="14"/>
  <c r="O165" i="14"/>
  <c r="O164" i="14"/>
  <c r="O163" i="14"/>
  <c r="O162" i="14"/>
  <c r="O161" i="14"/>
  <c r="O160" i="14"/>
  <c r="O159" i="14"/>
  <c r="O158" i="14"/>
  <c r="O157" i="14"/>
  <c r="O156" i="14"/>
  <c r="O155" i="14"/>
  <c r="O154" i="14"/>
  <c r="O153" i="14"/>
  <c r="O152" i="14"/>
  <c r="O151" i="14"/>
  <c r="O150" i="14"/>
  <c r="O149" i="14"/>
  <c r="O148" i="14"/>
  <c r="O147" i="14"/>
  <c r="O146" i="14"/>
  <c r="O145" i="14"/>
  <c r="O144" i="14"/>
  <c r="O143" i="14"/>
  <c r="O142" i="14"/>
  <c r="O141" i="14"/>
  <c r="O140" i="14"/>
  <c r="O139" i="14"/>
  <c r="O138" i="14"/>
  <c r="O137" i="14"/>
  <c r="O136" i="14"/>
  <c r="O135" i="14"/>
  <c r="O128" i="14"/>
  <c r="D127" i="14"/>
  <c r="J126" i="14"/>
  <c r="J127" i="14" s="1"/>
  <c r="I126" i="14"/>
  <c r="I127" i="14" s="1"/>
  <c r="H126" i="14"/>
  <c r="H127" i="14" s="1"/>
  <c r="G126" i="14"/>
  <c r="G127" i="14" s="1"/>
  <c r="F126" i="14"/>
  <c r="F127" i="14" s="1"/>
  <c r="E126" i="14"/>
  <c r="E127" i="14" s="1"/>
  <c r="C126" i="14"/>
  <c r="C127" i="14" s="1"/>
  <c r="O125" i="14"/>
  <c r="O124" i="14"/>
  <c r="O123" i="14"/>
  <c r="O209" i="14" s="1"/>
  <c r="O122" i="14"/>
  <c r="O121" i="14"/>
  <c r="O120" i="14"/>
  <c r="O119" i="14"/>
  <c r="O118" i="14"/>
  <c r="O117" i="14"/>
  <c r="O116" i="14"/>
  <c r="O115" i="14"/>
  <c r="O114" i="14"/>
  <c r="O113" i="14"/>
  <c r="O112" i="14"/>
  <c r="O111" i="14"/>
  <c r="O110" i="14"/>
  <c r="O109" i="14"/>
  <c r="O108" i="14"/>
  <c r="O107" i="14"/>
  <c r="O106" i="14"/>
  <c r="O105" i="14"/>
  <c r="O104" i="14"/>
  <c r="O103" i="14"/>
  <c r="O102" i="14"/>
  <c r="N209" i="13"/>
  <c r="M209" i="13"/>
  <c r="L209" i="13"/>
  <c r="K209" i="13"/>
  <c r="J209" i="13"/>
  <c r="I209" i="13"/>
  <c r="H209" i="13"/>
  <c r="G209" i="13"/>
  <c r="F209" i="13"/>
  <c r="E209" i="13"/>
  <c r="D209" i="13"/>
  <c r="C209" i="13"/>
  <c r="N208" i="13"/>
  <c r="M208" i="13"/>
  <c r="L208" i="13"/>
  <c r="K208" i="13"/>
  <c r="J208" i="13"/>
  <c r="I208" i="13"/>
  <c r="H208" i="13"/>
  <c r="G208" i="13"/>
  <c r="F208" i="13"/>
  <c r="E208" i="13"/>
  <c r="D208" i="13"/>
  <c r="C208" i="13"/>
  <c r="N207" i="13"/>
  <c r="M207" i="13"/>
  <c r="L207" i="13"/>
  <c r="K207" i="13"/>
  <c r="J207" i="13"/>
  <c r="I207" i="13"/>
  <c r="H207" i="13"/>
  <c r="G207" i="13"/>
  <c r="F207" i="13"/>
  <c r="E207" i="13"/>
  <c r="D207" i="13"/>
  <c r="C207" i="13"/>
  <c r="N206" i="13"/>
  <c r="M206" i="13"/>
  <c r="L206" i="13"/>
  <c r="K206" i="13"/>
  <c r="J206" i="13"/>
  <c r="I206" i="13"/>
  <c r="H206" i="13"/>
  <c r="G206" i="13"/>
  <c r="F206" i="13"/>
  <c r="E206" i="13"/>
  <c r="D206" i="13"/>
  <c r="O194" i="13"/>
  <c r="O193" i="13"/>
  <c r="O192" i="13"/>
  <c r="O191" i="13"/>
  <c r="O190" i="13"/>
  <c r="O189" i="13"/>
  <c r="O188" i="13"/>
  <c r="O187" i="13"/>
  <c r="O186" i="13"/>
  <c r="O185" i="13"/>
  <c r="O184" i="13"/>
  <c r="O183" i="13"/>
  <c r="O182" i="13"/>
  <c r="O181" i="13"/>
  <c r="O180" i="13"/>
  <c r="O179" i="13"/>
  <c r="O178" i="13"/>
  <c r="O177" i="13"/>
  <c r="O176" i="13"/>
  <c r="O175" i="13"/>
  <c r="O170" i="13"/>
  <c r="O201" i="13" s="1"/>
  <c r="O169" i="13"/>
  <c r="O168" i="13"/>
  <c r="O167" i="13"/>
  <c r="O166" i="13"/>
  <c r="O165" i="13"/>
  <c r="O164" i="13"/>
  <c r="O163" i="13"/>
  <c r="O162" i="13"/>
  <c r="O161" i="13"/>
  <c r="O160" i="13"/>
  <c r="O159" i="13"/>
  <c r="O158" i="13"/>
  <c r="O157" i="13"/>
  <c r="O156" i="13"/>
  <c r="O155" i="13"/>
  <c r="O154" i="13"/>
  <c r="O153" i="13"/>
  <c r="O152" i="13"/>
  <c r="O151" i="13"/>
  <c r="O150" i="13"/>
  <c r="O149" i="13"/>
  <c r="O148" i="13"/>
  <c r="O147" i="13"/>
  <c r="O146" i="13"/>
  <c r="O145" i="13"/>
  <c r="O144" i="13"/>
  <c r="O143" i="13"/>
  <c r="O142" i="13"/>
  <c r="O141" i="13"/>
  <c r="O140" i="13"/>
  <c r="O139" i="13"/>
  <c r="O138" i="13"/>
  <c r="O137" i="13"/>
  <c r="O136" i="13"/>
  <c r="O135" i="13"/>
  <c r="O128" i="13"/>
  <c r="N126" i="13"/>
  <c r="N127" i="13" s="1"/>
  <c r="L126" i="13"/>
  <c r="L127" i="13" s="1"/>
  <c r="K126" i="13"/>
  <c r="K127" i="13" s="1"/>
  <c r="J126" i="13"/>
  <c r="J127" i="13" s="1"/>
  <c r="I126" i="13"/>
  <c r="I127" i="13" s="1"/>
  <c r="H126" i="13"/>
  <c r="H127" i="13" s="1"/>
  <c r="G126" i="13"/>
  <c r="G127" i="13" s="1"/>
  <c r="F126" i="13"/>
  <c r="F127" i="13" s="1"/>
  <c r="E126" i="13"/>
  <c r="E127" i="13" s="1"/>
  <c r="D127" i="13"/>
  <c r="C127" i="13"/>
  <c r="O125" i="13"/>
  <c r="O124" i="13"/>
  <c r="O123" i="13"/>
  <c r="O209" i="13" s="1"/>
  <c r="O122" i="13"/>
  <c r="O121" i="13"/>
  <c r="O120" i="13"/>
  <c r="O119" i="13"/>
  <c r="O118" i="13"/>
  <c r="O117" i="13"/>
  <c r="O116" i="13"/>
  <c r="O115" i="13"/>
  <c r="O114" i="13"/>
  <c r="O113" i="13"/>
  <c r="O112" i="13"/>
  <c r="O111" i="13"/>
  <c r="O110" i="13"/>
  <c r="P109" i="13"/>
  <c r="O109" i="13"/>
  <c r="O108" i="13"/>
  <c r="O107" i="13"/>
  <c r="O106" i="13"/>
  <c r="O105" i="13"/>
  <c r="O104" i="13"/>
  <c r="O103" i="13"/>
  <c r="O102" i="13"/>
  <c r="N99" i="13"/>
  <c r="F99" i="13"/>
  <c r="D99" i="13"/>
  <c r="E98" i="13"/>
  <c r="K97" i="13"/>
  <c r="J97" i="13"/>
  <c r="I97" i="13"/>
  <c r="H97" i="13"/>
  <c r="N209" i="15"/>
  <c r="M209" i="15"/>
  <c r="L209" i="15"/>
  <c r="K209" i="15"/>
  <c r="J209" i="15"/>
  <c r="I209" i="15"/>
  <c r="H209" i="15"/>
  <c r="G209" i="15"/>
  <c r="F209" i="15"/>
  <c r="E209" i="15"/>
  <c r="D209" i="15"/>
  <c r="C209" i="15"/>
  <c r="N208" i="15"/>
  <c r="M208" i="15"/>
  <c r="L208" i="15"/>
  <c r="K208" i="15"/>
  <c r="J208" i="15"/>
  <c r="I208" i="15"/>
  <c r="H208" i="15"/>
  <c r="G208" i="15"/>
  <c r="F208" i="15"/>
  <c r="E208" i="15"/>
  <c r="D208" i="15"/>
  <c r="C208" i="15"/>
  <c r="N207" i="15"/>
  <c r="M207" i="15"/>
  <c r="L207" i="15"/>
  <c r="K207" i="15"/>
  <c r="J207" i="15"/>
  <c r="I207" i="15"/>
  <c r="H207" i="15"/>
  <c r="G207" i="15"/>
  <c r="F207" i="15"/>
  <c r="E207" i="15"/>
  <c r="D207" i="15"/>
  <c r="C207" i="15"/>
  <c r="N206" i="15"/>
  <c r="M206" i="15"/>
  <c r="L206" i="15"/>
  <c r="K206" i="15"/>
  <c r="J206" i="15"/>
  <c r="I206" i="15"/>
  <c r="H206" i="15"/>
  <c r="G206" i="15"/>
  <c r="F206" i="15"/>
  <c r="E206" i="15"/>
  <c r="D206" i="15"/>
  <c r="C206" i="15"/>
  <c r="O194" i="15"/>
  <c r="O193" i="15"/>
  <c r="O192" i="15"/>
  <c r="O191" i="15"/>
  <c r="O190" i="15"/>
  <c r="O189" i="15"/>
  <c r="O188" i="15"/>
  <c r="O187" i="15"/>
  <c r="O186" i="15"/>
  <c r="O185" i="15"/>
  <c r="O184" i="15"/>
  <c r="O183" i="15"/>
  <c r="O182" i="15"/>
  <c r="O181" i="15"/>
  <c r="O180" i="15"/>
  <c r="O179" i="15"/>
  <c r="O178" i="15"/>
  <c r="O177" i="15"/>
  <c r="O176" i="15"/>
  <c r="O175" i="15"/>
  <c r="O170" i="15"/>
  <c r="O201" i="15" s="1"/>
  <c r="O169" i="15"/>
  <c r="O168" i="15"/>
  <c r="O167" i="15"/>
  <c r="O166" i="15"/>
  <c r="O165" i="15"/>
  <c r="O164" i="15"/>
  <c r="O163" i="15"/>
  <c r="O162" i="15"/>
  <c r="O161" i="15"/>
  <c r="O160" i="15"/>
  <c r="O159" i="15"/>
  <c r="O158" i="15"/>
  <c r="O157" i="15"/>
  <c r="O156" i="15"/>
  <c r="O155" i="15"/>
  <c r="O154" i="15"/>
  <c r="O153" i="15"/>
  <c r="O152" i="15"/>
  <c r="O151" i="15"/>
  <c r="O150" i="15"/>
  <c r="O149" i="15"/>
  <c r="O148" i="15"/>
  <c r="O147" i="15"/>
  <c r="O146" i="15"/>
  <c r="O145" i="15"/>
  <c r="O144" i="15"/>
  <c r="O143" i="15"/>
  <c r="O142" i="15"/>
  <c r="O141" i="15"/>
  <c r="O140" i="15"/>
  <c r="O139" i="15"/>
  <c r="O138" i="15"/>
  <c r="O137" i="15"/>
  <c r="O136" i="15"/>
  <c r="O135" i="15"/>
  <c r="H130" i="15"/>
  <c r="G130" i="15"/>
  <c r="F130" i="15"/>
  <c r="E130" i="15"/>
  <c r="D130" i="15"/>
  <c r="C130" i="15"/>
  <c r="B130" i="15"/>
  <c r="B131" i="15" s="1"/>
  <c r="O128" i="15"/>
  <c r="J126" i="15"/>
  <c r="J127" i="15" s="1"/>
  <c r="I126" i="15"/>
  <c r="I127" i="15" s="1"/>
  <c r="H126" i="15"/>
  <c r="H127" i="15" s="1"/>
  <c r="G126" i="15"/>
  <c r="G127" i="15" s="1"/>
  <c r="F126" i="15"/>
  <c r="F127" i="15" s="1"/>
  <c r="E126" i="15"/>
  <c r="E127" i="15" s="1"/>
  <c r="D126" i="15"/>
  <c r="D127" i="15" s="1"/>
  <c r="C126" i="15"/>
  <c r="C127" i="15" s="1"/>
  <c r="O125" i="15"/>
  <c r="O124" i="15"/>
  <c r="E215" i="15" s="1"/>
  <c r="O123" i="15"/>
  <c r="O122" i="15"/>
  <c r="O121" i="15"/>
  <c r="O120" i="15"/>
  <c r="O119" i="15"/>
  <c r="O118" i="15"/>
  <c r="O117" i="15"/>
  <c r="O116" i="15"/>
  <c r="O115" i="15"/>
  <c r="O114" i="15"/>
  <c r="O113" i="15"/>
  <c r="O112" i="15"/>
  <c r="O111" i="15"/>
  <c r="O110" i="15"/>
  <c r="O109" i="15"/>
  <c r="O108" i="15"/>
  <c r="O107" i="15"/>
  <c r="O106" i="15"/>
  <c r="O105" i="15"/>
  <c r="O104" i="15"/>
  <c r="O103" i="15"/>
  <c r="O102" i="15"/>
  <c r="N209" i="17"/>
  <c r="M209" i="17"/>
  <c r="L209" i="17"/>
  <c r="K209" i="17"/>
  <c r="J209" i="17"/>
  <c r="I209" i="17"/>
  <c r="H209" i="17"/>
  <c r="G209" i="17"/>
  <c r="F209" i="17"/>
  <c r="E209" i="17"/>
  <c r="D209" i="17"/>
  <c r="C209" i="17"/>
  <c r="N208" i="17"/>
  <c r="M208" i="17"/>
  <c r="L208" i="17"/>
  <c r="K208" i="17"/>
  <c r="J208" i="17"/>
  <c r="I208" i="17"/>
  <c r="H208" i="17"/>
  <c r="G208" i="17"/>
  <c r="F208" i="17"/>
  <c r="E208" i="17"/>
  <c r="D208" i="17"/>
  <c r="C208" i="17"/>
  <c r="N207" i="17"/>
  <c r="M207" i="17"/>
  <c r="L207" i="17"/>
  <c r="K207" i="17"/>
  <c r="J207" i="17"/>
  <c r="I207" i="17"/>
  <c r="H207" i="17"/>
  <c r="G207" i="17"/>
  <c r="F207" i="17"/>
  <c r="E207" i="17"/>
  <c r="D207" i="17"/>
  <c r="N206" i="17"/>
  <c r="M206" i="17"/>
  <c r="L206" i="17"/>
  <c r="K206" i="17"/>
  <c r="J206" i="17"/>
  <c r="I206" i="17"/>
  <c r="H206" i="17"/>
  <c r="G206" i="17"/>
  <c r="F206" i="17"/>
  <c r="E206" i="17"/>
  <c r="D206" i="17"/>
  <c r="C206" i="17"/>
  <c r="O194" i="17"/>
  <c r="O193" i="17"/>
  <c r="O192" i="17"/>
  <c r="O191" i="17"/>
  <c r="O190" i="17"/>
  <c r="O189" i="17"/>
  <c r="O188" i="17"/>
  <c r="O187" i="17"/>
  <c r="O186" i="17"/>
  <c r="O185" i="17"/>
  <c r="O184" i="17"/>
  <c r="O183" i="17"/>
  <c r="O182" i="17"/>
  <c r="O181" i="17"/>
  <c r="O180" i="17"/>
  <c r="O179" i="17"/>
  <c r="O178" i="17"/>
  <c r="O177" i="17"/>
  <c r="O176" i="17"/>
  <c r="O175" i="17"/>
  <c r="O170" i="17"/>
  <c r="O201" i="17" s="1"/>
  <c r="O169" i="17"/>
  <c r="O168" i="17"/>
  <c r="O167" i="17"/>
  <c r="O166" i="17"/>
  <c r="O165" i="17"/>
  <c r="O164" i="17"/>
  <c r="O163" i="17"/>
  <c r="O162" i="17"/>
  <c r="O161" i="17"/>
  <c r="O160" i="17"/>
  <c r="O159" i="17"/>
  <c r="O158" i="17"/>
  <c r="O157" i="17"/>
  <c r="O156" i="17"/>
  <c r="O155" i="17"/>
  <c r="O154" i="17"/>
  <c r="O153" i="17"/>
  <c r="O152" i="17"/>
  <c r="O151" i="17"/>
  <c r="O150" i="17"/>
  <c r="O149" i="17"/>
  <c r="O148" i="17"/>
  <c r="O147" i="17"/>
  <c r="O146" i="17"/>
  <c r="O145" i="17"/>
  <c r="O144" i="17"/>
  <c r="O143" i="17"/>
  <c r="O142" i="17"/>
  <c r="O141" i="17"/>
  <c r="O140" i="17"/>
  <c r="O139" i="17"/>
  <c r="O138" i="17"/>
  <c r="O137" i="17"/>
  <c r="O136" i="17"/>
  <c r="O135" i="17"/>
  <c r="O128" i="17"/>
  <c r="N126" i="17"/>
  <c r="N127" i="17" s="1"/>
  <c r="L126" i="17"/>
  <c r="L127" i="17" s="1"/>
  <c r="K126" i="17"/>
  <c r="K127" i="17" s="1"/>
  <c r="J126" i="17"/>
  <c r="J127" i="17" s="1"/>
  <c r="I126" i="17"/>
  <c r="I127" i="17" s="1"/>
  <c r="H126" i="17"/>
  <c r="H127" i="17" s="1"/>
  <c r="G126" i="17"/>
  <c r="G127" i="17" s="1"/>
  <c r="F126" i="17"/>
  <c r="F127" i="17" s="1"/>
  <c r="E126" i="17"/>
  <c r="E127" i="17" s="1"/>
  <c r="D127" i="17"/>
  <c r="C126" i="17"/>
  <c r="C127" i="17" s="1"/>
  <c r="O125" i="17"/>
  <c r="O124" i="17"/>
  <c r="O123" i="17"/>
  <c r="O209" i="17" s="1"/>
  <c r="O122" i="17"/>
  <c r="O121" i="17"/>
  <c r="O120" i="17"/>
  <c r="O119" i="17"/>
  <c r="O118" i="17"/>
  <c r="O117" i="17"/>
  <c r="O116" i="17"/>
  <c r="O115" i="17"/>
  <c r="O114" i="17"/>
  <c r="O113" i="17"/>
  <c r="O112" i="17"/>
  <c r="O111" i="17"/>
  <c r="O110" i="17"/>
  <c r="O109" i="17"/>
  <c r="O108" i="17"/>
  <c r="O107" i="17"/>
  <c r="O106" i="17"/>
  <c r="O105" i="17"/>
  <c r="O104" i="17"/>
  <c r="O103" i="17"/>
  <c r="O102" i="17"/>
  <c r="N209" i="12"/>
  <c r="M209" i="12"/>
  <c r="L209" i="12"/>
  <c r="K209" i="12"/>
  <c r="J209" i="12"/>
  <c r="I209" i="12"/>
  <c r="H209" i="12"/>
  <c r="G209" i="12"/>
  <c r="F209" i="12"/>
  <c r="E209" i="12"/>
  <c r="D209" i="12"/>
  <c r="C209" i="12"/>
  <c r="N208" i="12"/>
  <c r="M208" i="12"/>
  <c r="L208" i="12"/>
  <c r="K208" i="12"/>
  <c r="J208" i="12"/>
  <c r="I208" i="12"/>
  <c r="H208" i="12"/>
  <c r="G208" i="12"/>
  <c r="F208" i="12"/>
  <c r="E208" i="12"/>
  <c r="D208" i="12"/>
  <c r="C208" i="12"/>
  <c r="N207" i="12"/>
  <c r="M207" i="12"/>
  <c r="L207" i="12"/>
  <c r="K207" i="12"/>
  <c r="J207" i="12"/>
  <c r="I207" i="12"/>
  <c r="H207" i="12"/>
  <c r="G207" i="12"/>
  <c r="F207" i="12"/>
  <c r="E207" i="12"/>
  <c r="D207" i="12"/>
  <c r="C207" i="12"/>
  <c r="N206" i="12"/>
  <c r="M206" i="12"/>
  <c r="L206" i="12"/>
  <c r="K206" i="12"/>
  <c r="J206" i="12"/>
  <c r="I206" i="12"/>
  <c r="H206" i="12"/>
  <c r="G206" i="12"/>
  <c r="F206" i="12"/>
  <c r="E206" i="12"/>
  <c r="D206" i="12"/>
  <c r="C206" i="12"/>
  <c r="O194" i="12"/>
  <c r="O193" i="12"/>
  <c r="O192" i="12"/>
  <c r="O191" i="12"/>
  <c r="O190" i="12"/>
  <c r="O189" i="12"/>
  <c r="O188" i="12"/>
  <c r="O187" i="12"/>
  <c r="O186" i="12"/>
  <c r="O185" i="12"/>
  <c r="O184" i="12"/>
  <c r="O183" i="12"/>
  <c r="O182" i="12"/>
  <c r="O181" i="12"/>
  <c r="O180" i="12"/>
  <c r="O179" i="12"/>
  <c r="O178" i="12"/>
  <c r="O177" i="12"/>
  <c r="O176" i="12"/>
  <c r="O175" i="12"/>
  <c r="O170" i="12"/>
  <c r="O201" i="12" s="1"/>
  <c r="O169" i="12"/>
  <c r="O168" i="12"/>
  <c r="O167" i="12"/>
  <c r="O166" i="12"/>
  <c r="O165" i="12"/>
  <c r="O164" i="12"/>
  <c r="O163" i="12"/>
  <c r="O162" i="12"/>
  <c r="O161" i="12"/>
  <c r="O160" i="12"/>
  <c r="O159" i="12"/>
  <c r="O158" i="12"/>
  <c r="O157" i="12"/>
  <c r="O156" i="12"/>
  <c r="O155" i="12"/>
  <c r="O154" i="12"/>
  <c r="O153" i="12"/>
  <c r="O152" i="12"/>
  <c r="O151" i="12"/>
  <c r="O150" i="12"/>
  <c r="O149" i="12"/>
  <c r="O148" i="12"/>
  <c r="O147" i="12"/>
  <c r="O146" i="12"/>
  <c r="O145" i="12"/>
  <c r="O144" i="12"/>
  <c r="O143" i="12"/>
  <c r="O142" i="12"/>
  <c r="O141" i="12"/>
  <c r="O140" i="12"/>
  <c r="O139" i="12"/>
  <c r="O138" i="12"/>
  <c r="O137" i="12"/>
  <c r="O136" i="12"/>
  <c r="O135" i="12"/>
  <c r="P129" i="12"/>
  <c r="O128" i="12"/>
  <c r="F127" i="12"/>
  <c r="J126" i="12"/>
  <c r="J127" i="12" s="1"/>
  <c r="I126" i="12"/>
  <c r="I127" i="12" s="1"/>
  <c r="H126" i="12"/>
  <c r="H127" i="12" s="1"/>
  <c r="G126" i="12"/>
  <c r="G127" i="12" s="1"/>
  <c r="F126" i="12"/>
  <c r="E126" i="12"/>
  <c r="E127" i="12" s="1"/>
  <c r="D126" i="12"/>
  <c r="D127" i="12" s="1"/>
  <c r="C126" i="12"/>
  <c r="C127" i="12" s="1"/>
  <c r="O125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I98" i="12"/>
  <c r="H210" i="6"/>
  <c r="N209" i="6"/>
  <c r="M209" i="6"/>
  <c r="L209" i="6"/>
  <c r="K209" i="6"/>
  <c r="J209" i="6"/>
  <c r="I209" i="6"/>
  <c r="H209" i="6"/>
  <c r="G209" i="6"/>
  <c r="F209" i="6"/>
  <c r="E209" i="6"/>
  <c r="D209" i="6"/>
  <c r="C209" i="6"/>
  <c r="N208" i="6"/>
  <c r="M208" i="6"/>
  <c r="L208" i="6"/>
  <c r="K208" i="6"/>
  <c r="J208" i="6"/>
  <c r="I208" i="6"/>
  <c r="H208" i="6"/>
  <c r="G208" i="6"/>
  <c r="F208" i="6"/>
  <c r="E208" i="6"/>
  <c r="D208" i="6"/>
  <c r="C208" i="6"/>
  <c r="N207" i="6"/>
  <c r="M207" i="6"/>
  <c r="L207" i="6"/>
  <c r="K207" i="6"/>
  <c r="J207" i="6"/>
  <c r="I207" i="6"/>
  <c r="H207" i="6"/>
  <c r="G207" i="6"/>
  <c r="F207" i="6"/>
  <c r="E207" i="6"/>
  <c r="D207" i="6"/>
  <c r="C207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N130" i="6"/>
  <c r="M130" i="6"/>
  <c r="K130" i="6"/>
  <c r="H130" i="6"/>
  <c r="O128" i="6"/>
  <c r="J130" i="6"/>
  <c r="I130" i="6"/>
  <c r="G126" i="6"/>
  <c r="G127" i="6" s="1"/>
  <c r="F126" i="6"/>
  <c r="F127" i="6" s="1"/>
  <c r="E126" i="6"/>
  <c r="E130" i="6" s="1"/>
  <c r="C126" i="6"/>
  <c r="C127" i="6" s="1"/>
  <c r="O125" i="6"/>
  <c r="O124" i="6"/>
  <c r="O123" i="6"/>
  <c r="O209" i="6" s="1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F99" i="6"/>
  <c r="K98" i="6"/>
  <c r="I98" i="6"/>
  <c r="N209" i="11"/>
  <c r="M209" i="11"/>
  <c r="L209" i="11"/>
  <c r="K209" i="11"/>
  <c r="J209" i="11"/>
  <c r="I209" i="11"/>
  <c r="H209" i="11"/>
  <c r="G209" i="11"/>
  <c r="F209" i="11"/>
  <c r="E209" i="11"/>
  <c r="D209" i="11"/>
  <c r="C209" i="11"/>
  <c r="N208" i="11"/>
  <c r="M208" i="11"/>
  <c r="L208" i="11"/>
  <c r="K208" i="11"/>
  <c r="J208" i="11"/>
  <c r="I208" i="11"/>
  <c r="H208" i="11"/>
  <c r="G208" i="11"/>
  <c r="F208" i="11"/>
  <c r="E208" i="11"/>
  <c r="D208" i="11"/>
  <c r="C208" i="11"/>
  <c r="N207" i="11"/>
  <c r="M207" i="11"/>
  <c r="L207" i="11"/>
  <c r="K207" i="11"/>
  <c r="J207" i="11"/>
  <c r="I207" i="11"/>
  <c r="H207" i="11"/>
  <c r="G207" i="11"/>
  <c r="F207" i="11"/>
  <c r="E207" i="11"/>
  <c r="D207" i="11"/>
  <c r="C207" i="11"/>
  <c r="N206" i="11"/>
  <c r="M206" i="11"/>
  <c r="L206" i="11"/>
  <c r="K206" i="11"/>
  <c r="J206" i="11"/>
  <c r="I206" i="11"/>
  <c r="H206" i="11"/>
  <c r="G206" i="11"/>
  <c r="F206" i="11"/>
  <c r="E206" i="11"/>
  <c r="D206" i="11"/>
  <c r="C206" i="11"/>
  <c r="O194" i="11"/>
  <c r="O193" i="11"/>
  <c r="O192" i="11"/>
  <c r="O191" i="11"/>
  <c r="O190" i="11"/>
  <c r="O189" i="11"/>
  <c r="O188" i="11"/>
  <c r="O187" i="1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O170" i="11"/>
  <c r="O20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O157" i="11"/>
  <c r="O156" i="11"/>
  <c r="O155" i="11"/>
  <c r="O154" i="11"/>
  <c r="O153" i="1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O138" i="11"/>
  <c r="O137" i="11"/>
  <c r="O136" i="11"/>
  <c r="O135" i="11"/>
  <c r="N130" i="11"/>
  <c r="M130" i="11"/>
  <c r="L130" i="11"/>
  <c r="K130" i="11"/>
  <c r="J130" i="11"/>
  <c r="H130" i="11"/>
  <c r="O128" i="11"/>
  <c r="I130" i="11"/>
  <c r="G126" i="11"/>
  <c r="G130" i="11" s="1"/>
  <c r="F126" i="11"/>
  <c r="F127" i="11" s="1"/>
  <c r="E126" i="11"/>
  <c r="E130" i="11" s="1"/>
  <c r="D126" i="11"/>
  <c r="D130" i="11" s="1"/>
  <c r="C126" i="11"/>
  <c r="C130" i="11" s="1"/>
  <c r="O125" i="11"/>
  <c r="O124" i="11"/>
  <c r="O123" i="11"/>
  <c r="O209" i="11" s="1"/>
  <c r="O122" i="11"/>
  <c r="O121" i="11"/>
  <c r="O120" i="11"/>
  <c r="O119" i="11"/>
  <c r="O118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2" i="11"/>
  <c r="H99" i="11"/>
  <c r="G99" i="11"/>
  <c r="K98" i="11"/>
  <c r="I206" i="5"/>
  <c r="H206" i="5"/>
  <c r="G206" i="5"/>
  <c r="F206" i="5"/>
  <c r="E206" i="5"/>
  <c r="D206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O198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203" i="5" s="1"/>
  <c r="O167" i="5"/>
  <c r="O168" i="5" s="1"/>
  <c r="O197" i="5" s="1"/>
  <c r="O201" i="5" s="1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204" i="5" s="1"/>
  <c r="O140" i="5"/>
  <c r="O139" i="5"/>
  <c r="O138" i="5"/>
  <c r="O137" i="5"/>
  <c r="O136" i="5"/>
  <c r="O135" i="5"/>
  <c r="O134" i="5"/>
  <c r="O133" i="5"/>
  <c r="O132" i="5"/>
  <c r="O125" i="5"/>
  <c r="O124" i="5"/>
  <c r="O123" i="5"/>
  <c r="O122" i="5"/>
  <c r="O121" i="5"/>
  <c r="O120" i="5"/>
  <c r="O119" i="5"/>
  <c r="O118" i="5"/>
  <c r="O117" i="5"/>
  <c r="O116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N209" i="29"/>
  <c r="M209" i="29"/>
  <c r="L209" i="29"/>
  <c r="K209" i="29"/>
  <c r="J209" i="29"/>
  <c r="I209" i="29"/>
  <c r="H209" i="29"/>
  <c r="G209" i="29"/>
  <c r="F209" i="29"/>
  <c r="E209" i="29"/>
  <c r="D209" i="29"/>
  <c r="C209" i="29"/>
  <c r="N208" i="29"/>
  <c r="M208" i="29"/>
  <c r="L208" i="29"/>
  <c r="K208" i="29"/>
  <c r="J208" i="29"/>
  <c r="I208" i="29"/>
  <c r="H208" i="29"/>
  <c r="G208" i="29"/>
  <c r="F208" i="29"/>
  <c r="E208" i="29"/>
  <c r="D208" i="29"/>
  <c r="C208" i="29"/>
  <c r="N207" i="29"/>
  <c r="M207" i="29"/>
  <c r="L207" i="29"/>
  <c r="K207" i="29"/>
  <c r="J207" i="29"/>
  <c r="I207" i="29"/>
  <c r="H207" i="29"/>
  <c r="G207" i="29"/>
  <c r="F207" i="29"/>
  <c r="E207" i="29"/>
  <c r="D207" i="29"/>
  <c r="C207" i="29"/>
  <c r="N206" i="29"/>
  <c r="M206" i="29"/>
  <c r="L206" i="29"/>
  <c r="K206" i="29"/>
  <c r="J206" i="29"/>
  <c r="I206" i="29"/>
  <c r="H206" i="29"/>
  <c r="G206" i="29"/>
  <c r="F206" i="29"/>
  <c r="E206" i="29"/>
  <c r="D206" i="29"/>
  <c r="C206" i="29"/>
  <c r="O194" i="29"/>
  <c r="O193" i="29"/>
  <c r="O192" i="29"/>
  <c r="O191" i="29"/>
  <c r="O190" i="29"/>
  <c r="O189" i="29"/>
  <c r="O188" i="29"/>
  <c r="O187" i="29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O170" i="29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O157" i="29"/>
  <c r="O156" i="29"/>
  <c r="O155" i="29"/>
  <c r="O154" i="29"/>
  <c r="O153" i="29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O138" i="29"/>
  <c r="O137" i="29"/>
  <c r="O136" i="29"/>
  <c r="O135" i="29"/>
  <c r="K130" i="29"/>
  <c r="I130" i="29"/>
  <c r="E130" i="29"/>
  <c r="C130" i="29"/>
  <c r="O128" i="29"/>
  <c r="H126" i="29"/>
  <c r="H127" i="29" s="1"/>
  <c r="G126" i="29"/>
  <c r="G127" i="29" s="1"/>
  <c r="F126" i="29"/>
  <c r="F127" i="29" s="1"/>
  <c r="E126" i="29"/>
  <c r="E127" i="29" s="1"/>
  <c r="O125" i="29"/>
  <c r="O124" i="29"/>
  <c r="O123" i="29"/>
  <c r="O209" i="29" s="1"/>
  <c r="O122" i="29"/>
  <c r="O121" i="29"/>
  <c r="O120" i="29"/>
  <c r="O119" i="29"/>
  <c r="O118" i="29"/>
  <c r="O117" i="29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O104" i="29"/>
  <c r="O103" i="29"/>
  <c r="O102" i="29"/>
  <c r="N99" i="29"/>
  <c r="O99" i="29" s="1"/>
  <c r="F99" i="29"/>
  <c r="E99" i="29"/>
  <c r="D99" i="29"/>
  <c r="C99" i="29"/>
  <c r="I98" i="29"/>
  <c r="E98" i="29"/>
  <c r="N209" i="26"/>
  <c r="M209" i="26"/>
  <c r="L209" i="26"/>
  <c r="K209" i="26"/>
  <c r="J209" i="26"/>
  <c r="I209" i="26"/>
  <c r="H209" i="26"/>
  <c r="G209" i="26"/>
  <c r="F209" i="26"/>
  <c r="E209" i="26"/>
  <c r="D209" i="26"/>
  <c r="C209" i="26"/>
  <c r="N208" i="26"/>
  <c r="M208" i="26"/>
  <c r="L208" i="26"/>
  <c r="K208" i="26"/>
  <c r="J208" i="26"/>
  <c r="I208" i="26"/>
  <c r="H208" i="26"/>
  <c r="G208" i="26"/>
  <c r="F208" i="26"/>
  <c r="E208" i="26"/>
  <c r="D208" i="26"/>
  <c r="C208" i="26"/>
  <c r="N207" i="26"/>
  <c r="M207" i="26"/>
  <c r="L207" i="26"/>
  <c r="K207" i="26"/>
  <c r="J207" i="26"/>
  <c r="I207" i="26"/>
  <c r="H207" i="26"/>
  <c r="G207" i="26"/>
  <c r="F207" i="26"/>
  <c r="E207" i="26"/>
  <c r="D207" i="26"/>
  <c r="C207" i="26"/>
  <c r="N206" i="26"/>
  <c r="M206" i="26"/>
  <c r="L206" i="26"/>
  <c r="K206" i="26"/>
  <c r="J206" i="26"/>
  <c r="I206" i="26"/>
  <c r="H206" i="26"/>
  <c r="G206" i="26"/>
  <c r="F206" i="26"/>
  <c r="E206" i="26"/>
  <c r="D206" i="26"/>
  <c r="C206" i="26"/>
  <c r="O194" i="26"/>
  <c r="O193" i="26"/>
  <c r="O192" i="26"/>
  <c r="O191" i="26"/>
  <c r="O190" i="26"/>
  <c r="O189" i="26"/>
  <c r="O188" i="26"/>
  <c r="O187" i="26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70" i="26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57" i="26"/>
  <c r="O156" i="26"/>
  <c r="O155" i="26"/>
  <c r="O154" i="26"/>
  <c r="O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38" i="26"/>
  <c r="O137" i="26"/>
  <c r="O136" i="26"/>
  <c r="O135" i="26"/>
  <c r="K130" i="26"/>
  <c r="I130" i="26"/>
  <c r="I131" i="26" s="1"/>
  <c r="F130" i="26"/>
  <c r="F131" i="26" s="1"/>
  <c r="E130" i="26"/>
  <c r="D130" i="26"/>
  <c r="C130" i="26"/>
  <c r="O128" i="26"/>
  <c r="L126" i="26"/>
  <c r="L127" i="26" s="1"/>
  <c r="K126" i="26"/>
  <c r="K127" i="26" s="1"/>
  <c r="J126" i="26"/>
  <c r="J127" i="26" s="1"/>
  <c r="I126" i="26"/>
  <c r="I127" i="26" s="1"/>
  <c r="H126" i="26"/>
  <c r="H127" i="26" s="1"/>
  <c r="G126" i="26"/>
  <c r="G127" i="26" s="1"/>
  <c r="F126" i="26"/>
  <c r="F127" i="26" s="1"/>
  <c r="E126" i="26"/>
  <c r="E127" i="26" s="1"/>
  <c r="D126" i="26"/>
  <c r="D127" i="26" s="1"/>
  <c r="C126" i="26"/>
  <c r="C127" i="26" s="1"/>
  <c r="O125" i="26"/>
  <c r="O124" i="26"/>
  <c r="P124" i="26" s="1"/>
  <c r="O123" i="26"/>
  <c r="O122" i="26"/>
  <c r="O121" i="26"/>
  <c r="O120" i="26"/>
  <c r="O119" i="26"/>
  <c r="O118" i="26"/>
  <c r="O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04" i="26"/>
  <c r="O103" i="26"/>
  <c r="O102" i="26"/>
  <c r="N99" i="26"/>
  <c r="O99" i="26" s="1"/>
  <c r="F99" i="26"/>
  <c r="E99" i="26"/>
  <c r="D99" i="26"/>
  <c r="C99" i="26"/>
  <c r="E98" i="26"/>
  <c r="N209" i="25"/>
  <c r="M209" i="25"/>
  <c r="L209" i="25"/>
  <c r="K209" i="25"/>
  <c r="J209" i="25"/>
  <c r="I209" i="25"/>
  <c r="H209" i="25"/>
  <c r="G209" i="25"/>
  <c r="F209" i="25"/>
  <c r="E209" i="25"/>
  <c r="D209" i="25"/>
  <c r="C209" i="25"/>
  <c r="N208" i="25"/>
  <c r="M208" i="25"/>
  <c r="L208" i="25"/>
  <c r="K208" i="25"/>
  <c r="J208" i="25"/>
  <c r="I208" i="25"/>
  <c r="H208" i="25"/>
  <c r="G208" i="25"/>
  <c r="F208" i="25"/>
  <c r="E208" i="25"/>
  <c r="D208" i="25"/>
  <c r="C208" i="25"/>
  <c r="N207" i="25"/>
  <c r="M207" i="25"/>
  <c r="L207" i="25"/>
  <c r="K207" i="25"/>
  <c r="J207" i="25"/>
  <c r="I207" i="25"/>
  <c r="H207" i="25"/>
  <c r="G207" i="25"/>
  <c r="F207" i="25"/>
  <c r="E207" i="25"/>
  <c r="D207" i="25"/>
  <c r="C207" i="25"/>
  <c r="N206" i="25"/>
  <c r="M206" i="25"/>
  <c r="L206" i="25"/>
  <c r="K206" i="25"/>
  <c r="J206" i="25"/>
  <c r="I206" i="25"/>
  <c r="H206" i="25"/>
  <c r="G206" i="25"/>
  <c r="F206" i="25"/>
  <c r="E206" i="25"/>
  <c r="D206" i="25"/>
  <c r="C206" i="25"/>
  <c r="O194" i="25"/>
  <c r="O193" i="25"/>
  <c r="O192" i="25"/>
  <c r="O191" i="25"/>
  <c r="O190" i="25"/>
  <c r="O189" i="25"/>
  <c r="O188" i="25"/>
  <c r="O187" i="25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70" i="25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57" i="25"/>
  <c r="O156" i="25"/>
  <c r="O155" i="25"/>
  <c r="O154" i="25"/>
  <c r="O153" i="25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38" i="25"/>
  <c r="O137" i="25"/>
  <c r="O136" i="25"/>
  <c r="O135" i="25"/>
  <c r="O128" i="25"/>
  <c r="N127" i="25"/>
  <c r="C127" i="25"/>
  <c r="N126" i="25"/>
  <c r="J126" i="25"/>
  <c r="J127" i="25" s="1"/>
  <c r="I126" i="25"/>
  <c r="I127" i="25" s="1"/>
  <c r="H126" i="25"/>
  <c r="H127" i="25" s="1"/>
  <c r="G126" i="25"/>
  <c r="G127" i="25" s="1"/>
  <c r="F126" i="25"/>
  <c r="F127" i="25" s="1"/>
  <c r="E126" i="25"/>
  <c r="E127" i="25" s="1"/>
  <c r="D126" i="25"/>
  <c r="D127" i="25" s="1"/>
  <c r="C126" i="25"/>
  <c r="O125" i="25"/>
  <c r="O124" i="25"/>
  <c r="O123" i="25"/>
  <c r="O206" i="25" s="1"/>
  <c r="O122" i="25"/>
  <c r="O121" i="25"/>
  <c r="O120" i="25"/>
  <c r="O119" i="25"/>
  <c r="O118" i="25"/>
  <c r="O117" i="25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04" i="25"/>
  <c r="O103" i="25"/>
  <c r="O102" i="25"/>
  <c r="D100" i="25"/>
  <c r="N99" i="25"/>
  <c r="O99" i="25" s="1"/>
  <c r="G99" i="25"/>
  <c r="D99" i="25"/>
  <c r="L98" i="25"/>
  <c r="K98" i="25"/>
  <c r="J98" i="25"/>
  <c r="I98" i="25"/>
  <c r="N209" i="9"/>
  <c r="M209" i="9"/>
  <c r="L209" i="9"/>
  <c r="K209" i="9"/>
  <c r="J209" i="9"/>
  <c r="I209" i="9"/>
  <c r="H209" i="9"/>
  <c r="G209" i="9"/>
  <c r="F209" i="9"/>
  <c r="E209" i="9"/>
  <c r="D209" i="9"/>
  <c r="C209" i="9"/>
  <c r="N208" i="9"/>
  <c r="M208" i="9"/>
  <c r="L208" i="9"/>
  <c r="K208" i="9"/>
  <c r="J208" i="9"/>
  <c r="I208" i="9"/>
  <c r="H208" i="9"/>
  <c r="G208" i="9"/>
  <c r="F208" i="9"/>
  <c r="E208" i="9"/>
  <c r="D208" i="9"/>
  <c r="C208" i="9"/>
  <c r="N207" i="9"/>
  <c r="M207" i="9"/>
  <c r="L207" i="9"/>
  <c r="K207" i="9"/>
  <c r="J207" i="9"/>
  <c r="I207" i="9"/>
  <c r="H207" i="9"/>
  <c r="G207" i="9"/>
  <c r="F207" i="9"/>
  <c r="E207" i="9"/>
  <c r="D207" i="9"/>
  <c r="C207" i="9"/>
  <c r="N206" i="9"/>
  <c r="M206" i="9"/>
  <c r="L206" i="9"/>
  <c r="K206" i="9"/>
  <c r="J206" i="9"/>
  <c r="I206" i="9"/>
  <c r="H206" i="9"/>
  <c r="G206" i="9"/>
  <c r="F206" i="9"/>
  <c r="E206" i="9"/>
  <c r="D206" i="9"/>
  <c r="C206" i="9"/>
  <c r="O194" i="9"/>
  <c r="O19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0" i="9"/>
  <c r="O201" i="9" s="1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M130" i="9"/>
  <c r="L130" i="9" s="1"/>
  <c r="O128" i="9"/>
  <c r="N127" i="9"/>
  <c r="M127" i="9"/>
  <c r="L127" i="9"/>
  <c r="N126" i="9"/>
  <c r="L126" i="9"/>
  <c r="K126" i="9"/>
  <c r="K127" i="9" s="1"/>
  <c r="J126" i="9"/>
  <c r="J127" i="9" s="1"/>
  <c r="I126" i="9"/>
  <c r="I127" i="9" s="1"/>
  <c r="H126" i="9"/>
  <c r="H127" i="9" s="1"/>
  <c r="G126" i="9"/>
  <c r="G127" i="9" s="1"/>
  <c r="F126" i="9"/>
  <c r="F127" i="9" s="1"/>
  <c r="E126" i="9"/>
  <c r="E127" i="9" s="1"/>
  <c r="D126" i="9"/>
  <c r="D127" i="9" s="1"/>
  <c r="C126" i="9"/>
  <c r="C127" i="9" s="1"/>
  <c r="O125" i="9"/>
  <c r="O124" i="9"/>
  <c r="O123" i="9"/>
  <c r="O209" i="9" s="1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99" i="9"/>
  <c r="N209" i="8"/>
  <c r="M209" i="8"/>
  <c r="L209" i="8"/>
  <c r="K209" i="8"/>
  <c r="J209" i="8"/>
  <c r="I209" i="8"/>
  <c r="H209" i="8"/>
  <c r="G209" i="8"/>
  <c r="F209" i="8"/>
  <c r="E209" i="8"/>
  <c r="D209" i="8"/>
  <c r="C209" i="8"/>
  <c r="N208" i="8"/>
  <c r="M208" i="8"/>
  <c r="L208" i="8"/>
  <c r="K208" i="8"/>
  <c r="J208" i="8"/>
  <c r="I208" i="8"/>
  <c r="H208" i="8"/>
  <c r="G208" i="8"/>
  <c r="F208" i="8"/>
  <c r="E208" i="8"/>
  <c r="D208" i="8"/>
  <c r="C208" i="8"/>
  <c r="N207" i="8"/>
  <c r="M207" i="8"/>
  <c r="L207" i="8"/>
  <c r="K207" i="8"/>
  <c r="J207" i="8"/>
  <c r="I207" i="8"/>
  <c r="H207" i="8"/>
  <c r="G207" i="8"/>
  <c r="F207" i="8"/>
  <c r="E207" i="8"/>
  <c r="D207" i="8"/>
  <c r="C207" i="8"/>
  <c r="N206" i="8"/>
  <c r="M206" i="8"/>
  <c r="L206" i="8"/>
  <c r="K206" i="8"/>
  <c r="J206" i="8"/>
  <c r="I206" i="8"/>
  <c r="H206" i="8"/>
  <c r="G206" i="8"/>
  <c r="F206" i="8"/>
  <c r="E206" i="8"/>
  <c r="D206" i="8"/>
  <c r="C206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P153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28" i="8"/>
  <c r="O127" i="8"/>
  <c r="O126" i="8"/>
  <c r="O125" i="8"/>
  <c r="O124" i="8"/>
  <c r="O123" i="8"/>
  <c r="O209" i="8" s="1"/>
  <c r="O122" i="8"/>
  <c r="O121" i="8"/>
  <c r="P121" i="8" s="1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N209" i="4"/>
  <c r="M209" i="4"/>
  <c r="L209" i="4"/>
  <c r="K209" i="4"/>
  <c r="J209" i="4"/>
  <c r="I209" i="4"/>
  <c r="H209" i="4"/>
  <c r="G209" i="4"/>
  <c r="F209" i="4"/>
  <c r="E209" i="4"/>
  <c r="D209" i="4"/>
  <c r="C209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0" i="4"/>
  <c r="O201" i="4" s="1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208" i="4" s="1"/>
  <c r="O144" i="4"/>
  <c r="O143" i="4"/>
  <c r="O142" i="4"/>
  <c r="O141" i="4"/>
  <c r="O140" i="4"/>
  <c r="O139" i="4"/>
  <c r="O138" i="4"/>
  <c r="O137" i="4"/>
  <c r="O136" i="4"/>
  <c r="O135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Q95" i="4"/>
  <c r="Q94" i="4"/>
  <c r="Q93" i="4"/>
  <c r="Q92" i="4"/>
  <c r="O92" i="4"/>
  <c r="Q91" i="4"/>
  <c r="Q90" i="4"/>
  <c r="O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2" i="4"/>
  <c r="Q31" i="4"/>
  <c r="Q30" i="4"/>
  <c r="Q29" i="4"/>
  <c r="Q28" i="4"/>
  <c r="Q27" i="4"/>
  <c r="Q26" i="4"/>
  <c r="Q25" i="4"/>
  <c r="Q24" i="4"/>
  <c r="Q23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N209" i="3"/>
  <c r="M209" i="3"/>
  <c r="L209" i="3"/>
  <c r="K209" i="3"/>
  <c r="J209" i="3"/>
  <c r="I209" i="3"/>
  <c r="H209" i="3"/>
  <c r="G209" i="3"/>
  <c r="F209" i="3"/>
  <c r="E209" i="3"/>
  <c r="D209" i="3"/>
  <c r="C209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0" i="3"/>
  <c r="O201" i="3" s="1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28" i="3"/>
  <c r="O127" i="3"/>
  <c r="P130" i="3" s="1"/>
  <c r="O125" i="3"/>
  <c r="O124" i="3"/>
  <c r="O123" i="3"/>
  <c r="O209" i="3" s="1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N208" i="2"/>
  <c r="M208" i="2"/>
  <c r="L208" i="2"/>
  <c r="K208" i="2"/>
  <c r="J208" i="2"/>
  <c r="I208" i="2"/>
  <c r="H208" i="2"/>
  <c r="G208" i="2"/>
  <c r="F208" i="2"/>
  <c r="D208" i="2"/>
  <c r="C208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N206" i="2"/>
  <c r="M206" i="2"/>
  <c r="L206" i="2"/>
  <c r="K206" i="2"/>
  <c r="J206" i="2"/>
  <c r="I206" i="2"/>
  <c r="H206" i="2"/>
  <c r="G206" i="2"/>
  <c r="F206" i="2"/>
  <c r="E206" i="2"/>
  <c r="C206" i="2"/>
  <c r="O201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206" i="2" s="1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I131" i="2"/>
  <c r="J131" i="2" s="1"/>
  <c r="J130" i="2"/>
  <c r="I130" i="2"/>
  <c r="F130" i="2"/>
  <c r="D130" i="2"/>
  <c r="O128" i="2"/>
  <c r="G126" i="2"/>
  <c r="G127" i="2" s="1"/>
  <c r="O127" i="2" s="1"/>
  <c r="O125" i="2"/>
  <c r="O124" i="2"/>
  <c r="I3" i="2"/>
  <c r="F3" i="2"/>
  <c r="N208" i="1"/>
  <c r="N210" i="1" s="1"/>
  <c r="M208" i="1"/>
  <c r="L208" i="1"/>
  <c r="K208" i="1"/>
  <c r="J208" i="1"/>
  <c r="I208" i="1"/>
  <c r="H208" i="1"/>
  <c r="G208" i="1"/>
  <c r="F208" i="1"/>
  <c r="D208" i="1"/>
  <c r="C208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N205" i="1"/>
  <c r="M205" i="1"/>
  <c r="L205" i="1"/>
  <c r="K205" i="1"/>
  <c r="J205" i="1"/>
  <c r="I205" i="1"/>
  <c r="H205" i="1"/>
  <c r="G205" i="1"/>
  <c r="F205" i="1"/>
  <c r="E205" i="1"/>
  <c r="C205" i="1"/>
  <c r="O200" i="1"/>
  <c r="O192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64" i="1"/>
  <c r="O163" i="1"/>
  <c r="O162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1" i="1"/>
  <c r="O140" i="1"/>
  <c r="O139" i="1"/>
  <c r="O138" i="1"/>
  <c r="O135" i="1"/>
  <c r="O134" i="1"/>
  <c r="J130" i="1"/>
  <c r="I130" i="1"/>
  <c r="H130" i="1"/>
  <c r="G130" i="1"/>
  <c r="F130" i="1"/>
  <c r="E130" i="1"/>
  <c r="D130" i="1"/>
  <c r="C130" i="1"/>
  <c r="Q128" i="1"/>
  <c r="O128" i="1"/>
  <c r="Q127" i="1"/>
  <c r="O127" i="1"/>
  <c r="Q126" i="1"/>
  <c r="O126" i="1"/>
  <c r="Q125" i="1"/>
  <c r="O125" i="1"/>
  <c r="Q124" i="1"/>
  <c r="O124" i="1"/>
  <c r="Q123" i="1"/>
  <c r="O123" i="1"/>
  <c r="Q122" i="1"/>
  <c r="O122" i="1"/>
  <c r="Q121" i="1"/>
  <c r="O121" i="1"/>
  <c r="Q120" i="1"/>
  <c r="O120" i="1"/>
  <c r="Q119" i="1"/>
  <c r="O119" i="1"/>
  <c r="Q118" i="1"/>
  <c r="O118" i="1"/>
  <c r="Q117" i="1"/>
  <c r="O117" i="1"/>
  <c r="Q116" i="1"/>
  <c r="O116" i="1"/>
  <c r="Q115" i="1"/>
  <c r="O115" i="1"/>
  <c r="Q114" i="1"/>
  <c r="O114" i="1"/>
  <c r="Q113" i="1"/>
  <c r="O113" i="1"/>
  <c r="Q112" i="1"/>
  <c r="O112" i="1"/>
  <c r="Q111" i="1"/>
  <c r="O111" i="1"/>
  <c r="Q110" i="1"/>
  <c r="O110" i="1"/>
  <c r="Q109" i="1"/>
  <c r="O109" i="1"/>
  <c r="Q108" i="1"/>
  <c r="O108" i="1"/>
  <c r="Q107" i="1"/>
  <c r="O107" i="1"/>
  <c r="Q106" i="1"/>
  <c r="O106" i="1"/>
  <c r="Q105" i="1"/>
  <c r="O105" i="1"/>
  <c r="Q104" i="1"/>
  <c r="O104" i="1"/>
  <c r="Q103" i="1"/>
  <c r="O103" i="1"/>
  <c r="Q102" i="1"/>
  <c r="O102" i="1"/>
  <c r="L98" i="1"/>
  <c r="K98" i="1"/>
  <c r="J98" i="1"/>
  <c r="I98" i="1"/>
  <c r="F98" i="1"/>
  <c r="N97" i="1"/>
  <c r="M97" i="1"/>
  <c r="O169" i="2" l="1"/>
  <c r="O171" i="2" s="1"/>
  <c r="O200" i="2" s="1"/>
  <c r="O204" i="2" s="1"/>
  <c r="O207" i="2"/>
  <c r="O206" i="15"/>
  <c r="B98" i="15"/>
  <c r="O171" i="29"/>
  <c r="O200" i="29" s="1"/>
  <c r="O204" i="29" s="1"/>
  <c r="O171" i="8"/>
  <c r="O200" i="8" s="1"/>
  <c r="O207" i="4"/>
  <c r="O137" i="1"/>
  <c r="O205" i="1"/>
  <c r="O193" i="1"/>
  <c r="O165" i="1"/>
  <c r="I212" i="4"/>
  <c r="K131" i="29"/>
  <c r="F130" i="11"/>
  <c r="O127" i="15"/>
  <c r="O171" i="18"/>
  <c r="O200" i="18" s="1"/>
  <c r="O204" i="18" s="1"/>
  <c r="O126" i="24"/>
  <c r="O142" i="1"/>
  <c r="O161" i="1"/>
  <c r="O166" i="1" s="1"/>
  <c r="G211" i="2"/>
  <c r="G130" i="6"/>
  <c r="O206" i="12"/>
  <c r="O201" i="18"/>
  <c r="O126" i="23"/>
  <c r="O171" i="20"/>
  <c r="O200" i="20" s="1"/>
  <c r="O207" i="20"/>
  <c r="O171" i="24"/>
  <c r="O200" i="24" s="1"/>
  <c r="O204" i="24" s="1"/>
  <c r="I215" i="8"/>
  <c r="O126" i="30"/>
  <c r="O127" i="30" s="1"/>
  <c r="O209" i="30"/>
  <c r="O201" i="8"/>
  <c r="O206" i="26"/>
  <c r="D130" i="6"/>
  <c r="O126" i="18"/>
  <c r="O206" i="24"/>
  <c r="O127" i="9"/>
  <c r="O126" i="26"/>
  <c r="O171" i="26"/>
  <c r="O200" i="26" s="1"/>
  <c r="O206" i="11"/>
  <c r="E127" i="6"/>
  <c r="O127" i="6" s="1"/>
  <c r="O126" i="17"/>
  <c r="O171" i="17"/>
  <c r="O200" i="17" s="1"/>
  <c r="O204" i="17" s="1"/>
  <c r="O207" i="14"/>
  <c r="O127" i="18"/>
  <c r="O171" i="22"/>
  <c r="O200" i="22" s="1"/>
  <c r="O204" i="22" s="1"/>
  <c r="O206" i="20"/>
  <c r="O207" i="27"/>
  <c r="B98" i="4"/>
  <c r="O206" i="4"/>
  <c r="O207" i="28"/>
  <c r="O206" i="28"/>
  <c r="O207" i="30"/>
  <c r="O204" i="30"/>
  <c r="O171" i="27"/>
  <c r="O200" i="27" s="1"/>
  <c r="O204" i="27" s="1"/>
  <c r="O171" i="21"/>
  <c r="O200" i="21" s="1"/>
  <c r="O207" i="21"/>
  <c r="O207" i="24"/>
  <c r="O126" i="20"/>
  <c r="O207" i="22"/>
  <c r="O206" i="22"/>
  <c r="O126" i="22"/>
  <c r="O171" i="23"/>
  <c r="O200" i="23" s="1"/>
  <c r="O204" i="23" s="1"/>
  <c r="C127" i="23"/>
  <c r="O127" i="23" s="1"/>
  <c r="P123" i="23"/>
  <c r="O206" i="23"/>
  <c r="O207" i="18"/>
  <c r="O171" i="14"/>
  <c r="O200" i="14" s="1"/>
  <c r="O204" i="14" s="1"/>
  <c r="O171" i="13"/>
  <c r="O200" i="13" s="1"/>
  <c r="O204" i="13" s="1"/>
  <c r="O207" i="13"/>
  <c r="O126" i="13"/>
  <c r="O207" i="15"/>
  <c r="O209" i="15"/>
  <c r="O207" i="17"/>
  <c r="O207" i="12"/>
  <c r="O209" i="12"/>
  <c r="O126" i="12"/>
  <c r="O127" i="12" s="1"/>
  <c r="O171" i="6"/>
  <c r="O200" i="6" s="1"/>
  <c r="O201" i="6"/>
  <c r="O126" i="6"/>
  <c r="C130" i="6"/>
  <c r="O206" i="6"/>
  <c r="O207" i="11"/>
  <c r="O171" i="11"/>
  <c r="O200" i="11" s="1"/>
  <c r="O204" i="11" s="1"/>
  <c r="O126" i="11"/>
  <c r="O201" i="29"/>
  <c r="O207" i="29"/>
  <c r="O126" i="29"/>
  <c r="O201" i="26"/>
  <c r="O204" i="26" s="1"/>
  <c r="O207" i="26"/>
  <c r="O209" i="26"/>
  <c r="O126" i="25"/>
  <c r="O209" i="25"/>
  <c r="O171" i="9"/>
  <c r="O200" i="9" s="1"/>
  <c r="O207" i="9"/>
  <c r="O126" i="9"/>
  <c r="O206" i="9"/>
  <c r="O207" i="8"/>
  <c r="O130" i="8"/>
  <c r="O206" i="8"/>
  <c r="O171" i="4"/>
  <c r="O200" i="4" s="1"/>
  <c r="O204" i="4" s="1"/>
  <c r="O171" i="3"/>
  <c r="O200" i="3" s="1"/>
  <c r="O204" i="3" s="1"/>
  <c r="O207" i="3"/>
  <c r="O126" i="3"/>
  <c r="P129" i="3" s="1"/>
  <c r="O206" i="3"/>
  <c r="C213" i="23"/>
  <c r="O127" i="24"/>
  <c r="O209" i="24"/>
  <c r="O201" i="21"/>
  <c r="O206" i="21"/>
  <c r="O124" i="21"/>
  <c r="O126" i="21" s="1"/>
  <c r="O127" i="21" s="1"/>
  <c r="O206" i="30"/>
  <c r="O171" i="28"/>
  <c r="O200" i="28" s="1"/>
  <c r="O204" i="28" s="1"/>
  <c r="O124" i="28"/>
  <c r="O126" i="28" s="1"/>
  <c r="O127" i="28" s="1"/>
  <c r="O124" i="27"/>
  <c r="O126" i="27" s="1"/>
  <c r="O127" i="27" s="1"/>
  <c r="O206" i="27"/>
  <c r="L211" i="1"/>
  <c r="I211" i="1"/>
  <c r="O204" i="20"/>
  <c r="O127" i="20"/>
  <c r="O206" i="18"/>
  <c r="O206" i="14"/>
  <c r="O127" i="14"/>
  <c r="O126" i="14"/>
  <c r="O127" i="13"/>
  <c r="E214" i="13"/>
  <c r="O206" i="13"/>
  <c r="O171" i="15"/>
  <c r="O200" i="15" s="1"/>
  <c r="O204" i="15" s="1"/>
  <c r="O126" i="15"/>
  <c r="O130" i="15" s="1"/>
  <c r="O127" i="17"/>
  <c r="O206" i="17"/>
  <c r="O171" i="12"/>
  <c r="O200" i="12" s="1"/>
  <c r="O204" i="12" s="1"/>
  <c r="O124" i="12"/>
  <c r="O207" i="6"/>
  <c r="L130" i="6"/>
  <c r="F130" i="6"/>
  <c r="C127" i="11"/>
  <c r="G127" i="11"/>
  <c r="D127" i="11"/>
  <c r="E127" i="11"/>
  <c r="E131" i="11" s="1"/>
  <c r="O206" i="29"/>
  <c r="O127" i="29"/>
  <c r="P123" i="29"/>
  <c r="P124" i="29" s="1"/>
  <c r="P127" i="29" s="1"/>
  <c r="P111" i="8"/>
  <c r="O127" i="26"/>
  <c r="E216" i="26"/>
  <c r="O171" i="25"/>
  <c r="O200" i="25" s="1"/>
  <c r="O207" i="25"/>
  <c r="O201" i="25"/>
  <c r="O127" i="25"/>
  <c r="O204" i="9"/>
  <c r="J211" i="1"/>
  <c r="O209" i="4"/>
  <c r="K211" i="1"/>
  <c r="H210" i="1"/>
  <c r="L216" i="1"/>
  <c r="O126" i="2"/>
  <c r="O204" i="8" l="1"/>
  <c r="O143" i="1"/>
  <c r="O206" i="1" s="1"/>
  <c r="O204" i="21"/>
  <c r="O204" i="6"/>
  <c r="O130" i="3"/>
  <c r="Q124" i="12"/>
  <c r="Q125" i="12" s="1"/>
  <c r="P130" i="12"/>
  <c r="P131" i="12" s="1"/>
  <c r="P129" i="23" s="1"/>
  <c r="O127" i="11"/>
  <c r="O204" i="25"/>
  <c r="O168" i="1" l="1"/>
  <c r="O170" i="1" s="1"/>
  <c r="O199" i="1" s="1"/>
  <c r="O203" i="1" s="1"/>
</calcChain>
</file>

<file path=xl/comments1.xml><?xml version="1.0" encoding="utf-8"?>
<comments xmlns="http://schemas.openxmlformats.org/spreadsheetml/2006/main">
  <authors>
    <author>yeliqun</author>
  </authors>
  <commentList>
    <comment ref="M97" authorId="0">
      <text>
        <r>
          <rPr>
            <b/>
            <sz val="9"/>
            <rFont val="Tahoma"/>
            <family val="2"/>
          </rPr>
          <t>yeliqun: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股权激励未达到解锁条件不支付</t>
        </r>
        <r>
          <rPr>
            <sz val="9"/>
            <rFont val="Tahoma"/>
            <family val="2"/>
          </rPr>
          <t>2015</t>
        </r>
        <r>
          <rPr>
            <sz val="9"/>
            <rFont val="宋体"/>
            <family val="3"/>
            <charset val="134"/>
          </rPr>
          <t>年度股利</t>
        </r>
      </text>
    </comment>
    <comment ref="G208" authorId="0">
      <text>
        <r>
          <rPr>
            <b/>
            <sz val="9"/>
            <rFont val="Tahoma"/>
            <family val="2"/>
          </rPr>
          <t xml:space="preserve">yeliqun 
</t>
        </r>
        <r>
          <rPr>
            <b/>
            <sz val="9"/>
            <rFont val="宋体"/>
            <family val="3"/>
            <charset val="134"/>
          </rPr>
          <t>分红</t>
        </r>
      </text>
    </comment>
    <comment ref="L208" authorId="0">
      <text>
        <r>
          <rPr>
            <b/>
            <sz val="9"/>
            <rFont val="Tahoma"/>
            <family val="2"/>
          </rPr>
          <t>yeliqun: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首次授予第二期未解锁部分不分红转回未分配利润</t>
        </r>
      </text>
    </comment>
    <comment ref="M208" authorId="0">
      <text>
        <r>
          <rPr>
            <b/>
            <sz val="9"/>
            <rFont val="Tahoma"/>
            <family val="2"/>
          </rPr>
          <t>yeliqun: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股权激励未达到解锁条件不支付</t>
        </r>
        <r>
          <rPr>
            <sz val="9"/>
            <rFont val="Tahoma"/>
            <family val="2"/>
          </rPr>
          <t>2015</t>
        </r>
        <r>
          <rPr>
            <sz val="9"/>
            <rFont val="宋体"/>
            <family val="3"/>
            <charset val="134"/>
          </rPr>
          <t>年度股利</t>
        </r>
      </text>
    </comment>
    <comment ref="N208" authorId="0">
      <text>
        <r>
          <rPr>
            <b/>
            <sz val="9"/>
            <rFont val="Tahoma"/>
            <family val="2"/>
          </rPr>
          <t>yeliqun: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提取法定盈余公积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yeliqun</author>
  </authors>
  <commentList>
    <comment ref="G20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分红</t>
        </r>
      </text>
    </comment>
    <comment ref="L209" authorId="1">
      <text>
        <r>
          <rPr>
            <b/>
            <sz val="9"/>
            <rFont val="Tahoma"/>
            <family val="2"/>
          </rPr>
          <t>yeliqun: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转回首次授予第二期未解锁部分分红款</t>
        </r>
      </text>
    </comment>
    <comment ref="M209" authorId="1">
      <text>
        <r>
          <rPr>
            <b/>
            <sz val="9"/>
            <rFont val="Tahoma"/>
            <family val="2"/>
          </rPr>
          <t>yeliqun: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转回股权激励第一期未解锁应付股利</t>
        </r>
      </text>
    </comment>
    <comment ref="N209" authorId="1">
      <text>
        <r>
          <rPr>
            <b/>
            <sz val="9"/>
            <rFont val="Tahoma"/>
            <family val="2"/>
          </rPr>
          <t>yeliqun: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计提盈余公积</t>
        </r>
      </text>
    </comment>
  </commentList>
</comments>
</file>

<file path=xl/comments3.xml><?xml version="1.0" encoding="utf-8"?>
<comments xmlns="http://schemas.openxmlformats.org/spreadsheetml/2006/main">
  <authors>
    <author>yeliqun</author>
  </authors>
  <commentList>
    <comment ref="J209" authorId="0">
      <text>
        <r>
          <rPr>
            <b/>
            <sz val="9"/>
            <rFont val="Tahoma"/>
            <family val="2"/>
          </rPr>
          <t>yeliqun: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分红</t>
        </r>
      </text>
    </comment>
  </commentList>
</comments>
</file>

<file path=xl/comments4.xml><?xml version="1.0" encoding="utf-8"?>
<comments xmlns="http://schemas.openxmlformats.org/spreadsheetml/2006/main">
  <authors>
    <author>yeliqun</author>
  </authors>
  <commentList>
    <comment ref="N209" authorId="0">
      <text>
        <r>
          <rPr>
            <b/>
            <sz val="9"/>
            <rFont val="Tahoma"/>
            <family val="2"/>
          </rPr>
          <t xml:space="preserve">yeliqun:
</t>
        </r>
        <r>
          <rPr>
            <b/>
            <sz val="9"/>
            <rFont val="宋体"/>
            <family val="3"/>
            <charset val="134"/>
          </rPr>
          <t>计提盈余公积</t>
        </r>
      </text>
    </comment>
  </commentList>
</comments>
</file>

<file path=xl/comments5.xml><?xml version="1.0" encoding="utf-8"?>
<comments xmlns="http://schemas.openxmlformats.org/spreadsheetml/2006/main">
  <authors>
    <author>yeliqun</author>
  </authors>
  <commentList>
    <comment ref="N209" authorId="0">
      <text>
        <r>
          <rPr>
            <b/>
            <sz val="9"/>
            <rFont val="Tahoma"/>
            <family val="2"/>
          </rPr>
          <t>yeliqun: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提取盈余公积</t>
        </r>
      </text>
    </comment>
  </commentList>
</comments>
</file>

<file path=xl/comments6.xml><?xml version="1.0" encoding="utf-8"?>
<comments xmlns="http://schemas.openxmlformats.org/spreadsheetml/2006/main">
  <authors>
    <author>yeliqun</author>
  </authors>
  <commentList>
    <comment ref="N209" authorId="0">
      <text>
        <r>
          <rPr>
            <b/>
            <sz val="9"/>
            <rFont val="Tahoma"/>
            <family val="2"/>
          </rPr>
          <t>yeliqun: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提前盈余公积</t>
        </r>
      </text>
    </comment>
  </commentList>
</comments>
</file>

<file path=xl/comments7.xml><?xml version="1.0" encoding="utf-8"?>
<comments xmlns="http://schemas.openxmlformats.org/spreadsheetml/2006/main">
  <authors>
    <author>叶丽群</author>
  </authors>
  <commentList>
    <comment ref="M142" authorId="0">
      <text>
        <r>
          <rPr>
            <b/>
            <sz val="9"/>
            <rFont val="宋体"/>
            <family val="3"/>
            <charset val="134"/>
          </rPr>
          <t>叶丽群:</t>
        </r>
        <r>
          <rPr>
            <sz val="9"/>
            <rFont val="宋体"/>
            <family val="3"/>
            <charset val="134"/>
          </rPr>
          <t xml:space="preserve">
调整其他货币资金1947180元</t>
        </r>
      </text>
    </comment>
  </commentList>
</comments>
</file>

<file path=xl/comments8.xml><?xml version="1.0" encoding="utf-8"?>
<comments xmlns="http://schemas.openxmlformats.org/spreadsheetml/2006/main">
  <authors>
    <author>yeliqun</author>
  </authors>
  <commentList>
    <comment ref="H209" authorId="0">
      <text>
        <r>
          <rPr>
            <b/>
            <sz val="9"/>
            <rFont val="Tahoma"/>
            <family val="2"/>
          </rPr>
          <t xml:space="preserve">yeliqun:
</t>
        </r>
        <r>
          <rPr>
            <b/>
            <sz val="9"/>
            <rFont val="宋体"/>
            <family val="3"/>
            <charset val="134"/>
          </rPr>
          <t>调整以前损益</t>
        </r>
      </text>
    </comment>
  </commentList>
</comments>
</file>

<file path=xl/comments9.xml><?xml version="1.0" encoding="utf-8"?>
<comments xmlns="http://schemas.openxmlformats.org/spreadsheetml/2006/main">
  <authors>
    <author>yeliqun</author>
  </authors>
  <commentList>
    <comment ref="H209" authorId="0">
      <text>
        <r>
          <rPr>
            <b/>
            <sz val="9"/>
            <rFont val="Tahoma"/>
            <family val="2"/>
          </rPr>
          <t xml:space="preserve">yeliqun:
</t>
        </r>
        <r>
          <rPr>
            <b/>
            <sz val="9"/>
            <rFont val="宋体"/>
            <family val="3"/>
            <charset val="134"/>
          </rPr>
          <t>调整以前损益</t>
        </r>
      </text>
    </comment>
  </commentList>
</comments>
</file>

<file path=xl/sharedStrings.xml><?xml version="1.0" encoding="utf-8"?>
<sst xmlns="http://schemas.openxmlformats.org/spreadsheetml/2006/main" count="6170" uniqueCount="214">
  <si>
    <t>资 产 负 债 表（合并）</t>
  </si>
  <si>
    <t>编制单位：</t>
  </si>
  <si>
    <t>截止日：</t>
  </si>
  <si>
    <t>项 目</t>
  </si>
  <si>
    <t>上年12月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</si>
  <si>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</si>
  <si>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</si>
  <si>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</si>
  <si>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</si>
  <si>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</si>
  <si>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</si>
  <si>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</si>
  <si>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</si>
  <si>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</si>
  <si>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</si>
  <si>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</si>
  <si>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</si>
  <si>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小计</t>
  </si>
  <si>
    <t>流动资产：</t>
  </si>
  <si>
    <t>货币资金</t>
  </si>
  <si>
    <t>以公允价值计量且其变动计入当期损益的金融资产</t>
  </si>
  <si>
    <t>应收票据</t>
  </si>
  <si>
    <t>应收账款</t>
  </si>
  <si>
    <t>减：应收账款坏帐准备</t>
  </si>
  <si>
    <t>应收帐款净值</t>
  </si>
  <si>
    <t>预付款项</t>
  </si>
  <si>
    <t>应收利息</t>
  </si>
  <si>
    <t>应收股利</t>
  </si>
  <si>
    <t>其他应收款</t>
  </si>
  <si>
    <t>减：其他应收款坏帐准备</t>
  </si>
  <si>
    <t>其他应收款余额</t>
  </si>
  <si>
    <t>存货</t>
  </si>
  <si>
    <t>减：存货跌价准备</t>
  </si>
  <si>
    <t xml:space="preserve">存货净值 </t>
  </si>
  <si>
    <t>持有待售资产</t>
  </si>
  <si>
    <t>一年内到期的非流动资产</t>
  </si>
  <si>
    <t>其他流动资产</t>
  </si>
  <si>
    <t>流动资产合计</t>
  </si>
  <si>
    <t>非流动资产：</t>
  </si>
  <si>
    <t>可供出售金融资产</t>
  </si>
  <si>
    <t>持有至到期投资</t>
  </si>
  <si>
    <t>长期应收款</t>
  </si>
  <si>
    <t>长期股权投资</t>
  </si>
  <si>
    <t>减：长期股权投资减值准备</t>
  </si>
  <si>
    <t>长期股权投资净值</t>
  </si>
  <si>
    <t>其他权益工具投资</t>
  </si>
  <si>
    <t>投资性房地产</t>
  </si>
  <si>
    <t>固定资产</t>
  </si>
  <si>
    <t xml:space="preserve">减：累计折旧 </t>
  </si>
  <si>
    <t xml:space="preserve">固定资产净值 </t>
  </si>
  <si>
    <t>减：固定资产减值准备</t>
  </si>
  <si>
    <t>固定资产净额</t>
  </si>
  <si>
    <t>在建工程</t>
  </si>
  <si>
    <t>减：在建工程减值准备</t>
  </si>
  <si>
    <t xml:space="preserve">在建工程净值 </t>
  </si>
  <si>
    <t>工程物资</t>
  </si>
  <si>
    <t>固定资产清理</t>
  </si>
  <si>
    <t>生产性生物资产</t>
  </si>
  <si>
    <t>油气资产</t>
  </si>
  <si>
    <t>无形资产</t>
  </si>
  <si>
    <t>减：无形资产减值准备</t>
  </si>
  <si>
    <t>无形资产净值</t>
  </si>
  <si>
    <t>开发支出</t>
  </si>
  <si>
    <t>商誉</t>
  </si>
  <si>
    <t>长摊待摊费用</t>
  </si>
  <si>
    <t>递延所得税资产</t>
  </si>
  <si>
    <t>其他非流动资产</t>
  </si>
  <si>
    <t>非流动资产合计</t>
  </si>
  <si>
    <t>资产总计</t>
  </si>
  <si>
    <t>流动负债：</t>
  </si>
  <si>
    <t>短期借款</t>
  </si>
  <si>
    <t>交易性金融负债</t>
  </si>
  <si>
    <t>应付票据</t>
  </si>
  <si>
    <t>应付账款</t>
  </si>
  <si>
    <t>预收款项</t>
  </si>
  <si>
    <t xml:space="preserve">应付职工薪酬 </t>
  </si>
  <si>
    <t xml:space="preserve">应交税费 </t>
  </si>
  <si>
    <t>应付利息</t>
  </si>
  <si>
    <t>应付股利</t>
  </si>
  <si>
    <t>其他应付款</t>
  </si>
  <si>
    <t>持有待售负债</t>
  </si>
  <si>
    <t>一年内到期的非流动负债</t>
  </si>
  <si>
    <t>其他流动负债</t>
  </si>
  <si>
    <t>流动负债合计</t>
  </si>
  <si>
    <t>非流动负债：</t>
  </si>
  <si>
    <t>长期借款</t>
  </si>
  <si>
    <t xml:space="preserve">应付债券 </t>
  </si>
  <si>
    <t>长期应付款</t>
  </si>
  <si>
    <t>专项应付款</t>
  </si>
  <si>
    <t>预计负债</t>
  </si>
  <si>
    <t>递延收益</t>
  </si>
  <si>
    <t>递延所得税负债</t>
  </si>
  <si>
    <t>其他非流动负债</t>
  </si>
  <si>
    <t>非流动负债合计</t>
  </si>
  <si>
    <t>负债合计</t>
  </si>
  <si>
    <t>所有者权益（或股东权益）：</t>
  </si>
  <si>
    <t>实收资本（或股本）</t>
  </si>
  <si>
    <t xml:space="preserve">资本公积 </t>
  </si>
  <si>
    <t>减：库存股</t>
  </si>
  <si>
    <t>其他综合收益</t>
  </si>
  <si>
    <t>盈余公积</t>
  </si>
  <si>
    <t>未分配利润</t>
  </si>
  <si>
    <t>归属于母公司所有者权益</t>
  </si>
  <si>
    <t>少数股东权益</t>
  </si>
  <si>
    <t>所有者权益（或股东权益）合计</t>
  </si>
  <si>
    <t xml:space="preserve">负债和所有者权益（或股东权益）总计 </t>
  </si>
  <si>
    <t>利润表（合并）</t>
  </si>
  <si>
    <t>会计期间：</t>
  </si>
  <si>
    <t>页次：</t>
  </si>
  <si>
    <t>一、营业收入</t>
  </si>
  <si>
    <t>主营业务收入</t>
  </si>
  <si>
    <t>其他业务收入</t>
  </si>
  <si>
    <t>减：营业成本</t>
  </si>
  <si>
    <t>主营业务成本</t>
  </si>
  <si>
    <t>其他业务成本</t>
  </si>
  <si>
    <t>营业税金及附加</t>
  </si>
  <si>
    <t>销售费用</t>
  </si>
  <si>
    <t>管理费用</t>
  </si>
  <si>
    <t>财务费用</t>
  </si>
  <si>
    <t>资产减值损失</t>
  </si>
  <si>
    <t>加：公允价值变动收益（损失以“-”号填列）</t>
  </si>
  <si>
    <t>投资收益</t>
  </si>
  <si>
    <t>其中：对联营企业和合营企业的投资收益</t>
  </si>
  <si>
    <t>资产处置收益（损失以“-”号填列）</t>
  </si>
  <si>
    <t>其他收益</t>
  </si>
  <si>
    <t>二、营业利润（亏损以“-”号填列）</t>
  </si>
  <si>
    <t>加：营业外收入</t>
  </si>
  <si>
    <t>减：营业外支出</t>
  </si>
  <si>
    <t>三、利润总额（亏损总额以“-”号填列）</t>
  </si>
  <si>
    <t>所得税费用</t>
  </si>
  <si>
    <t>四、净利润（净亏损以“-”号填列）</t>
  </si>
  <si>
    <t>归属于母公司所有者的利润</t>
  </si>
  <si>
    <t xml:space="preserve"> 少数股东损益</t>
  </si>
  <si>
    <t>五、剔除非经常性损益后净利润</t>
  </si>
  <si>
    <t xml:space="preserve"> 其中： 归属于母公司所有者的利润</t>
  </si>
  <si>
    <t>其中：少数股东损益</t>
  </si>
  <si>
    <t>一、经营活动产生的现金流量：</t>
  </si>
  <si>
    <t>销售商品、提供劳务收到的现金</t>
  </si>
  <si>
    <t>收到的税费返还</t>
  </si>
  <si>
    <t>收到的其他与经营活动有关的现金</t>
  </si>
  <si>
    <t>经营活动现金流入小计</t>
  </si>
  <si>
    <t>购买商品、接受劳务支付的现金</t>
  </si>
  <si>
    <t>支付给职工以及为职工支付的现金</t>
  </si>
  <si>
    <t>支付的各项税费</t>
  </si>
  <si>
    <t>支付的其他与经营活动有关的现金</t>
  </si>
  <si>
    <t>经营活动现金流出小计</t>
  </si>
  <si>
    <t>经营活动产生的现金流量净额</t>
  </si>
  <si>
    <t>二、投资活动产生的现金流量</t>
  </si>
  <si>
    <t>收回投资所收到的现金</t>
  </si>
  <si>
    <t>取得投资收益所收到的现金</t>
  </si>
  <si>
    <t>处置固定资产、无形资产和其他长期资产而收到的现金净额</t>
  </si>
  <si>
    <t>处置子公司及其他营业单位收到的现金净额</t>
  </si>
  <si>
    <t>收到的其他与投资活动有关的现金</t>
  </si>
  <si>
    <t>投资活动现金流入小计</t>
  </si>
  <si>
    <t>购建固定资产、无形资产和其他长期资产所支付的现金</t>
  </si>
  <si>
    <t>投资所支付的现金</t>
  </si>
  <si>
    <t>取得子公司及其他营业单位支付的现金净额</t>
  </si>
  <si>
    <t>支付的其他与投资活动有关的现金</t>
  </si>
  <si>
    <t>投资活动现金流出小计</t>
  </si>
  <si>
    <t>投资活动产生的现金流量净额</t>
  </si>
  <si>
    <t>三、筹资活动产生的现金流量：</t>
  </si>
  <si>
    <t>吸收投资所收到的现金</t>
  </si>
  <si>
    <t>取得借款所收到的现金</t>
  </si>
  <si>
    <t>收到的其他与筹资活动有关的现金</t>
  </si>
  <si>
    <t>筹资活动现金流入小计</t>
  </si>
  <si>
    <t>偿还债务所支付的现金</t>
  </si>
  <si>
    <t>分配股利、利润或偿付利息支付的现金</t>
  </si>
  <si>
    <t>支付的其他与筹资活动有关的现金</t>
  </si>
  <si>
    <t>筹资活动现金流出小计</t>
  </si>
  <si>
    <t>筹资活动产生的现金流量净额</t>
  </si>
  <si>
    <t>四、汇率变动对现金的影响额</t>
  </si>
  <si>
    <t>五、现金及现金等价物的净增加额</t>
  </si>
  <si>
    <t>加：期初现金及现金等价物余额</t>
  </si>
  <si>
    <t>六、期末现金及现金等价物余额</t>
  </si>
  <si>
    <t>检验：</t>
  </si>
  <si>
    <t>现金流量表补充资料：</t>
  </si>
  <si>
    <t>1、将净利润调节为经营活动的现金流量</t>
  </si>
  <si>
    <t>净利润</t>
  </si>
  <si>
    <t>加：少数股东权益</t>
  </si>
  <si>
    <t>加：资产减值准备</t>
  </si>
  <si>
    <t>固定资产折旧</t>
  </si>
  <si>
    <t>无形资产摊销</t>
  </si>
  <si>
    <t>长期待摊费用摊销</t>
  </si>
  <si>
    <t>待摊费用减少</t>
  </si>
  <si>
    <t>预提费用增加</t>
  </si>
  <si>
    <t>处置固定资产、无形资产、和其他长期资产的损失（收益以"-"号填列）</t>
  </si>
  <si>
    <t>固定资产报废损失（收益以"-"号填列）</t>
  </si>
  <si>
    <t>公允价值变动损失（收益以"-"号填列）</t>
  </si>
  <si>
    <t>财务费用（收益以"-"号填列）</t>
  </si>
  <si>
    <t>投资损失（收益以"-"号填列）</t>
  </si>
  <si>
    <t>递延所得税资产减少（增加以"-"号填列）</t>
  </si>
  <si>
    <t>递延所得税负债增加（减少以"-"号填列）</t>
  </si>
  <si>
    <t>存货的减少（增加以"-"号填列）</t>
  </si>
  <si>
    <t>经营性应收项目的减少（增加以"-"号填列）</t>
  </si>
  <si>
    <t>经营性应付项目的增加（减少以"-"号填列）</t>
  </si>
  <si>
    <t>其他</t>
  </si>
  <si>
    <t>2、不涉及现金收支的重大投资和筹资活动</t>
  </si>
  <si>
    <t>债务转为资本</t>
  </si>
  <si>
    <t>一年内到期的可转换公司债券</t>
  </si>
  <si>
    <t>融资租入固定资产</t>
  </si>
  <si>
    <t>3、现金及现金等价物净变动情况：</t>
  </si>
  <si>
    <t>现金的期末余额</t>
  </si>
  <si>
    <t>减：现金的期初余额</t>
  </si>
  <si>
    <t>加：现金等价物的期末余额</t>
  </si>
  <si>
    <t>减：现金等价物的期初余额</t>
  </si>
  <si>
    <t>现金及现金等价物净增加额</t>
  </si>
  <si>
    <r>
      <rPr>
        <b/>
        <sz val="14"/>
        <rFont val="宋体"/>
        <family val="3"/>
        <charset val="134"/>
      </rPr>
      <t>资</t>
    </r>
    <r>
      <rPr>
        <b/>
        <sz val="14"/>
        <rFont val="Arial Narrow"/>
        <family val="2"/>
      </rPr>
      <t xml:space="preserve"> </t>
    </r>
    <r>
      <rPr>
        <b/>
        <sz val="14"/>
        <rFont val="宋体"/>
        <family val="3"/>
        <charset val="134"/>
      </rPr>
      <t>产</t>
    </r>
    <r>
      <rPr>
        <b/>
        <sz val="14"/>
        <rFont val="Arial Narrow"/>
        <family val="2"/>
      </rPr>
      <t xml:space="preserve"> </t>
    </r>
    <r>
      <rPr>
        <b/>
        <sz val="14"/>
        <rFont val="宋体"/>
        <family val="3"/>
        <charset val="134"/>
      </rPr>
      <t>负</t>
    </r>
    <r>
      <rPr>
        <b/>
        <sz val="14"/>
        <rFont val="Arial Narrow"/>
        <family val="2"/>
      </rPr>
      <t xml:space="preserve"> </t>
    </r>
    <r>
      <rPr>
        <b/>
        <sz val="14"/>
        <rFont val="宋体"/>
        <family val="3"/>
        <charset val="134"/>
      </rPr>
      <t>债</t>
    </r>
    <r>
      <rPr>
        <b/>
        <sz val="14"/>
        <rFont val="Arial Narrow"/>
        <family val="2"/>
      </rPr>
      <t xml:space="preserve"> </t>
    </r>
    <r>
      <rPr>
        <b/>
        <sz val="14"/>
        <rFont val="宋体"/>
        <family val="3"/>
        <charset val="134"/>
      </rPr>
      <t>表</t>
    </r>
  </si>
  <si>
    <t>利润表</t>
  </si>
  <si>
    <t xml:space="preserve">                                  -  </t>
  </si>
  <si>
    <t>审定</t>
  </si>
  <si>
    <t>其中：非流动资产处置利得</t>
  </si>
  <si>
    <t>其中：非流动资产处置损失</t>
  </si>
  <si>
    <t xml:space="preserve">   其他收益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</si>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</sst>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6">
    <numFmt numFmtId="41" formatCode="_ * #,##0_ ;_ * \-#,##0_ ;_ * &quot;-&quot;_ ;_ @_ "/>
    <numFmt numFmtId="43" formatCode="_ * #,##0.00_ ;_ * \-#,##0.00_ ;_ * &quot;-&quot;??_ ;_ @_ "/>
    <numFmt numFmtId="176" formatCode="hh:mm\ AM/PM_)"/>
    <numFmt numFmtId="177" formatCode="mmm/yyyy;_-\ &quot;N/A&quot;_-;_-\ &quot;-&quot;_-"/>
    <numFmt numFmtId="178" formatCode="[DBNum1][$-804]yyyy&quot;年&quot;m&quot;月&quot;;@"/>
    <numFmt numFmtId="179" formatCode="&quot;$&quot;#,##0_);\(&quot;$&quot;#,##0\)"/>
    <numFmt numFmtId="180" formatCode="&quot;$&quot;#,##0.00_);\(&quot;$&quot;#,##0.00\)"/>
    <numFmt numFmtId="181" formatCode="_([$€-2]* #,##0.00_);_([$€-2]* \(#,##0.00\);_([$€-2]* &quot;-&quot;??_)"/>
    <numFmt numFmtId="182" formatCode="&quot;\&quot;#,##0;&quot;\&quot;&quot;\&quot;\-#,##0"/>
    <numFmt numFmtId="183" formatCode="[DBNum1][$-804]yyyy&quot;年&quot;m&quot;月&quot;d&quot;日&quot;;@"/>
    <numFmt numFmtId="184" formatCode="0%_);\(0%\)"/>
    <numFmt numFmtId="185" formatCode="_-\¥* #,##0.00_-;\-\¥* #,##0.00_-;_-\¥* &quot;-&quot;??_-;_-@_-"/>
    <numFmt numFmtId="186" formatCode="_ &quot;\&quot;* #,##0.00_ ;_ &quot;\&quot;* &quot;\&quot;&quot;\&quot;&quot;\&quot;&quot;\&quot;&quot;\&quot;&quot;\&quot;&quot;\&quot;&quot;\&quot;&quot;\&quot;&quot;\&quot;\-#,##0.00_ ;_ &quot;\&quot;* &quot;-&quot;??_ ;_ @_ "/>
    <numFmt numFmtId="187" formatCode="0.00_);[Red]\(0.00\)"/>
    <numFmt numFmtId="188" formatCode="&quot;\&quot;#,##0.00;[Red]&quot;\&quot;\-#,##0.00"/>
    <numFmt numFmtId="189" formatCode="0.0"/>
    <numFmt numFmtId="190" formatCode="_(&quot;$&quot;* #,##0_);_(&quot;$&quot;* \(#,##0\);_(&quot;$&quot;* &quot;-&quot;_);_(@_)"/>
    <numFmt numFmtId="191" formatCode="&quot;\&quot;#,##0;[Red]&quot;\&quot;&quot;\&quot;&quot;\&quot;&quot;\&quot;&quot;\&quot;&quot;\&quot;&quot;\&quot;&quot;\&quot;&quot;\&quot;&quot;\&quot;&quot;\&quot;&quot;\&quot;\-#,##0"/>
    <numFmt numFmtId="192" formatCode="\¥#,##0;\-\¥#,##0"/>
    <numFmt numFmtId="193" formatCode="_(* #,##0.00_);_(* \(#,##0.00\);_(* &quot;-&quot;??_);_(@_)"/>
    <numFmt numFmtId="194" formatCode="_-* #,##0_-;\-* #,##0_-;_-* &quot;-&quot;??_-;_-@_-"/>
    <numFmt numFmtId="195" formatCode="#,##0&quot; F&quot;_);\(#,##0&quot; F&quot;\)"/>
    <numFmt numFmtId="196" formatCode="_-#,##0.00_-;\(#,##0.00\);_-\ \ &quot;-&quot;_-;_-@_-"/>
    <numFmt numFmtId="197" formatCode="0%;\(0%\)"/>
    <numFmt numFmtId="198" formatCode="_-#,##0%_-;\(#,##0%\);_-\ &quot;-&quot;_-"/>
    <numFmt numFmtId="199" formatCode="0.0%"/>
    <numFmt numFmtId="200" formatCode="&quot;\&quot;#,##0;&quot;\&quot;&quot;\&quot;&quot;\&quot;&quot;\&quot;&quot;\&quot;&quot;\&quot;&quot;\&quot;&quot;\&quot;&quot;\&quot;&quot;\&quot;&quot;\&quot;&quot;\&quot;\-#,##0"/>
    <numFmt numFmtId="201" formatCode="#,##0.0_);\(#,##0.0\)"/>
    <numFmt numFmtId="202" formatCode="0.000000"/>
    <numFmt numFmtId="203" formatCode="0.00000000000_);[Red]\(0.00000000000\)"/>
    <numFmt numFmtId="204" formatCode="_(&quot;$&quot;* #,##0.00_);_(&quot;$&quot;* \(#,##0.00\);_(&quot;$&quot;* &quot;-&quot;??_);_(@_)"/>
    <numFmt numFmtId="205" formatCode="&quot;\&quot;#,##0.00;[Red]&quot;\&quot;&quot;\&quot;\-#,##0.00"/>
    <numFmt numFmtId="206" formatCode="&quot;$&quot;#,##0;[Red]&quot;$&quot;&quot;$&quot;&quot;$&quot;&quot;$&quot;&quot;$&quot;&quot;$&quot;&quot;$&quot;\-#,##0"/>
    <numFmt numFmtId="207" formatCode="_-#,###.00,_-;\(#,###.00,\);_-\ \ &quot;-&quot;_-;_-@_-"/>
    <numFmt numFmtId="208" formatCode="_-#,##0_-;\(#,##0\);_-\ \ &quot;-&quot;_-;_-@_-"/>
    <numFmt numFmtId="209" formatCode="#,##0_);[Red]\(#,##0\)"/>
    <numFmt numFmtId="210" formatCode="_-#0&quot;.&quot;0,_-;\(#0&quot;.&quot;0,\);_-\ \ &quot;-&quot;_-;_-@_-"/>
    <numFmt numFmtId="211" formatCode="_-#,###,_-;\(#,###,\);_-\ \ &quot;-&quot;_-;_-@_-"/>
    <numFmt numFmtId="212" formatCode="&quot;\&quot;#,##0;[Red]&quot;\&quot;\-#,##0"/>
    <numFmt numFmtId="213" formatCode="mmm/dd/yyyy;_-\ &quot;N/A&quot;_-;_-\ &quot;-&quot;_-"/>
    <numFmt numFmtId="214" formatCode="\$#,##0.00;\(\$#,##0.00\)"/>
    <numFmt numFmtId="215" formatCode="_-#0&quot;.&quot;0000_-;\(#0&quot;.&quot;0000\);_-\ \ &quot;-&quot;_-;_-@_-"/>
    <numFmt numFmtId="216" formatCode="mmm;"/>
    <numFmt numFmtId="217" formatCode="\$#,##0;\(\$#,##0\)"/>
    <numFmt numFmtId="218" formatCode=";;;"/>
    <numFmt numFmtId="219" formatCode="#,##0;\(#,##0\)"/>
    <numFmt numFmtId="220" formatCode="* #,##0_);* \(#,##0\);&quot;-&quot;??_);@"/>
    <numFmt numFmtId="221" formatCode="* \(#,##0\);* #,##0_);&quot;-&quot;??_);@"/>
    <numFmt numFmtId="222" formatCode="_-* #,##0_-;\-* #,##0_-;_-* &quot;-&quot;_-;_-@_-"/>
    <numFmt numFmtId="223" formatCode="&quot;\&quot;#,##0;[Red]&quot;\&quot;&quot;\&quot;\-#,##0"/>
    <numFmt numFmtId="224" formatCode="&quot;\&quot;#,##0.00;[Red]&quot;\&quot;&quot;\&quot;&quot;\&quot;&quot;\&quot;&quot;\&quot;&quot;\&quot;\-#,##0.00"/>
    <numFmt numFmtId="225" formatCode="_ * #,##0_)\ _F_ ;_ * \(#,##0\)\ _F_ ;_ * &quot;-&quot;_)\ _F_ ;_ @_ "/>
    <numFmt numFmtId="226" formatCode="yy&quot;年&quot;mm&quot;月&quot;"/>
    <numFmt numFmtId="227" formatCode="#,##0.00_ "/>
    <numFmt numFmtId="228" formatCode="0.00_ "/>
    <numFmt numFmtId="229" formatCode="_ * #,##0.0000000_ ;_ * \-#,##0.0000000_ ;_ * &quot;-&quot;??_ ;_ @_ "/>
  </numFmts>
  <fonts count="109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name val="Arial Narrow"/>
      <family val="2"/>
    </font>
    <font>
      <b/>
      <sz val="10"/>
      <name val="Arial Narrow"/>
      <family val="2"/>
    </font>
    <font>
      <b/>
      <sz val="10"/>
      <name val="宋体"/>
      <family val="3"/>
      <charset val="134"/>
    </font>
    <font>
      <sz val="10"/>
      <color theme="1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Times New Roman"/>
      <family val="1"/>
    </font>
    <font>
      <b/>
      <sz val="14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9"/>
      <color theme="1"/>
      <name val="Times New Roman"/>
      <family val="1"/>
    </font>
    <font>
      <sz val="10"/>
      <name val="宋体"/>
      <family val="3"/>
      <charset val="134"/>
    </font>
    <font>
      <sz val="10"/>
      <name val="MS Sans Serif"/>
      <family val="2"/>
    </font>
    <font>
      <sz val="7"/>
      <name val="Helv"/>
      <family val="2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2"/>
      <name val="Arial"/>
      <family val="2"/>
    </font>
    <font>
      <sz val="8"/>
      <name val="Arial"/>
      <family val="2"/>
    </font>
    <font>
      <i/>
      <sz val="11"/>
      <color indexed="23"/>
      <name val="宋体"/>
      <family val="3"/>
      <charset val="134"/>
    </font>
    <font>
      <sz val="10"/>
      <color indexed="8"/>
      <name val="Arial"/>
      <family val="2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6"/>
      <name val="楷体"/>
      <family val="3"/>
      <charset val="134"/>
    </font>
    <font>
      <b/>
      <sz val="14"/>
      <name val="楷体"/>
      <family val="3"/>
      <charset val="134"/>
    </font>
    <font>
      <b/>
      <sz val="10"/>
      <name val="MS Sans Serif"/>
      <family val="2"/>
    </font>
    <font>
      <b/>
      <sz val="11"/>
      <color indexed="8"/>
      <name val="宋体"/>
      <family val="3"/>
      <charset val="134"/>
    </font>
    <font>
      <sz val="10"/>
      <name val="Arial"/>
      <family val="2"/>
    </font>
    <font>
      <sz val="10"/>
      <name val="Arial Narrow"/>
      <family val="2"/>
    </font>
    <font>
      <sz val="12"/>
      <name val="Times New Roman"/>
      <family val="1"/>
    </font>
    <font>
      <b/>
      <sz val="11"/>
      <color theme="0"/>
      <name val="宋体"/>
      <family val="3"/>
      <charset val="134"/>
      <scheme val="minor"/>
    </font>
    <font>
      <b/>
      <sz val="18"/>
      <color indexed="56"/>
      <name val="宋体"/>
      <family val="3"/>
      <charset val="134"/>
    </font>
    <font>
      <sz val="13"/>
      <name val="Tms Rmn"/>
      <family val="1"/>
    </font>
    <font>
      <sz val="10"/>
      <name val="楷体"/>
      <family val="3"/>
      <charset val="134"/>
    </font>
    <font>
      <sz val="11"/>
      <color rgb="FF9C6500"/>
      <name val="宋体"/>
      <family val="3"/>
      <charset val="134"/>
      <scheme val="minor"/>
    </font>
    <font>
      <sz val="11"/>
      <color indexed="62"/>
      <name val="宋体"/>
      <family val="3"/>
      <charset val="134"/>
    </font>
    <font>
      <sz val="8"/>
      <name val="Times New Roman"/>
      <family val="1"/>
    </font>
    <font>
      <sz val="9"/>
      <color indexed="8"/>
      <name val="宋体"/>
      <family val="3"/>
      <charset val="134"/>
    </font>
    <font>
      <sz val="7"/>
      <name val="Small Fonts"/>
      <family val="2"/>
    </font>
    <font>
      <sz val="11"/>
      <color indexed="52"/>
      <name val="宋体"/>
      <family val="3"/>
      <charset val="134"/>
    </font>
    <font>
      <b/>
      <sz val="11"/>
      <color theme="3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u val="singleAccounting"/>
      <vertAlign val="subscript"/>
      <sz val="10"/>
      <name val="Times New Roman"/>
      <family val="1"/>
    </font>
    <font>
      <b/>
      <sz val="12"/>
      <name val="MS Sans Serif"/>
      <family val="2"/>
    </font>
    <font>
      <b/>
      <sz val="10"/>
      <color indexed="10"/>
      <name val="Arial"/>
      <family val="2"/>
    </font>
    <font>
      <sz val="18"/>
      <color theme="3"/>
      <name val="宋体"/>
      <family val="3"/>
      <charset val="134"/>
      <scheme val="major"/>
    </font>
    <font>
      <b/>
      <sz val="11"/>
      <color rgb="FFFA7D00"/>
      <name val="宋体"/>
      <family val="3"/>
      <charset val="134"/>
      <scheme val="minor"/>
    </font>
    <font>
      <i/>
      <sz val="9"/>
      <name val="Times New Roman"/>
      <family val="1"/>
    </font>
    <font>
      <sz val="10"/>
      <color indexed="8"/>
      <name val="宋体"/>
      <family val="3"/>
      <charset val="134"/>
    </font>
    <font>
      <b/>
      <i/>
      <sz val="10"/>
      <name val="Times New Roman"/>
      <family val="1"/>
    </font>
    <font>
      <sz val="12"/>
      <name val="MS Sans Serif"/>
      <family val="2"/>
    </font>
    <font>
      <sz val="10"/>
      <name val="Geneva"/>
      <family val="1"/>
    </font>
    <font>
      <sz val="11"/>
      <name val="明朝"/>
      <charset val="134"/>
    </font>
    <font>
      <sz val="11"/>
      <color rgb="FFFF00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u/>
      <sz val="12"/>
      <color indexed="12"/>
      <name val="宋体"/>
      <family val="3"/>
      <charset val="134"/>
    </font>
    <font>
      <sz val="10"/>
      <name val="Helv"/>
      <family val="2"/>
    </font>
    <font>
      <u/>
      <sz val="7.5"/>
      <color indexed="12"/>
      <name val="Arial"/>
      <family val="2"/>
    </font>
    <font>
      <sz val="10"/>
      <name val="Courier"/>
      <family val="3"/>
    </font>
    <font>
      <sz val="14"/>
      <name val="柧挬"/>
      <family val="2"/>
    </font>
    <font>
      <sz val="8"/>
      <name val="Century Schoolbook"/>
      <family val="1"/>
    </font>
    <font>
      <sz val="10"/>
      <name val="奔覆眉"/>
      <family val="2"/>
    </font>
    <font>
      <sz val="9"/>
      <name val="Times New Roman"/>
      <family val="1"/>
    </font>
    <font>
      <u/>
      <sz val="7.5"/>
      <color indexed="36"/>
      <name val="Arial"/>
      <family val="2"/>
    </font>
    <font>
      <i/>
      <sz val="11"/>
      <color rgb="FF7F7F7F"/>
      <name val="宋体"/>
      <family val="3"/>
      <charset val="134"/>
      <scheme val="minor"/>
    </font>
    <font>
      <sz val="7"/>
      <color indexed="10"/>
      <name val="Helv"/>
      <family val="2"/>
    </font>
    <font>
      <b/>
      <sz val="14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8"/>
      <color theme="3"/>
      <name val="宋体"/>
      <family val="3"/>
      <charset val="134"/>
      <scheme val="major"/>
    </font>
    <font>
      <sz val="11"/>
      <name val="ＭＳ Ｐゴシック"/>
      <family val="2"/>
    </font>
    <font>
      <sz val="11"/>
      <color theme="1"/>
      <name val="Tahoma"/>
      <family val="2"/>
    </font>
    <font>
      <sz val="10"/>
      <color indexed="8"/>
      <name val="Arial Narrow"/>
      <family val="2"/>
    </font>
    <font>
      <sz val="11"/>
      <color rgb="FFFA7D00"/>
      <name val="宋体"/>
      <family val="3"/>
      <charset val="134"/>
      <scheme val="minor"/>
    </font>
    <font>
      <sz val="12"/>
      <name val="官帕眉"/>
      <family val="2"/>
    </font>
    <font>
      <b/>
      <sz val="13"/>
      <name val="Tms Rmn"/>
      <family val="1"/>
    </font>
    <font>
      <b/>
      <sz val="8"/>
      <name val="Arial"/>
      <family val="2"/>
    </font>
    <font>
      <sz val="11"/>
      <color indexed="8"/>
      <name val="Tahoma"/>
      <family val="2"/>
    </font>
    <font>
      <b/>
      <sz val="10"/>
      <name val="Arial"/>
      <family val="2"/>
    </font>
    <font>
      <sz val="10"/>
      <color indexed="8"/>
      <name val="MS Sans Serif"/>
      <family val="2"/>
    </font>
    <font>
      <sz val="8"/>
      <color indexed="16"/>
      <name val="Century Schoolbook"/>
      <family val="1"/>
    </font>
    <font>
      <b/>
      <sz val="9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name val="Times New Roman"/>
      <family val="1"/>
    </font>
    <font>
      <b/>
      <sz val="11"/>
      <color rgb="FF3F3F3F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indexed="12"/>
      <name val="宋体"/>
      <family val="3"/>
      <charset val="134"/>
    </font>
    <font>
      <sz val="11"/>
      <color rgb="FF9C57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2"/>
      <name val="柧挬"/>
      <family val="2"/>
    </font>
    <font>
      <sz val="12"/>
      <name val="바탕체"/>
      <family val="3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  <scheme val="minor"/>
    </font>
  </fonts>
  <fills count="6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21262245551925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7" tint="0.39921262245551925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21262245551925"/>
        <bgColor indexed="64"/>
      </patternFill>
    </fill>
    <fill>
      <patternFill patternType="solid">
        <fgColor theme="5" tint="0.3992126224555192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21262245551925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2126224555192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3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theme="4" tint="0.39921262245551925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0862">
    <xf numFmtId="0" fontId="0" fillId="0" borderId="0">
      <alignment vertical="center"/>
    </xf>
    <xf numFmtId="183" fontId="18" fillId="9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9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183" fontId="19" fillId="16" borderId="0" applyNumberFormat="0" applyBorder="0" applyAlignment="0" applyProtection="0">
      <alignment vertical="center"/>
    </xf>
    <xf numFmtId="181" fontId="28" fillId="0" borderId="0">
      <alignment vertical="top"/>
      <protection locked="0"/>
    </xf>
    <xf numFmtId="183" fontId="19" fillId="10" borderId="0" applyNumberFormat="0" applyBorder="0" applyAlignment="0" applyProtection="0">
      <alignment vertical="center"/>
    </xf>
    <xf numFmtId="178" fontId="19" fillId="21" borderId="0" applyNumberFormat="0" applyBorder="0" applyAlignment="0" applyProtection="0">
      <alignment vertical="center"/>
    </xf>
    <xf numFmtId="183" fontId="28" fillId="0" borderId="0">
      <alignment vertical="top"/>
    </xf>
    <xf numFmtId="0" fontId="34" fillId="24" borderId="8" applyNumberFormat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28" fillId="0" borderId="0">
      <alignment vertical="top"/>
    </xf>
    <xf numFmtId="0" fontId="17" fillId="0" borderId="0"/>
    <xf numFmtId="178" fontId="19" fillId="21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1" fontId="28" fillId="0" borderId="0">
      <alignment vertical="top"/>
    </xf>
    <xf numFmtId="183" fontId="19" fillId="8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9" fillId="0" borderId="0"/>
    <xf numFmtId="183" fontId="19" fillId="8" borderId="0" applyNumberFormat="0" applyBorder="0" applyAlignment="0" applyProtection="0">
      <alignment vertical="center"/>
    </xf>
    <xf numFmtId="183" fontId="35" fillId="0" borderId="9" applyNumberFormat="0" applyFill="0" applyProtection="0">
      <alignment horizontal="centerContinuous"/>
    </xf>
    <xf numFmtId="183" fontId="19" fillId="10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21" fillId="0" borderId="0">
      <alignment vertical="center"/>
    </xf>
    <xf numFmtId="190" fontId="39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1" fontId="18" fillId="13" borderId="0" applyNumberFormat="0" applyBorder="0" applyAlignment="0" applyProtection="0">
      <alignment vertical="center"/>
    </xf>
    <xf numFmtId="181" fontId="19" fillId="26" borderId="0" applyNumberFormat="0" applyBorder="0" applyAlignment="0" applyProtection="0">
      <alignment vertical="center"/>
    </xf>
    <xf numFmtId="183" fontId="21" fillId="0" borderId="0">
      <alignment vertical="center"/>
    </xf>
    <xf numFmtId="181" fontId="19" fillId="21" borderId="0" applyNumberFormat="0" applyBorder="0" applyAlignment="0" applyProtection="0">
      <alignment vertical="center"/>
    </xf>
    <xf numFmtId="183" fontId="28" fillId="0" borderId="0">
      <alignment vertical="top"/>
    </xf>
    <xf numFmtId="9" fontId="21" fillId="0" borderId="0" applyFont="0" applyFill="0" applyBorder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181" fontId="18" fillId="26" borderId="0" applyNumberFormat="0" applyBorder="0" applyAlignment="0" applyProtection="0">
      <alignment vertical="center"/>
    </xf>
    <xf numFmtId="179" fontId="37" fillId="0" borderId="12" applyAlignment="0" applyProtection="0"/>
    <xf numFmtId="183" fontId="19" fillId="8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6" fontId="17" fillId="0" borderId="0" applyFill="0" applyBorder="0" applyAlignment="0"/>
    <xf numFmtId="181" fontId="28" fillId="0" borderId="0">
      <alignment vertical="top"/>
    </xf>
    <xf numFmtId="181" fontId="18" fillId="6" borderId="0" applyNumberFormat="0" applyBorder="0" applyAlignment="0" applyProtection="0">
      <alignment vertical="center"/>
    </xf>
    <xf numFmtId="178" fontId="32" fillId="0" borderId="7" applyNumberFormat="0" applyFill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1" fontId="41" fillId="0" borderId="0"/>
    <xf numFmtId="181" fontId="24" fillId="10" borderId="0" applyNumberFormat="0" applyBorder="0" applyAlignment="0" applyProtection="0">
      <alignment vertical="center"/>
    </xf>
    <xf numFmtId="178" fontId="18" fillId="26" borderId="0" applyNumberFormat="0" applyBorder="0" applyAlignment="0" applyProtection="0">
      <alignment vertical="center"/>
    </xf>
    <xf numFmtId="197" fontId="44" fillId="0" borderId="0" applyFont="0" applyFill="0" applyBorder="0" applyAlignment="0" applyProtection="0"/>
    <xf numFmtId="183" fontId="24" fillId="10" borderId="0" applyNumberFormat="0" applyBorder="0" applyAlignment="0" applyProtection="0">
      <alignment vertical="center"/>
    </xf>
    <xf numFmtId="181" fontId="31" fillId="2" borderId="6" applyNumberFormat="0" applyAlignment="0" applyProtection="0">
      <alignment vertical="center"/>
    </xf>
    <xf numFmtId="9" fontId="15" fillId="0" borderId="0" applyFont="0" applyFill="0" applyBorder="0" applyAlignment="0" applyProtection="0"/>
    <xf numFmtId="183" fontId="10" fillId="0" borderId="0" applyNumberFormat="0" applyFill="0" applyBorder="0" applyAlignment="0" applyProtection="0"/>
    <xf numFmtId="183" fontId="46" fillId="32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41" fillId="0" borderId="0"/>
    <xf numFmtId="183" fontId="19" fillId="22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78" fontId="19" fillId="10" borderId="0" applyNumberFormat="0" applyBorder="0" applyAlignment="0" applyProtection="0">
      <alignment vertical="center"/>
    </xf>
    <xf numFmtId="183" fontId="21" fillId="33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49" fontId="10" fillId="0" borderId="0" applyProtection="0">
      <alignment horizontal="left"/>
    </xf>
    <xf numFmtId="0" fontId="19" fillId="10" borderId="0" applyNumberFormat="0" applyBorder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1" fontId="25" fillId="0" borderId="4">
      <alignment horizontal="left" vertical="center"/>
    </xf>
    <xf numFmtId="183" fontId="19" fillId="13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3" fontId="17" fillId="0" borderId="0"/>
    <xf numFmtId="0" fontId="18" fillId="26" borderId="0" applyNumberFormat="0" applyBorder="0" applyAlignment="0" applyProtection="0">
      <alignment vertical="center"/>
    </xf>
    <xf numFmtId="181" fontId="28" fillId="0" borderId="0">
      <alignment vertical="top"/>
    </xf>
    <xf numFmtId="183" fontId="33" fillId="0" borderId="16" applyNumberFormat="0" applyFill="0" applyAlignment="0" applyProtection="0">
      <alignment vertical="center"/>
    </xf>
    <xf numFmtId="183" fontId="21" fillId="35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18" fillId="25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41" fillId="0" borderId="0"/>
    <xf numFmtId="0" fontId="33" fillId="0" borderId="0" applyNumberFormat="0" applyFill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3" fontId="10" fillId="0" borderId="0" applyNumberFormat="0" applyFill="0" applyBorder="0" applyAlignment="0" applyProtection="0"/>
    <xf numFmtId="183" fontId="19" fillId="26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28" fillId="0" borderId="0">
      <alignment vertical="top"/>
    </xf>
    <xf numFmtId="183" fontId="19" fillId="21" borderId="0" applyNumberFormat="0" applyBorder="0" applyAlignment="0" applyProtection="0">
      <alignment vertical="center"/>
    </xf>
    <xf numFmtId="183" fontId="21" fillId="36" borderId="0" applyNumberFormat="0" applyBorder="0" applyAlignment="0" applyProtection="0">
      <alignment vertical="center"/>
    </xf>
    <xf numFmtId="183" fontId="21" fillId="3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21" fillId="37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43" fillId="0" borderId="0" applyNumberFormat="0" applyFill="0" applyBorder="0" applyAlignment="0" applyProtection="0">
      <alignment vertical="center"/>
    </xf>
    <xf numFmtId="183" fontId="21" fillId="35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99" fontId="44" fillId="0" borderId="0" applyFont="0" applyFill="0" applyBorder="0" applyAlignment="0" applyProtection="0"/>
    <xf numFmtId="183" fontId="21" fillId="0" borderId="0">
      <alignment vertical="center"/>
    </xf>
    <xf numFmtId="178" fontId="19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39" fillId="0" borderId="0"/>
    <xf numFmtId="43" fontId="17" fillId="0" borderId="0" applyFont="0" applyFill="0" applyBorder="0" applyAlignment="0" applyProtection="0"/>
    <xf numFmtId="183" fontId="34" fillId="24" borderId="8" applyNumberFormat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1" fontId="28" fillId="0" borderId="0">
      <alignment vertical="top"/>
    </xf>
    <xf numFmtId="43" fontId="21" fillId="0" borderId="0" applyFont="0" applyFill="0" applyBorder="0" applyAlignment="0" applyProtection="0">
      <alignment vertical="center"/>
    </xf>
    <xf numFmtId="183" fontId="43" fillId="0" borderId="0" applyNumberFormat="0" applyFill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78" fontId="20" fillId="0" borderId="2" applyNumberFormat="0" applyFill="0" applyAlignment="0" applyProtection="0">
      <alignment vertical="center"/>
    </xf>
    <xf numFmtId="178" fontId="19" fillId="21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78" fontId="18" fillId="6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1" fontId="25" fillId="0" borderId="4">
      <alignment horizontal="left" vertical="center"/>
    </xf>
    <xf numFmtId="183" fontId="47" fillId="22" borderId="6" applyNumberFormat="0" applyAlignment="0" applyProtection="0">
      <alignment vertical="center"/>
    </xf>
    <xf numFmtId="183" fontId="45" fillId="0" borderId="17" applyNumberFormat="0" applyFill="0" applyProtection="0">
      <alignment horizontal="center"/>
    </xf>
    <xf numFmtId="183" fontId="18" fillId="2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1" fontId="18" fillId="13" borderId="0" applyNumberFormat="0" applyBorder="0" applyAlignment="0" applyProtection="0">
      <alignment vertical="center"/>
    </xf>
    <xf numFmtId="181" fontId="19" fillId="26" borderId="0" applyNumberFormat="0" applyBorder="0" applyAlignment="0" applyProtection="0">
      <alignment vertical="center"/>
    </xf>
    <xf numFmtId="183" fontId="21" fillId="0" borderId="0">
      <alignment vertical="center"/>
    </xf>
    <xf numFmtId="181" fontId="19" fillId="21" borderId="0" applyNumberFormat="0" applyBorder="0" applyAlignment="0" applyProtection="0">
      <alignment vertical="center"/>
    </xf>
    <xf numFmtId="0" fontId="28" fillId="0" borderId="0">
      <alignment vertical="top"/>
    </xf>
    <xf numFmtId="181" fontId="18" fillId="18" borderId="0" applyNumberFormat="0" applyBorder="0" applyAlignment="0" applyProtection="0">
      <alignment vertical="center"/>
    </xf>
    <xf numFmtId="183" fontId="28" fillId="0" borderId="0">
      <alignment vertical="top"/>
    </xf>
    <xf numFmtId="183" fontId="17" fillId="0" borderId="0">
      <alignment vertical="top"/>
    </xf>
    <xf numFmtId="0" fontId="19" fillId="10" borderId="0" applyNumberFormat="0" applyBorder="0" applyAlignment="0" applyProtection="0">
      <alignment vertical="center"/>
    </xf>
    <xf numFmtId="181" fontId="39" fillId="0" borderId="0"/>
    <xf numFmtId="181" fontId="39" fillId="0" borderId="0"/>
    <xf numFmtId="0" fontId="19" fillId="21" borderId="0" applyNumberFormat="0" applyBorder="0" applyAlignment="0" applyProtection="0">
      <alignment vertical="center"/>
    </xf>
    <xf numFmtId="183" fontId="28" fillId="0" borderId="0">
      <alignment vertical="top"/>
    </xf>
    <xf numFmtId="181" fontId="47" fillId="22" borderId="6" applyNumberFormat="0" applyAlignment="0" applyProtection="0">
      <alignment vertical="center"/>
    </xf>
    <xf numFmtId="183" fontId="45" fillId="0" borderId="17" applyNumberFormat="0" applyFill="0" applyProtection="0">
      <alignment horizontal="left"/>
    </xf>
    <xf numFmtId="0" fontId="19" fillId="3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183" fontId="17" fillId="0" borderId="0"/>
    <xf numFmtId="183" fontId="19" fillId="2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183" fontId="17" fillId="0" borderId="0"/>
    <xf numFmtId="0" fontId="28" fillId="0" borderId="0">
      <alignment vertical="top"/>
    </xf>
    <xf numFmtId="183" fontId="28" fillId="0" borderId="0">
      <alignment vertical="top"/>
    </xf>
    <xf numFmtId="181" fontId="18" fillId="18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81" fontId="28" fillId="0" borderId="0">
      <alignment vertical="top"/>
      <protection locked="0"/>
    </xf>
    <xf numFmtId="181" fontId="18" fillId="9" borderId="0" applyNumberFormat="0" applyBorder="0" applyAlignment="0" applyProtection="0">
      <alignment vertical="center"/>
    </xf>
    <xf numFmtId="181" fontId="19" fillId="16" borderId="0" applyNumberFormat="0" applyBorder="0" applyAlignment="0" applyProtection="0">
      <alignment vertical="center"/>
    </xf>
    <xf numFmtId="181" fontId="19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1" fontId="10" fillId="0" borderId="0" applyNumberFormat="0" applyFill="0" applyBorder="0" applyAlignment="0" applyProtection="0"/>
    <xf numFmtId="183" fontId="18" fillId="6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78" fontId="19" fillId="7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83" fontId="10" fillId="0" borderId="0" applyNumberFormat="0" applyFill="0" applyBorder="0" applyAlignment="0" applyProtection="0"/>
    <xf numFmtId="183" fontId="24" fillId="10" borderId="0" applyNumberFormat="0" applyBorder="0" applyAlignment="0" applyProtection="0">
      <alignment vertical="center"/>
    </xf>
    <xf numFmtId="183" fontId="10" fillId="0" borderId="0" applyNumberFormat="0" applyFill="0" applyBorder="0" applyAlignment="0" applyProtection="0"/>
    <xf numFmtId="181" fontId="39" fillId="0" borderId="0" applyBorder="0"/>
    <xf numFmtId="183" fontId="39" fillId="0" borderId="0" applyBorder="0"/>
    <xf numFmtId="183" fontId="24" fillId="10" borderId="0" applyNumberFormat="0" applyBorder="0" applyAlignment="0" applyProtection="0">
      <alignment vertical="center"/>
    </xf>
    <xf numFmtId="183" fontId="39" fillId="0" borderId="0" applyBorder="0"/>
    <xf numFmtId="183" fontId="19" fillId="10" borderId="0" applyNumberFormat="0" applyBorder="0" applyAlignment="0" applyProtection="0">
      <alignment vertical="center"/>
    </xf>
    <xf numFmtId="0" fontId="39" fillId="0" borderId="0" applyBorder="0"/>
    <xf numFmtId="183" fontId="24" fillId="10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39" fillId="0" borderId="0" applyBorder="0"/>
    <xf numFmtId="183" fontId="19" fillId="10" borderId="0" applyNumberFormat="0" applyBorder="0" applyAlignment="0" applyProtection="0">
      <alignment vertical="center"/>
    </xf>
    <xf numFmtId="183" fontId="39" fillId="0" borderId="0" applyBorder="0"/>
    <xf numFmtId="0" fontId="19" fillId="10" borderId="0" applyNumberFormat="0" applyBorder="0" applyAlignment="0" applyProtection="0">
      <alignment vertical="center"/>
    </xf>
    <xf numFmtId="178" fontId="18" fillId="18" borderId="0" applyNumberFormat="0" applyBorder="0" applyAlignment="0" applyProtection="0">
      <alignment vertical="center"/>
    </xf>
    <xf numFmtId="181" fontId="28" fillId="0" borderId="0">
      <alignment vertical="top"/>
      <protection locked="0"/>
    </xf>
    <xf numFmtId="183" fontId="19" fillId="10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1" fontId="28" fillId="0" borderId="0">
      <alignment vertical="top"/>
      <protection locked="0"/>
    </xf>
    <xf numFmtId="0" fontId="19" fillId="21" borderId="0" applyNumberFormat="0" applyBorder="0" applyAlignment="0" applyProtection="0">
      <alignment vertical="center"/>
    </xf>
    <xf numFmtId="181" fontId="28" fillId="0" borderId="0">
      <alignment vertical="top"/>
      <protection locked="0"/>
    </xf>
    <xf numFmtId="0" fontId="21" fillId="33" borderId="0" applyNumberFormat="0" applyBorder="0" applyAlignment="0" applyProtection="0">
      <alignment vertical="center"/>
    </xf>
    <xf numFmtId="183" fontId="35" fillId="0" borderId="9" applyNumberFormat="0" applyFill="0" applyProtection="0">
      <alignment horizontal="centerContinuous"/>
    </xf>
    <xf numFmtId="181" fontId="28" fillId="0" borderId="0">
      <alignment vertical="top"/>
      <protection locked="0"/>
    </xf>
    <xf numFmtId="181" fontId="17" fillId="14" borderId="3" applyNumberFormat="0" applyFont="0" applyAlignment="0" applyProtection="0">
      <alignment vertical="center"/>
    </xf>
    <xf numFmtId="183" fontId="21" fillId="39" borderId="0" applyNumberFormat="0" applyBorder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21" fillId="15" borderId="0" applyNumberFormat="0" applyBorder="0" applyAlignment="0" applyProtection="0">
      <alignment vertical="center"/>
    </xf>
    <xf numFmtId="183" fontId="21" fillId="15" borderId="0" applyNumberFormat="0" applyBorder="0" applyAlignment="0" applyProtection="0">
      <alignment vertical="center"/>
    </xf>
    <xf numFmtId="183" fontId="21" fillId="33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0" fontId="28" fillId="0" borderId="0">
      <alignment vertical="top"/>
    </xf>
    <xf numFmtId="181" fontId="28" fillId="0" borderId="0">
      <alignment vertical="top"/>
      <protection locked="0"/>
    </xf>
    <xf numFmtId="0" fontId="28" fillId="0" borderId="0">
      <alignment vertical="top"/>
    </xf>
    <xf numFmtId="181" fontId="28" fillId="0" borderId="0">
      <alignment vertical="top"/>
      <protection locked="0"/>
    </xf>
    <xf numFmtId="183" fontId="18" fillId="9" borderId="0" applyNumberFormat="0" applyBorder="0" applyAlignment="0" applyProtection="0">
      <alignment vertical="center"/>
    </xf>
    <xf numFmtId="181" fontId="28" fillId="0" borderId="0">
      <alignment vertical="top"/>
      <protection locked="0"/>
    </xf>
    <xf numFmtId="178" fontId="19" fillId="7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1" fontId="28" fillId="0" borderId="0">
      <alignment vertical="top"/>
      <protection locked="0"/>
    </xf>
    <xf numFmtId="181" fontId="28" fillId="0" borderId="0">
      <alignment vertical="top"/>
    </xf>
    <xf numFmtId="178" fontId="24" fillId="10" borderId="0" applyNumberFormat="0" applyBorder="0" applyAlignment="0" applyProtection="0">
      <alignment vertical="center"/>
    </xf>
    <xf numFmtId="183" fontId="36" fillId="0" borderId="10" applyNumberFormat="0" applyFill="0" applyProtection="0">
      <alignment horizontal="center"/>
    </xf>
    <xf numFmtId="183" fontId="28" fillId="0" borderId="0">
      <alignment vertical="top"/>
    </xf>
    <xf numFmtId="183" fontId="24" fillId="10" borderId="0" applyNumberFormat="0" applyBorder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41" fillId="0" borderId="0"/>
    <xf numFmtId="183" fontId="33" fillId="0" borderId="0" applyNumberFormat="0" applyFill="0" applyBorder="0" applyAlignment="0" applyProtection="0">
      <alignment vertical="center"/>
    </xf>
    <xf numFmtId="183" fontId="28" fillId="0" borderId="0">
      <alignment vertical="top"/>
    </xf>
    <xf numFmtId="183" fontId="21" fillId="0" borderId="0">
      <alignment vertical="center"/>
    </xf>
    <xf numFmtId="0" fontId="28" fillId="0" borderId="0">
      <alignment vertical="top"/>
    </xf>
    <xf numFmtId="183" fontId="28" fillId="0" borderId="0">
      <alignment vertical="top"/>
    </xf>
    <xf numFmtId="183" fontId="18" fillId="13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78" fontId="28" fillId="0" borderId="0">
      <alignment vertical="top"/>
    </xf>
    <xf numFmtId="183" fontId="19" fillId="7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1" fontId="28" fillId="0" borderId="0">
      <alignment vertical="top"/>
    </xf>
    <xf numFmtId="181" fontId="18" fillId="6" borderId="0" applyNumberFormat="0" applyBorder="0" applyAlignment="0" applyProtection="0">
      <alignment vertical="center"/>
    </xf>
    <xf numFmtId="181" fontId="19" fillId="8" borderId="0" applyNumberFormat="0" applyBorder="0" applyAlignment="0" applyProtection="0">
      <alignment vertical="center"/>
    </xf>
    <xf numFmtId="178" fontId="28" fillId="0" borderId="0">
      <alignment vertical="top"/>
    </xf>
    <xf numFmtId="0" fontId="19" fillId="21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1" fontId="17" fillId="0" borderId="0"/>
    <xf numFmtId="183" fontId="28" fillId="0" borderId="0">
      <alignment vertical="top"/>
    </xf>
    <xf numFmtId="183" fontId="24" fillId="10" borderId="0" applyNumberFormat="0" applyBorder="0" applyAlignment="0" applyProtection="0">
      <alignment vertical="center"/>
    </xf>
    <xf numFmtId="178" fontId="18" fillId="6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3" fontId="28" fillId="0" borderId="0">
      <alignment vertical="top"/>
    </xf>
    <xf numFmtId="183" fontId="19" fillId="21" borderId="0" applyNumberFormat="0" applyBorder="0" applyAlignment="0" applyProtection="0">
      <alignment vertical="center"/>
    </xf>
    <xf numFmtId="181" fontId="18" fillId="6" borderId="0" applyNumberFormat="0" applyBorder="0" applyAlignment="0" applyProtection="0">
      <alignment vertical="center"/>
    </xf>
    <xf numFmtId="181" fontId="19" fillId="8" borderId="0" applyNumberFormat="0" applyBorder="0" applyAlignment="0" applyProtection="0">
      <alignment vertical="center"/>
    </xf>
    <xf numFmtId="181" fontId="19" fillId="16" borderId="0" applyNumberFormat="0" applyBorder="0" applyAlignment="0" applyProtection="0">
      <alignment vertical="center"/>
    </xf>
    <xf numFmtId="0" fontId="28" fillId="0" borderId="0">
      <alignment vertical="top"/>
    </xf>
    <xf numFmtId="183" fontId="19" fillId="21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78" fontId="18" fillId="6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3" fontId="28" fillId="0" borderId="0">
      <alignment vertical="top"/>
    </xf>
    <xf numFmtId="181" fontId="18" fillId="6" borderId="0" applyNumberFormat="0" applyBorder="0" applyAlignment="0" applyProtection="0">
      <alignment vertical="center"/>
    </xf>
    <xf numFmtId="181" fontId="19" fillId="8" borderId="0" applyNumberFormat="0" applyBorder="0" applyAlignment="0" applyProtection="0">
      <alignment vertical="center"/>
    </xf>
    <xf numFmtId="181" fontId="19" fillId="16" borderId="0" applyNumberFormat="0" applyBorder="0" applyAlignment="0" applyProtection="0">
      <alignment vertical="center"/>
    </xf>
    <xf numFmtId="183" fontId="28" fillId="0" borderId="0">
      <alignment vertical="top"/>
    </xf>
    <xf numFmtId="183" fontId="19" fillId="7" borderId="0" applyNumberFormat="0" applyBorder="0" applyAlignment="0" applyProtection="0">
      <alignment vertical="center"/>
    </xf>
    <xf numFmtId="181" fontId="28" fillId="0" borderId="0">
      <alignment vertical="top"/>
    </xf>
    <xf numFmtId="178" fontId="28" fillId="0" borderId="0">
      <alignment vertical="top"/>
    </xf>
    <xf numFmtId="183" fontId="28" fillId="0" borderId="0">
      <alignment vertical="top"/>
    </xf>
    <xf numFmtId="183" fontId="19" fillId="21" borderId="0" applyNumberFormat="0" applyBorder="0" applyAlignment="0" applyProtection="0">
      <alignment vertical="center"/>
    </xf>
    <xf numFmtId="0" fontId="28" fillId="0" borderId="0">
      <alignment vertical="top"/>
    </xf>
    <xf numFmtId="183" fontId="19" fillId="22" borderId="0" applyNumberFormat="0" applyBorder="0" applyAlignment="0" applyProtection="0">
      <alignment vertical="center"/>
    </xf>
    <xf numFmtId="183" fontId="28" fillId="0" borderId="0">
      <alignment vertical="top"/>
    </xf>
    <xf numFmtId="0" fontId="21" fillId="0" borderId="0">
      <alignment vertical="center"/>
    </xf>
    <xf numFmtId="183" fontId="19" fillId="38" borderId="0" applyNumberFormat="0" applyBorder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3" fontId="28" fillId="0" borderId="0">
      <alignment vertical="top"/>
    </xf>
    <xf numFmtId="0" fontId="15" fillId="0" borderId="0"/>
    <xf numFmtId="183" fontId="18" fillId="11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79" fontId="37" fillId="0" borderId="12" applyAlignment="0" applyProtection="0"/>
    <xf numFmtId="181" fontId="28" fillId="0" borderId="0">
      <alignment vertical="top"/>
    </xf>
    <xf numFmtId="0" fontId="19" fillId="8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0" fontId="15" fillId="0" borderId="0"/>
    <xf numFmtId="0" fontId="18" fillId="11" borderId="0" applyNumberFormat="0" applyBorder="0" applyAlignment="0" applyProtection="0">
      <alignment vertical="center"/>
    </xf>
    <xf numFmtId="181" fontId="31" fillId="2" borderId="6" applyNumberFormat="0" applyAlignment="0" applyProtection="0">
      <alignment vertical="center"/>
    </xf>
    <xf numFmtId="178" fontId="28" fillId="0" borderId="0">
      <alignment vertical="top"/>
    </xf>
    <xf numFmtId="183" fontId="21" fillId="4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5" fillId="0" borderId="0"/>
    <xf numFmtId="183" fontId="18" fillId="11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28" fillId="0" borderId="0">
      <alignment vertical="top"/>
    </xf>
    <xf numFmtId="181" fontId="17" fillId="14" borderId="3" applyNumberFormat="0" applyFont="0" applyAlignment="0" applyProtection="0">
      <alignment vertical="center"/>
    </xf>
    <xf numFmtId="0" fontId="15" fillId="0" borderId="0"/>
    <xf numFmtId="183" fontId="18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8" fillId="0" borderId="0">
      <alignment vertical="top"/>
    </xf>
    <xf numFmtId="181" fontId="28" fillId="0" borderId="0">
      <alignment vertical="top"/>
    </xf>
    <xf numFmtId="183" fontId="19" fillId="22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28" fillId="0" borderId="0">
      <alignment vertical="top"/>
    </xf>
    <xf numFmtId="0" fontId="34" fillId="24" borderId="8" applyNumberFormat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1" fontId="47" fillId="22" borderId="6" applyNumberFormat="0" applyAlignment="0" applyProtection="0">
      <alignment vertical="center"/>
    </xf>
    <xf numFmtId="0" fontId="25" fillId="0" borderId="4">
      <alignment horizontal="left" vertical="center"/>
    </xf>
    <xf numFmtId="0" fontId="25" fillId="0" borderId="4">
      <alignment horizontal="left" vertical="center"/>
    </xf>
    <xf numFmtId="183" fontId="17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178" fontId="28" fillId="0" borderId="0">
      <alignment vertical="top"/>
    </xf>
    <xf numFmtId="183" fontId="19" fillId="10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183" fontId="28" fillId="0" borderId="0">
      <alignment vertical="top"/>
    </xf>
    <xf numFmtId="0" fontId="25" fillId="0" borderId="4">
      <alignment horizontal="left" vertical="center"/>
    </xf>
    <xf numFmtId="0" fontId="25" fillId="0" borderId="4">
      <alignment horizontal="left" vertical="center"/>
    </xf>
    <xf numFmtId="183" fontId="18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8" fillId="0" borderId="0">
      <alignment vertical="top"/>
    </xf>
    <xf numFmtId="183" fontId="19" fillId="22" borderId="0" applyNumberFormat="0" applyBorder="0" applyAlignment="0" applyProtection="0">
      <alignment vertical="center"/>
    </xf>
    <xf numFmtId="183" fontId="28" fillId="0" borderId="0">
      <alignment vertical="top"/>
    </xf>
    <xf numFmtId="178" fontId="18" fillId="11" borderId="0" applyNumberFormat="0" applyBorder="0" applyAlignment="0" applyProtection="0">
      <alignment vertical="center"/>
    </xf>
    <xf numFmtId="178" fontId="19" fillId="13" borderId="0" applyNumberFormat="0" applyBorder="0" applyAlignment="0" applyProtection="0">
      <alignment vertical="center"/>
    </xf>
    <xf numFmtId="181" fontId="19" fillId="16" borderId="0" applyNumberFormat="0" applyBorder="0" applyAlignment="0" applyProtection="0">
      <alignment vertical="center"/>
    </xf>
    <xf numFmtId="178" fontId="19" fillId="10" borderId="0" applyNumberFormat="0" applyBorder="0" applyAlignment="0" applyProtection="0">
      <alignment vertical="center"/>
    </xf>
    <xf numFmtId="0" fontId="25" fillId="0" borderId="4">
      <alignment horizontal="left" vertical="center"/>
    </xf>
    <xf numFmtId="0" fontId="25" fillId="0" borderId="4">
      <alignment horizontal="left" vertical="center"/>
    </xf>
    <xf numFmtId="183" fontId="19" fillId="22" borderId="0" applyNumberFormat="0" applyBorder="0" applyAlignment="0" applyProtection="0">
      <alignment vertical="center"/>
    </xf>
    <xf numFmtId="183" fontId="28" fillId="0" borderId="0">
      <alignment vertical="top"/>
    </xf>
    <xf numFmtId="183" fontId="19" fillId="21" borderId="0" applyNumberFormat="0" applyBorder="0" applyAlignment="0" applyProtection="0">
      <alignment vertical="center"/>
    </xf>
    <xf numFmtId="181" fontId="28" fillId="0" borderId="0">
      <alignment vertical="top"/>
    </xf>
    <xf numFmtId="183" fontId="19" fillId="8" borderId="0" applyNumberFormat="0" applyBorder="0" applyAlignment="0" applyProtection="0">
      <alignment vertical="center"/>
    </xf>
    <xf numFmtId="178" fontId="28" fillId="0" borderId="0">
      <alignment vertical="top"/>
    </xf>
    <xf numFmtId="183" fontId="19" fillId="8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208" fontId="10" fillId="0" borderId="0" applyFill="0" applyBorder="0" applyProtection="0">
      <alignment horizontal="right"/>
    </xf>
    <xf numFmtId="183" fontId="28" fillId="0" borderId="0">
      <alignment vertical="top"/>
    </xf>
    <xf numFmtId="0" fontId="28" fillId="0" borderId="0">
      <alignment vertical="top"/>
    </xf>
    <xf numFmtId="0" fontId="18" fillId="1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3" fontId="28" fillId="0" borderId="0">
      <alignment vertical="top"/>
    </xf>
    <xf numFmtId="183" fontId="18" fillId="11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1" fontId="19" fillId="27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28" fillId="0" borderId="0">
      <alignment vertical="top"/>
    </xf>
    <xf numFmtId="181" fontId="28" fillId="0" borderId="0">
      <alignment vertical="top"/>
    </xf>
    <xf numFmtId="178" fontId="17" fillId="14" borderId="3" applyNumberFormat="0" applyFont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21" fillId="30" borderId="0" applyNumberFormat="0" applyBorder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21" fillId="34" borderId="0" applyNumberFormat="0" applyBorder="0" applyAlignment="0" applyProtection="0">
      <alignment vertical="center"/>
    </xf>
    <xf numFmtId="183" fontId="21" fillId="0" borderId="0">
      <alignment vertical="center"/>
    </xf>
    <xf numFmtId="181" fontId="19" fillId="21" borderId="0" applyNumberFormat="0" applyBorder="0" applyAlignment="0" applyProtection="0">
      <alignment vertical="center"/>
    </xf>
    <xf numFmtId="183" fontId="21" fillId="0" borderId="0">
      <alignment vertical="center"/>
    </xf>
    <xf numFmtId="183" fontId="18" fillId="13" borderId="0" applyNumberFormat="0" applyBorder="0" applyAlignment="0" applyProtection="0">
      <alignment vertical="center"/>
    </xf>
    <xf numFmtId="178" fontId="28" fillId="0" borderId="0">
      <alignment vertical="top"/>
    </xf>
    <xf numFmtId="183" fontId="19" fillId="7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21" fillId="30" borderId="0" applyNumberFormat="0" applyBorder="0" applyAlignment="0" applyProtection="0">
      <alignment vertical="center"/>
    </xf>
    <xf numFmtId="183" fontId="47" fillId="22" borderId="6" applyNumberFormat="0" applyAlignment="0" applyProtection="0">
      <alignment vertical="center"/>
    </xf>
    <xf numFmtId="0" fontId="21" fillId="0" borderId="0">
      <alignment vertical="center"/>
    </xf>
    <xf numFmtId="183" fontId="21" fillId="34" borderId="0" applyNumberFormat="0" applyBorder="0" applyAlignment="0" applyProtection="0">
      <alignment vertical="center"/>
    </xf>
    <xf numFmtId="183" fontId="21" fillId="34" borderId="0" applyNumberFormat="0" applyBorder="0" applyAlignment="0" applyProtection="0">
      <alignment vertical="center"/>
    </xf>
    <xf numFmtId="183" fontId="21" fillId="0" borderId="0">
      <alignment vertical="center"/>
    </xf>
    <xf numFmtId="183" fontId="21" fillId="31" borderId="0" applyNumberFormat="0" applyBorder="0" applyAlignment="0" applyProtection="0">
      <alignment vertical="center"/>
    </xf>
    <xf numFmtId="0" fontId="28" fillId="0" borderId="0">
      <alignment vertical="top"/>
    </xf>
    <xf numFmtId="183" fontId="19" fillId="22" borderId="0" applyNumberFormat="0" applyBorder="0" applyAlignment="0" applyProtection="0">
      <alignment vertical="center"/>
    </xf>
    <xf numFmtId="183" fontId="28" fillId="0" borderId="0">
      <alignment vertical="top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21" fillId="30" borderId="0" applyNumberFormat="0" applyBorder="0" applyAlignment="0" applyProtection="0">
      <alignment vertical="center"/>
    </xf>
    <xf numFmtId="183" fontId="21" fillId="0" borderId="0">
      <alignment vertical="center"/>
    </xf>
    <xf numFmtId="183" fontId="21" fillId="34" borderId="0" applyNumberFormat="0" applyBorder="0" applyAlignment="0" applyProtection="0">
      <alignment vertical="center"/>
    </xf>
    <xf numFmtId="183" fontId="21" fillId="31" borderId="0" applyNumberFormat="0" applyBorder="0" applyAlignment="0" applyProtection="0">
      <alignment vertical="center"/>
    </xf>
    <xf numFmtId="183" fontId="21" fillId="31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3" fontId="28" fillId="0" borderId="0">
      <alignment vertical="top"/>
    </xf>
    <xf numFmtId="178" fontId="24" fillId="10" borderId="0" applyNumberFormat="0" applyBorder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178" fontId="28" fillId="0" borderId="0">
      <alignment vertical="top"/>
    </xf>
    <xf numFmtId="183" fontId="19" fillId="13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38" borderId="0" applyNumberFormat="0" applyBorder="0" applyAlignment="0" applyProtection="0">
      <alignment vertical="center"/>
    </xf>
    <xf numFmtId="183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181" fontId="28" fillId="0" borderId="0">
      <alignment vertical="top"/>
    </xf>
    <xf numFmtId="183" fontId="21" fillId="0" borderId="0">
      <alignment vertical="center"/>
    </xf>
    <xf numFmtId="183" fontId="19" fillId="27" borderId="0" applyNumberFormat="0" applyBorder="0" applyAlignment="0" applyProtection="0">
      <alignment vertical="center"/>
    </xf>
    <xf numFmtId="183" fontId="28" fillId="0" borderId="0">
      <alignment vertical="top"/>
    </xf>
    <xf numFmtId="183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0" fontId="28" fillId="0" borderId="0">
      <alignment vertical="top"/>
    </xf>
    <xf numFmtId="183" fontId="18" fillId="26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78" fontId="25" fillId="0" borderId="24" applyNumberFormat="0" applyAlignment="0" applyProtection="0">
      <alignment horizontal="left" vertical="center"/>
    </xf>
    <xf numFmtId="183" fontId="19" fillId="3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28" fillId="0" borderId="0">
      <alignment vertical="top"/>
    </xf>
    <xf numFmtId="183" fontId="21" fillId="0" borderId="0">
      <alignment vertical="center"/>
    </xf>
    <xf numFmtId="181" fontId="28" fillId="0" borderId="0">
      <alignment vertical="top"/>
    </xf>
    <xf numFmtId="183" fontId="28" fillId="0" borderId="0">
      <alignment vertical="top"/>
    </xf>
    <xf numFmtId="178" fontId="24" fillId="10" borderId="0" applyNumberFormat="0" applyBorder="0" applyAlignment="0" applyProtection="0">
      <alignment vertical="center"/>
    </xf>
    <xf numFmtId="178" fontId="28" fillId="0" borderId="0">
      <alignment vertical="top"/>
    </xf>
    <xf numFmtId="181" fontId="57" fillId="0" borderId="0" applyFill="0" applyBorder="0" applyProtection="0">
      <alignment horizontal="left" vertical="top"/>
    </xf>
    <xf numFmtId="0" fontId="19" fillId="10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0" fontId="28" fillId="0" borderId="0">
      <alignment vertical="top"/>
    </xf>
    <xf numFmtId="183" fontId="28" fillId="0" borderId="0">
      <alignment vertical="top"/>
    </xf>
    <xf numFmtId="183" fontId="19" fillId="8" borderId="0" applyNumberFormat="0" applyBorder="0" applyAlignment="0" applyProtection="0">
      <alignment vertical="center"/>
    </xf>
    <xf numFmtId="183" fontId="21" fillId="0" borderId="0">
      <alignment vertical="center"/>
    </xf>
    <xf numFmtId="181" fontId="28" fillId="0" borderId="0">
      <alignment vertical="top"/>
    </xf>
    <xf numFmtId="183" fontId="24" fillId="10" borderId="0" applyNumberFormat="0" applyBorder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0" fontId="28" fillId="0" borderId="0">
      <alignment vertical="top"/>
    </xf>
    <xf numFmtId="183" fontId="19" fillId="21" borderId="0" applyNumberFormat="0" applyBorder="0" applyAlignment="0" applyProtection="0">
      <alignment vertical="center"/>
    </xf>
    <xf numFmtId="183" fontId="28" fillId="0" borderId="0">
      <alignment vertical="top"/>
    </xf>
    <xf numFmtId="181" fontId="17" fillId="14" borderId="3" applyNumberFormat="0" applyFont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25" fillId="0" borderId="24" applyNumberFormat="0" applyAlignment="0" applyProtection="0">
      <alignment horizontal="left" vertical="center"/>
    </xf>
    <xf numFmtId="0" fontId="17" fillId="0" borderId="0">
      <alignment vertical="center"/>
    </xf>
    <xf numFmtId="183" fontId="18" fillId="11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28" fillId="0" borderId="0">
      <alignment vertical="top"/>
    </xf>
    <xf numFmtId="183" fontId="28" fillId="0" borderId="0">
      <alignment vertical="top"/>
    </xf>
    <xf numFmtId="183" fontId="18" fillId="26" borderId="0" applyNumberFormat="0" applyBorder="0" applyAlignment="0" applyProtection="0">
      <alignment vertical="center"/>
    </xf>
    <xf numFmtId="178" fontId="28" fillId="0" borderId="0">
      <alignment vertical="top"/>
    </xf>
    <xf numFmtId="183" fontId="28" fillId="0" borderId="0">
      <alignment vertical="top"/>
    </xf>
    <xf numFmtId="0" fontId="28" fillId="0" borderId="0">
      <alignment vertical="top"/>
    </xf>
    <xf numFmtId="0" fontId="19" fillId="7" borderId="0" applyNumberFormat="0" applyBorder="0" applyAlignment="0" applyProtection="0">
      <alignment vertical="center"/>
    </xf>
    <xf numFmtId="181" fontId="28" fillId="0" borderId="0">
      <alignment vertical="top"/>
      <protection locked="0"/>
    </xf>
    <xf numFmtId="183" fontId="28" fillId="0" borderId="0">
      <alignment vertical="top"/>
    </xf>
    <xf numFmtId="0" fontId="19" fillId="21" borderId="0" applyNumberFormat="0" applyBorder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183" fontId="28" fillId="0" borderId="0">
      <alignment vertical="top"/>
    </xf>
    <xf numFmtId="181" fontId="28" fillId="0" borderId="0">
      <alignment vertical="top"/>
    </xf>
    <xf numFmtId="178" fontId="28" fillId="0" borderId="0">
      <alignment vertical="top"/>
    </xf>
    <xf numFmtId="183" fontId="28" fillId="0" borderId="0">
      <alignment vertical="top"/>
    </xf>
    <xf numFmtId="181" fontId="25" fillId="0" borderId="4">
      <alignment horizontal="left" vertical="center"/>
    </xf>
    <xf numFmtId="183" fontId="28" fillId="0" borderId="0">
      <alignment vertical="top"/>
    </xf>
    <xf numFmtId="183" fontId="19" fillId="21" borderId="0" applyNumberFormat="0" applyBorder="0" applyAlignment="0" applyProtection="0">
      <alignment vertical="center"/>
    </xf>
    <xf numFmtId="183" fontId="53" fillId="45" borderId="0" applyNumberFormat="0" applyBorder="0" applyAlignment="0" applyProtection="0">
      <alignment vertical="center"/>
    </xf>
    <xf numFmtId="181" fontId="28" fillId="0" borderId="0">
      <alignment vertical="top"/>
    </xf>
    <xf numFmtId="183" fontId="19" fillId="27" borderId="0" applyNumberFormat="0" applyBorder="0" applyAlignment="0" applyProtection="0">
      <alignment vertical="center"/>
    </xf>
    <xf numFmtId="183" fontId="28" fillId="0" borderId="0">
      <alignment vertical="top"/>
    </xf>
    <xf numFmtId="183" fontId="19" fillId="21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1" fontId="28" fillId="0" borderId="0">
      <alignment vertical="top"/>
    </xf>
    <xf numFmtId="183" fontId="21" fillId="39" borderId="0" applyNumberFormat="0" applyBorder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21" fillId="15" borderId="0" applyNumberFormat="0" applyBorder="0" applyAlignment="0" applyProtection="0">
      <alignment vertical="center"/>
    </xf>
    <xf numFmtId="181" fontId="19" fillId="10" borderId="0" applyNumberFormat="0" applyBorder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178" fontId="28" fillId="0" borderId="0">
      <alignment vertical="top"/>
    </xf>
    <xf numFmtId="178" fontId="19" fillId="10" borderId="0" applyNumberFormat="0" applyBorder="0" applyAlignment="0" applyProtection="0">
      <alignment vertical="center"/>
    </xf>
    <xf numFmtId="183" fontId="28" fillId="0" borderId="0">
      <alignment vertical="top"/>
    </xf>
    <xf numFmtId="181" fontId="31" fillId="2" borderId="6" applyNumberFormat="0" applyAlignment="0" applyProtection="0">
      <alignment vertical="center"/>
    </xf>
    <xf numFmtId="183" fontId="28" fillId="0" borderId="0">
      <alignment vertical="top"/>
    </xf>
    <xf numFmtId="181" fontId="17" fillId="14" borderId="3" applyNumberFormat="0" applyFont="0" applyAlignment="0" applyProtection="0">
      <alignment vertical="center"/>
    </xf>
    <xf numFmtId="183" fontId="21" fillId="39" borderId="0" applyNumberFormat="0" applyBorder="0" applyAlignment="0" applyProtection="0">
      <alignment vertical="center"/>
    </xf>
    <xf numFmtId="183" fontId="53" fillId="30" borderId="0" applyNumberFormat="0" applyBorder="0" applyAlignment="0" applyProtection="0">
      <alignment vertical="center"/>
    </xf>
    <xf numFmtId="183" fontId="21" fillId="15" borderId="0" applyNumberFormat="0" applyBorder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3" fontId="21" fillId="33" borderId="0" applyNumberFormat="0" applyBorder="0" applyAlignment="0" applyProtection="0">
      <alignment vertical="center"/>
    </xf>
    <xf numFmtId="183" fontId="21" fillId="33" borderId="0" applyNumberFormat="0" applyBorder="0" applyAlignment="0" applyProtection="0">
      <alignment vertical="center"/>
    </xf>
    <xf numFmtId="181" fontId="17" fillId="0" borderId="0"/>
    <xf numFmtId="183" fontId="18" fillId="11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78" fontId="19" fillId="13" borderId="0" applyNumberFormat="0" applyBorder="0" applyAlignment="0" applyProtection="0">
      <alignment vertical="center"/>
    </xf>
    <xf numFmtId="178" fontId="19" fillId="10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27" borderId="0" applyNumberFormat="0" applyBorder="0" applyAlignment="0" applyProtection="0">
      <alignment vertical="center"/>
    </xf>
    <xf numFmtId="183" fontId="28" fillId="0" borderId="0">
      <alignment vertical="top"/>
    </xf>
    <xf numFmtId="183" fontId="19" fillId="21" borderId="0" applyNumberFormat="0" applyBorder="0" applyAlignment="0" applyProtection="0">
      <alignment vertical="center"/>
    </xf>
    <xf numFmtId="181" fontId="28" fillId="0" borderId="0">
      <alignment vertical="top"/>
    </xf>
    <xf numFmtId="178" fontId="24" fillId="10" borderId="0" applyNumberFormat="0" applyBorder="0" applyAlignment="0" applyProtection="0">
      <alignment vertical="center"/>
    </xf>
    <xf numFmtId="183" fontId="21" fillId="0" borderId="0">
      <alignment vertical="center"/>
    </xf>
    <xf numFmtId="178" fontId="28" fillId="0" borderId="0">
      <alignment vertical="top"/>
    </xf>
    <xf numFmtId="183" fontId="28" fillId="0" borderId="0">
      <alignment vertical="top"/>
    </xf>
    <xf numFmtId="183" fontId="24" fillId="10" borderId="0" applyNumberFormat="0" applyBorder="0" applyAlignment="0" applyProtection="0">
      <alignment vertical="center"/>
    </xf>
    <xf numFmtId="183" fontId="21" fillId="0" borderId="0">
      <alignment vertical="center"/>
    </xf>
    <xf numFmtId="0" fontId="28" fillId="0" borderId="0">
      <alignment vertical="top"/>
    </xf>
    <xf numFmtId="178" fontId="18" fillId="26" borderId="0" applyNumberFormat="0" applyBorder="0" applyAlignment="0" applyProtection="0">
      <alignment vertical="center"/>
    </xf>
    <xf numFmtId="183" fontId="28" fillId="0" borderId="0">
      <alignment vertical="top"/>
    </xf>
    <xf numFmtId="183" fontId="18" fillId="26" borderId="0" applyNumberFormat="0" applyBorder="0" applyAlignment="0" applyProtection="0">
      <alignment vertical="center"/>
    </xf>
    <xf numFmtId="0" fontId="28" fillId="0" borderId="0">
      <alignment vertical="top"/>
    </xf>
    <xf numFmtId="0" fontId="18" fillId="11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28" fillId="0" borderId="0">
      <alignment vertical="top"/>
    </xf>
    <xf numFmtId="183" fontId="18" fillId="26" borderId="0" applyNumberFormat="0" applyBorder="0" applyAlignment="0" applyProtection="0">
      <alignment vertical="center"/>
    </xf>
    <xf numFmtId="181" fontId="28" fillId="0" borderId="0">
      <alignment vertical="top"/>
    </xf>
    <xf numFmtId="178" fontId="19" fillId="13" borderId="0" applyNumberFormat="0" applyBorder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181" fontId="19" fillId="16" borderId="0" applyNumberFormat="0" applyBorder="0" applyAlignment="0" applyProtection="0">
      <alignment vertical="center"/>
    </xf>
    <xf numFmtId="181" fontId="19" fillId="7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1" fontId="19" fillId="26" borderId="0" applyNumberFormat="0" applyBorder="0" applyAlignment="0" applyProtection="0">
      <alignment vertical="center"/>
    </xf>
    <xf numFmtId="0" fontId="28" fillId="0" borderId="0">
      <alignment vertical="top"/>
    </xf>
    <xf numFmtId="183" fontId="19" fillId="10" borderId="0" applyNumberFormat="0" applyBorder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183" fontId="28" fillId="0" borderId="0">
      <alignment vertical="top"/>
    </xf>
    <xf numFmtId="181" fontId="19" fillId="26" borderId="0" applyNumberFormat="0" applyBorder="0" applyAlignment="0" applyProtection="0">
      <alignment vertical="center"/>
    </xf>
    <xf numFmtId="183" fontId="28" fillId="0" borderId="0">
      <alignment vertical="top"/>
    </xf>
    <xf numFmtId="183" fontId="19" fillId="8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28" fillId="0" borderId="0">
      <alignment vertical="top"/>
    </xf>
    <xf numFmtId="183" fontId="28" fillId="0" borderId="0">
      <alignment vertical="top"/>
    </xf>
    <xf numFmtId="178" fontId="18" fillId="13" borderId="0" applyNumberFormat="0" applyBorder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178" fontId="19" fillId="21" borderId="0" applyNumberFormat="0" applyBorder="0" applyAlignment="0" applyProtection="0">
      <alignment vertical="center"/>
    </xf>
    <xf numFmtId="183" fontId="28" fillId="0" borderId="0">
      <alignment vertical="top"/>
    </xf>
    <xf numFmtId="181" fontId="18" fillId="11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3" fontId="52" fillId="0" borderId="0" applyNumberFormat="0" applyFill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1" fontId="28" fillId="0" borderId="0">
      <alignment vertical="top"/>
    </xf>
    <xf numFmtId="178" fontId="18" fillId="11" borderId="0" applyNumberFormat="0" applyBorder="0" applyAlignment="0" applyProtection="0">
      <alignment vertical="center"/>
    </xf>
    <xf numFmtId="181" fontId="19" fillId="21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28" fillId="0" borderId="0">
      <alignment vertical="top"/>
    </xf>
    <xf numFmtId="183" fontId="19" fillId="27" borderId="0" applyNumberFormat="0" applyBorder="0" applyAlignment="0" applyProtection="0">
      <alignment vertical="center"/>
    </xf>
    <xf numFmtId="182" fontId="17" fillId="0" borderId="0"/>
    <xf numFmtId="183" fontId="19" fillId="38" borderId="0" applyNumberFormat="0" applyBorder="0" applyAlignment="0" applyProtection="0">
      <alignment vertical="center"/>
    </xf>
    <xf numFmtId="178" fontId="19" fillId="7" borderId="0" applyNumberFormat="0" applyBorder="0" applyAlignment="0" applyProtection="0">
      <alignment vertical="center"/>
    </xf>
    <xf numFmtId="183" fontId="28" fillId="0" borderId="0">
      <alignment vertical="top"/>
    </xf>
    <xf numFmtId="181" fontId="28" fillId="0" borderId="0">
      <alignment vertical="top"/>
    </xf>
    <xf numFmtId="183" fontId="28" fillId="0" borderId="0">
      <alignment vertical="top"/>
    </xf>
    <xf numFmtId="0" fontId="35" fillId="0" borderId="9" applyNumberFormat="0" applyFill="0" applyProtection="0">
      <alignment horizontal="centerContinuous"/>
    </xf>
    <xf numFmtId="0" fontId="18" fillId="26" borderId="0" applyNumberFormat="0" applyBorder="0" applyAlignment="0" applyProtection="0">
      <alignment vertical="center"/>
    </xf>
    <xf numFmtId="181" fontId="28" fillId="0" borderId="0">
      <alignment vertical="top"/>
    </xf>
    <xf numFmtId="0" fontId="19" fillId="8" borderId="0" applyNumberFormat="0" applyBorder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28" fillId="0" borderId="0">
      <alignment vertical="top"/>
    </xf>
    <xf numFmtId="183" fontId="18" fillId="13" borderId="0" applyNumberFormat="0" applyBorder="0" applyAlignment="0" applyProtection="0">
      <alignment vertical="center"/>
    </xf>
    <xf numFmtId="183" fontId="28" fillId="0" borderId="0">
      <alignment vertical="top"/>
    </xf>
    <xf numFmtId="181" fontId="28" fillId="0" borderId="0">
      <alignment vertical="top"/>
    </xf>
    <xf numFmtId="0" fontId="17" fillId="14" borderId="3" applyNumberFormat="0" applyFont="0" applyAlignment="0" applyProtection="0">
      <alignment vertical="center"/>
    </xf>
    <xf numFmtId="183" fontId="28" fillId="0" borderId="0">
      <alignment vertical="top"/>
    </xf>
    <xf numFmtId="0" fontId="28" fillId="0" borderId="0">
      <alignment vertical="top"/>
    </xf>
    <xf numFmtId="183" fontId="29" fillId="7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53" fillId="30" borderId="0" applyNumberFormat="0" applyBorder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178" fontId="19" fillId="21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28" fillId="0" borderId="0">
      <alignment vertical="top"/>
    </xf>
    <xf numFmtId="183" fontId="18" fillId="13" borderId="0" applyNumberFormat="0" applyBorder="0" applyAlignment="0" applyProtection="0">
      <alignment vertical="center"/>
    </xf>
    <xf numFmtId="181" fontId="28" fillId="0" borderId="0">
      <alignment vertical="top"/>
    </xf>
    <xf numFmtId="43" fontId="21" fillId="0" borderId="0" applyFont="0" applyFill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19" fillId="13" borderId="0" applyNumberFormat="0" applyBorder="0" applyAlignment="0" applyProtection="0">
      <alignment vertical="center"/>
    </xf>
    <xf numFmtId="178" fontId="19" fillId="10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81" fontId="28" fillId="0" borderId="0">
      <alignment vertical="top"/>
      <protection locked="0"/>
    </xf>
    <xf numFmtId="181" fontId="28" fillId="0" borderId="0">
      <alignment vertical="top"/>
    </xf>
    <xf numFmtId="183" fontId="19" fillId="16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181" fontId="28" fillId="0" borderId="0">
      <alignment vertical="top"/>
    </xf>
    <xf numFmtId="178" fontId="19" fillId="21" borderId="0" applyNumberFormat="0" applyBorder="0" applyAlignment="0" applyProtection="0">
      <alignment vertical="center"/>
    </xf>
    <xf numFmtId="181" fontId="28" fillId="0" borderId="0">
      <alignment vertical="top"/>
      <protection locked="0"/>
    </xf>
    <xf numFmtId="181" fontId="30" fillId="2" borderId="5" applyNumberFormat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78" fontId="19" fillId="10" borderId="0" applyNumberFormat="0" applyBorder="0" applyAlignment="0" applyProtection="0">
      <alignment vertical="center"/>
    </xf>
    <xf numFmtId="181" fontId="51" fillId="0" borderId="2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21" fillId="31" borderId="0" applyNumberFormat="0" applyBorder="0" applyAlignment="0" applyProtection="0">
      <alignment vertical="center"/>
    </xf>
    <xf numFmtId="181" fontId="28" fillId="0" borderId="0">
      <alignment vertical="top"/>
      <protection locked="0"/>
    </xf>
    <xf numFmtId="181" fontId="28" fillId="0" borderId="0">
      <alignment vertical="top"/>
      <protection locked="0"/>
    </xf>
    <xf numFmtId="181" fontId="18" fillId="18" borderId="0" applyNumberFormat="0" applyBorder="0" applyAlignment="0" applyProtection="0">
      <alignment vertical="center"/>
    </xf>
    <xf numFmtId="181" fontId="28" fillId="0" borderId="0">
      <alignment vertical="top"/>
    </xf>
    <xf numFmtId="178" fontId="18" fillId="18" borderId="0" applyNumberFormat="0" applyBorder="0" applyAlignment="0" applyProtection="0">
      <alignment vertical="center"/>
    </xf>
    <xf numFmtId="183" fontId="21" fillId="47" borderId="15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28" fillId="0" borderId="0">
      <alignment vertical="top"/>
    </xf>
    <xf numFmtId="178" fontId="19" fillId="21" borderId="0" applyNumberFormat="0" applyBorder="0" applyAlignment="0" applyProtection="0">
      <alignment vertical="center"/>
    </xf>
    <xf numFmtId="181" fontId="28" fillId="0" borderId="0">
      <alignment vertical="top"/>
      <protection locked="0"/>
    </xf>
    <xf numFmtId="181" fontId="25" fillId="0" borderId="4">
      <alignment horizontal="left" vertical="center"/>
    </xf>
    <xf numFmtId="178" fontId="19" fillId="13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5" fillId="0" borderId="0"/>
    <xf numFmtId="181" fontId="41" fillId="0" borderId="0"/>
    <xf numFmtId="183" fontId="41" fillId="0" borderId="0"/>
    <xf numFmtId="183" fontId="33" fillId="0" borderId="0" applyNumberFormat="0" applyFill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41" fillId="0" borderId="0"/>
    <xf numFmtId="183" fontId="18" fillId="6" borderId="0" applyNumberFormat="0" applyBorder="0" applyAlignment="0" applyProtection="0">
      <alignment vertical="center"/>
    </xf>
    <xf numFmtId="181" fontId="28" fillId="0" borderId="0">
      <alignment vertical="top"/>
    </xf>
    <xf numFmtId="183" fontId="19" fillId="10" borderId="0" applyNumberFormat="0" applyBorder="0" applyAlignment="0" applyProtection="0">
      <alignment vertical="center"/>
    </xf>
    <xf numFmtId="183" fontId="21" fillId="20" borderId="0" applyNumberFormat="0" applyBorder="0" applyAlignment="0" applyProtection="0">
      <alignment vertical="center"/>
    </xf>
    <xf numFmtId="183" fontId="21" fillId="19" borderId="0" applyNumberFormat="0" applyBorder="0" applyAlignment="0" applyProtection="0">
      <alignment vertical="center"/>
    </xf>
    <xf numFmtId="181" fontId="28" fillId="0" borderId="0">
      <alignment vertical="top"/>
    </xf>
    <xf numFmtId="178" fontId="18" fillId="28" borderId="0" applyNumberFormat="0" applyBorder="0" applyAlignment="0" applyProtection="0">
      <alignment vertical="center"/>
    </xf>
    <xf numFmtId="181" fontId="19" fillId="21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1" fontId="28" fillId="0" borderId="0">
      <alignment vertical="top"/>
    </xf>
    <xf numFmtId="183" fontId="19" fillId="22" borderId="0" applyNumberFormat="0" applyBorder="0" applyAlignment="0" applyProtection="0">
      <alignment vertical="center"/>
    </xf>
    <xf numFmtId="178" fontId="19" fillId="2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21" fillId="48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0" fontId="21" fillId="0" borderId="0">
      <alignment vertical="center"/>
    </xf>
    <xf numFmtId="183" fontId="19" fillId="38" borderId="0" applyNumberFormat="0" applyBorder="0" applyAlignment="0" applyProtection="0">
      <alignment vertical="center"/>
    </xf>
    <xf numFmtId="181" fontId="28" fillId="0" borderId="0">
      <alignment vertical="top"/>
      <protection locked="0"/>
    </xf>
    <xf numFmtId="181" fontId="30" fillId="2" borderId="5" applyNumberFormat="0" applyAlignment="0" applyProtection="0">
      <alignment vertical="center"/>
    </xf>
    <xf numFmtId="181" fontId="28" fillId="0" borderId="0">
      <alignment vertical="top"/>
    </xf>
    <xf numFmtId="0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7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1" fontId="28" fillId="0" borderId="0">
      <alignment vertical="top"/>
      <protection locked="0"/>
    </xf>
    <xf numFmtId="183" fontId="18" fillId="18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1" fontId="28" fillId="0" borderId="0">
      <alignment vertical="top"/>
      <protection locked="0"/>
    </xf>
    <xf numFmtId="181" fontId="28" fillId="0" borderId="0">
      <alignment vertical="top"/>
    </xf>
    <xf numFmtId="183" fontId="18" fillId="11" borderId="0" applyNumberFormat="0" applyBorder="0" applyAlignment="0" applyProtection="0">
      <alignment vertical="center"/>
    </xf>
    <xf numFmtId="181" fontId="28" fillId="0" borderId="0">
      <alignment vertical="top"/>
    </xf>
    <xf numFmtId="181" fontId="19" fillId="21" borderId="0" applyNumberFormat="0" applyBorder="0" applyAlignment="0" applyProtection="0">
      <alignment vertical="center"/>
    </xf>
    <xf numFmtId="181" fontId="28" fillId="0" borderId="0">
      <alignment vertical="top"/>
    </xf>
    <xf numFmtId="181" fontId="19" fillId="21" borderId="0" applyNumberFormat="0" applyBorder="0" applyAlignment="0" applyProtection="0">
      <alignment vertical="center"/>
    </xf>
    <xf numFmtId="181" fontId="28" fillId="0" borderId="0">
      <alignment vertical="top"/>
    </xf>
    <xf numFmtId="181" fontId="28" fillId="0" borderId="0">
      <alignment vertical="top"/>
      <protection locked="0"/>
    </xf>
    <xf numFmtId="181" fontId="28" fillId="0" borderId="0">
      <alignment vertical="top"/>
    </xf>
    <xf numFmtId="183" fontId="19" fillId="10" borderId="0" applyNumberFormat="0" applyBorder="0" applyAlignment="0" applyProtection="0">
      <alignment vertical="center"/>
    </xf>
    <xf numFmtId="181" fontId="18" fillId="26" borderId="0" applyNumberFormat="0" applyBorder="0" applyAlignment="0" applyProtection="0">
      <alignment vertical="center"/>
    </xf>
    <xf numFmtId="181" fontId="28" fillId="0" borderId="0">
      <alignment vertical="top"/>
      <protection locked="0"/>
    </xf>
    <xf numFmtId="183" fontId="19" fillId="10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181" fontId="28" fillId="0" borderId="0">
      <alignment vertical="top"/>
    </xf>
    <xf numFmtId="183" fontId="21" fillId="49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21" fillId="0" borderId="0">
      <alignment vertical="center"/>
    </xf>
    <xf numFmtId="178" fontId="19" fillId="38" borderId="0" applyNumberFormat="0" applyBorder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28" fillId="0" borderId="0">
      <alignment vertical="top"/>
      <protection locked="0"/>
    </xf>
    <xf numFmtId="0" fontId="33" fillId="0" borderId="0" applyNumberFormat="0" applyFill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1" fontId="28" fillId="0" borderId="0">
      <alignment vertical="top"/>
    </xf>
    <xf numFmtId="179" fontId="37" fillId="0" borderId="12" applyAlignment="0" applyProtection="0"/>
    <xf numFmtId="183" fontId="19" fillId="38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1" fontId="28" fillId="0" borderId="0">
      <alignment vertical="top"/>
      <protection locked="0"/>
    </xf>
    <xf numFmtId="183" fontId="45" fillId="0" borderId="17" applyNumberFormat="0" applyFill="0" applyProtection="0">
      <alignment horizontal="center"/>
    </xf>
    <xf numFmtId="178" fontId="33" fillId="0" borderId="0" applyNumberFormat="0" applyFill="0" applyBorder="0" applyAlignment="0" applyProtection="0">
      <alignment vertical="center"/>
    </xf>
    <xf numFmtId="181" fontId="39" fillId="0" borderId="0" applyNumberFormat="0" applyFill="0" applyBorder="0" applyAlignment="0" applyProtection="0"/>
    <xf numFmtId="181" fontId="24" fillId="10" borderId="0" applyNumberFormat="0" applyBorder="0" applyAlignment="0" applyProtection="0">
      <alignment vertical="center"/>
    </xf>
    <xf numFmtId="196" fontId="10" fillId="0" borderId="0" applyFill="0" applyBorder="0" applyProtection="0">
      <alignment horizontal="right"/>
    </xf>
    <xf numFmtId="0" fontId="17" fillId="14" borderId="3" applyNumberFormat="0" applyFont="0" applyAlignment="0" applyProtection="0">
      <alignment vertical="center"/>
    </xf>
    <xf numFmtId="183" fontId="21" fillId="39" borderId="0" applyNumberFormat="0" applyBorder="0" applyAlignment="0" applyProtection="0">
      <alignment vertical="center"/>
    </xf>
    <xf numFmtId="183" fontId="10" fillId="0" borderId="0"/>
    <xf numFmtId="178" fontId="18" fillId="28" borderId="0" applyNumberFormat="0" applyBorder="0" applyAlignment="0" applyProtection="0">
      <alignment vertical="center"/>
    </xf>
    <xf numFmtId="183" fontId="21" fillId="15" borderId="0" applyNumberFormat="0" applyBorder="0" applyAlignment="0" applyProtection="0">
      <alignment vertical="center"/>
    </xf>
    <xf numFmtId="183" fontId="21" fillId="33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15" fillId="0" borderId="0"/>
    <xf numFmtId="213" fontId="55" fillId="0" borderId="0" applyFill="0" applyBorder="0" applyProtection="0">
      <alignment horizontal="center"/>
    </xf>
    <xf numFmtId="183" fontId="33" fillId="0" borderId="16" applyNumberFormat="0" applyFill="0" applyAlignment="0" applyProtection="0">
      <alignment vertical="center"/>
    </xf>
    <xf numFmtId="211" fontId="10" fillId="0" borderId="0" applyFill="0" applyBorder="0" applyProtection="0">
      <alignment horizontal="right"/>
    </xf>
    <xf numFmtId="183" fontId="19" fillId="16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77" fontId="55" fillId="0" borderId="0" applyFill="0" applyBorder="0" applyProtection="0">
      <alignment horizontal="center"/>
    </xf>
    <xf numFmtId="183" fontId="19" fillId="10" borderId="0" applyNumberFormat="0" applyBorder="0" applyAlignment="0" applyProtection="0">
      <alignment vertical="center"/>
    </xf>
    <xf numFmtId="198" fontId="60" fillId="0" borderId="0" applyFill="0" applyBorder="0" applyProtection="0">
      <alignment horizontal="right"/>
    </xf>
    <xf numFmtId="181" fontId="23" fillId="12" borderId="0" applyNumberFormat="0" applyBorder="0" applyAlignment="0" applyProtection="0">
      <alignment vertical="center"/>
    </xf>
    <xf numFmtId="207" fontId="10" fillId="0" borderId="0" applyFill="0" applyBorder="0" applyProtection="0">
      <alignment horizontal="right"/>
    </xf>
    <xf numFmtId="183" fontId="19" fillId="10" borderId="0" applyNumberFormat="0" applyBorder="0" applyAlignment="0" applyProtection="0">
      <alignment vertical="center"/>
    </xf>
    <xf numFmtId="210" fontId="10" fillId="0" borderId="0" applyFill="0" applyBorder="0" applyProtection="0">
      <alignment horizontal="right"/>
    </xf>
    <xf numFmtId="215" fontId="10" fillId="0" borderId="0" applyFill="0" applyBorder="0" applyProtection="0">
      <alignment horizontal="right"/>
    </xf>
    <xf numFmtId="183" fontId="19" fillId="21" borderId="0" applyNumberFormat="0" applyBorder="0" applyAlignment="0" applyProtection="0">
      <alignment vertical="center"/>
    </xf>
    <xf numFmtId="10" fontId="44" fillId="0" borderId="0" applyFont="0" applyFill="0" applyBorder="0" applyAlignment="0" applyProtection="0"/>
    <xf numFmtId="183" fontId="18" fillId="6" borderId="0" applyNumberFormat="0" applyBorder="0" applyAlignment="0" applyProtection="0">
      <alignment vertical="center"/>
    </xf>
    <xf numFmtId="192" fontId="17" fillId="0" borderId="0" applyFont="0" applyFill="0" applyBorder="0" applyAlignment="0" applyProtection="0"/>
    <xf numFmtId="178" fontId="18" fillId="13" borderId="0" applyNumberFormat="0" applyBorder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178" fontId="19" fillId="21" borderId="0" applyNumberFormat="0" applyBorder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79" fontId="37" fillId="0" borderId="12" applyAlignment="0" applyProtection="0"/>
    <xf numFmtId="183" fontId="18" fillId="13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178" fontId="19" fillId="21" borderId="0" applyNumberFormat="0" applyBorder="0" applyAlignment="0" applyProtection="0">
      <alignment vertical="center"/>
    </xf>
    <xf numFmtId="183" fontId="21" fillId="0" borderId="0">
      <alignment vertical="center"/>
    </xf>
    <xf numFmtId="183" fontId="21" fillId="34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21" fillId="31" borderId="0" applyNumberFormat="0" applyBorder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1" fontId="31" fillId="2" borderId="6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1" fontId="32" fillId="0" borderId="7" applyNumberFormat="0" applyFill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78" fontId="18" fillId="1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181" fontId="19" fillId="26" borderId="0" applyNumberFormat="0" applyBorder="0" applyAlignment="0" applyProtection="0">
      <alignment vertical="center"/>
    </xf>
    <xf numFmtId="183" fontId="21" fillId="0" borderId="0">
      <alignment vertical="center"/>
    </xf>
    <xf numFmtId="181" fontId="19" fillId="21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78" fontId="19" fillId="21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1" fontId="19" fillId="21" borderId="0" applyNumberFormat="0" applyBorder="0" applyAlignment="0" applyProtection="0">
      <alignment vertical="center"/>
    </xf>
    <xf numFmtId="178" fontId="19" fillId="13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1" fontId="19" fillId="1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1" fontId="19" fillId="10" borderId="0" applyNumberFormat="0" applyBorder="0" applyAlignment="0" applyProtection="0">
      <alignment vertical="center"/>
    </xf>
    <xf numFmtId="178" fontId="19" fillId="13" borderId="0" applyNumberFormat="0" applyBorder="0" applyAlignment="0" applyProtection="0">
      <alignment vertical="center"/>
    </xf>
    <xf numFmtId="183" fontId="21" fillId="37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19" fillId="13" borderId="0" applyNumberFormat="0" applyBorder="0" applyAlignment="0" applyProtection="0">
      <alignment vertical="center"/>
    </xf>
    <xf numFmtId="178" fontId="19" fillId="10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21" fillId="30" borderId="0" applyNumberFormat="0" applyBorder="0" applyAlignment="0" applyProtection="0">
      <alignment vertical="center"/>
    </xf>
    <xf numFmtId="183" fontId="21" fillId="0" borderId="0">
      <alignment vertical="center"/>
    </xf>
    <xf numFmtId="183" fontId="21" fillId="34" borderId="0" applyNumberFormat="0" applyBorder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183" fontId="21" fillId="31" borderId="0" applyNumberFormat="0" applyBorder="0" applyAlignment="0" applyProtection="0">
      <alignment vertical="center"/>
    </xf>
    <xf numFmtId="183" fontId="21" fillId="0" borderId="0">
      <alignment vertical="center"/>
    </xf>
    <xf numFmtId="183" fontId="21" fillId="34" borderId="0" applyNumberFormat="0" applyBorder="0" applyAlignment="0" applyProtection="0">
      <alignment vertical="center"/>
    </xf>
    <xf numFmtId="183" fontId="21" fillId="31" borderId="0" applyNumberFormat="0" applyBorder="0" applyAlignment="0" applyProtection="0">
      <alignment vertical="center"/>
    </xf>
    <xf numFmtId="178" fontId="20" fillId="0" borderId="2" applyNumberFormat="0" applyFill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3" fontId="21" fillId="31" borderId="0" applyNumberFormat="0" applyBorder="0" applyAlignment="0" applyProtection="0">
      <alignment vertical="center"/>
    </xf>
    <xf numFmtId="178" fontId="19" fillId="21" borderId="0" applyNumberFormat="0" applyBorder="0" applyAlignment="0" applyProtection="0">
      <alignment vertical="center"/>
    </xf>
    <xf numFmtId="178" fontId="19" fillId="21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1" fontId="51" fillId="0" borderId="21" applyNumberFormat="0" applyFill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178" fontId="51" fillId="0" borderId="21" applyNumberFormat="0" applyFill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3" fontId="21" fillId="31" borderId="0" applyNumberFormat="0" applyBorder="0" applyAlignment="0" applyProtection="0">
      <alignment vertical="center"/>
    </xf>
    <xf numFmtId="183" fontId="21" fillId="31" borderId="0" applyNumberFormat="0" applyBorder="0" applyAlignment="0" applyProtection="0">
      <alignment vertical="center"/>
    </xf>
    <xf numFmtId="179" fontId="37" fillId="0" borderId="12" applyAlignment="0" applyProtection="0"/>
    <xf numFmtId="0" fontId="51" fillId="0" borderId="21" applyNumberFormat="0" applyFill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78" fontId="20" fillId="0" borderId="2" applyNumberFormat="0" applyFill="0" applyAlignment="0" applyProtection="0">
      <alignment vertical="center"/>
    </xf>
    <xf numFmtId="181" fontId="51" fillId="0" borderId="2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21" fillId="31" borderId="0" applyNumberFormat="0" applyBorder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181" fontId="19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21" fillId="4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78" fontId="19" fillId="21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3" fontId="21" fillId="42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21" fillId="20" borderId="0" applyNumberFormat="0" applyBorder="0" applyAlignment="0" applyProtection="0">
      <alignment vertical="center"/>
    </xf>
    <xf numFmtId="183" fontId="21" fillId="19" borderId="0" applyNumberFormat="0" applyBorder="0" applyAlignment="0" applyProtection="0">
      <alignment vertical="center"/>
    </xf>
    <xf numFmtId="183" fontId="21" fillId="19" borderId="0" applyNumberFormat="0" applyBorder="0" applyAlignment="0" applyProtection="0">
      <alignment vertical="center"/>
    </xf>
    <xf numFmtId="183" fontId="21" fillId="31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3" fontId="21" fillId="0" borderId="0">
      <alignment vertical="center"/>
    </xf>
    <xf numFmtId="178" fontId="19" fillId="21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21" fillId="33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3" fontId="67" fillId="54" borderId="0" applyNumberFormat="0" applyBorder="0" applyAlignment="0" applyProtection="0">
      <alignment vertical="center"/>
    </xf>
    <xf numFmtId="181" fontId="19" fillId="21" borderId="0" applyNumberFormat="0" applyBorder="0" applyAlignment="0" applyProtection="0">
      <alignment vertical="center"/>
    </xf>
    <xf numFmtId="178" fontId="19" fillId="21" borderId="0" applyNumberFormat="0" applyBorder="0" applyAlignment="0" applyProtection="0">
      <alignment vertical="center"/>
    </xf>
    <xf numFmtId="181" fontId="18" fillId="13" borderId="0" applyNumberFormat="0" applyBorder="0" applyAlignment="0" applyProtection="0">
      <alignment vertical="center"/>
    </xf>
    <xf numFmtId="178" fontId="19" fillId="21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1" fontId="18" fillId="13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1" fontId="18" fillId="11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1" fontId="19" fillId="21" borderId="0" applyNumberFormat="0" applyBorder="0" applyAlignment="0" applyProtection="0">
      <alignment vertical="center"/>
    </xf>
    <xf numFmtId="178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3" fontId="68" fillId="0" borderId="26" applyNumberFormat="0" applyFill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78" fontId="19" fillId="21" borderId="0" applyNumberFormat="0" applyBorder="0" applyAlignment="0" applyProtection="0">
      <alignment vertical="center"/>
    </xf>
    <xf numFmtId="178" fontId="19" fillId="21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1" fontId="18" fillId="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78" fontId="18" fillId="6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1" fontId="32" fillId="0" borderId="7" applyNumberFormat="0" applyFill="0" applyAlignment="0" applyProtection="0">
      <alignment vertical="center"/>
    </xf>
    <xf numFmtId="178" fontId="19" fillId="21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10" borderId="0" applyNumberFormat="0" applyBorder="0" applyAlignment="0" applyProtection="0">
      <alignment vertical="center"/>
    </xf>
    <xf numFmtId="178" fontId="32" fillId="0" borderId="7" applyNumberFormat="0" applyFill="0" applyAlignment="0" applyProtection="0">
      <alignment vertical="center"/>
    </xf>
    <xf numFmtId="178" fontId="19" fillId="21" borderId="0" applyNumberFormat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3" fontId="21" fillId="0" borderId="0">
      <alignment vertical="center"/>
    </xf>
    <xf numFmtId="183" fontId="19" fillId="26" borderId="0" applyNumberFormat="0" applyBorder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1" fontId="32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0" borderId="0">
      <alignment vertical="top"/>
    </xf>
    <xf numFmtId="178" fontId="32" fillId="0" borderId="7" applyNumberFormat="0" applyFill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3" fontId="21" fillId="0" borderId="0">
      <alignment vertical="center"/>
    </xf>
    <xf numFmtId="0" fontId="32" fillId="0" borderId="7" applyNumberFormat="0" applyFill="0" applyAlignment="0" applyProtection="0">
      <alignment vertical="center"/>
    </xf>
    <xf numFmtId="183" fontId="21" fillId="0" borderId="0">
      <alignment vertical="center"/>
    </xf>
    <xf numFmtId="183" fontId="18" fillId="2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1" fontId="18" fillId="23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78" fontId="19" fillId="10" borderId="0" applyNumberFormat="0" applyBorder="0" applyAlignment="0" applyProtection="0">
      <alignment vertical="center"/>
    </xf>
    <xf numFmtId="181" fontId="19" fillId="21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78" fontId="19" fillId="10" borderId="0" applyNumberFormat="0" applyBorder="0" applyAlignment="0" applyProtection="0">
      <alignment vertical="center"/>
    </xf>
    <xf numFmtId="181" fontId="20" fillId="0" borderId="2" applyNumberFormat="0" applyFill="0" applyAlignment="0" applyProtection="0">
      <alignment vertical="center"/>
    </xf>
    <xf numFmtId="178" fontId="19" fillId="21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1" fontId="20" fillId="0" borderId="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183" fontId="19" fillId="21" borderId="0" applyNumberFormat="0" applyBorder="0" applyAlignment="0" applyProtection="0">
      <alignment vertical="center"/>
    </xf>
    <xf numFmtId="181" fontId="18" fillId="11" borderId="0" applyNumberFormat="0" applyBorder="0" applyAlignment="0" applyProtection="0">
      <alignment vertical="center"/>
    </xf>
    <xf numFmtId="181" fontId="19" fillId="13" borderId="0" applyNumberFormat="0" applyBorder="0" applyAlignment="0" applyProtection="0">
      <alignment vertical="center"/>
    </xf>
    <xf numFmtId="181" fontId="19" fillId="10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9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9" fillId="2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1" fontId="19" fillId="22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1" fontId="18" fillId="11" borderId="0" applyNumberFormat="0" applyBorder="0" applyAlignment="0" applyProtection="0">
      <alignment vertical="center"/>
    </xf>
    <xf numFmtId="181" fontId="19" fillId="13" borderId="0" applyNumberFormat="0" applyBorder="0" applyAlignment="0" applyProtection="0">
      <alignment vertical="center"/>
    </xf>
    <xf numFmtId="181" fontId="19" fillId="10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181" fontId="19" fillId="13" borderId="0" applyNumberFormat="0" applyBorder="0" applyAlignment="0" applyProtection="0">
      <alignment vertical="center"/>
    </xf>
    <xf numFmtId="181" fontId="19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/>
    <xf numFmtId="183" fontId="53" fillId="39" borderId="0" applyNumberFormat="0" applyBorder="0" applyAlignment="0" applyProtection="0">
      <alignment vertical="center"/>
    </xf>
    <xf numFmtId="178" fontId="19" fillId="13" borderId="0" applyNumberFormat="0" applyBorder="0" applyAlignment="0" applyProtection="0">
      <alignment vertical="center"/>
    </xf>
    <xf numFmtId="178" fontId="19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21" fillId="33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83" fontId="21" fillId="15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21" fillId="3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83" fontId="21" fillId="15" borderId="0" applyNumberFormat="0" applyBorder="0" applyAlignment="0" applyProtection="0">
      <alignment vertical="center"/>
    </xf>
    <xf numFmtId="183" fontId="21" fillId="33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21" fillId="33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1" fontId="19" fillId="10" borderId="0" applyNumberFormat="0" applyBorder="0" applyAlignment="0" applyProtection="0">
      <alignment vertical="center"/>
    </xf>
    <xf numFmtId="178" fontId="19" fillId="10" borderId="0" applyNumberFormat="0" applyBorder="0" applyAlignment="0" applyProtection="0">
      <alignment vertical="center"/>
    </xf>
    <xf numFmtId="181" fontId="19" fillId="10" borderId="0" applyNumberFormat="0" applyBorder="0" applyAlignment="0" applyProtection="0">
      <alignment vertical="center"/>
    </xf>
    <xf numFmtId="178" fontId="19" fillId="10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1" fontId="19" fillId="10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183" fontId="21" fillId="33" borderId="0" applyNumberFormat="0" applyBorder="0" applyAlignment="0" applyProtection="0">
      <alignment vertical="center"/>
    </xf>
    <xf numFmtId="183" fontId="21" fillId="3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78" fontId="19" fillId="10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78" fontId="19" fillId="10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1" fontId="19" fillId="10" borderId="0" applyNumberFormat="0" applyBorder="0" applyAlignment="0" applyProtection="0">
      <alignment vertical="center"/>
    </xf>
    <xf numFmtId="178" fontId="19" fillId="10" borderId="0" applyNumberFormat="0" applyBorder="0" applyAlignment="0" applyProtection="0">
      <alignment vertical="center"/>
    </xf>
    <xf numFmtId="178" fontId="19" fillId="10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78" fontId="19" fillId="10" borderId="0" applyNumberFormat="0" applyBorder="0" applyAlignment="0" applyProtection="0">
      <alignment vertical="center"/>
    </xf>
    <xf numFmtId="178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1" fontId="70" fillId="0" borderId="0"/>
    <xf numFmtId="0" fontId="21" fillId="0" borderId="0">
      <alignment vertical="center"/>
    </xf>
    <xf numFmtId="181" fontId="26" fillId="2" borderId="25"/>
    <xf numFmtId="183" fontId="18" fillId="11" borderId="0" applyNumberFormat="0" applyBorder="0" applyAlignment="0" applyProtection="0">
      <alignment vertical="center"/>
    </xf>
    <xf numFmtId="181" fontId="19" fillId="10" borderId="0" applyNumberFormat="0" applyBorder="0" applyAlignment="0" applyProtection="0">
      <alignment vertical="center"/>
    </xf>
    <xf numFmtId="178" fontId="19" fillId="10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78" fontId="19" fillId="10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41" fontId="17" fillId="0" borderId="0" applyFont="0" applyFill="0" applyBorder="0" applyAlignment="0" applyProtection="0"/>
    <xf numFmtId="183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1" fontId="19" fillId="10" borderId="0" applyNumberFormat="0" applyBorder="0" applyAlignment="0" applyProtection="0">
      <alignment vertical="center"/>
    </xf>
    <xf numFmtId="178" fontId="19" fillId="10" borderId="0" applyNumberFormat="0" applyBorder="0" applyAlignment="0" applyProtection="0">
      <alignment vertical="center"/>
    </xf>
    <xf numFmtId="0" fontId="21" fillId="0" borderId="0"/>
    <xf numFmtId="178" fontId="19" fillId="10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0" borderId="0">
      <protection locked="0"/>
    </xf>
    <xf numFmtId="183" fontId="19" fillId="10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183" fontId="19" fillId="1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3" fontId="21" fillId="0" borderId="0">
      <alignment vertical="center"/>
    </xf>
    <xf numFmtId="178" fontId="19" fillId="16" borderId="0" applyNumberFormat="0" applyBorder="0" applyAlignment="0" applyProtection="0">
      <alignment vertical="center"/>
    </xf>
    <xf numFmtId="178" fontId="19" fillId="7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79" fontId="37" fillId="0" borderId="12" applyAlignment="0" applyProtection="0"/>
    <xf numFmtId="0" fontId="19" fillId="26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16" borderId="0" applyNumberFormat="0" applyBorder="0" applyAlignment="0" applyProtection="0">
      <alignment vertical="center"/>
    </xf>
    <xf numFmtId="181" fontId="18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1" fontId="18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31" fillId="2" borderId="6" applyNumberFormat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1" fontId="18" fillId="25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78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78" fontId="19" fillId="7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21" fillId="37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25" fillId="0" borderId="4">
      <alignment horizontal="left" vertical="center"/>
    </xf>
    <xf numFmtId="181" fontId="38" fillId="0" borderId="13" applyNumberFormat="0" applyFill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181" fontId="19" fillId="16" borderId="0" applyNumberFormat="0" applyBorder="0" applyAlignment="0" applyProtection="0">
      <alignment vertical="center"/>
    </xf>
    <xf numFmtId="181" fontId="19" fillId="7" borderId="0" applyNumberFormat="0" applyBorder="0" applyAlignment="0" applyProtection="0">
      <alignment vertical="center"/>
    </xf>
    <xf numFmtId="183" fontId="53" fillId="53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78" fontId="19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78" fontId="19" fillId="7" borderId="0" applyNumberFormat="0" applyBorder="0" applyAlignment="0" applyProtection="0">
      <alignment vertical="center"/>
    </xf>
    <xf numFmtId="181" fontId="34" fillId="24" borderId="8" applyNumberFormat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21" fillId="53" borderId="0" applyNumberFormat="0" applyBorder="0" applyAlignment="0" applyProtection="0">
      <alignment vertical="center"/>
    </xf>
    <xf numFmtId="183" fontId="21" fillId="35" borderId="0" applyNumberFormat="0" applyBorder="0" applyAlignment="0" applyProtection="0">
      <alignment vertical="center"/>
    </xf>
    <xf numFmtId="181" fontId="19" fillId="7" borderId="0" applyNumberFormat="0" applyBorder="0" applyAlignment="0" applyProtection="0">
      <alignment vertical="center"/>
    </xf>
    <xf numFmtId="178" fontId="19" fillId="7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21" fillId="0" borderId="0">
      <alignment vertical="center"/>
    </xf>
    <xf numFmtId="0" fontId="19" fillId="7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7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21" fillId="53" borderId="0" applyNumberFormat="0" applyBorder="0" applyAlignment="0" applyProtection="0">
      <alignment vertical="center"/>
    </xf>
    <xf numFmtId="183" fontId="21" fillId="35" borderId="0" applyNumberFormat="0" applyBorder="0" applyAlignment="0" applyProtection="0">
      <alignment vertical="center"/>
    </xf>
    <xf numFmtId="183" fontId="21" fillId="35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21" fillId="40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21" fillId="53" borderId="0" applyNumberFormat="0" applyBorder="0" applyAlignment="0" applyProtection="0">
      <alignment vertical="center"/>
    </xf>
    <xf numFmtId="183" fontId="21" fillId="35" borderId="0" applyNumberFormat="0" applyBorder="0" applyAlignment="0" applyProtection="0">
      <alignment vertical="center"/>
    </xf>
    <xf numFmtId="183" fontId="21" fillId="34" borderId="0" applyNumberFormat="0" applyBorder="0" applyAlignment="0" applyProtection="0">
      <alignment vertical="center"/>
    </xf>
    <xf numFmtId="183" fontId="21" fillId="40" borderId="0" applyNumberFormat="0" applyBorder="0" applyAlignment="0" applyProtection="0">
      <alignment vertical="center"/>
    </xf>
    <xf numFmtId="183" fontId="21" fillId="40" borderId="0" applyNumberFormat="0" applyBorder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21" fillId="53" borderId="0" applyNumberFormat="0" applyBorder="0" applyAlignment="0" applyProtection="0">
      <alignment vertical="center"/>
    </xf>
    <xf numFmtId="183" fontId="21" fillId="35" borderId="0" applyNumberFormat="0" applyBorder="0" applyAlignment="0" applyProtection="0">
      <alignment vertical="center"/>
    </xf>
    <xf numFmtId="183" fontId="21" fillId="40" borderId="0" applyNumberFormat="0" applyBorder="0" applyAlignment="0" applyProtection="0">
      <alignment vertical="center"/>
    </xf>
    <xf numFmtId="183" fontId="21" fillId="35" borderId="0" applyNumberFormat="0" applyBorder="0" applyAlignment="0" applyProtection="0">
      <alignment vertical="center"/>
    </xf>
    <xf numFmtId="183" fontId="21" fillId="40" borderId="0" applyNumberFormat="0" applyBorder="0" applyAlignment="0" applyProtection="0">
      <alignment vertical="center"/>
    </xf>
    <xf numFmtId="183" fontId="21" fillId="35" borderId="0" applyNumberFormat="0" applyBorder="0" applyAlignment="0" applyProtection="0">
      <alignment vertical="center"/>
    </xf>
    <xf numFmtId="183" fontId="21" fillId="40" borderId="0" applyNumberFormat="0" applyBorder="0" applyAlignment="0" applyProtection="0">
      <alignment vertical="center"/>
    </xf>
    <xf numFmtId="183" fontId="21" fillId="40" borderId="0" applyNumberFormat="0" applyBorder="0" applyAlignment="0" applyProtection="0">
      <alignment vertical="center"/>
    </xf>
    <xf numFmtId="181" fontId="19" fillId="7" borderId="0" applyNumberFormat="0" applyBorder="0" applyAlignment="0" applyProtection="0">
      <alignment vertical="center"/>
    </xf>
    <xf numFmtId="0" fontId="21" fillId="0" borderId="0">
      <alignment vertical="center"/>
    </xf>
    <xf numFmtId="181" fontId="40" fillId="0" borderId="0"/>
    <xf numFmtId="178" fontId="19" fillId="7" borderId="0" applyNumberFormat="0" applyBorder="0" applyAlignment="0" applyProtection="0">
      <alignment vertical="center"/>
    </xf>
    <xf numFmtId="178" fontId="19" fillId="7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0" fontId="21" fillId="40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21" fillId="40" borderId="0" applyNumberFormat="0" applyBorder="0" applyAlignment="0" applyProtection="0">
      <alignment vertical="center"/>
    </xf>
    <xf numFmtId="183" fontId="21" fillId="40" borderId="0" applyNumberFormat="0" applyBorder="0" applyAlignment="0" applyProtection="0">
      <alignment vertical="center"/>
    </xf>
    <xf numFmtId="178" fontId="27" fillId="0" borderId="0" applyNumberFormat="0" applyFill="0" applyBorder="0" applyAlignment="0" applyProtection="0">
      <alignment vertical="center"/>
    </xf>
    <xf numFmtId="183" fontId="21" fillId="40" borderId="0" applyNumberFormat="0" applyBorder="0" applyAlignment="0" applyProtection="0">
      <alignment vertical="center"/>
    </xf>
    <xf numFmtId="183" fontId="21" fillId="40" borderId="0" applyNumberFormat="0" applyBorder="0" applyAlignment="0" applyProtection="0">
      <alignment vertical="center"/>
    </xf>
    <xf numFmtId="183" fontId="21" fillId="40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19" fillId="7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47" fillId="22" borderId="6" applyNumberFormat="0" applyAlignment="0" applyProtection="0">
      <alignment vertical="center"/>
    </xf>
    <xf numFmtId="0" fontId="21" fillId="0" borderId="0">
      <alignment vertical="center"/>
    </xf>
    <xf numFmtId="183" fontId="19" fillId="7" borderId="0" applyNumberFormat="0" applyBorder="0" applyAlignment="0" applyProtection="0">
      <alignment vertical="center"/>
    </xf>
    <xf numFmtId="183" fontId="35" fillId="0" borderId="9" applyNumberFormat="0" applyFill="0" applyProtection="0">
      <alignment horizontal="centerContinuous"/>
    </xf>
    <xf numFmtId="0" fontId="47" fillId="22" borderId="6" applyNumberFormat="0" applyAlignment="0" applyProtection="0">
      <alignment vertical="center"/>
    </xf>
    <xf numFmtId="0" fontId="21" fillId="0" borderId="0">
      <alignment vertical="center"/>
    </xf>
    <xf numFmtId="183" fontId="19" fillId="7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1" fontId="25" fillId="0" borderId="4">
      <alignment horizontal="left" vertical="center"/>
    </xf>
    <xf numFmtId="0" fontId="19" fillId="7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7" borderId="0" applyNumberFormat="0" applyBorder="0" applyAlignment="0" applyProtection="0">
      <alignment vertical="center"/>
    </xf>
    <xf numFmtId="183" fontId="25" fillId="0" borderId="4">
      <alignment horizontal="left" vertical="center"/>
    </xf>
    <xf numFmtId="183" fontId="19" fillId="7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1" fontId="19" fillId="7" borderId="0" applyNumberFormat="0" applyBorder="0" applyAlignment="0" applyProtection="0">
      <alignment vertical="center"/>
    </xf>
    <xf numFmtId="178" fontId="19" fillId="7" borderId="0" applyNumberFormat="0" applyBorder="0" applyAlignment="0" applyProtection="0">
      <alignment vertical="center"/>
    </xf>
    <xf numFmtId="178" fontId="19" fillId="7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25" fillId="0" borderId="4">
      <alignment horizontal="left" vertical="center"/>
    </xf>
    <xf numFmtId="183" fontId="18" fillId="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25" fillId="0" borderId="4">
      <alignment horizontal="left" vertical="center"/>
    </xf>
    <xf numFmtId="0" fontId="19" fillId="7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5" fontId="17" fillId="0" borderId="0" applyFill="0" applyBorder="0" applyAlignment="0"/>
    <xf numFmtId="0" fontId="18" fillId="23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21" fillId="0" borderId="0">
      <alignment vertical="center"/>
    </xf>
    <xf numFmtId="183" fontId="21" fillId="4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1" fontId="19" fillId="7" borderId="0" applyNumberFormat="0" applyBorder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78" fontId="19" fillId="7" borderId="0" applyNumberFormat="0" applyBorder="0" applyAlignment="0" applyProtection="0">
      <alignment vertical="center"/>
    </xf>
    <xf numFmtId="183" fontId="21" fillId="0" borderId="0">
      <alignment vertical="center"/>
    </xf>
    <xf numFmtId="178" fontId="19" fillId="7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19" fillId="7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21" fillId="19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83" fontId="21" fillId="19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0" fontId="17" fillId="0" borderId="0">
      <alignment vertical="top"/>
    </xf>
    <xf numFmtId="178" fontId="18" fillId="6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9" fillId="7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78" fontId="19" fillId="7" borderId="0" applyNumberFormat="0" applyBorder="0" applyAlignment="0" applyProtection="0">
      <alignment vertical="center"/>
    </xf>
    <xf numFmtId="178" fontId="19" fillId="7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19" fillId="7" borderId="0" applyNumberFormat="0" applyBorder="0" applyAlignment="0" applyProtection="0">
      <alignment vertical="center"/>
    </xf>
    <xf numFmtId="181" fontId="72" fillId="0" borderId="0"/>
    <xf numFmtId="183" fontId="19" fillId="7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0" fontId="21" fillId="0" borderId="0">
      <alignment vertical="center"/>
    </xf>
    <xf numFmtId="183" fontId="19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7" borderId="0" applyNumberFormat="0" applyBorder="0" applyAlignment="0" applyProtection="0">
      <alignment vertical="center"/>
    </xf>
    <xf numFmtId="0" fontId="21" fillId="0" borderId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0" fontId="17" fillId="0" borderId="0"/>
    <xf numFmtId="183" fontId="18" fillId="6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9" fillId="7" borderId="0" applyNumberFormat="0" applyBorder="0" applyAlignment="0" applyProtection="0">
      <alignment vertical="center"/>
    </xf>
    <xf numFmtId="178" fontId="19" fillId="7" borderId="0" applyNumberFormat="0" applyBorder="0" applyAlignment="0" applyProtection="0">
      <alignment vertical="center"/>
    </xf>
    <xf numFmtId="178" fontId="19" fillId="7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19" fillId="7" borderId="0" applyNumberFormat="0" applyBorder="0" applyAlignment="0" applyProtection="0">
      <alignment vertical="center"/>
    </xf>
    <xf numFmtId="178" fontId="18" fillId="18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16" borderId="0" applyNumberFormat="0" applyBorder="0" applyAlignment="0" applyProtection="0">
      <alignment vertical="center"/>
    </xf>
    <xf numFmtId="181" fontId="19" fillId="8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7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1" fontId="19" fillId="7" borderId="0" applyNumberFormat="0" applyBorder="0" applyAlignment="0" applyProtection="0">
      <alignment vertical="center"/>
    </xf>
    <xf numFmtId="178" fontId="19" fillId="7" borderId="0" applyNumberFormat="0" applyBorder="0" applyAlignment="0" applyProtection="0">
      <alignment vertical="center"/>
    </xf>
    <xf numFmtId="181" fontId="35" fillId="0" borderId="9" applyNumberFormat="0" applyFill="0" applyProtection="0">
      <alignment horizontal="centerContinuous"/>
    </xf>
    <xf numFmtId="183" fontId="19" fillId="7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19" fillId="7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1" fontId="19" fillId="7" borderId="0" applyNumberFormat="0" applyBorder="0" applyAlignment="0" applyProtection="0">
      <alignment vertical="center"/>
    </xf>
    <xf numFmtId="181" fontId="73" fillId="0" borderId="0" applyFont="0" applyFill="0" applyBorder="0" applyAlignment="0" applyProtection="0"/>
    <xf numFmtId="178" fontId="19" fillId="7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19" fillId="7" borderId="0" applyNumberFormat="0" applyBorder="0" applyAlignment="0" applyProtection="0">
      <alignment vertical="center"/>
    </xf>
    <xf numFmtId="183" fontId="53" fillId="48" borderId="0" applyNumberFormat="0" applyBorder="0" applyAlignment="0" applyProtection="0">
      <alignment vertical="center"/>
    </xf>
    <xf numFmtId="4" fontId="74" fillId="0" borderId="0">
      <alignment horizontal="right"/>
    </xf>
    <xf numFmtId="183" fontId="19" fillId="38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18" fillId="13" borderId="0" applyNumberFormat="0" applyBorder="0" applyAlignment="0" applyProtection="0">
      <alignment vertical="center"/>
    </xf>
    <xf numFmtId="181" fontId="19" fillId="7" borderId="0" applyNumberFormat="0" applyBorder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78" fontId="19" fillId="7" borderId="0" applyNumberFormat="0" applyBorder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78" fontId="19" fillId="7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18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9" fillId="7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1" fontId="15" fillId="0" borderId="0"/>
    <xf numFmtId="178" fontId="19" fillId="16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78" fontId="18" fillId="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5" fillId="0" borderId="0"/>
    <xf numFmtId="178" fontId="31" fillId="2" borderId="6" applyNumberFormat="0" applyAlignment="0" applyProtection="0">
      <alignment vertical="center"/>
    </xf>
    <xf numFmtId="181" fontId="19" fillId="1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5" fillId="0" borderId="0"/>
    <xf numFmtId="183" fontId="18" fillId="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18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30" fillId="2" borderId="5" applyNumberFormat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8" fillId="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18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78" fontId="18" fillId="6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183" fontId="18" fillId="6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18" fillId="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30" fillId="2" borderId="5" applyNumberFormat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183" fontId="18" fillId="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183" fontId="18" fillId="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181" fontId="19" fillId="8" borderId="0" applyNumberFormat="0" applyBorder="0" applyAlignment="0" applyProtection="0">
      <alignment vertical="center"/>
    </xf>
    <xf numFmtId="181" fontId="19" fillId="16" borderId="0" applyNumberFormat="0" applyBorder="0" applyAlignment="0" applyProtection="0">
      <alignment vertical="center"/>
    </xf>
    <xf numFmtId="183" fontId="53" fillId="42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3" fontId="21" fillId="42" borderId="0" applyNumberFormat="0" applyBorder="0" applyAlignment="0" applyProtection="0">
      <alignment vertical="center"/>
    </xf>
    <xf numFmtId="183" fontId="21" fillId="20" borderId="0" applyNumberFormat="0" applyBorder="0" applyAlignment="0" applyProtection="0">
      <alignment vertical="center"/>
    </xf>
    <xf numFmtId="181" fontId="19" fillId="16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78" fontId="18" fillId="18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21" fillId="20" borderId="0" applyNumberFormat="0" applyBorder="0" applyAlignment="0" applyProtection="0">
      <alignment vertical="center"/>
    </xf>
    <xf numFmtId="183" fontId="21" fillId="20" borderId="0" applyNumberFormat="0" applyBorder="0" applyAlignment="0" applyProtection="0">
      <alignment vertical="center"/>
    </xf>
    <xf numFmtId="183" fontId="45" fillId="0" borderId="17" applyNumberFormat="0" applyFill="0" applyProtection="0">
      <alignment horizontal="center"/>
    </xf>
    <xf numFmtId="183" fontId="21" fillId="42" borderId="0" applyNumberFormat="0" applyBorder="0" applyAlignment="0" applyProtection="0">
      <alignment vertical="center"/>
    </xf>
    <xf numFmtId="183" fontId="21" fillId="19" borderId="0" applyNumberFormat="0" applyBorder="0" applyAlignment="0" applyProtection="0">
      <alignment vertical="center"/>
    </xf>
    <xf numFmtId="183" fontId="21" fillId="42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21" fillId="20" borderId="0" applyNumberFormat="0" applyBorder="0" applyAlignment="0" applyProtection="0">
      <alignment vertical="center"/>
    </xf>
    <xf numFmtId="183" fontId="21" fillId="19" borderId="0" applyNumberFormat="0" applyBorder="0" applyAlignment="0" applyProtection="0">
      <alignment vertical="center"/>
    </xf>
    <xf numFmtId="183" fontId="21" fillId="20" borderId="0" applyNumberFormat="0" applyBorder="0" applyAlignment="0" applyProtection="0">
      <alignment vertical="center"/>
    </xf>
    <xf numFmtId="183" fontId="21" fillId="19" borderId="0" applyNumberFormat="0" applyBorder="0" applyAlignment="0" applyProtection="0">
      <alignment vertical="center"/>
    </xf>
    <xf numFmtId="183" fontId="21" fillId="19" borderId="0" applyNumberFormat="0" applyBorder="0" applyAlignment="0" applyProtection="0">
      <alignment vertical="center"/>
    </xf>
    <xf numFmtId="181" fontId="19" fillId="16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0" borderId="0">
      <alignment vertical="center"/>
    </xf>
    <xf numFmtId="183" fontId="35" fillId="0" borderId="9" applyNumberFormat="0" applyFill="0" applyProtection="0">
      <alignment horizontal="centerContinuous"/>
    </xf>
    <xf numFmtId="183" fontId="18" fillId="23" borderId="0" applyNumberFormat="0" applyBorder="0" applyAlignment="0" applyProtection="0">
      <alignment vertical="center"/>
    </xf>
    <xf numFmtId="183" fontId="21" fillId="19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21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3" fontId="21" fillId="0" borderId="0">
      <alignment vertical="center"/>
    </xf>
    <xf numFmtId="183" fontId="21" fillId="19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83" fontId="21" fillId="0" borderId="0">
      <alignment vertical="center"/>
    </xf>
    <xf numFmtId="183" fontId="21" fillId="37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1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9" fillId="16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18" fillId="25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83" fontId="21" fillId="49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8" fillId="25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9" fillId="16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78" fontId="18" fillId="18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1" fontId="19" fillId="16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1" fontId="32" fillId="0" borderId="7" applyNumberFormat="0" applyFill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1" fontId="19" fillId="16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1" fontId="33" fillId="0" borderId="16" applyNumberFormat="0" applyFill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181" fontId="10" fillId="0" borderId="0" applyNumberFormat="0" applyFont="0" applyFill="0" applyBorder="0" applyProtection="0">
      <alignment horizontal="left" vertical="center"/>
    </xf>
    <xf numFmtId="183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1" fontId="19" fillId="16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1" fontId="19" fillId="38" borderId="0" applyNumberFormat="0" applyBorder="0" applyAlignment="0" applyProtection="0">
      <alignment vertical="center"/>
    </xf>
    <xf numFmtId="181" fontId="19" fillId="27" borderId="0" applyNumberFormat="0" applyBorder="0" applyAlignment="0" applyProtection="0">
      <alignment vertical="center"/>
    </xf>
    <xf numFmtId="178" fontId="19" fillId="38" borderId="0" applyNumberFormat="0" applyBorder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78" fontId="19" fillId="38" borderId="0" applyNumberFormat="0" applyBorder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1" fontId="19" fillId="38" borderId="0" applyNumberFormat="0" applyBorder="0" applyAlignment="0" applyProtection="0">
      <alignment vertical="center"/>
    </xf>
    <xf numFmtId="181" fontId="19" fillId="27" borderId="0" applyNumberFormat="0" applyBorder="0" applyAlignment="0" applyProtection="0">
      <alignment vertical="center"/>
    </xf>
    <xf numFmtId="178" fontId="19" fillId="38" borderId="0" applyNumberFormat="0" applyBorder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78" fontId="19" fillId="38" borderId="0" applyNumberFormat="0" applyBorder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78" fontId="18" fillId="18" borderId="0" applyNumberFormat="0" applyBorder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5" fillId="0" borderId="17" applyNumberFormat="0" applyFill="0" applyProtection="0">
      <alignment horizontal="left"/>
    </xf>
    <xf numFmtId="0" fontId="19" fillId="3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1" fontId="19" fillId="38" borderId="0" applyNumberFormat="0" applyBorder="0" applyAlignment="0" applyProtection="0">
      <alignment vertical="center"/>
    </xf>
    <xf numFmtId="181" fontId="19" fillId="27" borderId="0" applyNumberFormat="0" applyBorder="0" applyAlignment="0" applyProtection="0">
      <alignment vertical="center"/>
    </xf>
    <xf numFmtId="178" fontId="19" fillId="38" borderId="0" applyNumberFormat="0" applyBorder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1" fontId="47" fillId="22" borderId="6" applyNumberFormat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183" fontId="21" fillId="36" borderId="0" applyNumberFormat="0" applyBorder="0" applyAlignment="0" applyProtection="0">
      <alignment vertical="center"/>
    </xf>
    <xf numFmtId="181" fontId="19" fillId="27" borderId="0" applyNumberFormat="0" applyBorder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3" fontId="30" fillId="2" borderId="5" applyNumberFormat="0" applyAlignment="0" applyProtection="0">
      <alignment vertical="center"/>
    </xf>
    <xf numFmtId="40" fontId="15" fillId="0" borderId="0" applyFont="0" applyFill="0" applyBorder="0" applyAlignment="0" applyProtection="0"/>
    <xf numFmtId="183" fontId="19" fillId="27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21" fillId="3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21" fillId="37" borderId="0" applyNumberFormat="0" applyBorder="0" applyAlignment="0" applyProtection="0">
      <alignment vertical="center"/>
    </xf>
    <xf numFmtId="183" fontId="21" fillId="37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21" fillId="37" borderId="0" applyNumberFormat="0" applyBorder="0" applyAlignment="0" applyProtection="0">
      <alignment vertical="center"/>
    </xf>
    <xf numFmtId="183" fontId="17" fillId="0" borderId="0">
      <alignment vertical="top"/>
    </xf>
    <xf numFmtId="183" fontId="21" fillId="36" borderId="0" applyNumberFormat="0" applyBorder="0" applyAlignment="0" applyProtection="0">
      <alignment vertical="center"/>
    </xf>
    <xf numFmtId="183" fontId="21" fillId="37" borderId="0" applyNumberFormat="0" applyBorder="0" applyAlignment="0" applyProtection="0">
      <alignment vertical="center"/>
    </xf>
    <xf numFmtId="183" fontId="17" fillId="0" borderId="0">
      <alignment vertical="top"/>
    </xf>
    <xf numFmtId="183" fontId="21" fillId="36" borderId="0" applyNumberFormat="0" applyBorder="0" applyAlignment="0" applyProtection="0">
      <alignment vertical="center"/>
    </xf>
    <xf numFmtId="183" fontId="21" fillId="36" borderId="0" applyNumberFormat="0" applyBorder="0" applyAlignment="0" applyProtection="0">
      <alignment vertical="center"/>
    </xf>
    <xf numFmtId="183" fontId="21" fillId="37" borderId="0" applyNumberFormat="0" applyBorder="0" applyAlignment="0" applyProtection="0">
      <alignment vertical="center"/>
    </xf>
    <xf numFmtId="178" fontId="33" fillId="0" borderId="16" applyNumberFormat="0" applyFill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1" fillId="37" borderId="0" applyNumberFormat="0" applyBorder="0" applyAlignment="0" applyProtection="0">
      <alignment vertical="center"/>
    </xf>
    <xf numFmtId="183" fontId="43" fillId="0" borderId="0" applyNumberFormat="0" applyFill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9" fillId="27" borderId="0" applyNumberFormat="0" applyBorder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181" fontId="19" fillId="26" borderId="0" applyNumberFormat="0" applyBorder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183" fontId="21" fillId="0" borderId="0">
      <alignment vertical="center"/>
    </xf>
    <xf numFmtId="181" fontId="19" fillId="26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21" fillId="37" borderId="0" applyNumberFormat="0" applyBorder="0" applyAlignment="0" applyProtection="0">
      <alignment vertical="center"/>
    </xf>
    <xf numFmtId="181" fontId="19" fillId="1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181" fontId="19" fillId="13" borderId="0" applyNumberFormat="0" applyBorder="0" applyAlignment="0" applyProtection="0">
      <alignment vertical="center"/>
    </xf>
    <xf numFmtId="183" fontId="21" fillId="37" borderId="0" applyNumberFormat="0" applyBorder="0" applyAlignment="0" applyProtection="0">
      <alignment vertical="center"/>
    </xf>
    <xf numFmtId="181" fontId="19" fillId="13" borderId="0" applyNumberFormat="0" applyBorder="0" applyAlignment="0" applyProtection="0">
      <alignment vertical="center"/>
    </xf>
    <xf numFmtId="183" fontId="21" fillId="3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0" borderId="0"/>
    <xf numFmtId="181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183" fontId="19" fillId="27" borderId="0" applyNumberFormat="0" applyBorder="0" applyAlignment="0" applyProtection="0">
      <alignment vertical="center"/>
    </xf>
    <xf numFmtId="181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183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5" fillId="0" borderId="0"/>
    <xf numFmtId="183" fontId="18" fillId="26" borderId="0" applyNumberFormat="0" applyBorder="0" applyAlignment="0" applyProtection="0">
      <alignment vertical="center"/>
    </xf>
    <xf numFmtId="181" fontId="19" fillId="8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27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0" fontId="30" fillId="2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9" fillId="27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19" fillId="27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9" fillId="27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27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9" fillId="27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1" fontId="19" fillId="27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178" fontId="18" fillId="18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27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1" fontId="19" fillId="27" borderId="0" applyNumberFormat="0" applyBorder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4" fontId="39" fillId="0" borderId="0" applyFont="0" applyFill="0" applyBorder="0" applyAlignment="0" applyProtection="0"/>
    <xf numFmtId="183" fontId="19" fillId="27" borderId="0" applyNumberFormat="0" applyBorder="0" applyAlignment="0" applyProtection="0">
      <alignment vertical="center"/>
    </xf>
    <xf numFmtId="0" fontId="21" fillId="0" borderId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1" fontId="19" fillId="27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181" fontId="20" fillId="0" borderId="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78" fontId="20" fillId="0" borderId="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0" borderId="0">
      <alignment vertical="center"/>
    </xf>
    <xf numFmtId="183" fontId="19" fillId="26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1" fontId="20" fillId="0" borderId="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1" fontId="33" fillId="0" borderId="16" applyNumberFormat="0" applyFill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1" fontId="33" fillId="0" borderId="16" applyNumberFormat="0" applyFill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1" fontId="64" fillId="0" borderId="0" applyNumberFormat="0" applyFont="0" applyFill="0" applyBorder="0" applyProtection="0">
      <alignment horizontal="center" vertical="center" wrapText="1"/>
    </xf>
    <xf numFmtId="0" fontId="19" fillId="27" borderId="0" applyNumberFormat="0" applyBorder="0" applyAlignment="0" applyProtection="0">
      <alignment vertical="center"/>
    </xf>
    <xf numFmtId="181" fontId="33" fillId="0" borderId="0" applyNumberFormat="0" applyFill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1" fontId="19" fillId="27" borderId="0" applyNumberFormat="0" applyBorder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178" fontId="19" fillId="27" borderId="0" applyNumberFormat="0" applyBorder="0" applyAlignment="0" applyProtection="0">
      <alignment vertical="center"/>
    </xf>
    <xf numFmtId="0" fontId="21" fillId="0" borderId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183" fontId="19" fillId="27" borderId="0" applyNumberFormat="0" applyBorder="0" applyAlignment="0" applyProtection="0">
      <alignment vertical="center"/>
    </xf>
    <xf numFmtId="178" fontId="36" fillId="0" borderId="10" applyNumberFormat="0" applyFill="0" applyProtection="0">
      <alignment horizontal="center"/>
    </xf>
    <xf numFmtId="183" fontId="19" fillId="27" borderId="0" applyNumberFormat="0" applyBorder="0" applyAlignment="0" applyProtection="0">
      <alignment vertical="center"/>
    </xf>
    <xf numFmtId="181" fontId="19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1" fontId="15" fillId="0" borderId="0"/>
    <xf numFmtId="181" fontId="19" fillId="22" borderId="0" applyNumberFormat="0" applyBorder="0" applyAlignment="0" applyProtection="0">
      <alignment vertical="center"/>
    </xf>
    <xf numFmtId="183" fontId="15" fillId="0" borderId="0"/>
    <xf numFmtId="0" fontId="18" fillId="11" borderId="0" applyNumberFormat="0" applyBorder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183" fontId="15" fillId="0" borderId="0"/>
    <xf numFmtId="183" fontId="18" fillId="11" borderId="0" applyNumberFormat="0" applyBorder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183" fontId="15" fillId="0" borderId="0"/>
    <xf numFmtId="183" fontId="19" fillId="22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0" fontId="15" fillId="0" borderId="0"/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5" fillId="0" borderId="0"/>
    <xf numFmtId="183" fontId="18" fillId="11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5" fillId="0" borderId="0"/>
    <xf numFmtId="183" fontId="18" fillId="11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5" fillId="0" borderId="0"/>
    <xf numFmtId="178" fontId="17" fillId="14" borderId="3" applyNumberFormat="0" applyFont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78" fontId="18" fillId="18" borderId="0" applyNumberFormat="0" applyBorder="0" applyAlignment="0" applyProtection="0">
      <alignment vertical="center"/>
    </xf>
    <xf numFmtId="181" fontId="19" fillId="22" borderId="0" applyNumberFormat="0" applyBorder="0" applyAlignment="0" applyProtection="0">
      <alignment vertical="center"/>
    </xf>
    <xf numFmtId="183" fontId="15" fillId="0" borderId="0"/>
    <xf numFmtId="0" fontId="18" fillId="11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183" fontId="15" fillId="0" borderId="0"/>
    <xf numFmtId="183" fontId="18" fillId="11" borderId="0" applyNumberFormat="0" applyBorder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183" fontId="15" fillId="0" borderId="0"/>
    <xf numFmtId="183" fontId="19" fillId="22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21" fillId="49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0" fontId="17" fillId="0" borderId="0">
      <alignment vertical="center"/>
    </xf>
    <xf numFmtId="178" fontId="17" fillId="14" borderId="3" applyNumberFormat="0" applyFont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78" fontId="32" fillId="0" borderId="7" applyNumberFormat="0" applyFill="0" applyAlignment="0" applyProtection="0">
      <alignment vertical="center"/>
    </xf>
    <xf numFmtId="181" fontId="19" fillId="22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25" fillId="0" borderId="4">
      <alignment horizontal="left" vertical="center"/>
    </xf>
    <xf numFmtId="183" fontId="17" fillId="0" borderId="0">
      <alignment vertical="center"/>
    </xf>
    <xf numFmtId="183" fontId="32" fillId="0" borderId="7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8" fillId="11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3" fontId="21" fillId="49" borderId="0" applyNumberFormat="0" applyBorder="0" applyAlignment="0" applyProtection="0">
      <alignment vertical="center"/>
    </xf>
    <xf numFmtId="183" fontId="21" fillId="49" borderId="0" applyNumberFormat="0" applyBorder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21" fillId="49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21" fillId="49" borderId="0" applyNumberFormat="0" applyBorder="0" applyAlignment="0" applyProtection="0">
      <alignment vertical="center"/>
    </xf>
    <xf numFmtId="183" fontId="21" fillId="49" borderId="0" applyNumberFormat="0" applyBorder="0" applyAlignment="0" applyProtection="0">
      <alignment vertical="center"/>
    </xf>
    <xf numFmtId="178" fontId="33" fillId="0" borderId="16" applyNumberFormat="0" applyFill="0" applyAlignment="0" applyProtection="0">
      <alignment vertical="center"/>
    </xf>
    <xf numFmtId="183" fontId="21" fillId="49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9" fillId="22" borderId="0" applyNumberFormat="0" applyBorder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21" fillId="49" borderId="0" applyNumberFormat="0" applyBorder="0" applyAlignment="0" applyProtection="0">
      <alignment vertical="center"/>
    </xf>
    <xf numFmtId="183" fontId="21" fillId="49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21" fillId="4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78" fontId="10" fillId="0" borderId="0"/>
    <xf numFmtId="183" fontId="19" fillId="22" borderId="0" applyNumberFormat="0" applyBorder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37" fontId="50" fillId="0" borderId="0"/>
    <xf numFmtId="181" fontId="63" fillId="0" borderId="0" applyNumberFormat="0" applyFill="0">
      <alignment horizontal="left" vertical="center"/>
    </xf>
    <xf numFmtId="183" fontId="19" fillId="22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1" fontId="19" fillId="22" borderId="0" applyNumberFormat="0" applyBorder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21" fillId="0" borderId="0">
      <alignment vertical="center"/>
    </xf>
    <xf numFmtId="178" fontId="45" fillId="0" borderId="17" applyNumberFormat="0" applyFill="0" applyProtection="0">
      <alignment horizontal="center"/>
    </xf>
    <xf numFmtId="183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206" fontId="39" fillId="0" borderId="0"/>
    <xf numFmtId="183" fontId="19" fillId="22" borderId="0" applyNumberFormat="0" applyBorder="0" applyAlignment="0" applyProtection="0">
      <alignment vertical="center"/>
    </xf>
    <xf numFmtId="183" fontId="45" fillId="0" borderId="17" applyNumberFormat="0" applyFill="0" applyProtection="0">
      <alignment horizontal="center"/>
    </xf>
    <xf numFmtId="183" fontId="18" fillId="25" borderId="0" applyNumberFormat="0" applyBorder="0" applyAlignment="0" applyProtection="0">
      <alignment vertical="center"/>
    </xf>
    <xf numFmtId="206" fontId="39" fillId="0" borderId="0"/>
    <xf numFmtId="183" fontId="19" fillId="22" borderId="0" applyNumberFormat="0" applyBorder="0" applyAlignment="0" applyProtection="0">
      <alignment vertical="center"/>
    </xf>
    <xf numFmtId="181" fontId="19" fillId="22" borderId="0" applyNumberFormat="0" applyBorder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9" fillId="22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18" fillId="18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1" fontId="19" fillId="22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183" fontId="52" fillId="0" borderId="22" applyNumberFormat="0" applyFill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0" fontId="21" fillId="0" borderId="0">
      <alignment vertical="center"/>
    </xf>
    <xf numFmtId="183" fontId="24" fillId="10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178" fontId="18" fillId="1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0" fontId="21" fillId="0" borderId="0">
      <alignment vertical="center"/>
    </xf>
    <xf numFmtId="183" fontId="24" fillId="10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1" fontId="19" fillId="22" borderId="0" applyNumberFormat="0" applyBorder="0" applyAlignment="0" applyProtection="0">
      <alignment vertical="center"/>
    </xf>
    <xf numFmtId="178" fontId="19" fillId="13" borderId="0" applyNumberFormat="0" applyBorder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9" fillId="22" borderId="0" applyNumberFormat="0" applyBorder="0" applyAlignment="0" applyProtection="0">
      <alignment vertical="center"/>
    </xf>
    <xf numFmtId="0" fontId="21" fillId="0" borderId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3" fontId="21" fillId="0" borderId="0">
      <alignment vertical="center"/>
    </xf>
    <xf numFmtId="181" fontId="19" fillId="22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21" fillId="0" borderId="0">
      <alignment vertical="center"/>
    </xf>
    <xf numFmtId="181" fontId="19" fillId="22" borderId="0" applyNumberFormat="0" applyBorder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178" fontId="19" fillId="22" borderId="0" applyNumberFormat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1" fontId="56" fillId="0" borderId="0">
      <alignment horizontal="center" vertical="center"/>
    </xf>
    <xf numFmtId="183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19" fillId="22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0" fontId="34" fillId="24" borderId="8" applyNumberFormat="0" applyAlignment="0" applyProtection="0">
      <alignment vertical="center"/>
    </xf>
    <xf numFmtId="181" fontId="41" fillId="0" borderId="0" applyBorder="0"/>
    <xf numFmtId="181" fontId="18" fillId="26" borderId="0" applyNumberFormat="0" applyBorder="0" applyAlignment="0" applyProtection="0">
      <alignment vertical="center"/>
    </xf>
    <xf numFmtId="181" fontId="19" fillId="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178" fontId="18" fillId="26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3" fontId="43" fillId="0" borderId="0" applyNumberFormat="0" applyFill="0" applyBorder="0" applyAlignment="0" applyProtection="0">
      <alignment vertical="center"/>
    </xf>
    <xf numFmtId="178" fontId="18" fillId="26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3" fontId="21" fillId="0" borderId="0">
      <alignment vertical="center"/>
    </xf>
    <xf numFmtId="183" fontId="18" fillId="2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43" fillId="0" borderId="0" applyNumberFormat="0" applyFill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35" fillId="0" borderId="9" applyNumberFormat="0" applyFill="0" applyProtection="0">
      <alignment horizontal="centerContinuous"/>
    </xf>
    <xf numFmtId="0" fontId="18" fillId="2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35" fillId="0" borderId="9" applyNumberFormat="0" applyFill="0" applyProtection="0">
      <alignment horizontal="centerContinuous"/>
    </xf>
    <xf numFmtId="183" fontId="18" fillId="2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35" fillId="0" borderId="9" applyNumberFormat="0" applyFill="0" applyProtection="0">
      <alignment horizontal="centerContinuous"/>
    </xf>
    <xf numFmtId="0" fontId="18" fillId="26" borderId="0" applyNumberFormat="0" applyBorder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8" fillId="26" borderId="0" applyNumberFormat="0" applyBorder="0" applyAlignment="0" applyProtection="0">
      <alignment vertical="center"/>
    </xf>
    <xf numFmtId="181" fontId="19" fillId="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178" fontId="18" fillId="26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3" fontId="43" fillId="0" borderId="0" applyNumberFormat="0" applyFill="0" applyBorder="0" applyAlignment="0" applyProtection="0">
      <alignment vertical="center"/>
    </xf>
    <xf numFmtId="178" fontId="18" fillId="26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3" fontId="43" fillId="0" borderId="0" applyNumberFormat="0" applyFill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35" fillId="0" borderId="9" applyNumberFormat="0" applyFill="0" applyProtection="0">
      <alignment horizontal="centerContinuous"/>
    </xf>
    <xf numFmtId="0" fontId="18" fillId="2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35" fillId="0" borderId="9" applyNumberFormat="0" applyFill="0" applyProtection="0">
      <alignment horizontal="centerContinuous"/>
    </xf>
    <xf numFmtId="183" fontId="18" fillId="26" borderId="0" applyNumberFormat="0" applyBorder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35" fillId="0" borderId="9" applyNumberFormat="0" applyFill="0" applyProtection="0">
      <alignment horizontal="centerContinuous"/>
    </xf>
    <xf numFmtId="0" fontId="18" fillId="26" borderId="0" applyNumberFormat="0" applyBorder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8" fillId="26" borderId="0" applyNumberFormat="0" applyBorder="0" applyAlignment="0" applyProtection="0">
      <alignment vertical="center"/>
    </xf>
    <xf numFmtId="181" fontId="19" fillId="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78" fontId="18" fillId="26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3" fontId="43" fillId="0" borderId="0" applyNumberFormat="0" applyFill="0" applyBorder="0" applyAlignment="0" applyProtection="0">
      <alignment vertical="center"/>
    </xf>
    <xf numFmtId="221" fontId="10" fillId="0" borderId="0" applyFill="0" applyBorder="0" applyProtection="0"/>
    <xf numFmtId="183" fontId="18" fillId="26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3" fontId="35" fillId="0" borderId="9" applyNumberFormat="0" applyFill="0" applyProtection="0">
      <alignment horizontal="centerContinuous"/>
    </xf>
    <xf numFmtId="0" fontId="18" fillId="2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35" fillId="0" borderId="9" applyNumberFormat="0" applyFill="0" applyProtection="0">
      <alignment horizontal="centerContinuous"/>
    </xf>
    <xf numFmtId="0" fontId="18" fillId="26" borderId="0" applyNumberFormat="0" applyBorder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181" fontId="19" fillId="8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53" fillId="4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3" fontId="21" fillId="0" borderId="0">
      <alignment vertical="center"/>
    </xf>
    <xf numFmtId="183" fontId="21" fillId="36" borderId="0" applyNumberFormat="0" applyBorder="0" applyAlignment="0" applyProtection="0">
      <alignment vertical="center"/>
    </xf>
    <xf numFmtId="183" fontId="17" fillId="0" borderId="0">
      <alignment vertical="center"/>
    </xf>
    <xf numFmtId="183" fontId="19" fillId="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38" borderId="0" applyNumberFormat="0" applyBorder="0" applyAlignment="0" applyProtection="0">
      <alignment vertical="center"/>
    </xf>
    <xf numFmtId="183" fontId="17" fillId="0" borderId="0">
      <alignment vertical="center"/>
    </xf>
    <xf numFmtId="183" fontId="19" fillId="8" borderId="0" applyNumberFormat="0" applyBorder="0" applyAlignment="0" applyProtection="0">
      <alignment vertical="center"/>
    </xf>
    <xf numFmtId="183" fontId="21" fillId="43" borderId="0" applyNumberFormat="0" applyBorder="0" applyAlignment="0" applyProtection="0">
      <alignment vertical="center"/>
    </xf>
    <xf numFmtId="183" fontId="21" fillId="44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21" fillId="43" borderId="0" applyNumberFormat="0" applyBorder="0" applyAlignment="0" applyProtection="0">
      <alignment vertical="center"/>
    </xf>
    <xf numFmtId="183" fontId="21" fillId="44" borderId="0" applyNumberFormat="0" applyBorder="0" applyAlignment="0" applyProtection="0">
      <alignment vertical="center"/>
    </xf>
    <xf numFmtId="183" fontId="21" fillId="44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21" fillId="43" borderId="0" applyNumberFormat="0" applyBorder="0" applyAlignment="0" applyProtection="0">
      <alignment vertical="center"/>
    </xf>
    <xf numFmtId="183" fontId="21" fillId="44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21" fillId="0" borderId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21" fillId="43" borderId="0" applyNumberFormat="0" applyBorder="0" applyAlignment="0" applyProtection="0">
      <alignment vertical="center"/>
    </xf>
    <xf numFmtId="183" fontId="21" fillId="44" borderId="0" applyNumberFormat="0" applyBorder="0" applyAlignment="0" applyProtection="0">
      <alignment vertical="center"/>
    </xf>
    <xf numFmtId="183" fontId="21" fillId="44" borderId="0" applyNumberFormat="0" applyBorder="0" applyAlignment="0" applyProtection="0">
      <alignment vertical="center"/>
    </xf>
    <xf numFmtId="183" fontId="21" fillId="44" borderId="0" applyNumberFormat="0" applyBorder="0" applyAlignment="0" applyProtection="0">
      <alignment vertical="center"/>
    </xf>
    <xf numFmtId="181" fontId="19" fillId="8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178" fontId="19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53" fillId="48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83" fontId="21" fillId="44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21" fillId="44" borderId="0" applyNumberFormat="0" applyBorder="0" applyAlignment="0" applyProtection="0">
      <alignment vertical="center"/>
    </xf>
    <xf numFmtId="179" fontId="37" fillId="0" borderId="12" applyAlignment="0" applyProtection="0"/>
    <xf numFmtId="0" fontId="19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19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9" fillId="8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21" fillId="0" borderId="0">
      <alignment vertical="center"/>
    </xf>
    <xf numFmtId="178" fontId="19" fillId="8" borderId="0" applyNumberFormat="0" applyBorder="0" applyAlignment="0" applyProtection="0">
      <alignment vertical="center"/>
    </xf>
    <xf numFmtId="181" fontId="49" fillId="41" borderId="0">
      <alignment horizontal="right"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61" fillId="41" borderId="0">
      <alignment horizontal="right" vertical="center"/>
    </xf>
    <xf numFmtId="183" fontId="18" fillId="9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9" fillId="8" borderId="0" applyNumberFormat="0" applyBorder="0" applyAlignment="0" applyProtection="0">
      <alignment vertical="center"/>
    </xf>
    <xf numFmtId="183" fontId="21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9" fillId="8" borderId="0" applyNumberFormat="0" applyBorder="0" applyAlignment="0" applyProtection="0">
      <alignment vertical="center"/>
    </xf>
    <xf numFmtId="179" fontId="37" fillId="0" borderId="12" applyAlignment="0" applyProtection="0"/>
    <xf numFmtId="178" fontId="19" fillId="3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9" fillId="3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9" fillId="8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3" fontId="21" fillId="0" borderId="0">
      <alignment vertical="center"/>
    </xf>
    <xf numFmtId="178" fontId="19" fillId="1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79" fontId="37" fillId="0" borderId="12" applyAlignment="0" applyProtection="0"/>
    <xf numFmtId="0" fontId="19" fillId="8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1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9" fillId="3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79" fontId="37" fillId="0" borderId="12" applyAlignment="0" applyProtection="0"/>
    <xf numFmtId="183" fontId="17" fillId="0" borderId="0">
      <alignment vertical="center"/>
    </xf>
    <xf numFmtId="181" fontId="19" fillId="8" borderId="0" applyNumberFormat="0" applyBorder="0" applyAlignment="0" applyProtection="0">
      <alignment vertical="center"/>
    </xf>
    <xf numFmtId="179" fontId="37" fillId="0" borderId="12" applyAlignment="0" applyProtection="0"/>
    <xf numFmtId="178" fontId="19" fillId="8" borderId="0" applyNumberFormat="0" applyBorder="0" applyAlignment="0" applyProtection="0">
      <alignment vertical="center"/>
    </xf>
    <xf numFmtId="179" fontId="37" fillId="0" borderId="12" applyAlignment="0" applyProtection="0"/>
    <xf numFmtId="183" fontId="19" fillId="8" borderId="0" applyNumberFormat="0" applyBorder="0" applyAlignment="0" applyProtection="0">
      <alignment vertical="center"/>
    </xf>
    <xf numFmtId="179" fontId="37" fillId="0" borderId="12" applyAlignment="0" applyProtection="0"/>
    <xf numFmtId="0" fontId="19" fillId="8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79" fontId="37" fillId="0" borderId="12" applyAlignment="0" applyProtection="0"/>
    <xf numFmtId="183" fontId="18" fillId="11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79" fontId="37" fillId="0" borderId="12" applyAlignment="0" applyProtection="0"/>
    <xf numFmtId="181" fontId="47" fillId="22" borderId="6" applyNumberFormat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79" fontId="37" fillId="0" borderId="12" applyAlignment="0" applyProtection="0"/>
    <xf numFmtId="0" fontId="19" fillId="8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79" fontId="37" fillId="0" borderId="12" applyAlignment="0" applyProtection="0"/>
    <xf numFmtId="183" fontId="18" fillId="11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79" fontId="37" fillId="0" borderId="12" applyAlignment="0" applyProtection="0"/>
    <xf numFmtId="183" fontId="33" fillId="0" borderId="0" applyNumberFormat="0" applyFill="0" applyBorder="0" applyAlignment="0" applyProtection="0">
      <alignment vertical="center"/>
    </xf>
    <xf numFmtId="181" fontId="25" fillId="0" borderId="4">
      <alignment horizontal="left" vertical="center"/>
    </xf>
    <xf numFmtId="183" fontId="19" fillId="8" borderId="0" applyNumberFormat="0" applyBorder="0" applyAlignment="0" applyProtection="0">
      <alignment vertical="center"/>
    </xf>
    <xf numFmtId="181" fontId="19" fillId="8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21" fillId="0" borderId="0">
      <alignment vertical="center"/>
    </xf>
    <xf numFmtId="178" fontId="18" fillId="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31" fillId="2" borderId="6" applyNumberFormat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top"/>
    </xf>
    <xf numFmtId="183" fontId="18" fillId="11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9" fillId="8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1" fontId="19" fillId="8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3" fontId="21" fillId="47" borderId="15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39" fontId="44" fillId="0" borderId="0" applyFont="0" applyFill="0" applyBorder="0" applyAlignment="0" applyProtection="0"/>
    <xf numFmtId="181" fontId="19" fillId="1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8" fillId="13" borderId="0" applyNumberFormat="0" applyBorder="0" applyAlignment="0" applyProtection="0">
      <alignment vertical="center"/>
    </xf>
    <xf numFmtId="183" fontId="21" fillId="0" borderId="0">
      <alignment vertical="center"/>
    </xf>
    <xf numFmtId="181" fontId="19" fillId="26" borderId="0" applyNumberFormat="0" applyBorder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21" fillId="0" borderId="0">
      <alignment vertical="center"/>
    </xf>
    <xf numFmtId="183" fontId="18" fillId="13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1" fontId="19" fillId="26" borderId="0" applyNumberFormat="0" applyBorder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183" fontId="21" fillId="34" borderId="0" applyNumberFormat="0" applyBorder="0" applyAlignment="0" applyProtection="0">
      <alignment vertical="center"/>
    </xf>
    <xf numFmtId="183" fontId="68" fillId="0" borderId="26" applyNumberFormat="0" applyFill="0" applyAlignment="0" applyProtection="0">
      <alignment vertical="center"/>
    </xf>
    <xf numFmtId="183" fontId="21" fillId="34" borderId="0" applyNumberFormat="0" applyBorder="0" applyAlignment="0" applyProtection="0">
      <alignment vertical="center"/>
    </xf>
    <xf numFmtId="179" fontId="37" fillId="0" borderId="12" applyAlignment="0" applyProtection="0"/>
    <xf numFmtId="0" fontId="19" fillId="26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1" fontId="19" fillId="26" borderId="0" applyNumberFormat="0" applyBorder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1" fontId="27" fillId="0" borderId="0" applyNumberFormat="0" applyFill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181" fontId="10" fillId="0" borderId="0"/>
    <xf numFmtId="183" fontId="19" fillId="26" borderId="0" applyNumberFormat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79" fontId="37" fillId="0" borderId="12" applyAlignment="0" applyProtection="0"/>
    <xf numFmtId="0" fontId="19" fillId="26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1" fontId="19" fillId="26" borderId="0" applyNumberFormat="0" applyBorder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0" fontId="21" fillId="0" borderId="0">
      <alignment vertical="center"/>
    </xf>
    <xf numFmtId="183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1" fontId="35" fillId="0" borderId="9" applyNumberFormat="0" applyFill="0" applyProtection="0">
      <alignment horizontal="centerContinuous"/>
    </xf>
    <xf numFmtId="0" fontId="21" fillId="0" borderId="0">
      <alignment vertical="center"/>
    </xf>
    <xf numFmtId="183" fontId="19" fillId="26" borderId="0" applyNumberFormat="0" applyBorder="0" applyAlignment="0" applyProtection="0">
      <alignment vertical="center"/>
    </xf>
    <xf numFmtId="181" fontId="35" fillId="0" borderId="9" applyNumberFormat="0" applyFill="0" applyProtection="0">
      <alignment horizontal="centerContinuous"/>
    </xf>
    <xf numFmtId="181" fontId="30" fillId="2" borderId="5" applyNumberFormat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79" fontId="37" fillId="0" borderId="12" applyAlignment="0" applyProtection="0"/>
    <xf numFmtId="178" fontId="19" fillId="3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78" fontId="19" fillId="38" borderId="0" applyNumberFormat="0" applyBorder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0" fontId="45" fillId="0" borderId="17" applyNumberFormat="0" applyFill="0" applyProtection="0">
      <alignment horizontal="center"/>
    </xf>
    <xf numFmtId="183" fontId="19" fillId="26" borderId="0" applyNumberFormat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3" fontId="21" fillId="0" borderId="0">
      <alignment vertical="center"/>
    </xf>
    <xf numFmtId="183" fontId="19" fillId="26" borderId="0" applyNumberFormat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3" fontId="79" fillId="0" borderId="0"/>
    <xf numFmtId="183" fontId="19" fillId="38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78" fontId="17" fillId="0" borderId="0">
      <alignment vertical="top"/>
    </xf>
    <xf numFmtId="178" fontId="18" fillId="25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1" fontId="47" fillId="22" borderId="6" applyNumberFormat="0" applyAlignment="0" applyProtection="0">
      <alignment vertical="center"/>
    </xf>
    <xf numFmtId="9" fontId="65" fillId="0" borderId="0" applyFont="0" applyFill="0" applyBorder="0" applyAlignment="0" applyProtection="0"/>
    <xf numFmtId="183" fontId="21" fillId="0" borderId="0">
      <alignment vertical="center"/>
    </xf>
    <xf numFmtId="183" fontId="19" fillId="26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1" fontId="32" fillId="0" borderId="7" applyNumberFormat="0" applyFill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178" fontId="32" fillId="0" borderId="7" applyNumberFormat="0" applyFill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183" fontId="21" fillId="0" borderId="0">
      <alignment vertical="center"/>
    </xf>
    <xf numFmtId="183" fontId="19" fillId="26" borderId="0" applyNumberFormat="0" applyBorder="0" applyAlignment="0" applyProtection="0">
      <alignment vertical="center"/>
    </xf>
    <xf numFmtId="181" fontId="32" fillId="0" borderId="7" applyNumberFormat="0" applyFill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178" fontId="32" fillId="0" borderId="7" applyNumberFormat="0" applyFill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1" fontId="32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181" fontId="32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3" fontId="21" fillId="0" borderId="0">
      <alignment vertical="center"/>
    </xf>
    <xf numFmtId="181" fontId="19" fillId="26" borderId="0" applyNumberFormat="0" applyBorder="0" applyAlignment="0" applyProtection="0">
      <alignment vertical="center"/>
    </xf>
    <xf numFmtId="181" fontId="20" fillId="0" borderId="2" applyNumberFormat="0" applyFill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78" fontId="20" fillId="0" borderId="2" applyNumberFormat="0" applyFill="0" applyAlignment="0" applyProtection="0">
      <alignment vertical="center"/>
    </xf>
    <xf numFmtId="178" fontId="19" fillId="2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1" fontId="20" fillId="0" borderId="2" applyNumberFormat="0" applyFill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178" fontId="20" fillId="0" borderId="2" applyNumberFormat="0" applyFill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83" fontId="19" fillId="26" borderId="0" applyNumberFormat="0" applyBorder="0" applyAlignment="0" applyProtection="0">
      <alignment vertical="center"/>
    </xf>
    <xf numFmtId="181" fontId="18" fillId="11" borderId="0" applyNumberFormat="0" applyBorder="0" applyAlignment="0" applyProtection="0">
      <alignment vertical="center"/>
    </xf>
    <xf numFmtId="181" fontId="19" fillId="13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19" fillId="13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19" fillId="1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1" fillId="2" borderId="6" applyNumberFormat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1" fontId="19" fillId="13" borderId="0" applyNumberFormat="0" applyBorder="0" applyAlignment="0" applyProtection="0">
      <alignment vertical="center"/>
    </xf>
    <xf numFmtId="181" fontId="19" fillId="38" borderId="0" applyNumberFormat="0" applyBorder="0" applyAlignment="0" applyProtection="0">
      <alignment vertical="center"/>
    </xf>
    <xf numFmtId="178" fontId="19" fillId="13" borderId="0" applyNumberFormat="0" applyBorder="0" applyAlignment="0" applyProtection="0">
      <alignment vertical="center"/>
    </xf>
    <xf numFmtId="178" fontId="19" fillId="38" borderId="0" applyNumberFormat="0" applyBorder="0" applyAlignment="0" applyProtection="0">
      <alignment vertical="center"/>
    </xf>
    <xf numFmtId="178" fontId="19" fillId="13" borderId="0" applyNumberFormat="0" applyBorder="0" applyAlignment="0" applyProtection="0">
      <alignment vertical="center"/>
    </xf>
    <xf numFmtId="178" fontId="19" fillId="3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183" fontId="21" fillId="15" borderId="0" applyNumberFormat="0" applyBorder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3" fontId="21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21" fillId="47" borderId="15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37" fontId="44" fillId="0" borderId="0" applyFont="0" applyFill="0" applyBorder="0" applyAlignment="0" applyProtection="0"/>
    <xf numFmtId="181" fontId="19" fillId="13" borderId="0" applyNumberFormat="0" applyBorder="0" applyAlignment="0" applyProtection="0">
      <alignment vertical="center"/>
    </xf>
    <xf numFmtId="178" fontId="19" fillId="13" borderId="0" applyNumberFormat="0" applyBorder="0" applyAlignment="0" applyProtection="0">
      <alignment vertical="center"/>
    </xf>
    <xf numFmtId="178" fontId="19" fillId="13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top"/>
    </xf>
    <xf numFmtId="183" fontId="19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183" fontId="21" fillId="15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21" fillId="47" borderId="15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201" fontId="44" fillId="0" borderId="0" applyFont="0" applyFill="0" applyBorder="0" applyAlignment="0" applyProtection="0"/>
    <xf numFmtId="181" fontId="19" fillId="13" borderId="0" applyNumberFormat="0" applyBorder="0" applyAlignment="0" applyProtection="0">
      <alignment vertical="center"/>
    </xf>
    <xf numFmtId="178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78" fontId="19" fillId="13" borderId="0" applyNumberFormat="0" applyBorder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3" fontId="21" fillId="0" borderId="0">
      <alignment vertical="center"/>
    </xf>
    <xf numFmtId="183" fontId="19" fillId="13" borderId="0" applyNumberFormat="0" applyBorder="0" applyAlignment="0" applyProtection="0">
      <alignment vertical="center"/>
    </xf>
    <xf numFmtId="0" fontId="30" fillId="2" borderId="5" applyNumberFormat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1" fontId="19" fillId="13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9" fillId="13" borderId="0" applyNumberFormat="0" applyBorder="0" applyAlignment="0" applyProtection="0">
      <alignment vertical="center"/>
    </xf>
    <xf numFmtId="183" fontId="67" fillId="54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9" fillId="13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1" fontId="25" fillId="0" borderId="4">
      <alignment horizontal="left" vertical="center"/>
    </xf>
    <xf numFmtId="183" fontId="19" fillId="13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9" fillId="13" borderId="0" applyNumberFormat="0" applyBorder="0" applyAlignment="0" applyProtection="0">
      <alignment vertical="center"/>
    </xf>
    <xf numFmtId="178" fontId="19" fillId="13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78" fontId="19" fillId="13" borderId="0" applyNumberFormat="0" applyBorder="0" applyAlignment="0" applyProtection="0">
      <alignment vertical="center"/>
    </xf>
    <xf numFmtId="178" fontId="19" fillId="13" borderId="0" applyNumberFormat="0" applyBorder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78" fontId="19" fillId="13" borderId="0" applyNumberFormat="0" applyBorder="0" applyAlignment="0" applyProtection="0">
      <alignment vertical="center"/>
    </xf>
    <xf numFmtId="178" fontId="19" fillId="13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183" fontId="19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8" fillId="9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19" fillId="16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1" fontId="15" fillId="0" borderId="0"/>
    <xf numFmtId="0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19" fillId="16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0" fontId="25" fillId="0" borderId="4">
      <alignment horizontal="left" vertical="center"/>
    </xf>
    <xf numFmtId="189" fontId="15" fillId="0" borderId="0" applyFill="0" applyBorder="0" applyAlignment="0"/>
    <xf numFmtId="183" fontId="33" fillId="0" borderId="16" applyNumberFormat="0" applyFill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25" fillId="0" borderId="4">
      <alignment horizontal="left" vertical="center"/>
    </xf>
    <xf numFmtId="0" fontId="25" fillId="0" borderId="4">
      <alignment horizontal="left" vertical="center"/>
    </xf>
    <xf numFmtId="0" fontId="19" fillId="16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91" fontId="17" fillId="0" borderId="0" applyFill="0" applyBorder="0" applyAlignment="0"/>
    <xf numFmtId="0" fontId="19" fillId="16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183" fontId="21" fillId="35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19" fillId="16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5" fillId="0" borderId="0"/>
    <xf numFmtId="178" fontId="19" fillId="16" borderId="0" applyNumberFormat="0" applyBorder="0" applyAlignment="0" applyProtection="0">
      <alignment vertical="center"/>
    </xf>
    <xf numFmtId="183" fontId="15" fillId="0" borderId="0"/>
    <xf numFmtId="178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1" fontId="34" fillId="24" borderId="8" applyNumberFormat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5" fillId="0" borderId="0"/>
    <xf numFmtId="181" fontId="19" fillId="16" borderId="0" applyNumberFormat="0" applyBorder="0" applyAlignment="0" applyProtection="0">
      <alignment vertical="center"/>
    </xf>
    <xf numFmtId="183" fontId="15" fillId="0" borderId="0"/>
    <xf numFmtId="178" fontId="19" fillId="16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217" fontId="10" fillId="0" borderId="0"/>
    <xf numFmtId="183" fontId="19" fillId="16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183" fontId="19" fillId="16" borderId="0" applyNumberFormat="0" applyBorder="0" applyAlignment="0" applyProtection="0">
      <alignment vertical="center"/>
    </xf>
    <xf numFmtId="181" fontId="19" fillId="16" borderId="0" applyNumberFormat="0" applyBorder="0" applyAlignment="0" applyProtection="0">
      <alignment vertical="center"/>
    </xf>
    <xf numFmtId="178" fontId="19" fillId="16" borderId="0" applyNumberFormat="0" applyBorder="0" applyAlignment="0" applyProtection="0">
      <alignment vertical="center"/>
    </xf>
    <xf numFmtId="181" fontId="45" fillId="0" borderId="17" applyNumberFormat="0" applyFill="0" applyProtection="0">
      <alignment horizontal="center"/>
    </xf>
    <xf numFmtId="178" fontId="19" fillId="16" borderId="0" applyNumberFormat="0" applyBorder="0" applyAlignment="0" applyProtection="0">
      <alignment vertical="center"/>
    </xf>
    <xf numFmtId="178" fontId="45" fillId="0" borderId="17" applyNumberFormat="0" applyFill="0" applyProtection="0">
      <alignment horizontal="center"/>
    </xf>
    <xf numFmtId="183" fontId="21" fillId="0" borderId="0">
      <alignment vertical="center"/>
    </xf>
    <xf numFmtId="181" fontId="17" fillId="0" borderId="0">
      <alignment vertical="top"/>
    </xf>
    <xf numFmtId="183" fontId="19" fillId="16" borderId="0" applyNumberFormat="0" applyBorder="0" applyAlignment="0" applyProtection="0">
      <alignment vertical="center"/>
    </xf>
    <xf numFmtId="181" fontId="45" fillId="0" borderId="17" applyNumberFormat="0" applyFill="0" applyProtection="0">
      <alignment horizontal="center"/>
    </xf>
    <xf numFmtId="183" fontId="19" fillId="16" borderId="0" applyNumberFormat="0" applyBorder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3" fontId="21" fillId="0" borderId="0">
      <alignment vertical="center"/>
    </xf>
    <xf numFmtId="0" fontId="19" fillId="16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194" fontId="39" fillId="0" borderId="0" applyFont="0" applyFill="0" applyBorder="0" applyAlignment="0" applyProtection="0"/>
    <xf numFmtId="183" fontId="19" fillId="16" borderId="0" applyNumberFormat="0" applyBorder="0" applyAlignment="0" applyProtection="0">
      <alignment vertical="center"/>
    </xf>
    <xf numFmtId="181" fontId="47" fillId="22" borderId="6" applyNumberFormat="0" applyAlignment="0" applyProtection="0">
      <alignment vertical="center"/>
    </xf>
    <xf numFmtId="38" fontId="15" fillId="0" borderId="0" applyFont="0" applyFill="0" applyBorder="0" applyAlignment="0" applyProtection="0"/>
    <xf numFmtId="183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0">
      <alignment vertical="center"/>
    </xf>
    <xf numFmtId="183" fontId="19" fillId="16" borderId="0" applyNumberFormat="0" applyBorder="0" applyAlignment="0" applyProtection="0">
      <alignment vertical="center"/>
    </xf>
    <xf numFmtId="202" fontId="15" fillId="0" borderId="0" applyFill="0" applyBorder="0" applyAlignment="0"/>
    <xf numFmtId="183" fontId="19" fillId="1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9" fillId="8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183" fontId="21" fillId="20" borderId="0" applyNumberFormat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3" fontId="21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9" fillId="8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8" borderId="0" applyNumberFormat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21" fillId="20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9" fillId="8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5" fillId="0" borderId="0"/>
    <xf numFmtId="181" fontId="19" fillId="8" borderId="0" applyNumberFormat="0" applyBorder="0" applyAlignment="0" applyProtection="0">
      <alignment vertical="center"/>
    </xf>
    <xf numFmtId="183" fontId="15" fillId="0" borderId="0"/>
    <xf numFmtId="178" fontId="19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183" fontId="15" fillId="0" borderId="0"/>
    <xf numFmtId="178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5" fillId="0" borderId="0"/>
    <xf numFmtId="178" fontId="18" fillId="26" borderId="0" applyNumberFormat="0" applyBorder="0" applyAlignment="0" applyProtection="0">
      <alignment vertical="center"/>
    </xf>
    <xf numFmtId="181" fontId="19" fillId="8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5" fillId="0" borderId="0"/>
    <xf numFmtId="183" fontId="18" fillId="26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3" fontId="21" fillId="0" borderId="0">
      <alignment vertical="center"/>
    </xf>
    <xf numFmtId="178" fontId="19" fillId="8" borderId="0" applyNumberFormat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3" fontId="21" fillId="0" borderId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3" fontId="21" fillId="0" borderId="0">
      <alignment vertical="center"/>
    </xf>
    <xf numFmtId="178" fontId="19" fillId="8" borderId="0" applyNumberFormat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3" fontId="21" fillId="0" borderId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9" fillId="8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9" fillId="8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78" fontId="19" fillId="8" borderId="0" applyNumberFormat="0" applyBorder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183" fontId="21" fillId="0" borderId="0">
      <alignment vertical="center"/>
    </xf>
    <xf numFmtId="183" fontId="19" fillId="8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3" fontId="19" fillId="8" borderId="0" applyNumberFormat="0" applyBorder="0" applyAlignment="0" applyProtection="0">
      <alignment vertical="center"/>
    </xf>
    <xf numFmtId="181" fontId="19" fillId="38" borderId="0" applyNumberFormat="0" applyBorder="0" applyAlignment="0" applyProtection="0">
      <alignment vertical="center"/>
    </xf>
    <xf numFmtId="178" fontId="19" fillId="38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47" fillId="22" borderId="6" applyNumberFormat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181" fontId="19" fillId="38" borderId="0" applyNumberFormat="0" applyBorder="0" applyAlignment="0" applyProtection="0">
      <alignment vertical="center"/>
    </xf>
    <xf numFmtId="183" fontId="82" fillId="0" borderId="0" applyNumberFormat="0" applyFill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78" fontId="19" fillId="38" borderId="0" applyNumberFormat="0" applyBorder="0" applyAlignment="0" applyProtection="0">
      <alignment vertical="center"/>
    </xf>
    <xf numFmtId="178" fontId="19" fillId="38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21" fillId="36" borderId="0" applyNumberFormat="0" applyBorder="0" applyAlignment="0" applyProtection="0">
      <alignment vertical="center"/>
    </xf>
    <xf numFmtId="183" fontId="58" fillId="0" borderId="0" applyNumberFormat="0" applyFill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1" fontId="19" fillId="38" borderId="0" applyNumberFormat="0" applyBorder="0" applyAlignment="0" applyProtection="0">
      <alignment vertical="center"/>
    </xf>
    <xf numFmtId="178" fontId="19" fillId="38" borderId="0" applyNumberFormat="0" applyBorder="0" applyAlignment="0" applyProtection="0">
      <alignment vertical="center"/>
    </xf>
    <xf numFmtId="0" fontId="21" fillId="0" borderId="0">
      <alignment vertical="center"/>
    </xf>
    <xf numFmtId="178" fontId="19" fillId="38" borderId="0" applyNumberFormat="0" applyBorder="0" applyAlignment="0" applyProtection="0">
      <alignment vertical="center"/>
    </xf>
    <xf numFmtId="0" fontId="21" fillId="0" borderId="0">
      <alignment vertical="center"/>
    </xf>
    <xf numFmtId="183" fontId="19" fillId="3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1" fillId="0" borderId="0">
      <alignment vertical="center"/>
    </xf>
    <xf numFmtId="183" fontId="19" fillId="3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1" fillId="0" borderId="0">
      <alignment vertical="center"/>
    </xf>
    <xf numFmtId="183" fontId="21" fillId="36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3" fontId="58" fillId="0" borderId="0" applyNumberFormat="0" applyFill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81" fontId="19" fillId="38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19" fillId="38" borderId="0" applyNumberFormat="0" applyBorder="0" applyAlignment="0" applyProtection="0">
      <alignment vertical="center"/>
    </xf>
    <xf numFmtId="0" fontId="21" fillId="0" borderId="0">
      <alignment vertical="center"/>
    </xf>
    <xf numFmtId="183" fontId="19" fillId="38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1" fillId="0" borderId="0">
      <alignment vertical="center"/>
    </xf>
    <xf numFmtId="183" fontId="19" fillId="38" borderId="0" applyNumberFormat="0" applyBorder="0" applyAlignment="0" applyProtection="0">
      <alignment vertical="center"/>
    </xf>
    <xf numFmtId="0" fontId="21" fillId="0" borderId="0">
      <alignment vertical="center"/>
    </xf>
    <xf numFmtId="183" fontId="19" fillId="3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1" fillId="0" borderId="0">
      <alignment vertical="center"/>
    </xf>
    <xf numFmtId="183" fontId="19" fillId="38" borderId="0" applyNumberFormat="0" applyBorder="0" applyAlignment="0" applyProtection="0">
      <alignment vertical="center"/>
    </xf>
    <xf numFmtId="183" fontId="15" fillId="0" borderId="0"/>
    <xf numFmtId="0" fontId="18" fillId="11" borderId="0" applyNumberFormat="0" applyBorder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9" fillId="38" borderId="0" applyNumberFormat="0" applyBorder="0" applyAlignment="0" applyProtection="0">
      <alignment vertical="center"/>
    </xf>
    <xf numFmtId="183" fontId="15" fillId="0" borderId="0"/>
    <xf numFmtId="183" fontId="18" fillId="11" borderId="0" applyNumberFormat="0" applyBorder="0" applyAlignment="0" applyProtection="0">
      <alignment vertical="center"/>
    </xf>
    <xf numFmtId="178" fontId="19" fillId="38" borderId="0" applyNumberFormat="0" applyBorder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5" fillId="0" borderId="0"/>
    <xf numFmtId="0" fontId="21" fillId="0" borderId="0">
      <alignment vertical="center"/>
    </xf>
    <xf numFmtId="178" fontId="19" fillId="38" borderId="0" applyNumberFormat="0" applyBorder="0" applyAlignment="0" applyProtection="0">
      <alignment vertical="center"/>
    </xf>
    <xf numFmtId="0" fontId="21" fillId="0" borderId="0">
      <alignment vertical="center"/>
    </xf>
    <xf numFmtId="183" fontId="19" fillId="38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1" fillId="0" borderId="0">
      <alignment vertical="center"/>
    </xf>
    <xf numFmtId="183" fontId="19" fillId="3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0" fontId="15" fillId="0" borderId="0"/>
    <xf numFmtId="183" fontId="18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9" fillId="38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3" fontId="15" fillId="0" borderId="0"/>
    <xf numFmtId="179" fontId="37" fillId="0" borderId="12" applyAlignment="0" applyProtection="0"/>
    <xf numFmtId="183" fontId="18" fillId="11" borderId="0" applyNumberFormat="0" applyBorder="0" applyAlignment="0" applyProtection="0">
      <alignment vertical="center"/>
    </xf>
    <xf numFmtId="178" fontId="19" fillId="38" borderId="0" applyNumberFormat="0" applyBorder="0" applyAlignment="0" applyProtection="0">
      <alignment vertical="center"/>
    </xf>
    <xf numFmtId="179" fontId="37" fillId="0" borderId="12" applyAlignment="0" applyProtection="0"/>
    <xf numFmtId="178" fontId="19" fillId="38" borderId="0" applyNumberFormat="0" applyBorder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9" fillId="38" borderId="0" applyNumberFormat="0" applyBorder="0" applyAlignment="0" applyProtection="0">
      <alignment vertical="center"/>
    </xf>
    <xf numFmtId="181" fontId="31" fillId="2" borderId="6" applyNumberFormat="0" applyAlignment="0" applyProtection="0">
      <alignment vertical="center"/>
    </xf>
    <xf numFmtId="179" fontId="37" fillId="0" borderId="12" applyAlignment="0" applyProtection="0"/>
    <xf numFmtId="0" fontId="19" fillId="38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9" fillId="38" borderId="0" applyNumberFormat="0" applyBorder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9" fontId="37" fillId="0" borderId="12" applyAlignment="0" applyProtection="0"/>
    <xf numFmtId="0" fontId="19" fillId="38" borderId="0" applyNumberFormat="0" applyBorder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0" fontId="15" fillId="0" borderId="0"/>
    <xf numFmtId="183" fontId="18" fillId="26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1" fontId="19" fillId="38" borderId="0" applyNumberFormat="0" applyBorder="0" applyAlignment="0" applyProtection="0">
      <alignment vertical="center"/>
    </xf>
    <xf numFmtId="179" fontId="37" fillId="0" borderId="12" applyAlignment="0" applyProtection="0"/>
    <xf numFmtId="178" fontId="19" fillId="38" borderId="0" applyNumberFormat="0" applyBorder="0" applyAlignment="0" applyProtection="0">
      <alignment vertical="center"/>
    </xf>
    <xf numFmtId="181" fontId="31" fillId="2" borderId="6" applyNumberFormat="0" applyAlignment="0" applyProtection="0">
      <alignment vertical="center"/>
    </xf>
    <xf numFmtId="179" fontId="37" fillId="0" borderId="12" applyAlignment="0" applyProtection="0"/>
    <xf numFmtId="0" fontId="19" fillId="38" borderId="0" applyNumberFormat="0" applyBorder="0" applyAlignment="0" applyProtection="0">
      <alignment vertical="center"/>
    </xf>
    <xf numFmtId="179" fontId="37" fillId="0" borderId="12" applyAlignment="0" applyProtection="0"/>
    <xf numFmtId="0" fontId="19" fillId="38" borderId="0" applyNumberFormat="0" applyBorder="0" applyAlignment="0" applyProtection="0">
      <alignment vertical="center"/>
    </xf>
    <xf numFmtId="179" fontId="37" fillId="0" borderId="12" applyAlignment="0" applyProtection="0"/>
    <xf numFmtId="183" fontId="19" fillId="38" borderId="0" applyNumberFormat="0" applyBorder="0" applyAlignment="0" applyProtection="0">
      <alignment vertical="center"/>
    </xf>
    <xf numFmtId="181" fontId="19" fillId="38" borderId="0" applyNumberFormat="0" applyBorder="0" applyAlignment="0" applyProtection="0">
      <alignment vertical="center"/>
    </xf>
    <xf numFmtId="179" fontId="37" fillId="0" borderId="12" applyAlignment="0" applyProtection="0"/>
    <xf numFmtId="178" fontId="19" fillId="38" borderId="0" applyNumberFormat="0" applyBorder="0" applyAlignment="0" applyProtection="0">
      <alignment vertical="center"/>
    </xf>
    <xf numFmtId="181" fontId="31" fillId="2" borderId="6" applyNumberFormat="0" applyAlignment="0" applyProtection="0">
      <alignment vertical="center"/>
    </xf>
    <xf numFmtId="179" fontId="37" fillId="0" borderId="12" applyAlignment="0" applyProtection="0"/>
    <xf numFmtId="0" fontId="19" fillId="38" borderId="0" applyNumberFormat="0" applyBorder="0" applyAlignment="0" applyProtection="0">
      <alignment vertical="center"/>
    </xf>
    <xf numFmtId="179" fontId="37" fillId="0" borderId="12" applyAlignment="0" applyProtection="0"/>
    <xf numFmtId="0" fontId="19" fillId="38" borderId="0" applyNumberFormat="0" applyBorder="0" applyAlignment="0" applyProtection="0">
      <alignment vertical="center"/>
    </xf>
    <xf numFmtId="179" fontId="37" fillId="0" borderId="12" applyAlignment="0" applyProtection="0"/>
    <xf numFmtId="183" fontId="19" fillId="3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183" fontId="19" fillId="38" borderId="0" applyNumberFormat="0" applyBorder="0" applyAlignment="0" applyProtection="0">
      <alignment vertical="center"/>
    </xf>
    <xf numFmtId="181" fontId="18" fillId="18" borderId="0" applyNumberFormat="0" applyBorder="0" applyAlignment="0" applyProtection="0">
      <alignment vertical="center"/>
    </xf>
    <xf numFmtId="178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1" fontId="18" fillId="18" borderId="0" applyNumberFormat="0" applyBorder="0" applyAlignment="0" applyProtection="0">
      <alignment vertical="center"/>
    </xf>
    <xf numFmtId="178" fontId="18" fillId="18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18" fillId="18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1" fontId="18" fillId="18" borderId="0" applyNumberFormat="0" applyBorder="0" applyAlignment="0" applyProtection="0">
      <alignment vertical="center"/>
    </xf>
    <xf numFmtId="178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178" fontId="18" fillId="18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1" fontId="18" fillId="18" borderId="0" applyNumberFormat="0" applyBorder="0" applyAlignment="0" applyProtection="0">
      <alignment vertical="center"/>
    </xf>
    <xf numFmtId="178" fontId="18" fillId="1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79" fontId="37" fillId="0" borderId="12" applyAlignment="0" applyProtection="0"/>
    <xf numFmtId="0" fontId="18" fillId="1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183" fontId="21" fillId="48" borderId="0" applyNumberFormat="0" applyBorder="0" applyAlignment="0" applyProtection="0">
      <alignment vertical="center"/>
    </xf>
    <xf numFmtId="183" fontId="45" fillId="0" borderId="17" applyNumberFormat="0" applyFill="0" applyProtection="0">
      <alignment horizont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21" fillId="48" borderId="0" applyNumberFormat="0" applyBorder="0" applyAlignment="0" applyProtection="0">
      <alignment vertical="center"/>
    </xf>
    <xf numFmtId="181" fontId="18" fillId="18" borderId="0" applyNumberFormat="0" applyBorder="0" applyAlignment="0" applyProtection="0">
      <alignment vertical="center"/>
    </xf>
    <xf numFmtId="178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181" fontId="37" fillId="0" borderId="0" applyNumberFormat="0" applyFill="0" applyBorder="0" applyAlignment="0" applyProtection="0"/>
    <xf numFmtId="183" fontId="18" fillId="18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78" fontId="18" fillId="18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18" fillId="18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18" fillId="18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8" fillId="18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1" fontId="18" fillId="18" borderId="0" applyNumberFormat="0" applyBorder="0" applyAlignment="0" applyProtection="0">
      <alignment vertical="center"/>
    </xf>
    <xf numFmtId="178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1" fontId="18" fillId="18" borderId="0" applyNumberFormat="0" applyBorder="0" applyAlignment="0" applyProtection="0">
      <alignment vertical="center"/>
    </xf>
    <xf numFmtId="178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1" fontId="18" fillId="18" borderId="0" applyNumberFormat="0" applyBorder="0" applyAlignment="0" applyProtection="0">
      <alignment vertical="center"/>
    </xf>
    <xf numFmtId="178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1" fontId="18" fillId="18" borderId="0" applyNumberFormat="0" applyBorder="0" applyAlignment="0" applyProtection="0">
      <alignment vertical="center"/>
    </xf>
    <xf numFmtId="178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1" fontId="18" fillId="18" borderId="0" applyNumberFormat="0" applyBorder="0" applyAlignment="0" applyProtection="0">
      <alignment vertical="center"/>
    </xf>
    <xf numFmtId="178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78" fontId="32" fillId="0" borderId="7" applyNumberFormat="0" applyFill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78" fontId="18" fillId="18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206" fontId="39" fillId="0" borderId="0"/>
    <xf numFmtId="183" fontId="18" fillId="18" borderId="0" applyNumberFormat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206" fontId="39" fillId="0" borderId="0"/>
    <xf numFmtId="183" fontId="18" fillId="18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3" fontId="18" fillId="18" borderId="0" applyNumberFormat="0" applyBorder="0" applyAlignment="0" applyProtection="0">
      <alignment vertical="center"/>
    </xf>
    <xf numFmtId="181" fontId="18" fillId="26" borderId="0" applyNumberFormat="0" applyBorder="0" applyAlignment="0" applyProtection="0">
      <alignment vertical="center"/>
    </xf>
    <xf numFmtId="183" fontId="21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178" fontId="18" fillId="26" borderId="0" applyNumberFormat="0" applyBorder="0" applyAlignment="0" applyProtection="0">
      <alignment vertical="center"/>
    </xf>
    <xf numFmtId="183" fontId="43" fillId="0" borderId="0" applyNumberFormat="0" applyFill="0" applyBorder="0" applyAlignment="0" applyProtection="0">
      <alignment vertical="center"/>
    </xf>
    <xf numFmtId="178" fontId="18" fillId="26" borderId="0" applyNumberFormat="0" applyBorder="0" applyAlignment="0" applyProtection="0">
      <alignment vertical="center"/>
    </xf>
    <xf numFmtId="183" fontId="21" fillId="0" borderId="0">
      <alignment vertical="center"/>
    </xf>
    <xf numFmtId="183" fontId="18" fillId="26" borderId="0" applyNumberFormat="0" applyBorder="0" applyAlignment="0" applyProtection="0">
      <alignment vertical="center"/>
    </xf>
    <xf numFmtId="183" fontId="43" fillId="0" borderId="0" applyNumberFormat="0" applyFill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78" fontId="18" fillId="6" borderId="0" applyNumberFormat="0" applyBorder="0" applyAlignment="0" applyProtection="0">
      <alignment vertical="center"/>
    </xf>
    <xf numFmtId="183" fontId="21" fillId="0" borderId="0">
      <alignment vertical="center"/>
    </xf>
    <xf numFmtId="0" fontId="35" fillId="0" borderId="9" applyNumberFormat="0" applyFill="0" applyProtection="0">
      <alignment horizontal="centerContinuous"/>
    </xf>
    <xf numFmtId="0" fontId="18" fillId="26" borderId="0" applyNumberFormat="0" applyBorder="0" applyAlignment="0" applyProtection="0">
      <alignment vertical="center"/>
    </xf>
    <xf numFmtId="183" fontId="35" fillId="0" borderId="9" applyNumberFormat="0" applyFill="0" applyProtection="0">
      <alignment horizontal="centerContinuous"/>
    </xf>
    <xf numFmtId="0" fontId="18" fillId="11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78" fontId="18" fillId="6" borderId="0" applyNumberFormat="0" applyBorder="0" applyAlignment="0" applyProtection="0">
      <alignment vertical="center"/>
    </xf>
    <xf numFmtId="183" fontId="21" fillId="0" borderId="0">
      <alignment vertical="center"/>
    </xf>
    <xf numFmtId="183" fontId="35" fillId="0" borderId="9" applyNumberFormat="0" applyFill="0" applyProtection="0">
      <alignment horizontal="centerContinuous"/>
    </xf>
    <xf numFmtId="0" fontId="18" fillId="2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1" fontId="18" fillId="26" borderId="0" applyNumberFormat="0" applyBorder="0" applyAlignment="0" applyProtection="0">
      <alignment vertical="center"/>
    </xf>
    <xf numFmtId="178" fontId="18" fillId="26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179" fontId="37" fillId="0" borderId="12" applyAlignment="0" applyProtection="0"/>
    <xf numFmtId="0" fontId="36" fillId="0" borderId="10" applyNumberFormat="0" applyFill="0" applyProtection="0">
      <alignment horizontal="center"/>
    </xf>
    <xf numFmtId="183" fontId="18" fillId="26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78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0" fontId="15" fillId="0" borderId="0"/>
    <xf numFmtId="183" fontId="53" fillId="4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1" fontId="18" fillId="26" borderId="0" applyNumberFormat="0" applyBorder="0" applyAlignment="0" applyProtection="0">
      <alignment vertical="center"/>
    </xf>
    <xf numFmtId="178" fontId="18" fillId="26" borderId="0" applyNumberFormat="0" applyBorder="0" applyAlignment="0" applyProtection="0">
      <alignment vertical="center"/>
    </xf>
    <xf numFmtId="178" fontId="18" fillId="26" borderId="0" applyNumberFormat="0" applyBorder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200" fontId="17" fillId="0" borderId="0" applyFill="0" applyBorder="0" applyAlignment="0"/>
    <xf numFmtId="183" fontId="18" fillId="26" borderId="0" applyNumberFormat="0" applyBorder="0" applyAlignment="0" applyProtection="0">
      <alignment vertical="center"/>
    </xf>
    <xf numFmtId="178" fontId="18" fillId="26" borderId="0" applyNumberFormat="0" applyBorder="0" applyAlignment="0" applyProtection="0">
      <alignment vertical="center"/>
    </xf>
    <xf numFmtId="40" fontId="83" fillId="0" borderId="0" applyFont="0" applyFill="0" applyBorder="0" applyAlignment="0" applyProtection="0"/>
    <xf numFmtId="178" fontId="18" fillId="26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1" fontId="18" fillId="26" borderId="0" applyNumberFormat="0" applyBorder="0" applyAlignment="0" applyProtection="0">
      <alignment vertical="center"/>
    </xf>
    <xf numFmtId="178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52" fillId="0" borderId="22" applyNumberFormat="0" applyFill="0" applyAlignment="0" applyProtection="0">
      <alignment vertical="center"/>
    </xf>
    <xf numFmtId="181" fontId="18" fillId="26" borderId="0" applyNumberFormat="0" applyBorder="0" applyAlignment="0" applyProtection="0">
      <alignment vertical="center"/>
    </xf>
    <xf numFmtId="178" fontId="18" fillId="26" borderId="0" applyNumberFormat="0" applyBorder="0" applyAlignment="0" applyProtection="0">
      <alignment vertical="center"/>
    </xf>
    <xf numFmtId="183" fontId="21" fillId="0" borderId="0">
      <alignment vertical="center"/>
    </xf>
    <xf numFmtId="178" fontId="18" fillId="26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1" fontId="18" fillId="26" borderId="0" applyNumberFormat="0" applyBorder="0" applyAlignment="0" applyProtection="0">
      <alignment vertical="center"/>
    </xf>
    <xf numFmtId="178" fontId="18" fillId="26" borderId="0" applyNumberFormat="0" applyBorder="0" applyAlignment="0" applyProtection="0">
      <alignment vertical="center"/>
    </xf>
    <xf numFmtId="178" fontId="18" fillId="26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1" fontId="18" fillId="26" borderId="0" applyNumberFormat="0" applyBorder="0" applyAlignment="0" applyProtection="0">
      <alignment vertical="center"/>
    </xf>
    <xf numFmtId="178" fontId="18" fillId="26" borderId="0" applyNumberFormat="0" applyBorder="0" applyAlignment="0" applyProtection="0">
      <alignment vertical="center"/>
    </xf>
    <xf numFmtId="0" fontId="35" fillId="0" borderId="9" applyNumberFormat="0" applyFill="0" applyProtection="0">
      <alignment horizontal="centerContinuous"/>
    </xf>
    <xf numFmtId="178" fontId="18" fillId="26" borderId="0" applyNumberFormat="0" applyBorder="0" applyAlignment="0" applyProtection="0">
      <alignment vertical="center"/>
    </xf>
    <xf numFmtId="183" fontId="43" fillId="0" borderId="0" applyNumberFormat="0" applyFill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35" fillId="0" borderId="9" applyNumberFormat="0" applyFill="0" applyProtection="0">
      <alignment horizontal="centerContinuous"/>
    </xf>
    <xf numFmtId="183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5" fillId="0" borderId="9" applyNumberFormat="0" applyFill="0" applyProtection="0">
      <alignment horizontal="centerContinuous"/>
    </xf>
    <xf numFmtId="183" fontId="18" fillId="26" borderId="0" applyNumberFormat="0" applyBorder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183" fontId="35" fillId="0" borderId="9" applyNumberFormat="0" applyFill="0" applyProtection="0">
      <alignment horizontal="centerContinuous"/>
    </xf>
    <xf numFmtId="181" fontId="17" fillId="14" borderId="3" applyNumberFormat="0" applyFont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0" fontId="35" fillId="0" borderId="9" applyNumberFormat="0" applyFill="0" applyProtection="0">
      <alignment horizontal="centerContinuous"/>
    </xf>
    <xf numFmtId="183" fontId="18" fillId="26" borderId="0" applyNumberFormat="0" applyBorder="0" applyAlignment="0" applyProtection="0">
      <alignment vertical="center"/>
    </xf>
    <xf numFmtId="183" fontId="18" fillId="26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1" fontId="18" fillId="13" borderId="0" applyNumberFormat="0" applyBorder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0" fillId="0" borderId="0"/>
    <xf numFmtId="183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1" fontId="18" fillId="13" borderId="0" applyNumberFormat="0" applyBorder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1" fontId="18" fillId="13" borderId="0" applyNumberFormat="0" applyBorder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1" fontId="28" fillId="41" borderId="0">
      <alignment horizontal="left" vertical="top"/>
    </xf>
    <xf numFmtId="181" fontId="18" fillId="13" borderId="0" applyNumberFormat="0" applyBorder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1" fontId="80" fillId="41" borderId="0">
      <alignment horizontal="center" vertical="center"/>
    </xf>
    <xf numFmtId="181" fontId="18" fillId="13" borderId="0" applyNumberFormat="0" applyBorder="0" applyAlignment="0" applyProtection="0">
      <alignment vertical="center"/>
    </xf>
    <xf numFmtId="183" fontId="43" fillId="0" borderId="0" applyNumberFormat="0" applyFill="0" applyBorder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1" fontId="81" fillId="41" borderId="0">
      <alignment horizontal="left" vertical="center"/>
    </xf>
    <xf numFmtId="181" fontId="18" fillId="13" borderId="0" applyNumberFormat="0" applyBorder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78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3" fontId="18" fillId="13" borderId="0" applyNumberFormat="0" applyBorder="0" applyAlignment="0" applyProtection="0">
      <alignment vertical="center"/>
    </xf>
    <xf numFmtId="181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78" fontId="32" fillId="0" borderId="7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28" fillId="0" borderId="0">
      <alignment vertical="top"/>
    </xf>
    <xf numFmtId="183" fontId="18" fillId="11" borderId="0" applyNumberFormat="0" applyBorder="0" applyAlignment="0" applyProtection="0">
      <alignment vertical="center"/>
    </xf>
    <xf numFmtId="183" fontId="28" fillId="0" borderId="0">
      <alignment vertical="top"/>
    </xf>
    <xf numFmtId="183" fontId="18" fillId="11" borderId="0" applyNumberFormat="0" applyBorder="0" applyAlignment="0" applyProtection="0">
      <alignment vertical="center"/>
    </xf>
    <xf numFmtId="181" fontId="18" fillId="11" borderId="0" applyNumberFormat="0" applyBorder="0" applyAlignment="0" applyProtection="0">
      <alignment vertical="center"/>
    </xf>
    <xf numFmtId="0" fontId="28" fillId="0" borderId="0">
      <alignment vertical="top"/>
    </xf>
    <xf numFmtId="181" fontId="14" fillId="0" borderId="0"/>
    <xf numFmtId="178" fontId="18" fillId="11" borderId="0" applyNumberFormat="0" applyBorder="0" applyAlignment="0" applyProtection="0">
      <alignment vertical="center"/>
    </xf>
    <xf numFmtId="0" fontId="31" fillId="2" borderId="6" applyNumberFormat="0" applyAlignment="0" applyProtection="0">
      <alignment vertical="center"/>
    </xf>
    <xf numFmtId="183" fontId="28" fillId="0" borderId="0">
      <alignment vertical="top"/>
    </xf>
    <xf numFmtId="9" fontId="15" fillId="0" borderId="0" applyFont="0" applyFill="0" applyBorder="0" applyAlignment="0" applyProtection="0"/>
    <xf numFmtId="183" fontId="21" fillId="0" borderId="0">
      <alignment vertical="center"/>
    </xf>
    <xf numFmtId="178" fontId="18" fillId="11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183" fontId="21" fillId="0" borderId="0">
      <alignment vertical="center"/>
    </xf>
    <xf numFmtId="183" fontId="18" fillId="11" borderId="0" applyNumberFormat="0" applyBorder="0" applyAlignment="0" applyProtection="0">
      <alignment vertical="center"/>
    </xf>
    <xf numFmtId="0" fontId="31" fillId="2" borderId="6" applyNumberFormat="0" applyAlignment="0" applyProtection="0">
      <alignment vertical="center"/>
    </xf>
    <xf numFmtId="183" fontId="28" fillId="0" borderId="0">
      <alignment vertical="top"/>
    </xf>
    <xf numFmtId="9" fontId="85" fillId="0" borderId="0" applyFont="0" applyFill="0" applyBorder="0" applyAlignment="0" applyProtection="0">
      <alignment vertical="center"/>
    </xf>
    <xf numFmtId="0" fontId="17" fillId="0" borderId="0"/>
    <xf numFmtId="183" fontId="18" fillId="11" borderId="0" applyNumberFormat="0" applyBorder="0" applyAlignment="0" applyProtection="0">
      <alignment vertical="center"/>
    </xf>
    <xf numFmtId="183" fontId="15" fillId="0" borderId="0"/>
    <xf numFmtId="0" fontId="18" fillId="11" borderId="0" applyNumberFormat="0" applyBorder="0" applyAlignment="0" applyProtection="0">
      <alignment vertical="center"/>
    </xf>
    <xf numFmtId="183" fontId="15" fillId="0" borderId="0"/>
    <xf numFmtId="183" fontId="18" fillId="11" borderId="0" applyNumberFormat="0" applyBorder="0" applyAlignment="0" applyProtection="0">
      <alignment vertical="center"/>
    </xf>
    <xf numFmtId="183" fontId="17" fillId="0" borderId="0">
      <alignment vertical="top"/>
    </xf>
    <xf numFmtId="183" fontId="21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3" fontId="15" fillId="0" borderId="0"/>
    <xf numFmtId="183" fontId="53" fillId="39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0" fontId="15" fillId="0" borderId="0"/>
    <xf numFmtId="181" fontId="56" fillId="0" borderId="25">
      <alignment horizontal="center"/>
    </xf>
    <xf numFmtId="183" fontId="18" fillId="11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3" fontId="16" fillId="0" borderId="0"/>
    <xf numFmtId="0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1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1" fontId="15" fillId="0" borderId="0"/>
    <xf numFmtId="183" fontId="18" fillId="11" borderId="0" applyNumberFormat="0" applyBorder="0" applyAlignment="0" applyProtection="0">
      <alignment vertical="center"/>
    </xf>
    <xf numFmtId="183" fontId="17" fillId="0" borderId="0">
      <alignment vertical="top"/>
    </xf>
    <xf numFmtId="183" fontId="18" fillId="11" borderId="0" applyNumberFormat="0" applyBorder="0" applyAlignment="0" applyProtection="0">
      <alignment vertical="center"/>
    </xf>
    <xf numFmtId="181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81" fontId="36" fillId="0" borderId="10" applyNumberFormat="0" applyFill="0" applyProtection="0">
      <alignment horizontal="center"/>
    </xf>
    <xf numFmtId="178" fontId="18" fillId="11" borderId="0" applyNumberFormat="0" applyBorder="0" applyAlignment="0" applyProtection="0">
      <alignment vertical="center"/>
    </xf>
    <xf numFmtId="178" fontId="36" fillId="0" borderId="10" applyNumberFormat="0" applyFill="0" applyProtection="0">
      <alignment horizontal="center"/>
    </xf>
    <xf numFmtId="183" fontId="38" fillId="0" borderId="13" applyNumberFormat="0" applyFill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1" fontId="36" fillId="0" borderId="10" applyNumberFormat="0" applyFill="0" applyProtection="0">
      <alignment horizontal="center"/>
    </xf>
    <xf numFmtId="183" fontId="18" fillId="11" borderId="0" applyNumberFormat="0" applyBorder="0" applyAlignment="0" applyProtection="0">
      <alignment vertical="center"/>
    </xf>
    <xf numFmtId="181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8" fillId="11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43" fillId="0" borderId="0" applyNumberFormat="0" applyFill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35" fillId="0" borderId="9" applyNumberFormat="0" applyFill="0" applyProtection="0">
      <alignment horizontal="centerContinuous"/>
    </xf>
    <xf numFmtId="181" fontId="18" fillId="11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78" fontId="18" fillId="11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78" fontId="18" fillId="11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78" fontId="51" fillId="0" borderId="21" applyNumberFormat="0" applyFill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78" fontId="51" fillId="0" borderId="21" applyNumberFormat="0" applyFill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81" fontId="25" fillId="0" borderId="4">
      <alignment horizontal="left" vertical="center"/>
    </xf>
    <xf numFmtId="183" fontId="86" fillId="0" borderId="19" applyNumberFormat="0" applyFill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53" fillId="53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24" fillId="10" borderId="0" applyNumberFormat="0" applyBorder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181" fontId="49" fillId="41" borderId="0">
      <alignment horizontal="center" vertical="center"/>
    </xf>
    <xf numFmtId="178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49" fillId="41" borderId="0">
      <alignment horizontal="left" vertical="center"/>
    </xf>
    <xf numFmtId="0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183" fontId="43" fillId="0" borderId="0" applyNumberFormat="0" applyFill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43" fillId="0" borderId="0" applyNumberFormat="0" applyFill="0" applyBorder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17" fillId="0" borderId="0">
      <alignment vertical="top"/>
    </xf>
    <xf numFmtId="183" fontId="18" fillId="6" borderId="0" applyNumberFormat="0" applyBorder="0" applyAlignment="0" applyProtection="0">
      <alignment vertical="center"/>
    </xf>
    <xf numFmtId="181" fontId="21" fillId="0" borderId="0">
      <alignment vertical="center"/>
    </xf>
    <xf numFmtId="183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78" fontId="33" fillId="0" borderId="16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183" fontId="21" fillId="0" borderId="0">
      <alignment vertical="center"/>
    </xf>
    <xf numFmtId="183" fontId="18" fillId="6" borderId="0" applyNumberFormat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3" fontId="21" fillId="0" borderId="0">
      <alignment vertical="center"/>
    </xf>
    <xf numFmtId="183" fontId="18" fillId="6" borderId="0" applyNumberFormat="0" applyBorder="0" applyAlignment="0" applyProtection="0">
      <alignment vertical="center"/>
    </xf>
    <xf numFmtId="181" fontId="18" fillId="6" borderId="0" applyNumberFormat="0" applyBorder="0" applyAlignment="0" applyProtection="0">
      <alignment vertical="center"/>
    </xf>
    <xf numFmtId="178" fontId="18" fillId="6" borderId="0" applyNumberFormat="0" applyBorder="0" applyAlignment="0" applyProtection="0">
      <alignment vertical="center"/>
    </xf>
    <xf numFmtId="178" fontId="18" fillId="6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1" fontId="18" fillId="6" borderId="0" applyNumberFormat="0" applyBorder="0" applyAlignment="0" applyProtection="0">
      <alignment vertical="center"/>
    </xf>
    <xf numFmtId="178" fontId="18" fillId="6" borderId="0" applyNumberFormat="0" applyBorder="0" applyAlignment="0" applyProtection="0">
      <alignment vertical="center"/>
    </xf>
    <xf numFmtId="178" fontId="18" fillId="6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53" fillId="42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81" fontId="18" fillId="6" borderId="0" applyNumberFormat="0" applyBorder="0" applyAlignment="0" applyProtection="0">
      <alignment vertical="center"/>
    </xf>
    <xf numFmtId="178" fontId="18" fillId="6" borderId="0" applyNumberFormat="0" applyBorder="0" applyAlignment="0" applyProtection="0">
      <alignment vertical="center"/>
    </xf>
    <xf numFmtId="178" fontId="18" fillId="6" borderId="0" applyNumberFormat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3" fontId="53" fillId="45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0" fontId="21" fillId="0" borderId="0">
      <alignment vertical="center"/>
    </xf>
    <xf numFmtId="178" fontId="24" fillId="10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1" fontId="18" fillId="6" borderId="0" applyNumberFormat="0" applyBorder="0" applyAlignment="0" applyProtection="0">
      <alignment vertical="center"/>
    </xf>
    <xf numFmtId="178" fontId="18" fillId="6" borderId="0" applyNumberFormat="0" applyBorder="0" applyAlignment="0" applyProtection="0">
      <alignment vertical="center"/>
    </xf>
    <xf numFmtId="181" fontId="25" fillId="0" borderId="24" applyNumberFormat="0" applyAlignment="0" applyProtection="0">
      <alignment horizontal="left" vertical="center"/>
    </xf>
    <xf numFmtId="183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1" fontId="18" fillId="6" borderId="0" applyNumberFormat="0" applyBorder="0" applyAlignment="0" applyProtection="0">
      <alignment vertical="center"/>
    </xf>
    <xf numFmtId="178" fontId="18" fillId="6" borderId="0" applyNumberFormat="0" applyBorder="0" applyAlignment="0" applyProtection="0">
      <alignment vertical="center"/>
    </xf>
    <xf numFmtId="178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1" fontId="18" fillId="6" borderId="0" applyNumberFormat="0" applyBorder="0" applyAlignment="0" applyProtection="0">
      <alignment vertical="center"/>
    </xf>
    <xf numFmtId="178" fontId="18" fillId="6" borderId="0" applyNumberFormat="0" applyBorder="0" applyAlignment="0" applyProtection="0">
      <alignment vertical="center"/>
    </xf>
    <xf numFmtId="178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38" fontId="26" fillId="2" borderId="0" applyNumberFormat="0" applyBorder="0" applyAlignment="0" applyProtection="0"/>
    <xf numFmtId="183" fontId="21" fillId="0" borderId="0">
      <alignment vertical="center"/>
    </xf>
    <xf numFmtId="178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21" fillId="0" borderId="0">
      <alignment vertical="center"/>
    </xf>
    <xf numFmtId="183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9" fontId="41" fillId="0" borderId="0" applyFont="0" applyFill="0" applyBorder="0" applyAlignment="0" applyProtection="0"/>
    <xf numFmtId="183" fontId="21" fillId="0" borderId="0">
      <alignment vertical="center"/>
    </xf>
    <xf numFmtId="183" fontId="18" fillId="6" borderId="0" applyNumberFormat="0" applyBorder="0" applyAlignment="0" applyProtection="0">
      <alignment vertical="center"/>
    </xf>
    <xf numFmtId="183" fontId="21" fillId="0" borderId="0">
      <alignment vertical="center"/>
    </xf>
    <xf numFmtId="183" fontId="18" fillId="6" borderId="0" applyNumberFormat="0" applyBorder="0" applyAlignment="0" applyProtection="0">
      <alignment vertical="center"/>
    </xf>
    <xf numFmtId="9" fontId="84" fillId="0" borderId="0" applyFont="0" applyFill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35" fillId="0" borderId="9" applyNumberFormat="0" applyFill="0" applyProtection="0">
      <alignment horizontal="centerContinuous"/>
    </xf>
    <xf numFmtId="181" fontId="18" fillId="6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78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3" fontId="18" fillId="6" borderId="0" applyNumberFormat="0" applyBorder="0" applyAlignment="0" applyProtection="0">
      <alignment vertical="center"/>
    </xf>
    <xf numFmtId="178" fontId="35" fillId="0" borderId="9" applyNumberFormat="0" applyFill="0" applyProtection="0">
      <alignment horizontal="centerContinuous"/>
    </xf>
    <xf numFmtId="181" fontId="48" fillId="0" borderId="0">
      <alignment horizontal="center" wrapText="1"/>
      <protection locked="0"/>
    </xf>
    <xf numFmtId="0" fontId="24" fillId="10" borderId="0" applyNumberFormat="0" applyBorder="0" applyAlignment="0" applyProtection="0">
      <alignment vertical="center"/>
    </xf>
    <xf numFmtId="179" fontId="37" fillId="0" borderId="12" applyAlignment="0" applyProtection="0"/>
    <xf numFmtId="183" fontId="36" fillId="0" borderId="10" applyNumberFormat="0" applyFill="0" applyProtection="0">
      <alignment horizontal="center"/>
    </xf>
    <xf numFmtId="0" fontId="24" fillId="10" borderId="0" applyNumberFormat="0" applyBorder="0" applyAlignment="0" applyProtection="0">
      <alignment vertical="center"/>
    </xf>
    <xf numFmtId="179" fontId="37" fillId="0" borderId="12" applyAlignment="0" applyProtection="0"/>
    <xf numFmtId="183" fontId="24" fillId="10" borderId="0" applyNumberFormat="0" applyBorder="0" applyAlignment="0" applyProtection="0">
      <alignment vertical="center"/>
    </xf>
    <xf numFmtId="179" fontId="37" fillId="0" borderId="12" applyAlignment="0" applyProtection="0"/>
    <xf numFmtId="179" fontId="37" fillId="0" borderId="12" applyAlignment="0" applyProtection="0"/>
    <xf numFmtId="181" fontId="25" fillId="0" borderId="4">
      <alignment horizontal="left" vertical="center"/>
    </xf>
    <xf numFmtId="179" fontId="37" fillId="0" borderId="12" applyAlignment="0" applyProtection="0"/>
    <xf numFmtId="179" fontId="37" fillId="0" borderId="12" applyAlignment="0" applyProtection="0"/>
    <xf numFmtId="179" fontId="37" fillId="0" borderId="12" applyAlignment="0" applyProtection="0"/>
    <xf numFmtId="179" fontId="37" fillId="0" borderId="12" applyAlignment="0" applyProtection="0"/>
    <xf numFmtId="181" fontId="29" fillId="7" borderId="0" applyNumberFormat="0" applyBorder="0" applyAlignment="0" applyProtection="0">
      <alignment vertical="center"/>
    </xf>
    <xf numFmtId="179" fontId="37" fillId="0" borderId="12" applyAlignment="0" applyProtection="0"/>
    <xf numFmtId="179" fontId="37" fillId="0" borderId="12" applyAlignment="0" applyProtection="0"/>
    <xf numFmtId="179" fontId="37" fillId="0" borderId="12" applyAlignment="0" applyProtection="0"/>
    <xf numFmtId="183" fontId="32" fillId="0" borderId="7" applyNumberFormat="0" applyFill="0" applyAlignment="0" applyProtection="0">
      <alignment vertical="center"/>
    </xf>
    <xf numFmtId="179" fontId="37" fillId="0" borderId="12" applyAlignment="0" applyProtection="0"/>
    <xf numFmtId="179" fontId="37" fillId="0" borderId="12" applyAlignment="0" applyProtection="0"/>
    <xf numFmtId="183" fontId="33" fillId="0" borderId="16" applyNumberFormat="0" applyFill="0" applyAlignment="0" applyProtection="0">
      <alignment vertical="center"/>
    </xf>
    <xf numFmtId="179" fontId="37" fillId="0" borderId="12" applyAlignment="0" applyProtection="0"/>
    <xf numFmtId="179" fontId="37" fillId="0" borderId="12" applyAlignment="0" applyProtection="0"/>
    <xf numFmtId="179" fontId="37" fillId="0" borderId="12" applyAlignment="0" applyProtection="0"/>
    <xf numFmtId="179" fontId="37" fillId="0" borderId="12" applyAlignment="0" applyProtection="0"/>
    <xf numFmtId="179" fontId="37" fillId="0" borderId="12" applyAlignment="0" applyProtection="0"/>
    <xf numFmtId="179" fontId="37" fillId="0" borderId="12" applyAlignment="0" applyProtection="0"/>
    <xf numFmtId="179" fontId="37" fillId="0" borderId="12" applyAlignment="0" applyProtection="0"/>
    <xf numFmtId="179" fontId="37" fillId="0" borderId="12" applyAlignment="0" applyProtection="0"/>
    <xf numFmtId="179" fontId="37" fillId="0" borderId="12" applyAlignment="0" applyProtection="0"/>
    <xf numFmtId="179" fontId="37" fillId="0" borderId="12" applyAlignment="0" applyProtection="0"/>
    <xf numFmtId="179" fontId="37" fillId="0" borderId="12" applyAlignment="0" applyProtection="0"/>
    <xf numFmtId="179" fontId="37" fillId="0" borderId="12" applyAlignment="0" applyProtection="0"/>
    <xf numFmtId="195" fontId="17" fillId="0" borderId="0" applyFill="0" applyBorder="0" applyAlignment="0"/>
    <xf numFmtId="0" fontId="21" fillId="0" borderId="0">
      <alignment vertical="center"/>
    </xf>
    <xf numFmtId="202" fontId="15" fillId="0" borderId="0" applyFill="0" applyBorder="0" applyAlignment="0"/>
    <xf numFmtId="183" fontId="21" fillId="0" borderId="0">
      <alignment vertical="center"/>
    </xf>
    <xf numFmtId="0" fontId="24" fillId="10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88" fillId="0" borderId="27" applyNumberFormat="0" applyFill="0" applyProtection="0">
      <alignment horizontal="center"/>
    </xf>
    <xf numFmtId="181" fontId="20" fillId="0" borderId="2" applyNumberFormat="0" applyFill="0" applyAlignment="0" applyProtection="0">
      <alignment vertical="center"/>
    </xf>
    <xf numFmtId="181" fontId="89" fillId="0" borderId="28">
      <alignment horizontal="center"/>
    </xf>
    <xf numFmtId="0" fontId="23" fillId="12" borderId="0" applyNumberFormat="0" applyBorder="0" applyAlignment="0" applyProtection="0">
      <alignment vertical="center"/>
    </xf>
    <xf numFmtId="206" fontId="39" fillId="0" borderId="0"/>
    <xf numFmtId="0" fontId="23" fillId="12" borderId="0" applyNumberFormat="0" applyBorder="0" applyAlignment="0" applyProtection="0">
      <alignment vertical="center"/>
    </xf>
    <xf numFmtId="206" fontId="39" fillId="0" borderId="0"/>
    <xf numFmtId="206" fontId="39" fillId="0" borderId="0"/>
    <xf numFmtId="206" fontId="39" fillId="0" borderId="0"/>
    <xf numFmtId="186" fontId="17" fillId="0" borderId="0" applyFont="0" applyFill="0" applyBorder="0" applyAlignment="0" applyProtection="0"/>
    <xf numFmtId="219" fontId="10" fillId="0" borderId="0"/>
    <xf numFmtId="179" fontId="44" fillId="0" borderId="0" applyFont="0" applyFill="0" applyBorder="0" applyAlignment="0" applyProtection="0"/>
    <xf numFmtId="180" fontId="44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center"/>
    </xf>
    <xf numFmtId="218" fontId="17" fillId="0" borderId="0" applyFont="0" applyFill="0" applyBorder="0" applyAlignment="0" applyProtection="0"/>
    <xf numFmtId="214" fontId="10" fillId="0" borderId="0"/>
    <xf numFmtId="15" fontId="15" fillId="0" borderId="0"/>
    <xf numFmtId="183" fontId="21" fillId="0" borderId="0">
      <alignment vertical="center"/>
    </xf>
    <xf numFmtId="15" fontId="15" fillId="0" borderId="0"/>
    <xf numFmtId="220" fontId="10" fillId="0" borderId="0" applyFill="0" applyBorder="0" applyProtection="0"/>
    <xf numFmtId="0" fontId="35" fillId="0" borderId="9" applyNumberFormat="0" applyFill="0" applyProtection="0">
      <alignment horizontal="centerContinuous"/>
    </xf>
    <xf numFmtId="41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83" fontId="25" fillId="0" borderId="4">
      <alignment horizontal="left" vertical="center"/>
    </xf>
    <xf numFmtId="181" fontId="24" fillId="10" borderId="0" applyNumberFormat="0" applyBorder="0" applyAlignment="0" applyProtection="0">
      <alignment vertical="center"/>
    </xf>
    <xf numFmtId="181" fontId="76" fillId="0" borderId="0">
      <alignment horizontal="left"/>
    </xf>
    <xf numFmtId="181" fontId="26" fillId="55" borderId="25"/>
    <xf numFmtId="181" fontId="10" fillId="0" borderId="0" applyFont="0" applyFill="0" applyBorder="0" applyAlignment="0" applyProtection="0"/>
    <xf numFmtId="181" fontId="77" fillId="0" borderId="0" applyNumberFormat="0" applyFill="0" applyBorder="0" applyAlignment="0" applyProtection="0">
      <alignment vertical="top"/>
      <protection locked="0"/>
    </xf>
    <xf numFmtId="181" fontId="25" fillId="0" borderId="24" applyNumberFormat="0" applyAlignment="0" applyProtection="0">
      <alignment horizontal="left" vertical="center"/>
    </xf>
    <xf numFmtId="181" fontId="25" fillId="0" borderId="24" applyNumberFormat="0" applyAlignment="0" applyProtection="0">
      <alignment horizontal="left"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25" fillId="0" borderId="24" applyNumberFormat="0" applyAlignment="0" applyProtection="0">
      <alignment horizontal="left" vertical="center"/>
    </xf>
    <xf numFmtId="181" fontId="25" fillId="0" borderId="24" applyNumberFormat="0" applyAlignment="0" applyProtection="0">
      <alignment horizontal="left" vertical="center"/>
    </xf>
    <xf numFmtId="181" fontId="25" fillId="0" borderId="24" applyNumberFormat="0" applyAlignment="0" applyProtection="0">
      <alignment horizontal="left" vertical="center"/>
    </xf>
    <xf numFmtId="183" fontId="24" fillId="10" borderId="0" applyNumberFormat="0" applyBorder="0" applyAlignment="0" applyProtection="0">
      <alignment vertical="center"/>
    </xf>
    <xf numFmtId="0" fontId="25" fillId="0" borderId="24" applyNumberFormat="0" applyAlignment="0" applyProtection="0">
      <alignment horizontal="left" vertical="center"/>
    </xf>
    <xf numFmtId="181" fontId="62" fillId="0" borderId="0">
      <alignment horizontal="left"/>
    </xf>
    <xf numFmtId="183" fontId="21" fillId="0" borderId="0">
      <alignment vertical="center"/>
    </xf>
    <xf numFmtId="183" fontId="25" fillId="0" borderId="24" applyNumberFormat="0" applyAlignment="0" applyProtection="0">
      <alignment horizontal="left" vertical="center"/>
    </xf>
    <xf numFmtId="181" fontId="25" fillId="0" borderId="4">
      <alignment horizontal="left" vertical="center"/>
    </xf>
    <xf numFmtId="9" fontId="17" fillId="0" borderId="0" applyFont="0" applyFill="0" applyBorder="0" applyAlignment="0" applyProtection="0"/>
    <xf numFmtId="181" fontId="25" fillId="0" borderId="4">
      <alignment horizontal="left" vertical="center"/>
    </xf>
    <xf numFmtId="181" fontId="25" fillId="0" borderId="4">
      <alignment horizontal="left" vertical="center"/>
    </xf>
    <xf numFmtId="9" fontId="17" fillId="0" borderId="0" applyFont="0" applyFill="0" applyBorder="0" applyAlignment="0" applyProtection="0"/>
    <xf numFmtId="181" fontId="25" fillId="0" borderId="4">
      <alignment horizontal="left" vertical="center"/>
    </xf>
    <xf numFmtId="181" fontId="25" fillId="0" borderId="4">
      <alignment horizontal="left" vertical="center"/>
    </xf>
    <xf numFmtId="9" fontId="15" fillId="0" borderId="0" applyFont="0" applyFill="0" applyBorder="0" applyAlignment="0" applyProtection="0"/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3" fontId="35" fillId="0" borderId="9" applyNumberFormat="0" applyFill="0" applyProtection="0">
      <alignment horizontal="centerContinuous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78" fontId="33" fillId="0" borderId="16" applyNumberFormat="0" applyFill="0" applyAlignment="0" applyProtection="0">
      <alignment vertical="center"/>
    </xf>
    <xf numFmtId="181" fontId="25" fillId="0" borderId="4">
      <alignment horizontal="left" vertical="center"/>
    </xf>
    <xf numFmtId="0" fontId="25" fillId="0" borderId="4">
      <alignment horizontal="left" vertical="center"/>
    </xf>
    <xf numFmtId="0" fontId="25" fillId="0" borderId="4">
      <alignment horizontal="left" vertical="center"/>
    </xf>
    <xf numFmtId="178" fontId="24" fillId="10" borderId="0" applyNumberFormat="0" applyBorder="0" applyAlignment="0" applyProtection="0">
      <alignment vertical="center"/>
    </xf>
    <xf numFmtId="183" fontId="25" fillId="0" borderId="4">
      <alignment horizontal="left" vertical="center"/>
    </xf>
    <xf numFmtId="178" fontId="24" fillId="10" borderId="0" applyNumberFormat="0" applyBorder="0" applyAlignment="0" applyProtection="0">
      <alignment vertical="center"/>
    </xf>
    <xf numFmtId="0" fontId="25" fillId="0" borderId="4">
      <alignment horizontal="left" vertical="center"/>
    </xf>
    <xf numFmtId="0" fontId="18" fillId="9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3" fontId="18" fillId="9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0" fontId="17" fillId="0" borderId="0">
      <alignment vertical="top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31" fillId="2" borderId="6" applyNumberFormat="0" applyAlignment="0" applyProtection="0">
      <alignment vertical="center"/>
    </xf>
    <xf numFmtId="181" fontId="17" fillId="0" borderId="0"/>
    <xf numFmtId="181" fontId="25" fillId="0" borderId="4">
      <alignment horizontal="left" vertical="center"/>
    </xf>
    <xf numFmtId="183" fontId="21" fillId="0" borderId="0">
      <alignment vertical="center"/>
    </xf>
    <xf numFmtId="181" fontId="17" fillId="0" borderId="0"/>
    <xf numFmtId="181" fontId="25" fillId="0" borderId="4">
      <alignment horizontal="left" vertical="center"/>
    </xf>
    <xf numFmtId="181" fontId="17" fillId="0" borderId="0">
      <alignment vertical="top"/>
    </xf>
    <xf numFmtId="181" fontId="25" fillId="0" borderId="4">
      <alignment horizontal="left" vertical="center"/>
    </xf>
    <xf numFmtId="183" fontId="21" fillId="0" borderId="0">
      <alignment vertical="center"/>
    </xf>
    <xf numFmtId="0" fontId="17" fillId="0" borderId="0">
      <alignment vertical="top"/>
    </xf>
    <xf numFmtId="181" fontId="25" fillId="0" borderId="4">
      <alignment horizontal="left" vertical="center"/>
    </xf>
    <xf numFmtId="183" fontId="17" fillId="0" borderId="0">
      <alignment vertical="top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0" fontId="15" fillId="0" borderId="0"/>
    <xf numFmtId="181" fontId="25" fillId="0" borderId="4">
      <alignment horizontal="left" vertical="center"/>
    </xf>
    <xf numFmtId="0" fontId="31" fillId="2" borderId="6" applyNumberFormat="0" applyAlignment="0" applyProtection="0">
      <alignment vertical="center"/>
    </xf>
    <xf numFmtId="183" fontId="17" fillId="0" borderId="0"/>
    <xf numFmtId="9" fontId="85" fillId="0" borderId="0" applyFont="0" applyFill="0" applyBorder="0" applyAlignment="0" applyProtection="0">
      <alignment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78" fontId="24" fillId="10" borderId="0" applyNumberFormat="0" applyBorder="0" applyAlignment="0" applyProtection="0">
      <alignment vertical="center"/>
    </xf>
    <xf numFmtId="183" fontId="36" fillId="0" borderId="10" applyNumberFormat="0" applyFill="0" applyProtection="0">
      <alignment horizontal="center"/>
    </xf>
    <xf numFmtId="178" fontId="17" fillId="14" borderId="3" applyNumberFormat="0" applyFont="0" applyAlignment="0" applyProtection="0">
      <alignment vertical="center"/>
    </xf>
    <xf numFmtId="181" fontId="25" fillId="0" borderId="4">
      <alignment horizontal="left" vertical="center"/>
    </xf>
    <xf numFmtId="183" fontId="24" fillId="10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24" fillId="10" borderId="0" applyNumberFormat="0" applyBorder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78" fontId="33" fillId="0" borderId="0" applyNumberFormat="0" applyFill="0" applyBorder="0" applyAlignment="0" applyProtection="0">
      <alignment vertical="center"/>
    </xf>
    <xf numFmtId="43" fontId="17" fillId="0" borderId="0" applyFont="0" applyFill="0" applyBorder="0" applyAlignment="0" applyProtection="0"/>
    <xf numFmtId="181" fontId="25" fillId="0" borderId="4">
      <alignment horizontal="left" vertical="center"/>
    </xf>
    <xf numFmtId="183" fontId="33" fillId="0" borderId="0" applyNumberFormat="0" applyFill="0" applyBorder="0" applyAlignment="0" applyProtection="0">
      <alignment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78" fontId="33" fillId="0" borderId="0" applyNumberForma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3" fontId="17" fillId="0" borderId="0">
      <alignment vertical="top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3" fontId="35" fillId="0" borderId="9" applyNumberFormat="0" applyFill="0" applyProtection="0">
      <alignment horizontal="centerContinuous"/>
    </xf>
    <xf numFmtId="181" fontId="25" fillId="0" borderId="4">
      <alignment horizontal="left" vertical="center"/>
    </xf>
    <xf numFmtId="181" fontId="24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17" fillId="14" borderId="3" applyNumberFormat="0" applyFont="0" applyAlignment="0" applyProtection="0">
      <alignment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3" fontId="45" fillId="0" borderId="17" applyNumberFormat="0" applyFill="0" applyProtection="0">
      <alignment horizontal="center"/>
    </xf>
    <xf numFmtId="181" fontId="25" fillId="0" borderId="4">
      <alignment horizontal="left" vertical="center"/>
    </xf>
    <xf numFmtId="178" fontId="24" fillId="10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78" fontId="24" fillId="10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24" fillId="10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24" fillId="10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24" fillId="10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21" fillId="0" borderId="0">
      <alignment vertical="center"/>
    </xf>
    <xf numFmtId="183" fontId="24" fillId="10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4" fillId="10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78" fontId="24" fillId="10" borderId="0" applyNumberFormat="0" applyBorder="0" applyAlignment="0" applyProtection="0">
      <alignment vertical="center"/>
    </xf>
    <xf numFmtId="183" fontId="52" fillId="0" borderId="22" applyNumberFormat="0" applyFill="0" applyAlignment="0" applyProtection="0">
      <alignment vertical="center"/>
    </xf>
    <xf numFmtId="181" fontId="25" fillId="0" borderId="4">
      <alignment horizontal="left" vertical="center"/>
    </xf>
    <xf numFmtId="181" fontId="24" fillId="10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78" fontId="24" fillId="10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25" fillId="0" borderId="4">
      <alignment horizontal="left" vertical="center"/>
    </xf>
    <xf numFmtId="183" fontId="67" fillId="54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1" fontId="30" fillId="2" borderId="5" applyNumberFormat="0" applyAlignment="0" applyProtection="0">
      <alignment vertical="center"/>
    </xf>
    <xf numFmtId="181" fontId="25" fillId="0" borderId="4">
      <alignment horizontal="left" vertical="center"/>
    </xf>
    <xf numFmtId="183" fontId="18" fillId="17" borderId="0" applyNumberFormat="0" applyBorder="0" applyAlignment="0" applyProtection="0">
      <alignment vertical="center"/>
    </xf>
    <xf numFmtId="183" fontId="67" fillId="54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1" fontId="30" fillId="2" borderId="5" applyNumberFormat="0" applyAlignment="0" applyProtection="0">
      <alignment vertical="center"/>
    </xf>
    <xf numFmtId="181" fontId="25" fillId="0" borderId="4">
      <alignment horizontal="left" vertical="center"/>
    </xf>
    <xf numFmtId="181" fontId="30" fillId="2" borderId="5" applyNumberFormat="0" applyAlignment="0" applyProtection="0">
      <alignment vertical="center"/>
    </xf>
    <xf numFmtId="181" fontId="25" fillId="0" borderId="4">
      <alignment horizontal="left" vertical="center"/>
    </xf>
    <xf numFmtId="183" fontId="52" fillId="0" borderId="0" applyNumberFormat="0" applyFill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30" fillId="2" borderId="5" applyNumberFormat="0" applyAlignment="0" applyProtection="0">
      <alignment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3" fontId="24" fillId="10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3" fontId="25" fillId="0" borderId="4">
      <alignment horizontal="left" vertical="center"/>
    </xf>
    <xf numFmtId="0" fontId="18" fillId="9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8" fillId="25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53" fillId="50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3" fontId="18" fillId="25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1" fontId="38" fillId="0" borderId="13" applyNumberFormat="0" applyFill="0" applyAlignment="0" applyProtection="0">
      <alignment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3" fontId="18" fillId="9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3" fontId="18" fillId="9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3" fontId="18" fillId="9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178" fontId="39" fillId="0" borderId="10" applyNumberFormat="0" applyFill="0" applyProtection="0">
      <alignment horizontal="right"/>
    </xf>
    <xf numFmtId="181" fontId="30" fillId="2" borderId="5" applyNumberFormat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25" fillId="0" borderId="4">
      <alignment horizontal="left" vertical="center"/>
    </xf>
    <xf numFmtId="0" fontId="20" fillId="0" borderId="2" applyNumberFormat="0" applyFill="0" applyAlignment="0" applyProtection="0">
      <alignment vertical="center"/>
    </xf>
    <xf numFmtId="183" fontId="39" fillId="0" borderId="10" applyNumberFormat="0" applyFill="0" applyProtection="0">
      <alignment horizontal="right"/>
    </xf>
    <xf numFmtId="181" fontId="25" fillId="0" borderId="4">
      <alignment horizontal="left" vertical="center"/>
    </xf>
    <xf numFmtId="0" fontId="39" fillId="0" borderId="10" applyNumberFormat="0" applyFill="0" applyProtection="0">
      <alignment horizontal="right"/>
    </xf>
    <xf numFmtId="183" fontId="30" fillId="2" borderId="5" applyNumberFormat="0" applyAlignment="0" applyProtection="0">
      <alignment vertical="center"/>
    </xf>
    <xf numFmtId="181" fontId="25" fillId="0" borderId="4">
      <alignment horizontal="left" vertical="center"/>
    </xf>
    <xf numFmtId="0" fontId="20" fillId="0" borderId="2" applyNumberFormat="0" applyFill="0" applyAlignment="0" applyProtection="0">
      <alignment vertical="center"/>
    </xf>
    <xf numFmtId="183" fontId="39" fillId="0" borderId="10" applyNumberFormat="0" applyFill="0" applyProtection="0">
      <alignment horizontal="right"/>
    </xf>
    <xf numFmtId="181" fontId="25" fillId="0" borderId="4">
      <alignment horizontal="left" vertical="center"/>
    </xf>
    <xf numFmtId="183" fontId="39" fillId="0" borderId="10" applyNumberFormat="0" applyFill="0" applyProtection="0">
      <alignment horizontal="right"/>
    </xf>
    <xf numFmtId="0" fontId="30" fillId="2" borderId="5" applyNumberFormat="0" applyAlignment="0" applyProtection="0">
      <alignment vertical="center"/>
    </xf>
    <xf numFmtId="181" fontId="25" fillId="0" borderId="4">
      <alignment horizontal="left" vertical="center"/>
    </xf>
    <xf numFmtId="0" fontId="20" fillId="0" borderId="2" applyNumberFormat="0" applyFill="0" applyAlignment="0" applyProtection="0">
      <alignment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5" fillId="0" borderId="4">
      <alignment horizontal="left" vertical="center"/>
    </xf>
    <xf numFmtId="181" fontId="22" fillId="0" borderId="0" applyNumberFormat="0" applyFill="0" applyBorder="0" applyAlignment="0" applyProtection="0">
      <alignment vertical="center"/>
    </xf>
    <xf numFmtId="181" fontId="25" fillId="0" borderId="4">
      <alignment horizontal="left" vertical="center"/>
    </xf>
    <xf numFmtId="178" fontId="22" fillId="0" borderId="0" applyNumberFormat="0" applyFill="0" applyBorder="0" applyAlignment="0" applyProtection="0">
      <alignment vertical="center"/>
    </xf>
    <xf numFmtId="181" fontId="25" fillId="0" borderId="4">
      <alignment horizontal="left" vertical="center"/>
    </xf>
    <xf numFmtId="14" fontId="91" fillId="27" borderId="29">
      <alignment horizontal="center" vertical="center" wrapText="1"/>
    </xf>
    <xf numFmtId="181" fontId="71" fillId="0" borderId="0" applyNumberFormat="0" applyFill="0" applyBorder="0" applyAlignment="0" applyProtection="0">
      <alignment vertical="top"/>
      <protection locked="0"/>
    </xf>
    <xf numFmtId="10" fontId="26" fillId="14" borderId="25" applyNumberFormat="0" applyBorder="0" applyAlignment="0" applyProtection="0"/>
    <xf numFmtId="181" fontId="29" fillId="7" borderId="0" applyNumberFormat="0" applyBorder="0" applyAlignment="0" applyProtection="0">
      <alignment vertical="center"/>
    </xf>
    <xf numFmtId="41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223" fontId="17" fillId="0" borderId="0" applyFont="0" applyFill="0" applyBorder="0" applyAlignment="0" applyProtection="0"/>
    <xf numFmtId="183" fontId="17" fillId="0" borderId="0"/>
    <xf numFmtId="205" fontId="17" fillId="0" borderId="0" applyFont="0" applyFill="0" applyBorder="0" applyAlignment="0" applyProtection="0"/>
    <xf numFmtId="204" fontId="39" fillId="0" borderId="0" applyFont="0" applyFill="0" applyBorder="0" applyAlignment="0" applyProtection="0"/>
    <xf numFmtId="203" fontId="17" fillId="0" borderId="0" applyFont="0" applyFill="0" applyBorder="0" applyAlignment="0" applyProtection="0"/>
    <xf numFmtId="181" fontId="18" fillId="28" borderId="0" applyNumberFormat="0" applyBorder="0" applyAlignment="0" applyProtection="0">
      <alignment vertical="center"/>
    </xf>
    <xf numFmtId="183" fontId="17" fillId="0" borderId="0"/>
    <xf numFmtId="0" fontId="10" fillId="0" borderId="0"/>
    <xf numFmtId="183" fontId="10" fillId="0" borderId="0"/>
    <xf numFmtId="181" fontId="17" fillId="0" borderId="0">
      <alignment vertical="center"/>
    </xf>
    <xf numFmtId="183" fontId="20" fillId="0" borderId="2" applyNumberFormat="0" applyFill="0" applyAlignment="0" applyProtection="0">
      <alignment vertical="center"/>
    </xf>
    <xf numFmtId="181" fontId="92" fillId="0" borderId="0"/>
    <xf numFmtId="10" fontId="39" fillId="0" borderId="0" applyFont="0" applyFill="0" applyBorder="0" applyAlignment="0" applyProtection="0"/>
    <xf numFmtId="4" fontId="76" fillId="0" borderId="0">
      <alignment horizontal="right"/>
    </xf>
    <xf numFmtId="4" fontId="93" fillId="0" borderId="0">
      <alignment horizontal="right"/>
    </xf>
    <xf numFmtId="41" fontId="10" fillId="0" borderId="0" applyFont="0" applyFill="0" applyBorder="0" applyAlignment="0" applyProtection="0"/>
    <xf numFmtId="181" fontId="31" fillId="2" borderId="6" applyNumberFormat="0" applyAlignment="0" applyProtection="0">
      <alignment vertical="center"/>
    </xf>
    <xf numFmtId="181" fontId="37" fillId="0" borderId="0" applyNumberFormat="0" applyFill="0" applyBorder="0" applyAlignment="0" applyProtection="0"/>
    <xf numFmtId="183" fontId="35" fillId="0" borderId="9" applyNumberFormat="0" applyFill="0" applyProtection="0">
      <alignment horizontal="centerContinuous"/>
    </xf>
    <xf numFmtId="181" fontId="94" fillId="0" borderId="0">
      <alignment horizontal="center"/>
    </xf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8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0" fontId="31" fillId="2" borderId="6" applyNumberFormat="0" applyAlignment="0" applyProtection="0">
      <alignment vertical="center"/>
    </xf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/>
    <xf numFmtId="0" fontId="31" fillId="2" borderId="6" applyNumberFormat="0" applyAlignment="0" applyProtection="0">
      <alignment vertical="center"/>
    </xf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183" fontId="31" fillId="2" borderId="6" applyNumberFormat="0" applyAlignment="0" applyProtection="0">
      <alignment vertical="center"/>
    </xf>
    <xf numFmtId="183" fontId="21" fillId="0" borderId="0">
      <alignment vertical="center"/>
    </xf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85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0" fontId="31" fillId="2" borderId="6" applyNumberFormat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1" fontId="31" fillId="2" borderId="6" applyNumberFormat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81" fontId="73" fillId="0" borderId="0" applyFont="0" applyFill="0" applyBorder="0" applyAlignment="0" applyProtection="0"/>
    <xf numFmtId="0" fontId="36" fillId="0" borderId="10" applyNumberFormat="0" applyFill="0" applyProtection="0">
      <alignment horizontal="center"/>
    </xf>
    <xf numFmtId="181" fontId="39" fillId="0" borderId="10" applyNumberFormat="0" applyFill="0" applyProtection="0">
      <alignment horizontal="right"/>
    </xf>
    <xf numFmtId="181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181" fontId="32" fillId="0" borderId="7" applyNumberFormat="0" applyFill="0" applyAlignment="0" applyProtection="0">
      <alignment vertical="center"/>
    </xf>
    <xf numFmtId="178" fontId="32" fillId="0" borderId="7" applyNumberFormat="0" applyFill="0" applyAlignment="0" applyProtection="0">
      <alignment vertical="center"/>
    </xf>
    <xf numFmtId="181" fontId="32" fillId="0" borderId="7" applyNumberFormat="0" applyFill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3" fontId="68" fillId="0" borderId="26" applyNumberFormat="0" applyFill="0" applyAlignment="0" applyProtection="0">
      <alignment vertical="center"/>
    </xf>
    <xf numFmtId="183" fontId="68" fillId="0" borderId="26" applyNumberFormat="0" applyFill="0" applyAlignment="0" applyProtection="0">
      <alignment vertical="center"/>
    </xf>
    <xf numFmtId="178" fontId="32" fillId="0" borderId="7" applyNumberFormat="0" applyFill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3" fontId="21" fillId="0" borderId="0" applyNumberFormat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178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1" fontId="32" fillId="0" borderId="7" applyNumberFormat="0" applyFill="0" applyAlignment="0" applyProtection="0">
      <alignment vertical="center"/>
    </xf>
    <xf numFmtId="178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183" fontId="32" fillId="0" borderId="7" applyNumberFormat="0" applyFill="0" applyAlignment="0" applyProtection="0">
      <alignment vertical="center"/>
    </xf>
    <xf numFmtId="0" fontId="15" fillId="0" borderId="0">
      <protection locked="0"/>
    </xf>
    <xf numFmtId="183" fontId="32" fillId="0" borderId="7" applyNumberFormat="0" applyFill="0" applyAlignment="0" applyProtection="0">
      <alignment vertical="center"/>
    </xf>
    <xf numFmtId="181" fontId="35" fillId="0" borderId="9" applyNumberFormat="0" applyFill="0" applyProtection="0">
      <alignment horizontal="centerContinuous"/>
    </xf>
    <xf numFmtId="178" fontId="35" fillId="0" borderId="9" applyNumberFormat="0" applyFill="0" applyProtection="0">
      <alignment horizontal="centerContinuous"/>
    </xf>
    <xf numFmtId="0" fontId="43" fillId="0" borderId="0" applyNumberFormat="0" applyFill="0" applyBorder="0" applyAlignment="0" applyProtection="0">
      <alignment vertical="center"/>
    </xf>
    <xf numFmtId="183" fontId="43" fillId="0" borderId="0" applyNumberFormat="0" applyFill="0" applyBorder="0" applyAlignment="0" applyProtection="0">
      <alignment vertical="center"/>
    </xf>
    <xf numFmtId="0" fontId="35" fillId="0" borderId="9" applyNumberFormat="0" applyFill="0" applyProtection="0">
      <alignment horizontal="centerContinuous"/>
    </xf>
    <xf numFmtId="183" fontId="35" fillId="0" borderId="9" applyNumberFormat="0" applyFill="0" applyProtection="0">
      <alignment horizontal="centerContinuous"/>
    </xf>
    <xf numFmtId="183" fontId="35" fillId="0" borderId="9" applyNumberFormat="0" applyFill="0" applyProtection="0">
      <alignment horizontal="centerContinuous"/>
    </xf>
    <xf numFmtId="181" fontId="35" fillId="0" borderId="9" applyNumberFormat="0" applyFill="0" applyProtection="0">
      <alignment horizontal="centerContinuous"/>
    </xf>
    <xf numFmtId="178" fontId="35" fillId="0" borderId="9" applyNumberFormat="0" applyFill="0" applyProtection="0">
      <alignment horizontal="centerContinuous"/>
    </xf>
    <xf numFmtId="0" fontId="29" fillId="7" borderId="0" applyNumberFormat="0" applyBorder="0" applyAlignment="0" applyProtection="0">
      <alignment vertical="center"/>
    </xf>
    <xf numFmtId="183" fontId="35" fillId="0" borderId="9" applyNumberFormat="0" applyFill="0" applyProtection="0">
      <alignment horizontal="centerContinuous"/>
    </xf>
    <xf numFmtId="0" fontId="29" fillId="7" borderId="0" applyNumberFormat="0" applyBorder="0" applyAlignment="0" applyProtection="0">
      <alignment vertical="center"/>
    </xf>
    <xf numFmtId="183" fontId="43" fillId="0" borderId="0" applyNumberFormat="0" applyFill="0" applyBorder="0" applyAlignment="0" applyProtection="0">
      <alignment vertical="center"/>
    </xf>
    <xf numFmtId="0" fontId="35" fillId="0" borderId="9" applyNumberFormat="0" applyFill="0" applyProtection="0">
      <alignment horizontal="centerContinuous"/>
    </xf>
    <xf numFmtId="183" fontId="35" fillId="0" borderId="9" applyNumberFormat="0" applyFill="0" applyProtection="0">
      <alignment horizontal="centerContinuous"/>
    </xf>
    <xf numFmtId="178" fontId="35" fillId="0" borderId="9" applyNumberFormat="0" applyFill="0" applyProtection="0">
      <alignment horizontal="centerContinuous"/>
    </xf>
    <xf numFmtId="0" fontId="43" fillId="0" borderId="0" applyNumberFormat="0" applyFill="0" applyBorder="0" applyAlignment="0" applyProtection="0">
      <alignment vertical="center"/>
    </xf>
    <xf numFmtId="0" fontId="35" fillId="0" borderId="9" applyNumberFormat="0" applyFill="0" applyProtection="0">
      <alignment horizontal="centerContinuous"/>
    </xf>
    <xf numFmtId="183" fontId="35" fillId="0" borderId="9" applyNumberFormat="0" applyFill="0" applyProtection="0">
      <alignment horizontal="centerContinuous"/>
    </xf>
    <xf numFmtId="183" fontId="21" fillId="0" borderId="0">
      <alignment vertical="center"/>
    </xf>
    <xf numFmtId="178" fontId="35" fillId="0" borderId="9" applyNumberFormat="0" applyFill="0" applyProtection="0">
      <alignment horizontal="centerContinuous"/>
    </xf>
    <xf numFmtId="183" fontId="35" fillId="0" borderId="9" applyNumberFormat="0" applyFill="0" applyProtection="0">
      <alignment horizontal="centerContinuous"/>
    </xf>
    <xf numFmtId="183" fontId="24" fillId="10" borderId="0" applyNumberFormat="0" applyBorder="0" applyAlignment="0" applyProtection="0">
      <alignment vertical="center"/>
    </xf>
    <xf numFmtId="183" fontId="21" fillId="0" borderId="0">
      <alignment vertical="center"/>
    </xf>
    <xf numFmtId="181" fontId="35" fillId="0" borderId="9" applyNumberFormat="0" applyFill="0" applyProtection="0">
      <alignment horizontal="centerContinuous"/>
    </xf>
    <xf numFmtId="178" fontId="35" fillId="0" borderId="9" applyNumberFormat="0" applyFill="0" applyProtection="0">
      <alignment horizontal="centerContinuous"/>
    </xf>
    <xf numFmtId="183" fontId="35" fillId="0" borderId="9" applyNumberFormat="0" applyFill="0" applyProtection="0">
      <alignment horizontal="centerContinuous"/>
    </xf>
    <xf numFmtId="183" fontId="21" fillId="0" borderId="0">
      <alignment vertical="center"/>
    </xf>
    <xf numFmtId="181" fontId="35" fillId="0" borderId="9" applyNumberFormat="0" applyFill="0" applyProtection="0">
      <alignment horizontal="centerContinuous"/>
    </xf>
    <xf numFmtId="183" fontId="58" fillId="0" borderId="0" applyNumberFormat="0" applyFill="0" applyBorder="0" applyAlignment="0" applyProtection="0">
      <alignment vertical="center"/>
    </xf>
    <xf numFmtId="178" fontId="35" fillId="0" borderId="9" applyNumberFormat="0" applyFill="0" applyProtection="0">
      <alignment horizontal="centerContinuous"/>
    </xf>
    <xf numFmtId="183" fontId="35" fillId="0" borderId="9" applyNumberFormat="0" applyFill="0" applyProtection="0">
      <alignment horizontal="centerContinuous"/>
    </xf>
    <xf numFmtId="181" fontId="35" fillId="0" borderId="9" applyNumberFormat="0" applyFill="0" applyProtection="0">
      <alignment horizontal="centerContinuous"/>
    </xf>
    <xf numFmtId="181" fontId="20" fillId="0" borderId="2" applyNumberFormat="0" applyFill="0" applyAlignment="0" applyProtection="0">
      <alignment vertical="center"/>
    </xf>
    <xf numFmtId="178" fontId="20" fillId="0" borderId="2" applyNumberFormat="0" applyFill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1" fontId="20" fillId="0" borderId="2" applyNumberFormat="0" applyFill="0" applyAlignment="0" applyProtection="0">
      <alignment vertical="center"/>
    </xf>
    <xf numFmtId="178" fontId="20" fillId="0" borderId="2" applyNumberFormat="0" applyFill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1" fontId="20" fillId="0" borderId="2" applyNumberFormat="0" applyFill="0" applyAlignment="0" applyProtection="0">
      <alignment vertical="center"/>
    </xf>
    <xf numFmtId="178" fontId="20" fillId="0" borderId="2" applyNumberFormat="0" applyFill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1" fontId="20" fillId="0" borderId="2" applyNumberFormat="0" applyFill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3" fontId="54" fillId="0" borderId="23" applyNumberFormat="0" applyFill="0" applyAlignment="0" applyProtection="0">
      <alignment vertical="center"/>
    </xf>
    <xf numFmtId="183" fontId="54" fillId="0" borderId="23" applyNumberFormat="0" applyFill="0" applyAlignment="0" applyProtection="0">
      <alignment vertical="center"/>
    </xf>
    <xf numFmtId="183" fontId="54" fillId="0" borderId="23" applyNumberFormat="0" applyFill="0" applyAlignment="0" applyProtection="0">
      <alignment vertical="center"/>
    </xf>
    <xf numFmtId="178" fontId="20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54" fillId="0" borderId="23" applyNumberFormat="0" applyFill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0" fontId="21" fillId="0" borderId="0">
      <alignment vertical="center"/>
    </xf>
    <xf numFmtId="183" fontId="24" fillId="10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21" fillId="0" borderId="0">
      <alignment vertical="center"/>
    </xf>
    <xf numFmtId="183" fontId="24" fillId="10" borderId="0" applyNumberFormat="0" applyBorder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78" fontId="20" fillId="0" borderId="2" applyNumberFormat="0" applyFill="0" applyAlignment="0" applyProtection="0">
      <alignment vertical="center"/>
    </xf>
    <xf numFmtId="183" fontId="21" fillId="0" borderId="0">
      <alignment vertical="center"/>
    </xf>
    <xf numFmtId="183" fontId="24" fillId="10" borderId="0" applyNumberFormat="0" applyBorder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1" fontId="20" fillId="0" borderId="2" applyNumberFormat="0" applyFill="0" applyAlignment="0" applyProtection="0">
      <alignment vertical="center"/>
    </xf>
    <xf numFmtId="178" fontId="20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83" fontId="20" fillId="0" borderId="2" applyNumberFormat="0" applyFill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33" fillId="0" borderId="16" applyNumberFormat="0" applyFill="0" applyAlignment="0" applyProtection="0">
      <alignment vertical="center"/>
    </xf>
    <xf numFmtId="178" fontId="33" fillId="0" borderId="16" applyNumberFormat="0" applyFill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1" fontId="33" fillId="0" borderId="16" applyNumberFormat="0" applyFill="0" applyAlignment="0" applyProtection="0">
      <alignment vertical="center"/>
    </xf>
    <xf numFmtId="178" fontId="33" fillId="0" borderId="16" applyNumberFormat="0" applyFill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33" fillId="0" borderId="16" applyNumberFormat="0" applyFill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183" fontId="52" fillId="0" borderId="22" applyNumberFormat="0" applyFill="0" applyAlignment="0" applyProtection="0">
      <alignment vertical="center"/>
    </xf>
    <xf numFmtId="181" fontId="33" fillId="0" borderId="16" applyNumberFormat="0" applyFill="0" applyAlignment="0" applyProtection="0">
      <alignment vertical="center"/>
    </xf>
    <xf numFmtId="178" fontId="33" fillId="0" borderId="16" applyNumberFormat="0" applyFill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1" fontId="33" fillId="0" borderId="16" applyNumberFormat="0" applyFill="0" applyAlignment="0" applyProtection="0">
      <alignment vertical="center"/>
    </xf>
    <xf numFmtId="178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1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78" fontId="33" fillId="0" borderId="16" applyNumberFormat="0" applyFill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78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1" fontId="33" fillId="0" borderId="16" applyNumberFormat="0" applyFill="0" applyAlignment="0" applyProtection="0">
      <alignment vertical="center"/>
    </xf>
    <xf numFmtId="178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1" fontId="33" fillId="0" borderId="16" applyNumberFormat="0" applyFill="0" applyAlignment="0" applyProtection="0">
      <alignment vertical="center"/>
    </xf>
    <xf numFmtId="178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1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33" fillId="0" borderId="16" applyNumberFormat="0" applyFill="0" applyAlignment="0" applyProtection="0">
      <alignment vertical="center"/>
    </xf>
    <xf numFmtId="183" fontId="45" fillId="0" borderId="17" applyNumberFormat="0" applyFill="0" applyProtection="0">
      <alignment horizontal="center"/>
    </xf>
    <xf numFmtId="181" fontId="33" fillId="0" borderId="0" applyNumberFormat="0" applyFill="0" applyBorder="0" applyAlignment="0" applyProtection="0">
      <alignment vertical="center"/>
    </xf>
    <xf numFmtId="178" fontId="33" fillId="0" borderId="0" applyNumberFormat="0" applyFill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1" fontId="33" fillId="0" borderId="0" applyNumberFormat="0" applyFill="0" applyBorder="0" applyAlignment="0" applyProtection="0">
      <alignment vertical="center"/>
    </xf>
    <xf numFmtId="178" fontId="33" fillId="0" borderId="0" applyNumberFormat="0" applyFill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1" fontId="33" fillId="0" borderId="0" applyNumberFormat="0" applyFill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1" fontId="33" fillId="0" borderId="0" applyNumberFormat="0" applyFill="0" applyBorder="0" applyAlignment="0" applyProtection="0">
      <alignment vertical="center"/>
    </xf>
    <xf numFmtId="183" fontId="52" fillId="0" borderId="0" applyNumberFormat="0" applyFill="0" applyBorder="0" applyAlignment="0" applyProtection="0">
      <alignment vertical="center"/>
    </xf>
    <xf numFmtId="181" fontId="33" fillId="0" borderId="0" applyNumberFormat="0" applyFill="0" applyBorder="0" applyAlignment="0" applyProtection="0">
      <alignment vertical="center"/>
    </xf>
    <xf numFmtId="178" fontId="33" fillId="0" borderId="0" applyNumberFormat="0" applyFill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1" fontId="33" fillId="0" borderId="0" applyNumberForma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78" fontId="33" fillId="0" borderId="0" applyNumberFormat="0" applyFill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183" fontId="52" fillId="0" borderId="0" applyNumberFormat="0" applyFill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1" fontId="33" fillId="0" borderId="0" applyNumberFormat="0" applyFill="0" applyBorder="0" applyAlignment="0" applyProtection="0">
      <alignment vertical="center"/>
    </xf>
    <xf numFmtId="178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3" fontId="45" fillId="0" borderId="17" applyNumberFormat="0" applyFill="0" applyProtection="0">
      <alignment horizontal="center"/>
    </xf>
    <xf numFmtId="183" fontId="21" fillId="0" borderId="0">
      <alignment vertical="center"/>
    </xf>
    <xf numFmtId="178" fontId="33" fillId="0" borderId="0" applyNumberFormat="0" applyFill="0" applyBorder="0" applyAlignment="0" applyProtection="0">
      <alignment vertical="center"/>
    </xf>
    <xf numFmtId="183" fontId="21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183" fontId="21" fillId="0" borderId="0">
      <alignment vertical="center"/>
    </xf>
    <xf numFmtId="183" fontId="33" fillId="0" borderId="0" applyNumberFormat="0" applyFill="0" applyBorder="0" applyAlignment="0" applyProtection="0">
      <alignment vertical="center"/>
    </xf>
    <xf numFmtId="181" fontId="33" fillId="0" borderId="0" applyNumberFormat="0" applyFill="0" applyBorder="0" applyAlignment="0" applyProtection="0">
      <alignment vertical="center"/>
    </xf>
    <xf numFmtId="183" fontId="45" fillId="0" borderId="17" applyNumberFormat="0" applyFill="0" applyProtection="0">
      <alignment horizontal="center"/>
    </xf>
    <xf numFmtId="178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1" fontId="33" fillId="0" borderId="0" applyNumberFormat="0" applyFill="0" applyBorder="0" applyAlignment="0" applyProtection="0">
      <alignment vertical="center"/>
    </xf>
    <xf numFmtId="183" fontId="45" fillId="0" borderId="17" applyNumberFormat="0" applyFill="0" applyProtection="0">
      <alignment horizontal="center"/>
    </xf>
    <xf numFmtId="178" fontId="33" fillId="0" borderId="0" applyNumberFormat="0" applyFill="0" applyBorder="0" applyAlignment="0" applyProtection="0">
      <alignment vertical="center"/>
    </xf>
    <xf numFmtId="183" fontId="21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183" fontId="21" fillId="0" borderId="0">
      <alignment vertical="center"/>
    </xf>
    <xf numFmtId="183" fontId="33" fillId="0" borderId="0" applyNumberFormat="0" applyFill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1" fontId="33" fillId="0" borderId="0" applyNumberFormat="0" applyFill="0" applyBorder="0" applyAlignment="0" applyProtection="0">
      <alignment vertical="center"/>
    </xf>
    <xf numFmtId="183" fontId="21" fillId="0" borderId="0">
      <alignment vertical="center"/>
    </xf>
    <xf numFmtId="183" fontId="45" fillId="0" borderId="17" applyNumberFormat="0" applyFill="0" applyProtection="0">
      <alignment horizontal="center"/>
    </xf>
    <xf numFmtId="178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183" fontId="33" fillId="0" borderId="0" applyNumberFormat="0" applyFill="0" applyBorder="0" applyAlignment="0" applyProtection="0">
      <alignment vertical="center"/>
    </xf>
    <xf numFmtId="181" fontId="35" fillId="0" borderId="9" applyNumberFormat="0" applyFill="0" applyProtection="0">
      <alignment horizontal="centerContinuous"/>
    </xf>
    <xf numFmtId="178" fontId="35" fillId="0" borderId="9" applyNumberFormat="0" applyFill="0" applyProtection="0">
      <alignment horizontal="centerContinuous"/>
    </xf>
    <xf numFmtId="183" fontId="35" fillId="0" borderId="9" applyNumberFormat="0" applyFill="0" applyProtection="0">
      <alignment horizontal="centerContinuous"/>
    </xf>
    <xf numFmtId="0" fontId="43" fillId="0" borderId="0" applyNumberFormat="0" applyFill="0" applyBorder="0" applyAlignment="0" applyProtection="0">
      <alignment vertical="center"/>
    </xf>
    <xf numFmtId="178" fontId="35" fillId="0" borderId="9" applyNumberFormat="0" applyFill="0" applyProtection="0">
      <alignment horizontal="centerContinuous"/>
    </xf>
    <xf numFmtId="0" fontId="43" fillId="0" borderId="0" applyNumberForma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43" fillId="0" borderId="0" applyNumberForma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43" fillId="0" borderId="0" applyNumberFormat="0" applyFill="0" applyBorder="0" applyAlignment="0" applyProtection="0">
      <alignment vertical="center"/>
    </xf>
    <xf numFmtId="183" fontId="82" fillId="0" borderId="0" applyNumberFormat="0" applyFill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35" fillId="0" borderId="9" applyNumberFormat="0" applyFill="0" applyProtection="0">
      <alignment horizontal="centerContinuous"/>
    </xf>
    <xf numFmtId="181" fontId="35" fillId="0" borderId="9" applyNumberFormat="0" applyFill="0" applyProtection="0">
      <alignment horizontal="centerContinuous"/>
    </xf>
    <xf numFmtId="178" fontId="35" fillId="0" borderId="9" applyNumberFormat="0" applyFill="0" applyProtection="0">
      <alignment horizontal="centerContinuous"/>
    </xf>
    <xf numFmtId="183" fontId="35" fillId="0" borderId="9" applyNumberFormat="0" applyFill="0" applyProtection="0">
      <alignment horizontal="centerContinuous"/>
    </xf>
    <xf numFmtId="0" fontId="43" fillId="0" borderId="0" applyNumberForma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43" fillId="0" borderId="0" applyNumberForma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43" fillId="0" borderId="0" applyNumberFormat="0" applyFill="0" applyBorder="0" applyAlignment="0" applyProtection="0">
      <alignment vertical="center"/>
    </xf>
    <xf numFmtId="183" fontId="35" fillId="0" borderId="9" applyNumberFormat="0" applyFill="0" applyProtection="0">
      <alignment horizontal="centerContinuous"/>
    </xf>
    <xf numFmtId="183" fontId="24" fillId="10" borderId="0" applyNumberFormat="0" applyBorder="0" applyAlignment="0" applyProtection="0">
      <alignment vertical="center"/>
    </xf>
    <xf numFmtId="183" fontId="35" fillId="0" borderId="9" applyNumberFormat="0" applyFill="0" applyProtection="0">
      <alignment horizontal="centerContinuous"/>
    </xf>
    <xf numFmtId="183" fontId="15" fillId="0" borderId="0"/>
    <xf numFmtId="183" fontId="21" fillId="0" borderId="0">
      <alignment vertical="center"/>
    </xf>
    <xf numFmtId="181" fontId="35" fillId="0" borderId="9" applyNumberFormat="0" applyFill="0" applyProtection="0">
      <alignment horizontal="centerContinuous"/>
    </xf>
    <xf numFmtId="0" fontId="21" fillId="0" borderId="0">
      <alignment vertical="center"/>
    </xf>
    <xf numFmtId="178" fontId="35" fillId="0" borderId="9" applyNumberFormat="0" applyFill="0" applyProtection="0">
      <alignment horizontal="centerContinuous"/>
    </xf>
    <xf numFmtId="0" fontId="21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183" fontId="43" fillId="0" borderId="0" applyNumberFormat="0" applyFill="0" applyBorder="0" applyAlignment="0" applyProtection="0">
      <alignment vertical="center"/>
    </xf>
    <xf numFmtId="183" fontId="21" fillId="0" borderId="0">
      <alignment vertical="center"/>
    </xf>
    <xf numFmtId="183" fontId="43" fillId="0" borderId="0" applyNumberFormat="0" applyFill="0" applyBorder="0" applyAlignment="0" applyProtection="0">
      <alignment vertical="center"/>
    </xf>
    <xf numFmtId="183" fontId="21" fillId="0" borderId="0">
      <alignment vertical="center"/>
    </xf>
    <xf numFmtId="0" fontId="35" fillId="0" borderId="9" applyNumberFormat="0" applyFill="0" applyProtection="0">
      <alignment horizontal="centerContinuous"/>
    </xf>
    <xf numFmtId="183" fontId="95" fillId="0" borderId="20" applyNumberFormat="0" applyFill="0" applyAlignment="0" applyProtection="0">
      <alignment vertical="center"/>
    </xf>
    <xf numFmtId="183" fontId="21" fillId="0" borderId="0">
      <alignment vertical="center"/>
    </xf>
    <xf numFmtId="183" fontId="35" fillId="0" borderId="9" applyNumberFormat="0" applyFill="0" applyProtection="0">
      <alignment horizontal="centerContinuous"/>
    </xf>
    <xf numFmtId="183" fontId="24" fillId="10" borderId="0" applyNumberFormat="0" applyBorder="0" applyAlignment="0" applyProtection="0">
      <alignment vertical="center"/>
    </xf>
    <xf numFmtId="183" fontId="21" fillId="0" borderId="0">
      <alignment vertical="center"/>
    </xf>
    <xf numFmtId="183" fontId="35" fillId="0" borderId="9" applyNumberFormat="0" applyFill="0" applyProtection="0">
      <alignment horizontal="centerContinuous"/>
    </xf>
    <xf numFmtId="183" fontId="21" fillId="0" borderId="0">
      <alignment vertical="center"/>
    </xf>
    <xf numFmtId="181" fontId="35" fillId="0" borderId="9" applyNumberFormat="0" applyFill="0" applyProtection="0">
      <alignment horizontal="centerContinuous"/>
    </xf>
    <xf numFmtId="183" fontId="21" fillId="0" borderId="0">
      <alignment vertical="center"/>
    </xf>
    <xf numFmtId="178" fontId="35" fillId="0" borderId="9" applyNumberFormat="0" applyFill="0" applyProtection="0">
      <alignment horizontal="centerContinuous"/>
    </xf>
    <xf numFmtId="181" fontId="31" fillId="2" borderId="6" applyNumberFormat="0" applyAlignment="0" applyProtection="0">
      <alignment vertical="center"/>
    </xf>
    <xf numFmtId="183" fontId="21" fillId="0" borderId="0">
      <alignment vertical="center"/>
    </xf>
    <xf numFmtId="183" fontId="35" fillId="0" borderId="9" applyNumberFormat="0" applyFill="0" applyProtection="0">
      <alignment horizontal="centerContinuous"/>
    </xf>
    <xf numFmtId="183" fontId="21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183" fontId="43" fillId="0" borderId="0" applyNumberFormat="0" applyFill="0" applyBorder="0" applyAlignment="0" applyProtection="0">
      <alignment vertical="center"/>
    </xf>
    <xf numFmtId="183" fontId="43" fillId="0" borderId="0" applyNumberFormat="0" applyFill="0" applyBorder="0" applyAlignment="0" applyProtection="0">
      <alignment vertical="center"/>
    </xf>
    <xf numFmtId="183" fontId="35" fillId="0" borderId="9" applyNumberFormat="0" applyFill="0" applyProtection="0">
      <alignment horizontal="centerContinuous"/>
    </xf>
    <xf numFmtId="181" fontId="36" fillId="0" borderId="10" applyNumberFormat="0" applyFill="0" applyProtection="0">
      <alignment horizontal="center"/>
    </xf>
    <xf numFmtId="181" fontId="36" fillId="0" borderId="10" applyNumberFormat="0" applyFill="0" applyProtection="0">
      <alignment horizontal="center"/>
    </xf>
    <xf numFmtId="183" fontId="36" fillId="0" borderId="10" applyNumberFormat="0" applyFill="0" applyProtection="0">
      <alignment horizontal="center"/>
    </xf>
    <xf numFmtId="178" fontId="24" fillId="10" borderId="0" applyNumberFormat="0" applyBorder="0" applyAlignment="0" applyProtection="0">
      <alignment vertical="center"/>
    </xf>
    <xf numFmtId="0" fontId="36" fillId="0" borderId="10" applyNumberFormat="0" applyFill="0" applyProtection="0">
      <alignment horizontal="center"/>
    </xf>
    <xf numFmtId="178" fontId="24" fillId="10" borderId="0" applyNumberFormat="0" applyBorder="0" applyAlignment="0" applyProtection="0">
      <alignment vertical="center"/>
    </xf>
    <xf numFmtId="183" fontId="36" fillId="0" borderId="10" applyNumberFormat="0" applyFill="0" applyProtection="0">
      <alignment horizontal="center"/>
    </xf>
    <xf numFmtId="0" fontId="24" fillId="10" borderId="0" applyNumberFormat="0" applyBorder="0" applyAlignment="0" applyProtection="0">
      <alignment vertical="center"/>
    </xf>
    <xf numFmtId="183" fontId="36" fillId="0" borderId="10" applyNumberFormat="0" applyFill="0" applyProtection="0">
      <alignment horizontal="center"/>
    </xf>
    <xf numFmtId="183" fontId="36" fillId="0" borderId="10" applyNumberFormat="0" applyFill="0" applyProtection="0">
      <alignment horizontal="center"/>
    </xf>
    <xf numFmtId="178" fontId="24" fillId="10" borderId="0" applyNumberFormat="0" applyBorder="0" applyAlignment="0" applyProtection="0">
      <alignment vertical="center"/>
    </xf>
    <xf numFmtId="0" fontId="36" fillId="0" borderId="10" applyNumberFormat="0" applyFill="0" applyProtection="0">
      <alignment horizontal="center"/>
    </xf>
    <xf numFmtId="178" fontId="24" fillId="10" borderId="0" applyNumberFormat="0" applyBorder="0" applyAlignment="0" applyProtection="0">
      <alignment vertical="center"/>
    </xf>
    <xf numFmtId="183" fontId="36" fillId="0" borderId="10" applyNumberFormat="0" applyFill="0" applyProtection="0">
      <alignment horizontal="center"/>
    </xf>
    <xf numFmtId="0" fontId="24" fillId="10" borderId="0" applyNumberFormat="0" applyBorder="0" applyAlignment="0" applyProtection="0">
      <alignment vertical="center"/>
    </xf>
    <xf numFmtId="183" fontId="36" fillId="0" borderId="10" applyNumberFormat="0" applyFill="0" applyProtection="0">
      <alignment horizontal="center"/>
    </xf>
    <xf numFmtId="178" fontId="36" fillId="0" borderId="10" applyNumberFormat="0" applyFill="0" applyProtection="0">
      <alignment horizontal="center"/>
    </xf>
    <xf numFmtId="181" fontId="38" fillId="0" borderId="13" applyNumberFormat="0" applyFill="0" applyAlignment="0" applyProtection="0">
      <alignment vertical="center"/>
    </xf>
    <xf numFmtId="183" fontId="36" fillId="0" borderId="10" applyNumberFormat="0" applyFill="0" applyProtection="0">
      <alignment horizontal="center"/>
    </xf>
    <xf numFmtId="178" fontId="24" fillId="10" borderId="0" applyNumberFormat="0" applyBorder="0" applyAlignment="0" applyProtection="0">
      <alignment vertical="center"/>
    </xf>
    <xf numFmtId="183" fontId="36" fillId="0" borderId="10" applyNumberFormat="0" applyFill="0" applyProtection="0">
      <alignment horizontal="center"/>
    </xf>
    <xf numFmtId="181" fontId="36" fillId="0" borderId="10" applyNumberFormat="0" applyFill="0" applyProtection="0">
      <alignment horizontal="center"/>
    </xf>
    <xf numFmtId="178" fontId="36" fillId="0" borderId="10" applyNumberFormat="0" applyFill="0" applyProtection="0">
      <alignment horizontal="center"/>
    </xf>
    <xf numFmtId="181" fontId="38" fillId="0" borderId="13" applyNumberFormat="0" applyFill="0" applyAlignment="0" applyProtection="0">
      <alignment vertical="center"/>
    </xf>
    <xf numFmtId="183" fontId="36" fillId="0" borderId="10" applyNumberFormat="0" applyFill="0" applyProtection="0">
      <alignment horizontal="center"/>
    </xf>
    <xf numFmtId="178" fontId="24" fillId="10" borderId="0" applyNumberFormat="0" applyBorder="0" applyAlignment="0" applyProtection="0">
      <alignment vertical="center"/>
    </xf>
    <xf numFmtId="0" fontId="36" fillId="0" borderId="10" applyNumberFormat="0" applyFill="0" applyProtection="0">
      <alignment horizontal="center"/>
    </xf>
    <xf numFmtId="181" fontId="17" fillId="0" borderId="0">
      <alignment vertical="top"/>
    </xf>
    <xf numFmtId="0" fontId="24" fillId="10" borderId="0" applyNumberFormat="0" applyBorder="0" applyAlignment="0" applyProtection="0">
      <alignment vertical="center"/>
    </xf>
    <xf numFmtId="183" fontId="36" fillId="0" borderId="10" applyNumberFormat="0" applyFill="0" applyProtection="0">
      <alignment horizontal="center"/>
    </xf>
    <xf numFmtId="181" fontId="36" fillId="0" borderId="10" applyNumberFormat="0" applyFill="0" applyProtection="0">
      <alignment horizontal="center"/>
    </xf>
    <xf numFmtId="178" fontId="36" fillId="0" borderId="10" applyNumberFormat="0" applyFill="0" applyProtection="0">
      <alignment horizontal="center"/>
    </xf>
    <xf numFmtId="183" fontId="36" fillId="0" borderId="10" applyNumberFormat="0" applyFill="0" applyProtection="0">
      <alignment horizontal="center"/>
    </xf>
    <xf numFmtId="178" fontId="24" fillId="10" borderId="0" applyNumberFormat="0" applyBorder="0" applyAlignment="0" applyProtection="0">
      <alignment vertical="center"/>
    </xf>
    <xf numFmtId="0" fontId="36" fillId="0" borderId="10" applyNumberFormat="0" applyFill="0" applyProtection="0">
      <alignment horizontal="center"/>
    </xf>
    <xf numFmtId="0" fontId="24" fillId="10" borderId="0" applyNumberFormat="0" applyBorder="0" applyAlignment="0" applyProtection="0">
      <alignment vertical="center"/>
    </xf>
    <xf numFmtId="183" fontId="36" fillId="0" borderId="10" applyNumberFormat="0" applyFill="0" applyProtection="0">
      <alignment horizontal="center"/>
    </xf>
    <xf numFmtId="178" fontId="36" fillId="0" borderId="10" applyNumberFormat="0" applyFill="0" applyProtection="0">
      <alignment horizontal="center"/>
    </xf>
    <xf numFmtId="183" fontId="36" fillId="0" borderId="10" applyNumberFormat="0" applyFill="0" applyProtection="0">
      <alignment horizontal="center"/>
    </xf>
    <xf numFmtId="183" fontId="36" fillId="0" borderId="10" applyNumberFormat="0" applyFill="0" applyProtection="0">
      <alignment horizontal="center"/>
    </xf>
    <xf numFmtId="183" fontId="36" fillId="0" borderId="10" applyNumberFormat="0" applyFill="0" applyProtection="0">
      <alignment horizontal="center"/>
    </xf>
    <xf numFmtId="181" fontId="45" fillId="0" borderId="17" applyNumberFormat="0" applyFill="0" applyProtection="0">
      <alignment horizontal="center"/>
    </xf>
    <xf numFmtId="181" fontId="45" fillId="0" borderId="17" applyNumberFormat="0" applyFill="0" applyProtection="0">
      <alignment horizontal="center"/>
    </xf>
    <xf numFmtId="178" fontId="45" fillId="0" borderId="17" applyNumberFormat="0" applyFill="0" applyProtection="0">
      <alignment horizontal="center"/>
    </xf>
    <xf numFmtId="183" fontId="45" fillId="0" borderId="17" applyNumberFormat="0" applyFill="0" applyProtection="0">
      <alignment horizontal="center"/>
    </xf>
    <xf numFmtId="0" fontId="45" fillId="0" borderId="17" applyNumberFormat="0" applyFill="0" applyProtection="0">
      <alignment horizontal="center"/>
    </xf>
    <xf numFmtId="183" fontId="45" fillId="0" borderId="17" applyNumberFormat="0" applyFill="0" applyProtection="0">
      <alignment horizontal="center"/>
    </xf>
    <xf numFmtId="181" fontId="45" fillId="0" borderId="17" applyNumberFormat="0" applyFill="0" applyProtection="0">
      <alignment horizontal="center"/>
    </xf>
    <xf numFmtId="178" fontId="45" fillId="0" borderId="17" applyNumberFormat="0" applyFill="0" applyProtection="0">
      <alignment horizontal="center"/>
    </xf>
    <xf numFmtId="183" fontId="45" fillId="0" borderId="17" applyNumberFormat="0" applyFill="0" applyProtection="0">
      <alignment horizontal="center"/>
    </xf>
    <xf numFmtId="0" fontId="45" fillId="0" borderId="17" applyNumberFormat="0" applyFill="0" applyProtection="0">
      <alignment horizontal="center"/>
    </xf>
    <xf numFmtId="183" fontId="45" fillId="0" borderId="17" applyNumberFormat="0" applyFill="0" applyProtection="0">
      <alignment horizontal="center"/>
    </xf>
    <xf numFmtId="0" fontId="45" fillId="0" borderId="17" applyNumberFormat="0" applyFill="0" applyProtection="0">
      <alignment horizontal="center"/>
    </xf>
    <xf numFmtId="183" fontId="45" fillId="0" borderId="17" applyNumberFormat="0" applyFill="0" applyProtection="0">
      <alignment horizontal="center"/>
    </xf>
    <xf numFmtId="178" fontId="45" fillId="0" borderId="17" applyNumberFormat="0" applyFill="0" applyProtection="0">
      <alignment horizontal="center"/>
    </xf>
    <xf numFmtId="183" fontId="45" fillId="0" borderId="17" applyNumberFormat="0" applyFill="0" applyProtection="0">
      <alignment horizontal="center"/>
    </xf>
    <xf numFmtId="181" fontId="45" fillId="0" borderId="17" applyNumberFormat="0" applyFill="0" applyProtection="0">
      <alignment horizontal="center"/>
    </xf>
    <xf numFmtId="183" fontId="21" fillId="0" borderId="0">
      <alignment vertical="center"/>
    </xf>
    <xf numFmtId="0" fontId="45" fillId="0" borderId="17" applyNumberFormat="0" applyFill="0" applyProtection="0">
      <alignment horizontal="center"/>
    </xf>
    <xf numFmtId="178" fontId="45" fillId="0" borderId="17" applyNumberFormat="0" applyFill="0" applyProtection="0">
      <alignment horizontal="center"/>
    </xf>
    <xf numFmtId="0" fontId="45" fillId="0" borderId="17" applyNumberFormat="0" applyFill="0" applyProtection="0">
      <alignment horizontal="center"/>
    </xf>
    <xf numFmtId="183" fontId="45" fillId="0" borderId="17" applyNumberFormat="0" applyFill="0" applyProtection="0">
      <alignment horizontal="center"/>
    </xf>
    <xf numFmtId="181" fontId="24" fillId="10" borderId="0" applyNumberFormat="0" applyBorder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21" fillId="0" borderId="0">
      <alignment vertical="center"/>
    </xf>
    <xf numFmtId="183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0" fontId="47" fillId="22" borderId="6" applyNumberFormat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1" fontId="17" fillId="0" borderId="0">
      <alignment vertical="top"/>
    </xf>
    <xf numFmtId="0" fontId="24" fillId="10" borderId="0" applyNumberFormat="0" applyBorder="0" applyAlignment="0" applyProtection="0">
      <alignment vertical="center"/>
    </xf>
    <xf numFmtId="181" fontId="17" fillId="0" borderId="0">
      <alignment vertical="top"/>
    </xf>
    <xf numFmtId="183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181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17" fillId="0" borderId="0">
      <alignment vertical="top"/>
    </xf>
    <xf numFmtId="181" fontId="24" fillId="10" borderId="0" applyNumberFormat="0" applyBorder="0" applyAlignment="0" applyProtection="0">
      <alignment vertical="center"/>
    </xf>
    <xf numFmtId="178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183" fontId="24" fillId="10" borderId="0" applyNumberFormat="0" applyBorder="0" applyAlignment="0" applyProtection="0">
      <alignment vertical="center"/>
    </xf>
    <xf numFmtId="0" fontId="21" fillId="0" borderId="0">
      <alignment vertical="center"/>
    </xf>
    <xf numFmtId="181" fontId="24" fillId="10" borderId="0" applyNumberFormat="0" applyBorder="0" applyAlignment="0" applyProtection="0">
      <alignment vertical="center"/>
    </xf>
    <xf numFmtId="183" fontId="21" fillId="0" borderId="0">
      <alignment vertical="center"/>
    </xf>
    <xf numFmtId="178" fontId="24" fillId="10" borderId="0" applyNumberFormat="0" applyBorder="0" applyAlignment="0" applyProtection="0">
      <alignment vertical="center"/>
    </xf>
    <xf numFmtId="183" fontId="21" fillId="0" borderId="0">
      <alignment vertical="center"/>
    </xf>
    <xf numFmtId="183" fontId="24" fillId="10" borderId="0" applyNumberFormat="0" applyBorder="0" applyAlignment="0" applyProtection="0">
      <alignment vertical="center"/>
    </xf>
    <xf numFmtId="183" fontId="17" fillId="0" borderId="0">
      <alignment vertical="top"/>
    </xf>
    <xf numFmtId="187" fontId="17" fillId="0" borderId="0">
      <alignment vertical="top"/>
    </xf>
    <xf numFmtId="183" fontId="18" fillId="17" borderId="0" applyNumberFormat="0" applyBorder="0" applyAlignment="0" applyProtection="0">
      <alignment vertical="center"/>
    </xf>
    <xf numFmtId="183" fontId="17" fillId="0" borderId="0">
      <alignment vertical="top"/>
    </xf>
    <xf numFmtId="183" fontId="17" fillId="0" borderId="0">
      <alignment vertical="top"/>
    </xf>
    <xf numFmtId="183" fontId="21" fillId="0" borderId="0">
      <alignment vertical="center"/>
    </xf>
    <xf numFmtId="181" fontId="17" fillId="0" borderId="0"/>
    <xf numFmtId="183" fontId="17" fillId="0" borderId="0">
      <alignment vertical="top"/>
    </xf>
    <xf numFmtId="181" fontId="17" fillId="0" borderId="0"/>
    <xf numFmtId="181" fontId="17" fillId="0" borderId="0"/>
    <xf numFmtId="181" fontId="17" fillId="0" borderId="0"/>
    <xf numFmtId="178" fontId="17" fillId="0" borderId="0">
      <alignment vertical="top"/>
    </xf>
    <xf numFmtId="183" fontId="21" fillId="0" borderId="0">
      <alignment vertical="center"/>
    </xf>
    <xf numFmtId="183" fontId="17" fillId="0" borderId="0">
      <alignment vertical="center"/>
    </xf>
    <xf numFmtId="183" fontId="17" fillId="0" borderId="0">
      <alignment vertical="center"/>
    </xf>
    <xf numFmtId="183" fontId="21" fillId="0" borderId="0">
      <alignment vertical="center"/>
    </xf>
    <xf numFmtId="183" fontId="17" fillId="0" borderId="0">
      <alignment vertical="center"/>
    </xf>
    <xf numFmtId="183" fontId="17" fillId="0" borderId="0">
      <alignment vertical="center"/>
    </xf>
    <xf numFmtId="0" fontId="17" fillId="0" borderId="0"/>
    <xf numFmtId="183" fontId="17" fillId="0" borderId="0"/>
    <xf numFmtId="183" fontId="17" fillId="0" borderId="0"/>
    <xf numFmtId="181" fontId="15" fillId="0" borderId="0"/>
    <xf numFmtId="181" fontId="17" fillId="0" borderId="0">
      <alignment vertical="top"/>
    </xf>
    <xf numFmtId="183" fontId="21" fillId="0" borderId="0">
      <alignment vertical="center"/>
    </xf>
    <xf numFmtId="209" fontId="17" fillId="0" borderId="0">
      <alignment vertical="top"/>
    </xf>
    <xf numFmtId="183" fontId="28" fillId="0" borderId="0">
      <alignment vertical="top"/>
    </xf>
    <xf numFmtId="183" fontId="21" fillId="0" borderId="0">
      <alignment vertical="center"/>
    </xf>
    <xf numFmtId="0" fontId="17" fillId="0" borderId="0"/>
    <xf numFmtId="183" fontId="17" fillId="0" borderId="0"/>
    <xf numFmtId="0" fontId="17" fillId="0" borderId="0">
      <alignment vertical="top"/>
    </xf>
    <xf numFmtId="183" fontId="23" fillId="12" borderId="0" applyNumberFormat="0" applyBorder="0" applyAlignment="0" applyProtection="0">
      <alignment vertical="center"/>
    </xf>
    <xf numFmtId="181" fontId="17" fillId="0" borderId="0"/>
    <xf numFmtId="183" fontId="21" fillId="0" borderId="0">
      <alignment vertical="center"/>
    </xf>
    <xf numFmtId="181" fontId="17" fillId="0" borderId="0"/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17" fillId="0" borderId="0"/>
    <xf numFmtId="183" fontId="17" fillId="0" borderId="0"/>
    <xf numFmtId="183" fontId="21" fillId="0" borderId="0">
      <alignment vertical="center"/>
    </xf>
    <xf numFmtId="0" fontId="17" fillId="0" borderId="0">
      <alignment vertical="top"/>
    </xf>
    <xf numFmtId="183" fontId="21" fillId="0" borderId="0">
      <alignment vertical="center"/>
    </xf>
    <xf numFmtId="183" fontId="17" fillId="0" borderId="0">
      <alignment vertical="top"/>
    </xf>
    <xf numFmtId="183" fontId="21" fillId="0" borderId="0">
      <alignment vertical="center"/>
    </xf>
    <xf numFmtId="183" fontId="17" fillId="0" borderId="0">
      <alignment vertical="top"/>
    </xf>
    <xf numFmtId="183" fontId="17" fillId="0" borderId="0">
      <alignment vertical="top"/>
    </xf>
    <xf numFmtId="183" fontId="17" fillId="0" borderId="0"/>
    <xf numFmtId="183" fontId="17" fillId="14" borderId="3" applyNumberFormat="0" applyFont="0" applyAlignment="0" applyProtection="0">
      <alignment vertical="center"/>
    </xf>
    <xf numFmtId="0" fontId="17" fillId="0" borderId="0">
      <alignment vertical="top"/>
    </xf>
    <xf numFmtId="181" fontId="17" fillId="0" borderId="0"/>
    <xf numFmtId="183" fontId="17" fillId="14" borderId="3" applyNumberFormat="0" applyFont="0" applyAlignment="0" applyProtection="0">
      <alignment vertical="center"/>
    </xf>
    <xf numFmtId="183" fontId="17" fillId="0" borderId="0">
      <alignment vertical="top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/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18" fillId="9" borderId="0" applyNumberFormat="0" applyBorder="0" applyAlignment="0" applyProtection="0">
      <alignment vertical="center"/>
    </xf>
    <xf numFmtId="0" fontId="31" fillId="2" borderId="6" applyNumberFormat="0" applyAlignment="0" applyProtection="0">
      <alignment vertical="center"/>
    </xf>
    <xf numFmtId="183" fontId="21" fillId="0" borderId="0">
      <alignment vertical="center"/>
    </xf>
    <xf numFmtId="183" fontId="18" fillId="9" borderId="0" applyNumberFormat="0" applyBorder="0" applyAlignment="0" applyProtection="0">
      <alignment vertical="center"/>
    </xf>
    <xf numFmtId="0" fontId="31" fillId="2" borderId="6" applyNumberFormat="0" applyAlignment="0" applyProtection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9" fillId="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31" fillId="2" borderId="6" applyNumberFormat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8" fillId="0" borderId="0">
      <alignment vertical="top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17" fillId="0" borderId="0"/>
    <xf numFmtId="183" fontId="17" fillId="0" borderId="0"/>
    <xf numFmtId="183" fontId="21" fillId="0" borderId="0">
      <alignment vertical="center"/>
    </xf>
    <xf numFmtId="183" fontId="1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1" fontId="31" fillId="2" borderId="6" applyNumberFormat="0" applyAlignment="0" applyProtection="0">
      <alignment vertical="center"/>
    </xf>
    <xf numFmtId="183" fontId="21" fillId="0" borderId="0">
      <alignment vertical="center"/>
    </xf>
    <xf numFmtId="181" fontId="31" fillId="2" borderId="6" applyNumberFormat="0" applyAlignment="0" applyProtection="0">
      <alignment vertical="center"/>
    </xf>
    <xf numFmtId="183" fontId="21" fillId="0" borderId="0">
      <alignment vertical="center"/>
    </xf>
    <xf numFmtId="181" fontId="31" fillId="2" borderId="6" applyNumberFormat="0" applyAlignment="0" applyProtection="0">
      <alignment vertical="center"/>
    </xf>
    <xf numFmtId="183" fontId="21" fillId="0" borderId="0">
      <alignment vertical="center"/>
    </xf>
    <xf numFmtId="181" fontId="31" fillId="2" borderId="6" applyNumberFormat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78" fontId="18" fillId="17" borderId="0" applyNumberFormat="0" applyBorder="0" applyAlignment="0" applyProtection="0">
      <alignment vertical="center"/>
    </xf>
    <xf numFmtId="183" fontId="21" fillId="0" borderId="0">
      <alignment vertical="center"/>
    </xf>
    <xf numFmtId="0" fontId="18" fillId="17" borderId="0" applyNumberFormat="0" applyBorder="0" applyAlignment="0" applyProtection="0">
      <alignment vertical="center"/>
    </xf>
    <xf numFmtId="183" fontId="21" fillId="0" borderId="0">
      <alignment vertical="center"/>
    </xf>
    <xf numFmtId="0" fontId="18" fillId="17" borderId="0" applyNumberFormat="0" applyBorder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17" fillId="0" borderId="0" applyFont="0" applyFill="0" applyBorder="0" applyAlignment="0" applyProtection="0"/>
    <xf numFmtId="183" fontId="21" fillId="0" borderId="0">
      <alignment vertical="center"/>
    </xf>
    <xf numFmtId="41" fontId="17" fillId="0" borderId="0" applyFont="0" applyFill="0" applyBorder="0" applyAlignment="0" applyProtection="0"/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2" fillId="0" borderId="0" applyNumberFormat="0" applyFill="0" applyBorder="0" applyAlignment="0" applyProtection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2" fillId="0" borderId="0" applyNumberFormat="0" applyFill="0" applyBorder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78" fontId="47" fillId="22" borderId="6" applyNumberFormat="0" applyAlignment="0" applyProtection="0">
      <alignment vertical="center"/>
    </xf>
    <xf numFmtId="183" fontId="21" fillId="0" borderId="0">
      <alignment vertical="center"/>
    </xf>
    <xf numFmtId="178" fontId="47" fillId="22" borderId="6" applyNumberFormat="0" applyAlignment="0" applyProtection="0">
      <alignment vertical="center"/>
    </xf>
    <xf numFmtId="183" fontId="21" fillId="0" borderId="0">
      <alignment vertical="center"/>
    </xf>
    <xf numFmtId="178" fontId="47" fillId="2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17" fillId="0" borderId="0"/>
    <xf numFmtId="0" fontId="21" fillId="0" borderId="0">
      <alignment vertical="center"/>
    </xf>
    <xf numFmtId="183" fontId="17" fillId="0" borderId="0"/>
    <xf numFmtId="183" fontId="21" fillId="0" borderId="0">
      <alignment vertical="center"/>
    </xf>
    <xf numFmtId="183" fontId="17" fillId="0" borderId="0"/>
    <xf numFmtId="183" fontId="21" fillId="0" borderId="0">
      <alignment vertical="center"/>
    </xf>
    <xf numFmtId="183" fontId="17" fillId="0" borderId="0"/>
    <xf numFmtId="0" fontId="15" fillId="0" borderId="0"/>
    <xf numFmtId="181" fontId="85" fillId="0" borderId="0">
      <alignment vertical="center"/>
    </xf>
    <xf numFmtId="183" fontId="15" fillId="0" borderId="0"/>
    <xf numFmtId="187" fontId="15" fillId="0" borderId="0"/>
    <xf numFmtId="183" fontId="15" fillId="0" borderId="0"/>
    <xf numFmtId="183" fontId="15" fillId="0" borderId="0"/>
    <xf numFmtId="181" fontId="85" fillId="0" borderId="0">
      <alignment vertical="center"/>
    </xf>
    <xf numFmtId="183" fontId="21" fillId="0" borderId="0">
      <alignment vertical="center"/>
    </xf>
    <xf numFmtId="0" fontId="17" fillId="0" borderId="0"/>
    <xf numFmtId="183" fontId="17" fillId="0" borderId="0"/>
    <xf numFmtId="183" fontId="17" fillId="0" borderId="0"/>
    <xf numFmtId="181" fontId="85" fillId="0" borderId="0">
      <alignment vertical="center"/>
    </xf>
    <xf numFmtId="0" fontId="15" fillId="0" borderId="0"/>
    <xf numFmtId="0" fontId="17" fillId="0" borderId="0">
      <alignment vertical="center"/>
    </xf>
    <xf numFmtId="183" fontId="17" fillId="0" borderId="0">
      <alignment vertical="center"/>
    </xf>
    <xf numFmtId="183" fontId="15" fillId="0" borderId="0"/>
    <xf numFmtId="183" fontId="17" fillId="0" borderId="0">
      <alignment vertical="center"/>
    </xf>
    <xf numFmtId="181" fontId="31" fillId="2" borderId="6" applyNumberFormat="0" applyAlignment="0" applyProtection="0">
      <alignment vertical="center"/>
    </xf>
    <xf numFmtId="181" fontId="85" fillId="0" borderId="0">
      <alignment vertical="center"/>
    </xf>
    <xf numFmtId="0" fontId="15" fillId="0" borderId="0"/>
    <xf numFmtId="183" fontId="15" fillId="0" borderId="0"/>
    <xf numFmtId="183" fontId="15" fillId="0" borderId="0"/>
    <xf numFmtId="183" fontId="31" fillId="2" borderId="6" applyNumberFormat="0" applyAlignment="0" applyProtection="0">
      <alignment vertical="center"/>
    </xf>
    <xf numFmtId="181" fontId="85" fillId="0" borderId="0">
      <alignment vertical="center"/>
    </xf>
    <xf numFmtId="183" fontId="21" fillId="0" borderId="0">
      <alignment vertical="center"/>
    </xf>
    <xf numFmtId="183" fontId="15" fillId="0" borderId="0"/>
    <xf numFmtId="181" fontId="85" fillId="0" borderId="0">
      <alignment vertical="center"/>
    </xf>
    <xf numFmtId="181" fontId="85" fillId="0" borderId="0">
      <alignment vertical="center"/>
    </xf>
    <xf numFmtId="183" fontId="23" fillId="12" borderId="0" applyNumberFormat="0" applyBorder="0" applyAlignment="0" applyProtection="0">
      <alignment vertical="center"/>
    </xf>
    <xf numFmtId="0" fontId="15" fillId="0" borderId="0"/>
    <xf numFmtId="181" fontId="85" fillId="0" borderId="0">
      <alignment vertical="center"/>
    </xf>
    <xf numFmtId="183" fontId="23" fillId="12" borderId="0" applyNumberFormat="0" applyBorder="0" applyAlignment="0" applyProtection="0">
      <alignment vertical="center"/>
    </xf>
    <xf numFmtId="0" fontId="17" fillId="0" borderId="0">
      <protection locked="0"/>
    </xf>
    <xf numFmtId="181" fontId="85" fillId="0" borderId="0">
      <alignment vertical="center"/>
    </xf>
    <xf numFmtId="181" fontId="85" fillId="0" borderId="0">
      <alignment vertical="center"/>
    </xf>
    <xf numFmtId="181" fontId="85" fillId="0" borderId="0">
      <alignment vertical="center"/>
    </xf>
    <xf numFmtId="181" fontId="85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1" fontId="17" fillId="0" borderId="0">
      <alignment vertical="top"/>
    </xf>
    <xf numFmtId="0" fontId="17" fillId="0" borderId="0">
      <alignment vertical="top"/>
    </xf>
    <xf numFmtId="183" fontId="17" fillId="0" borderId="0">
      <alignment vertical="top"/>
    </xf>
    <xf numFmtId="183" fontId="17" fillId="0" borderId="0">
      <alignment vertical="top"/>
    </xf>
    <xf numFmtId="0" fontId="17" fillId="0" borderId="0">
      <alignment vertical="top"/>
    </xf>
    <xf numFmtId="183" fontId="17" fillId="0" borderId="0">
      <alignment vertical="top"/>
    </xf>
    <xf numFmtId="183" fontId="17" fillId="0" borderId="0">
      <alignment vertical="top"/>
    </xf>
    <xf numFmtId="183" fontId="21" fillId="0" borderId="0">
      <alignment vertical="center"/>
    </xf>
    <xf numFmtId="181" fontId="17" fillId="0" borderId="0">
      <alignment vertical="top"/>
    </xf>
    <xf numFmtId="0" fontId="17" fillId="0" borderId="0">
      <alignment vertical="top"/>
    </xf>
    <xf numFmtId="183" fontId="17" fillId="0" borderId="0">
      <alignment vertical="top"/>
    </xf>
    <xf numFmtId="183" fontId="17" fillId="0" borderId="0">
      <alignment vertical="top"/>
    </xf>
    <xf numFmtId="43" fontId="17" fillId="0" borderId="0" applyFont="0" applyFill="0" applyBorder="0" applyAlignment="0" applyProtection="0">
      <alignment vertical="center"/>
    </xf>
    <xf numFmtId="183" fontId="21" fillId="0" borderId="0">
      <alignment vertical="center"/>
    </xf>
    <xf numFmtId="181" fontId="17" fillId="0" borderId="0">
      <alignment vertical="top"/>
    </xf>
    <xf numFmtId="0" fontId="17" fillId="0" borderId="0">
      <alignment vertical="top"/>
    </xf>
    <xf numFmtId="183" fontId="17" fillId="0" borderId="0">
      <alignment vertical="top"/>
    </xf>
    <xf numFmtId="43" fontId="17" fillId="0" borderId="0" applyFont="0" applyFill="0" applyBorder="0" applyAlignment="0" applyProtection="0">
      <alignment vertical="center"/>
    </xf>
    <xf numFmtId="181" fontId="17" fillId="0" borderId="0">
      <alignment vertical="top"/>
    </xf>
    <xf numFmtId="183" fontId="17" fillId="0" borderId="0">
      <alignment vertical="top"/>
    </xf>
    <xf numFmtId="181" fontId="17" fillId="0" borderId="0">
      <alignment vertical="top"/>
    </xf>
    <xf numFmtId="181" fontId="17" fillId="0" borderId="0">
      <alignment vertical="top"/>
    </xf>
    <xf numFmtId="183" fontId="17" fillId="0" borderId="0">
      <alignment vertical="top"/>
    </xf>
    <xf numFmtId="0" fontId="17" fillId="0" borderId="0">
      <alignment vertical="top"/>
    </xf>
    <xf numFmtId="181" fontId="17" fillId="0" borderId="0">
      <alignment vertical="top"/>
    </xf>
    <xf numFmtId="0" fontId="17" fillId="0" borderId="0"/>
    <xf numFmtId="181" fontId="17" fillId="0" borderId="0">
      <alignment vertical="top"/>
    </xf>
    <xf numFmtId="181" fontId="17" fillId="0" borderId="0">
      <alignment vertical="top"/>
    </xf>
    <xf numFmtId="181" fontId="17" fillId="0" borderId="0">
      <alignment vertical="top"/>
    </xf>
    <xf numFmtId="183" fontId="30" fillId="2" borderId="5" applyNumberFormat="0" applyAlignment="0" applyProtection="0">
      <alignment vertical="center"/>
    </xf>
    <xf numFmtId="181" fontId="17" fillId="0" borderId="0">
      <alignment vertical="top"/>
    </xf>
    <xf numFmtId="181" fontId="15" fillId="0" borderId="0"/>
    <xf numFmtId="181" fontId="15" fillId="0" borderId="0"/>
    <xf numFmtId="181" fontId="15" fillId="0" borderId="0"/>
    <xf numFmtId="181" fontId="15" fillId="0" borderId="0"/>
    <xf numFmtId="181" fontId="15" fillId="0" borderId="0"/>
    <xf numFmtId="181" fontId="15" fillId="0" borderId="0"/>
    <xf numFmtId="181" fontId="15" fillId="0" borderId="0"/>
    <xf numFmtId="181" fontId="15" fillId="0" borderId="0"/>
    <xf numFmtId="181" fontId="15" fillId="0" borderId="0"/>
    <xf numFmtId="181" fontId="17" fillId="0" borderId="0">
      <alignment vertical="top"/>
    </xf>
    <xf numFmtId="0" fontId="17" fillId="0" borderId="0">
      <alignment vertical="top"/>
    </xf>
    <xf numFmtId="181" fontId="17" fillId="0" borderId="0">
      <alignment vertical="top"/>
    </xf>
    <xf numFmtId="183" fontId="17" fillId="0" borderId="0">
      <alignment vertical="top"/>
    </xf>
    <xf numFmtId="181" fontId="17" fillId="0" borderId="0">
      <alignment vertical="top"/>
    </xf>
    <xf numFmtId="183" fontId="17" fillId="0" borderId="0">
      <alignment vertical="top"/>
    </xf>
    <xf numFmtId="181" fontId="17" fillId="0" borderId="0">
      <alignment vertical="top"/>
    </xf>
    <xf numFmtId="183" fontId="17" fillId="0" borderId="0">
      <alignment vertical="top"/>
    </xf>
    <xf numFmtId="181" fontId="17" fillId="0" borderId="0">
      <alignment vertical="top"/>
    </xf>
    <xf numFmtId="181" fontId="17" fillId="0" borderId="0">
      <alignment vertical="top"/>
    </xf>
    <xf numFmtId="181" fontId="17" fillId="0" borderId="0">
      <alignment vertical="top"/>
    </xf>
    <xf numFmtId="181" fontId="17" fillId="0" borderId="0">
      <alignment vertical="top"/>
    </xf>
    <xf numFmtId="181" fontId="17" fillId="0" borderId="0">
      <alignment vertical="top"/>
    </xf>
    <xf numFmtId="181" fontId="31" fillId="2" borderId="6" applyNumberFormat="0" applyAlignment="0" applyProtection="0">
      <alignment vertical="center"/>
    </xf>
    <xf numFmtId="181" fontId="17" fillId="0" borderId="0"/>
    <xf numFmtId="0" fontId="17" fillId="0" borderId="0">
      <alignment vertical="top"/>
    </xf>
    <xf numFmtId="183" fontId="17" fillId="0" borderId="0">
      <alignment vertical="top"/>
    </xf>
    <xf numFmtId="183" fontId="17" fillId="0" borderId="0">
      <alignment vertical="top"/>
    </xf>
    <xf numFmtId="181" fontId="17" fillId="0" borderId="0"/>
    <xf numFmtId="183" fontId="17" fillId="0" borderId="0">
      <alignment vertical="top"/>
    </xf>
    <xf numFmtId="181" fontId="17" fillId="0" borderId="0"/>
    <xf numFmtId="183" fontId="17" fillId="0" borderId="0">
      <alignment vertical="top"/>
    </xf>
    <xf numFmtId="181" fontId="17" fillId="0" borderId="0"/>
    <xf numFmtId="181" fontId="15" fillId="0" borderId="0"/>
    <xf numFmtId="181" fontId="15" fillId="0" borderId="0"/>
    <xf numFmtId="181" fontId="15" fillId="0" borderId="0"/>
    <xf numFmtId="181" fontId="17" fillId="0" borderId="0">
      <alignment vertical="top"/>
    </xf>
    <xf numFmtId="0" fontId="17" fillId="0" borderId="0">
      <alignment vertical="top"/>
    </xf>
    <xf numFmtId="183" fontId="17" fillId="0" borderId="0">
      <alignment vertical="top"/>
    </xf>
    <xf numFmtId="183" fontId="17" fillId="0" borderId="0">
      <alignment vertical="top"/>
    </xf>
    <xf numFmtId="183" fontId="17" fillId="0" borderId="0">
      <alignment vertical="top"/>
    </xf>
    <xf numFmtId="181" fontId="31" fillId="2" borderId="6" applyNumberFormat="0" applyAlignment="0" applyProtection="0">
      <alignment vertical="center"/>
    </xf>
    <xf numFmtId="183" fontId="17" fillId="0" borderId="0">
      <alignment vertical="top"/>
    </xf>
    <xf numFmtId="183" fontId="17" fillId="0" borderId="0">
      <alignment vertical="top"/>
    </xf>
    <xf numFmtId="0" fontId="17" fillId="0" borderId="0">
      <alignment vertical="top"/>
    </xf>
    <xf numFmtId="183" fontId="17" fillId="0" borderId="0">
      <alignment vertical="top"/>
    </xf>
    <xf numFmtId="181" fontId="17" fillId="0" borderId="0">
      <alignment vertical="top"/>
    </xf>
    <xf numFmtId="222" fontId="17" fillId="0" borderId="0">
      <alignment vertical="top"/>
    </xf>
    <xf numFmtId="181" fontId="31" fillId="2" borderId="6" applyNumberFormat="0" applyAlignment="0" applyProtection="0">
      <alignment vertical="center"/>
    </xf>
    <xf numFmtId="0" fontId="17" fillId="0" borderId="0">
      <alignment vertical="top"/>
    </xf>
    <xf numFmtId="183" fontId="17" fillId="0" borderId="0">
      <alignment vertical="top"/>
    </xf>
    <xf numFmtId="183" fontId="17" fillId="0" borderId="0">
      <alignment vertical="top"/>
    </xf>
    <xf numFmtId="222" fontId="17" fillId="0" borderId="0">
      <alignment vertical="top"/>
    </xf>
    <xf numFmtId="181" fontId="17" fillId="0" borderId="0">
      <alignment vertical="top"/>
    </xf>
    <xf numFmtId="0" fontId="17" fillId="0" borderId="0">
      <alignment vertical="top"/>
    </xf>
    <xf numFmtId="183" fontId="17" fillId="0" borderId="0">
      <alignment vertical="top"/>
    </xf>
    <xf numFmtId="183" fontId="17" fillId="0" borderId="0">
      <alignment vertical="top"/>
    </xf>
    <xf numFmtId="222" fontId="17" fillId="0" borderId="0">
      <alignment vertical="top"/>
    </xf>
    <xf numFmtId="181" fontId="21" fillId="0" borderId="0">
      <alignment vertical="center"/>
    </xf>
    <xf numFmtId="0" fontId="17" fillId="0" borderId="0">
      <alignment vertical="top"/>
    </xf>
    <xf numFmtId="183" fontId="17" fillId="0" borderId="0">
      <alignment vertical="top"/>
    </xf>
    <xf numFmtId="183" fontId="17" fillId="0" borderId="0">
      <alignment vertical="top"/>
    </xf>
    <xf numFmtId="183" fontId="17" fillId="0" borderId="0" applyNumberFormat="0" applyFont="0" applyFill="0" applyBorder="0" applyProtection="0">
      <alignment vertical="center"/>
    </xf>
    <xf numFmtId="181" fontId="21" fillId="0" borderId="0">
      <alignment vertical="center"/>
    </xf>
    <xf numFmtId="0" fontId="17" fillId="0" borderId="0">
      <alignment vertical="top"/>
    </xf>
    <xf numFmtId="183" fontId="17" fillId="0" borderId="0">
      <alignment vertical="top"/>
    </xf>
    <xf numFmtId="183" fontId="17" fillId="0" borderId="0">
      <alignment vertical="top"/>
    </xf>
    <xf numFmtId="181" fontId="30" fillId="2" borderId="5" applyNumberFormat="0" applyAlignment="0" applyProtection="0">
      <alignment vertical="center"/>
    </xf>
    <xf numFmtId="183" fontId="17" fillId="0" borderId="0">
      <alignment vertical="top"/>
    </xf>
    <xf numFmtId="183" fontId="17" fillId="0" borderId="0">
      <alignment vertical="top"/>
    </xf>
    <xf numFmtId="0" fontId="17" fillId="0" borderId="0">
      <alignment vertical="top"/>
    </xf>
    <xf numFmtId="183" fontId="17" fillId="0" borderId="0">
      <alignment vertical="top"/>
    </xf>
    <xf numFmtId="183" fontId="17" fillId="0" borderId="0">
      <alignment vertical="top"/>
    </xf>
    <xf numFmtId="181" fontId="17" fillId="0" borderId="0"/>
    <xf numFmtId="183" fontId="17" fillId="0" borderId="0">
      <alignment vertical="top"/>
    </xf>
    <xf numFmtId="0" fontId="15" fillId="0" borderId="0"/>
    <xf numFmtId="183" fontId="17" fillId="0" borderId="0">
      <alignment vertical="top"/>
    </xf>
    <xf numFmtId="0" fontId="17" fillId="0" borderId="0">
      <alignment vertical="top"/>
    </xf>
    <xf numFmtId="183" fontId="17" fillId="0" borderId="0">
      <alignment vertical="top"/>
    </xf>
    <xf numFmtId="183" fontId="17" fillId="0" borderId="0">
      <alignment vertical="top"/>
    </xf>
    <xf numFmtId="181" fontId="31" fillId="2" borderId="6" applyNumberFormat="0" applyAlignment="0" applyProtection="0">
      <alignment vertical="center"/>
    </xf>
    <xf numFmtId="183" fontId="17" fillId="0" borderId="0">
      <alignment vertical="top"/>
    </xf>
    <xf numFmtId="183" fontId="17" fillId="0" borderId="0">
      <alignment vertical="top"/>
    </xf>
    <xf numFmtId="183" fontId="17" fillId="0" borderId="0">
      <alignment vertical="top"/>
    </xf>
    <xf numFmtId="178" fontId="17" fillId="0" borderId="0">
      <alignment vertical="top"/>
    </xf>
    <xf numFmtId="0" fontId="17" fillId="0" borderId="0"/>
    <xf numFmtId="181" fontId="15" fillId="0" borderId="0"/>
    <xf numFmtId="183" fontId="15" fillId="0" borderId="0"/>
    <xf numFmtId="183" fontId="15" fillId="0" borderId="0"/>
    <xf numFmtId="183" fontId="15" fillId="0" borderId="0"/>
    <xf numFmtId="0" fontId="15" fillId="0" borderId="0"/>
    <xf numFmtId="183" fontId="15" fillId="0" borderId="0"/>
    <xf numFmtId="0" fontId="15" fillId="0" borderId="0"/>
    <xf numFmtId="181" fontId="15" fillId="0" borderId="0"/>
    <xf numFmtId="183" fontId="17" fillId="0" borderId="0">
      <alignment vertical="top"/>
    </xf>
    <xf numFmtId="183" fontId="17" fillId="0" borderId="0">
      <alignment vertical="top"/>
    </xf>
    <xf numFmtId="183" fontId="17" fillId="0" borderId="0">
      <alignment vertical="top"/>
    </xf>
    <xf numFmtId="0" fontId="15" fillId="0" borderId="0"/>
    <xf numFmtId="0" fontId="17" fillId="0" borderId="0"/>
    <xf numFmtId="181" fontId="15" fillId="0" borderId="0"/>
    <xf numFmtId="178" fontId="15" fillId="0" borderId="0"/>
    <xf numFmtId="178" fontId="15" fillId="0" borderId="0"/>
    <xf numFmtId="183" fontId="15" fillId="0" borderId="0"/>
    <xf numFmtId="183" fontId="15" fillId="0" borderId="0"/>
    <xf numFmtId="183" fontId="15" fillId="0" borderId="0"/>
    <xf numFmtId="181" fontId="85" fillId="0" borderId="0">
      <alignment vertical="center"/>
    </xf>
    <xf numFmtId="183" fontId="17" fillId="0" borderId="0">
      <alignment vertical="top"/>
    </xf>
    <xf numFmtId="181" fontId="47" fillId="22" borderId="6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1" fontId="85" fillId="0" borderId="0">
      <alignment vertical="center"/>
    </xf>
    <xf numFmtId="181" fontId="47" fillId="22" borderId="6" applyNumberFormat="0" applyAlignment="0" applyProtection="0">
      <alignment vertical="center"/>
    </xf>
    <xf numFmtId="183" fontId="17" fillId="0" borderId="0"/>
    <xf numFmtId="178" fontId="47" fillId="22" borderId="6" applyNumberFormat="0" applyAlignment="0" applyProtection="0">
      <alignment vertical="center"/>
    </xf>
    <xf numFmtId="183" fontId="17" fillId="0" borderId="0"/>
    <xf numFmtId="178" fontId="47" fillId="22" borderId="6" applyNumberFormat="0" applyAlignment="0" applyProtection="0">
      <alignment vertical="center"/>
    </xf>
    <xf numFmtId="183" fontId="17" fillId="0" borderId="0"/>
    <xf numFmtId="181" fontId="47" fillId="22" borderId="6" applyNumberFormat="0" applyAlignment="0" applyProtection="0">
      <alignment vertical="center"/>
    </xf>
    <xf numFmtId="183" fontId="17" fillId="0" borderId="0"/>
    <xf numFmtId="181" fontId="47" fillId="22" borderId="6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1" fontId="85" fillId="0" borderId="0">
      <alignment vertical="center"/>
    </xf>
    <xf numFmtId="181" fontId="47" fillId="22" borderId="6" applyNumberFormat="0" applyAlignment="0" applyProtection="0">
      <alignment vertical="center"/>
    </xf>
    <xf numFmtId="0" fontId="17" fillId="0" borderId="0">
      <alignment vertical="top"/>
    </xf>
    <xf numFmtId="178" fontId="47" fillId="22" borderId="6" applyNumberFormat="0" applyAlignment="0" applyProtection="0">
      <alignment vertical="center"/>
    </xf>
    <xf numFmtId="183" fontId="17" fillId="0" borderId="0">
      <alignment vertical="top"/>
    </xf>
    <xf numFmtId="181" fontId="47" fillId="22" borderId="6" applyNumberFormat="0" applyAlignment="0" applyProtection="0">
      <alignment vertical="center"/>
    </xf>
    <xf numFmtId="183" fontId="17" fillId="0" borderId="0">
      <alignment vertical="top"/>
    </xf>
    <xf numFmtId="178" fontId="17" fillId="0" borderId="0"/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19" fillId="0" borderId="0">
      <alignment vertical="center"/>
    </xf>
    <xf numFmtId="0" fontId="31" fillId="2" borderId="6" applyNumberFormat="0" applyAlignment="0" applyProtection="0">
      <alignment vertical="center"/>
    </xf>
    <xf numFmtId="183" fontId="19" fillId="0" borderId="0">
      <alignment vertical="center"/>
    </xf>
    <xf numFmtId="0" fontId="31" fillId="2" borderId="6" applyNumberFormat="0" applyAlignment="0" applyProtection="0">
      <alignment vertical="center"/>
    </xf>
    <xf numFmtId="183" fontId="19" fillId="0" borderId="0">
      <alignment vertical="center"/>
    </xf>
    <xf numFmtId="183" fontId="17" fillId="0" borderId="0"/>
    <xf numFmtId="183" fontId="21" fillId="0" borderId="0">
      <alignment vertical="center"/>
    </xf>
    <xf numFmtId="183" fontId="21" fillId="0" borderId="0">
      <alignment vertical="center"/>
    </xf>
    <xf numFmtId="0" fontId="17" fillId="0" borderId="0">
      <alignment vertical="center"/>
    </xf>
    <xf numFmtId="183" fontId="17" fillId="0" borderId="0">
      <alignment vertical="center"/>
    </xf>
    <xf numFmtId="183" fontId="17" fillId="0" borderId="0">
      <alignment vertical="center"/>
    </xf>
    <xf numFmtId="0" fontId="17" fillId="0" borderId="0"/>
    <xf numFmtId="0" fontId="17" fillId="0" borderId="0"/>
    <xf numFmtId="183" fontId="17" fillId="0" borderId="0"/>
    <xf numFmtId="183" fontId="17" fillId="0" borderId="0"/>
    <xf numFmtId="183" fontId="17" fillId="0" borderId="0"/>
    <xf numFmtId="183" fontId="17" fillId="0" borderId="0"/>
    <xf numFmtId="183" fontId="17" fillId="0" borderId="0"/>
    <xf numFmtId="183" fontId="17" fillId="0" borderId="0"/>
    <xf numFmtId="183" fontId="28" fillId="0" borderId="0">
      <alignment vertical="top"/>
    </xf>
    <xf numFmtId="183" fontId="21" fillId="0" borderId="0">
      <alignment vertical="center"/>
    </xf>
    <xf numFmtId="181" fontId="28" fillId="0" borderId="0">
      <alignment vertical="top"/>
    </xf>
    <xf numFmtId="181" fontId="19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15" fillId="0" borderId="0"/>
    <xf numFmtId="183" fontId="21" fillId="0" borderId="0">
      <alignment vertical="center"/>
    </xf>
    <xf numFmtId="183" fontId="17" fillId="0" borderId="0">
      <alignment vertical="top"/>
    </xf>
    <xf numFmtId="0" fontId="15" fillId="0" borderId="0"/>
    <xf numFmtId="183" fontId="15" fillId="0" borderId="0"/>
    <xf numFmtId="181" fontId="15" fillId="0" borderId="0"/>
    <xf numFmtId="183" fontId="30" fillId="2" borderId="5" applyNumberFormat="0" applyAlignment="0" applyProtection="0">
      <alignment vertical="center"/>
    </xf>
    <xf numFmtId="181" fontId="17" fillId="0" borderId="0"/>
    <xf numFmtId="0" fontId="21" fillId="0" borderId="0">
      <alignment vertical="center"/>
    </xf>
    <xf numFmtId="183" fontId="21" fillId="0" borderId="0">
      <alignment vertical="center"/>
    </xf>
    <xf numFmtId="181" fontId="17" fillId="0" borderId="0"/>
    <xf numFmtId="0" fontId="15" fillId="0" borderId="0"/>
    <xf numFmtId="183" fontId="15" fillId="0" borderId="0"/>
    <xf numFmtId="181" fontId="17" fillId="0" borderId="0"/>
    <xf numFmtId="183" fontId="21" fillId="0" borderId="0">
      <alignment vertical="center"/>
    </xf>
    <xf numFmtId="181" fontId="17" fillId="0" borderId="0"/>
    <xf numFmtId="183" fontId="21" fillId="0" borderId="0">
      <alignment vertical="center"/>
    </xf>
    <xf numFmtId="183" fontId="21" fillId="0" borderId="0">
      <alignment vertical="center"/>
    </xf>
    <xf numFmtId="181" fontId="17" fillId="0" borderId="0"/>
    <xf numFmtId="183" fontId="21" fillId="0" borderId="0">
      <alignment vertical="center"/>
    </xf>
    <xf numFmtId="0" fontId="21" fillId="0" borderId="0">
      <alignment vertical="center"/>
    </xf>
    <xf numFmtId="181" fontId="17" fillId="0" borderId="0"/>
    <xf numFmtId="183" fontId="15" fillId="0" borderId="0"/>
    <xf numFmtId="183" fontId="15" fillId="0" borderId="0"/>
    <xf numFmtId="0" fontId="17" fillId="0" borderId="0"/>
    <xf numFmtId="181" fontId="28" fillId="0" borderId="0">
      <alignment vertical="top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1" fontId="28" fillId="0" borderId="0">
      <alignment vertical="top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1" fontId="28" fillId="0" borderId="0">
      <alignment vertical="top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1" fontId="19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34" fillId="24" borderId="8" applyNumberFormat="0" applyAlignment="0" applyProtection="0">
      <alignment vertical="center"/>
    </xf>
    <xf numFmtId="181" fontId="19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1" fontId="19" fillId="0" borderId="0">
      <alignment vertical="center"/>
    </xf>
    <xf numFmtId="0" fontId="17" fillId="0" borderId="0"/>
    <xf numFmtId="183" fontId="17" fillId="0" borderId="0"/>
    <xf numFmtId="181" fontId="29" fillId="7" borderId="0" applyNumberFormat="0" applyBorder="0" applyAlignment="0" applyProtection="0">
      <alignment vertical="center"/>
    </xf>
    <xf numFmtId="181" fontId="17" fillId="0" borderId="0"/>
    <xf numFmtId="183" fontId="17" fillId="0" borderId="0"/>
    <xf numFmtId="183" fontId="17" fillId="0" borderId="0"/>
    <xf numFmtId="183" fontId="19" fillId="0" borderId="0">
      <alignment vertical="center"/>
    </xf>
    <xf numFmtId="178" fontId="18" fillId="28" borderId="0" applyNumberFormat="0" applyBorder="0" applyAlignment="0" applyProtection="0">
      <alignment vertical="center"/>
    </xf>
    <xf numFmtId="0" fontId="17" fillId="0" borderId="0"/>
    <xf numFmtId="183" fontId="19" fillId="0" borderId="0">
      <alignment vertical="center"/>
    </xf>
    <xf numFmtId="0" fontId="18" fillId="28" borderId="0" applyNumberFormat="0" applyBorder="0" applyAlignment="0" applyProtection="0">
      <alignment vertical="center"/>
    </xf>
    <xf numFmtId="183" fontId="19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17" fillId="0" borderId="0"/>
    <xf numFmtId="183" fontId="18" fillId="28" borderId="0" applyNumberFormat="0" applyBorder="0" applyAlignment="0" applyProtection="0">
      <alignment vertical="center"/>
    </xf>
    <xf numFmtId="183" fontId="17" fillId="0" borderId="0"/>
    <xf numFmtId="183" fontId="17" fillId="0" borderId="0"/>
    <xf numFmtId="183" fontId="17" fillId="0" borderId="0"/>
    <xf numFmtId="183" fontId="18" fillId="28" borderId="0" applyNumberFormat="0" applyBorder="0" applyAlignment="0" applyProtection="0">
      <alignment vertical="center"/>
    </xf>
    <xf numFmtId="187" fontId="17" fillId="0" borderId="0">
      <alignment vertical="top"/>
    </xf>
    <xf numFmtId="183" fontId="17" fillId="0" borderId="0">
      <alignment vertical="top"/>
    </xf>
    <xf numFmtId="183" fontId="17" fillId="0" borderId="0">
      <alignment vertical="top"/>
    </xf>
    <xf numFmtId="181" fontId="17" fillId="0" borderId="0"/>
    <xf numFmtId="0" fontId="17" fillId="0" borderId="0">
      <alignment vertical="top"/>
    </xf>
    <xf numFmtId="183" fontId="21" fillId="0" borderId="0">
      <alignment vertical="center"/>
    </xf>
    <xf numFmtId="183" fontId="17" fillId="0" borderId="0">
      <alignment vertical="top"/>
    </xf>
    <xf numFmtId="183" fontId="17" fillId="0" borderId="0">
      <alignment vertical="top"/>
    </xf>
    <xf numFmtId="181" fontId="17" fillId="0" borderId="0"/>
    <xf numFmtId="183" fontId="30" fillId="2" borderId="5" applyNumberFormat="0" applyAlignment="0" applyProtection="0">
      <alignment vertical="center"/>
    </xf>
    <xf numFmtId="0" fontId="17" fillId="0" borderId="0">
      <alignment vertical="top"/>
    </xf>
    <xf numFmtId="183" fontId="17" fillId="0" borderId="0">
      <alignment vertical="top"/>
    </xf>
    <xf numFmtId="0" fontId="17" fillId="0" borderId="0"/>
    <xf numFmtId="183" fontId="17" fillId="0" borderId="0">
      <alignment vertical="top"/>
    </xf>
    <xf numFmtId="181" fontId="17" fillId="0" borderId="0">
      <alignment vertical="top"/>
    </xf>
    <xf numFmtId="183" fontId="21" fillId="0" borderId="0">
      <alignment vertical="center"/>
    </xf>
    <xf numFmtId="181" fontId="17" fillId="14" borderId="3" applyNumberFormat="0" applyFont="0" applyAlignment="0" applyProtection="0">
      <alignment vertical="center"/>
    </xf>
    <xf numFmtId="0" fontId="17" fillId="0" borderId="0">
      <alignment vertical="top"/>
    </xf>
    <xf numFmtId="178" fontId="17" fillId="14" borderId="3" applyNumberFormat="0" applyFont="0" applyAlignment="0" applyProtection="0">
      <alignment vertical="center"/>
    </xf>
    <xf numFmtId="181" fontId="17" fillId="0" borderId="0">
      <alignment vertical="top"/>
    </xf>
    <xf numFmtId="183" fontId="17" fillId="14" borderId="3" applyNumberFormat="0" applyFont="0" applyAlignment="0" applyProtection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78" fontId="17" fillId="14" borderId="3" applyNumberFormat="0" applyFont="0" applyAlignment="0" applyProtection="0">
      <alignment vertical="center"/>
    </xf>
    <xf numFmtId="181" fontId="17" fillId="0" borderId="0">
      <alignment vertical="top"/>
    </xf>
    <xf numFmtId="183" fontId="17" fillId="14" borderId="3" applyNumberFormat="0" applyFont="0" applyAlignment="0" applyProtection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78" fontId="17" fillId="14" borderId="3" applyNumberFormat="0" applyFont="0" applyAlignment="0" applyProtection="0">
      <alignment vertical="center"/>
    </xf>
    <xf numFmtId="181" fontId="17" fillId="0" borderId="0">
      <alignment vertical="top"/>
    </xf>
    <xf numFmtId="181" fontId="51" fillId="0" borderId="21" applyNumberFormat="0" applyFill="0" applyAlignment="0" applyProtection="0">
      <alignment vertical="center"/>
    </xf>
    <xf numFmtId="0" fontId="21" fillId="0" borderId="0">
      <alignment vertical="center"/>
    </xf>
    <xf numFmtId="178" fontId="51" fillId="0" borderId="21" applyNumberFormat="0" applyFill="0" applyAlignment="0" applyProtection="0">
      <alignment vertical="center"/>
    </xf>
    <xf numFmtId="183" fontId="21" fillId="0" borderId="0">
      <alignment vertical="center"/>
    </xf>
    <xf numFmtId="0" fontId="51" fillId="0" borderId="21" applyNumberFormat="0" applyFill="0" applyAlignment="0" applyProtection="0">
      <alignment vertical="center"/>
    </xf>
    <xf numFmtId="183" fontId="21" fillId="0" borderId="0">
      <alignment vertical="center"/>
    </xf>
    <xf numFmtId="183" fontId="51" fillId="0" borderId="21" applyNumberFormat="0" applyFill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1" fontId="17" fillId="14" borderId="3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17" fillId="14" borderId="3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78" fontId="17" fillId="14" borderId="3" applyNumberFormat="0" applyFont="0" applyAlignment="0" applyProtection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1" fontId="17" fillId="0" borderId="0"/>
    <xf numFmtId="178" fontId="18" fillId="28" borderId="0" applyNumberFormat="0" applyBorder="0" applyAlignment="0" applyProtection="0">
      <alignment vertical="center"/>
    </xf>
    <xf numFmtId="183" fontId="17" fillId="0" borderId="0"/>
    <xf numFmtId="183" fontId="18" fillId="28" borderId="0" applyNumberFormat="0" applyBorder="0" applyAlignment="0" applyProtection="0">
      <alignment vertical="center"/>
    </xf>
    <xf numFmtId="183" fontId="17" fillId="0" borderId="0"/>
    <xf numFmtId="183" fontId="17" fillId="0" borderId="0"/>
    <xf numFmtId="0" fontId="17" fillId="0" borderId="0"/>
    <xf numFmtId="183" fontId="17" fillId="0" borderId="0"/>
    <xf numFmtId="183" fontId="17" fillId="0" borderId="0"/>
    <xf numFmtId="183" fontId="17" fillId="0" borderId="0"/>
    <xf numFmtId="0" fontId="17" fillId="0" borderId="0"/>
    <xf numFmtId="0" fontId="21" fillId="0" borderId="0">
      <alignment vertical="center"/>
    </xf>
    <xf numFmtId="183" fontId="17" fillId="0" borderId="0"/>
    <xf numFmtId="0" fontId="21" fillId="0" borderId="0">
      <alignment vertical="center"/>
    </xf>
    <xf numFmtId="183" fontId="17" fillId="0" borderId="0"/>
    <xf numFmtId="183" fontId="21" fillId="0" borderId="0">
      <alignment vertical="center"/>
    </xf>
    <xf numFmtId="183" fontId="17" fillId="0" borderId="0"/>
    <xf numFmtId="181" fontId="15" fillId="0" borderId="0"/>
    <xf numFmtId="0" fontId="21" fillId="0" borderId="0">
      <alignment vertical="center"/>
    </xf>
    <xf numFmtId="183" fontId="98" fillId="58" borderId="0" applyNumberFormat="0" applyBorder="0" applyAlignment="0" applyProtection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17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43" fontId="17" fillId="0" borderId="0">
      <alignment vertical="top"/>
      <protection locked="0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1" fontId="17" fillId="0" borderId="0"/>
    <xf numFmtId="183" fontId="21" fillId="0" borderId="0">
      <alignment vertical="center"/>
    </xf>
    <xf numFmtId="183" fontId="30" fillId="2" borderId="5" applyNumberFormat="0" applyAlignment="0" applyProtection="0">
      <alignment vertical="center"/>
    </xf>
    <xf numFmtId="181" fontId="15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1" fontId="38" fillId="0" borderId="13" applyNumberFormat="0" applyFill="0" applyAlignment="0" applyProtection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1" fontId="38" fillId="0" borderId="13" applyNumberFormat="0" applyFill="0" applyAlignment="0" applyProtection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18" fillId="25" borderId="0" applyNumberFormat="0" applyBorder="0" applyAlignment="0" applyProtection="0">
      <alignment vertical="center"/>
    </xf>
    <xf numFmtId="183" fontId="21" fillId="0" borderId="0">
      <alignment vertical="center"/>
    </xf>
    <xf numFmtId="183" fontId="18" fillId="25" borderId="0" applyNumberFormat="0" applyBorder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1" fontId="38" fillId="0" borderId="13" applyNumberFormat="0" applyFill="0" applyAlignment="0" applyProtection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1" fontId="70" fillId="0" borderId="0"/>
    <xf numFmtId="183" fontId="21" fillId="0" borderId="0">
      <alignment vertical="center"/>
    </xf>
    <xf numFmtId="181" fontId="70" fillId="0" borderId="0"/>
    <xf numFmtId="183" fontId="21" fillId="0" borderId="0">
      <alignment vertical="center"/>
    </xf>
    <xf numFmtId="181" fontId="70" fillId="0" borderId="0"/>
    <xf numFmtId="183" fontId="21" fillId="0" borderId="0">
      <alignment vertical="center"/>
    </xf>
    <xf numFmtId="181" fontId="70" fillId="0" borderId="0"/>
    <xf numFmtId="183" fontId="21" fillId="0" borderId="0">
      <alignment vertical="center"/>
    </xf>
    <xf numFmtId="183" fontId="21" fillId="0" borderId="0">
      <alignment vertical="center"/>
    </xf>
    <xf numFmtId="181" fontId="38" fillId="0" borderId="13" applyNumberFormat="0" applyFill="0" applyAlignment="0" applyProtection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78" fontId="47" fillId="22" borderId="6" applyNumberFormat="0" applyAlignment="0" applyProtection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1" fontId="38" fillId="0" borderId="13" applyNumberFormat="0" applyFill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1" fontId="47" fillId="22" borderId="6" applyNumberFormat="0" applyAlignment="0" applyProtection="0">
      <alignment vertical="center"/>
    </xf>
    <xf numFmtId="183" fontId="21" fillId="0" borderId="0">
      <alignment vertical="center"/>
    </xf>
    <xf numFmtId="183" fontId="47" fillId="22" borderId="6" applyNumberFormat="0" applyAlignment="0" applyProtection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47" fillId="22" borderId="6" applyNumberFormat="0" applyAlignment="0" applyProtection="0">
      <alignment vertical="center"/>
    </xf>
    <xf numFmtId="0" fontId="21" fillId="0" borderId="0">
      <alignment vertical="center"/>
    </xf>
    <xf numFmtId="183" fontId="47" fillId="22" borderId="6" applyNumberFormat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1" fontId="38" fillId="0" borderId="13" applyNumberFormat="0" applyFill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47" fillId="22" borderId="6" applyNumberFormat="0" applyAlignment="0" applyProtection="0">
      <alignment vertical="center"/>
    </xf>
    <xf numFmtId="183" fontId="21" fillId="0" borderId="0">
      <alignment vertical="center"/>
    </xf>
    <xf numFmtId="181" fontId="47" fillId="22" borderId="6" applyNumberFormat="0" applyAlignment="0" applyProtection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1" fontId="38" fillId="0" borderId="13" applyNumberFormat="0" applyFill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1" fontId="38" fillId="0" borderId="13" applyNumberFormat="0" applyFill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1" fontId="15" fillId="0" borderId="0"/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3" fontId="61" fillId="0" borderId="0" applyFont="0" applyFill="0" applyBorder="0" applyAlignment="0" applyProtection="0">
      <alignment vertical="center"/>
    </xf>
    <xf numFmtId="183" fontId="21" fillId="0" borderId="0">
      <alignment vertical="center"/>
    </xf>
    <xf numFmtId="43" fontId="61" fillId="0" borderId="0" applyFont="0" applyFill="0" applyBorder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1" fontId="31" fillId="2" borderId="6" applyNumberFormat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17" fillId="14" borderId="3" applyNumberFormat="0" applyFont="0" applyAlignment="0" applyProtection="0">
      <alignment vertical="center"/>
    </xf>
    <xf numFmtId="181" fontId="15" fillId="0" borderId="0"/>
    <xf numFmtId="183" fontId="21" fillId="0" borderId="0">
      <alignment vertical="center"/>
    </xf>
    <xf numFmtId="183" fontId="17" fillId="14" borderId="3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43" fontId="17" fillId="0" borderId="0" applyFont="0" applyFill="0" applyBorder="0" applyAlignment="0" applyProtection="0"/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43" fontId="90" fillId="0" borderId="0" applyFont="0" applyFill="0" applyBorder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1" fontId="38" fillId="0" borderId="13" applyNumberFormat="0" applyFill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97" fillId="46" borderId="18" applyNumberFormat="0" applyAlignment="0" applyProtection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97" fillId="46" borderId="18" applyNumberFormat="0" applyAlignment="0" applyProtection="0">
      <alignment vertical="center"/>
    </xf>
    <xf numFmtId="183" fontId="21" fillId="0" borderId="0">
      <alignment vertical="center"/>
    </xf>
    <xf numFmtId="183" fontId="97" fillId="46" borderId="18" applyNumberFormat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1" fontId="17" fillId="14" borderId="3" applyNumberFormat="0" applyFont="0" applyAlignment="0" applyProtection="0">
      <alignment vertical="center"/>
    </xf>
    <xf numFmtId="181" fontId="1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1" fontId="17" fillId="14" borderId="3" applyNumberFormat="0" applyFont="0" applyAlignment="0" applyProtection="0">
      <alignment vertical="center"/>
    </xf>
    <xf numFmtId="183" fontId="21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183" fontId="21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1" fontId="17" fillId="14" borderId="3" applyNumberFormat="0" applyFont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1" fontId="47" fillId="22" borderId="6" applyNumberFormat="0" applyAlignment="0" applyProtection="0">
      <alignment vertical="center"/>
    </xf>
    <xf numFmtId="183" fontId="21" fillId="0" borderId="0">
      <alignment vertical="center"/>
    </xf>
    <xf numFmtId="181" fontId="17" fillId="14" borderId="3" applyNumberFormat="0" applyFont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17" fillId="14" borderId="3" applyNumberFormat="0" applyFont="0" applyAlignment="0" applyProtection="0">
      <alignment vertical="center"/>
    </xf>
    <xf numFmtId="181" fontId="17" fillId="0" borderId="0"/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8" fillId="0" borderId="0">
      <alignment vertical="top"/>
    </xf>
    <xf numFmtId="181" fontId="17" fillId="0" borderId="0"/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15" fillId="0" borderId="0"/>
    <xf numFmtId="183" fontId="15" fillId="0" borderId="0"/>
    <xf numFmtId="183" fontId="15" fillId="0" borderId="0"/>
    <xf numFmtId="0" fontId="17" fillId="0" borderId="0"/>
    <xf numFmtId="0" fontId="21" fillId="0" borderId="0">
      <alignment vertical="center"/>
    </xf>
    <xf numFmtId="183" fontId="17" fillId="0" borderId="0"/>
    <xf numFmtId="0" fontId="21" fillId="0" borderId="0">
      <alignment vertical="center"/>
    </xf>
    <xf numFmtId="183" fontId="17" fillId="0" borderId="0"/>
    <xf numFmtId="0" fontId="21" fillId="0" borderId="0">
      <alignment vertical="center"/>
    </xf>
    <xf numFmtId="183" fontId="17" fillId="0" borderId="0"/>
    <xf numFmtId="181" fontId="31" fillId="2" borderId="6" applyNumberFormat="0" applyAlignment="0" applyProtection="0">
      <alignment vertical="center"/>
    </xf>
    <xf numFmtId="0" fontId="17" fillId="0" borderId="0"/>
    <xf numFmtId="0" fontId="17" fillId="0" borderId="0"/>
    <xf numFmtId="183" fontId="17" fillId="0" borderId="0"/>
    <xf numFmtId="183" fontId="21" fillId="0" borderId="0">
      <alignment vertical="center"/>
    </xf>
    <xf numFmtId="183" fontId="17" fillId="0" borderId="0"/>
    <xf numFmtId="183" fontId="17" fillId="0" borderId="0"/>
    <xf numFmtId="183" fontId="21" fillId="0" borderId="0">
      <alignment vertical="center"/>
    </xf>
    <xf numFmtId="183" fontId="17" fillId="0" borderId="0"/>
    <xf numFmtId="183" fontId="17" fillId="0" borderId="0"/>
    <xf numFmtId="183" fontId="17" fillId="0" borderId="0"/>
    <xf numFmtId="0" fontId="17" fillId="0" borderId="0">
      <alignment vertical="center"/>
    </xf>
    <xf numFmtId="183" fontId="21" fillId="0" borderId="0">
      <alignment vertical="center"/>
    </xf>
    <xf numFmtId="183" fontId="17" fillId="0" borderId="0">
      <alignment vertical="center"/>
    </xf>
    <xf numFmtId="183" fontId="21" fillId="0" borderId="0">
      <alignment vertical="center"/>
    </xf>
    <xf numFmtId="183" fontId="17" fillId="0" borderId="0">
      <alignment vertical="center"/>
    </xf>
    <xf numFmtId="0" fontId="17" fillId="0" borderId="0">
      <alignment vertical="center"/>
    </xf>
    <xf numFmtId="183" fontId="21" fillId="0" borderId="0">
      <alignment vertical="center"/>
    </xf>
    <xf numFmtId="183" fontId="17" fillId="0" borderId="0"/>
    <xf numFmtId="183" fontId="21" fillId="0" borderId="0">
      <alignment vertical="center"/>
    </xf>
    <xf numFmtId="183" fontId="17" fillId="0" borderId="0">
      <alignment vertical="center"/>
    </xf>
    <xf numFmtId="183" fontId="17" fillId="0" borderId="0">
      <alignment vertical="center"/>
    </xf>
    <xf numFmtId="0" fontId="17" fillId="0" borderId="0"/>
    <xf numFmtId="183" fontId="21" fillId="0" borderId="0">
      <alignment vertical="center"/>
    </xf>
    <xf numFmtId="183" fontId="17" fillId="0" borderId="0"/>
    <xf numFmtId="183" fontId="21" fillId="0" borderId="0">
      <alignment vertical="center"/>
    </xf>
    <xf numFmtId="183" fontId="17" fillId="0" borderId="0"/>
    <xf numFmtId="183" fontId="21" fillId="0" borderId="0">
      <alignment vertical="center"/>
    </xf>
    <xf numFmtId="183" fontId="17" fillId="0" borderId="0"/>
    <xf numFmtId="181" fontId="15" fillId="0" borderId="0"/>
    <xf numFmtId="0" fontId="15" fillId="0" borderId="0"/>
    <xf numFmtId="0" fontId="17" fillId="0" borderId="0">
      <alignment vertical="top"/>
    </xf>
    <xf numFmtId="181" fontId="17" fillId="0" borderId="0"/>
    <xf numFmtId="183" fontId="31" fillId="2" borderId="6" applyNumberFormat="0" applyAlignment="0" applyProtection="0">
      <alignment vertical="center"/>
    </xf>
    <xf numFmtId="183" fontId="21" fillId="0" borderId="0">
      <alignment vertical="center"/>
    </xf>
    <xf numFmtId="183" fontId="30" fillId="2" borderId="5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1" fontId="22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178" fontId="22" fillId="0" borderId="0" applyNumberFormat="0" applyFill="0" applyBorder="0" applyAlignment="0" applyProtection="0">
      <alignment vertical="center"/>
    </xf>
    <xf numFmtId="183" fontId="2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183" fontId="21" fillId="0" borderId="0">
      <alignment vertical="center"/>
    </xf>
    <xf numFmtId="183" fontId="22" fillId="0" borderId="0" applyNumberFormat="0" applyFill="0" applyBorder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1" fontId="22" fillId="0" borderId="0" applyNumberFormat="0" applyFill="0" applyBorder="0" applyAlignment="0" applyProtection="0">
      <alignment vertical="center"/>
    </xf>
    <xf numFmtId="183" fontId="21" fillId="0" borderId="0">
      <alignment vertical="center"/>
    </xf>
    <xf numFmtId="181" fontId="22" fillId="0" borderId="0" applyNumberFormat="0" applyFill="0" applyBorder="0" applyAlignment="0" applyProtection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43" fontId="17" fillId="0" borderId="0" applyFont="0" applyFill="0" applyBorder="0" applyAlignment="0" applyProtection="0"/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78" fontId="18" fillId="11" borderId="0" applyNumberFormat="0" applyBorder="0" applyAlignment="0" applyProtection="0">
      <alignment vertical="center"/>
    </xf>
    <xf numFmtId="183" fontId="21" fillId="0" borderId="0">
      <alignment vertical="center"/>
    </xf>
    <xf numFmtId="183" fontId="18" fillId="11" borderId="0" applyNumberFormat="0" applyBorder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1" fontId="1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78" fontId="47" fillId="22" borderId="6" applyNumberFormat="0" applyAlignment="0" applyProtection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47" fillId="22" borderId="6" applyNumberFormat="0" applyAlignment="0" applyProtection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1" fontId="47" fillId="22" borderId="6" applyNumberFormat="0" applyAlignment="0" applyProtection="0">
      <alignment vertical="center"/>
    </xf>
    <xf numFmtId="183" fontId="21" fillId="0" borderId="0">
      <alignment vertical="center"/>
    </xf>
    <xf numFmtId="183" fontId="47" fillId="22" borderId="6" applyNumberFormat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78" fontId="47" fillId="22" borderId="6" applyNumberFormat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31" fillId="2" borderId="6" applyNumberFormat="0" applyAlignment="0" applyProtection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31" fillId="2" borderId="6" applyNumberFormat="0" applyAlignment="0" applyProtection="0">
      <alignment vertical="center"/>
    </xf>
    <xf numFmtId="183" fontId="21" fillId="0" borderId="0">
      <alignment vertical="center"/>
    </xf>
    <xf numFmtId="0" fontId="31" fillId="2" borderId="6" applyNumberFormat="0" applyAlignment="0" applyProtection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0" fontId="70" fillId="0" borderId="0"/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1" fontId="17" fillId="14" borderId="3" applyNumberFormat="0" applyFont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1" fontId="17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17" fillId="14" borderId="3" applyNumberFormat="0" applyFont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17" fillId="14" borderId="3" applyNumberFormat="0" applyFont="0" applyAlignment="0" applyProtection="0">
      <alignment vertical="center"/>
    </xf>
    <xf numFmtId="181" fontId="17" fillId="0" borderId="0"/>
    <xf numFmtId="183" fontId="15" fillId="0" borderId="0"/>
    <xf numFmtId="0" fontId="21" fillId="0" borderId="0">
      <alignment vertical="center"/>
    </xf>
    <xf numFmtId="183" fontId="15" fillId="0" borderId="0"/>
    <xf numFmtId="0" fontId="15" fillId="0" borderId="0"/>
    <xf numFmtId="0" fontId="15" fillId="0" borderId="0"/>
    <xf numFmtId="183" fontId="15" fillId="0" borderId="0"/>
    <xf numFmtId="183" fontId="15" fillId="0" borderId="0"/>
    <xf numFmtId="0" fontId="15" fillId="0" borderId="0"/>
    <xf numFmtId="183" fontId="15" fillId="0" borderId="0"/>
    <xf numFmtId="183" fontId="15" fillId="0" borderId="0"/>
    <xf numFmtId="0" fontId="15" fillId="0" borderId="0"/>
    <xf numFmtId="183" fontId="15" fillId="0" borderId="0"/>
    <xf numFmtId="183" fontId="15" fillId="0" borderId="0"/>
    <xf numFmtId="181" fontId="23" fillId="12" borderId="0" applyNumberFormat="0" applyBorder="0" applyAlignment="0" applyProtection="0">
      <alignment vertical="center"/>
    </xf>
    <xf numFmtId="183" fontId="15" fillId="0" borderId="0"/>
    <xf numFmtId="0" fontId="17" fillId="0" borderId="0"/>
    <xf numFmtId="183" fontId="17" fillId="0" borderId="0"/>
    <xf numFmtId="183" fontId="17" fillId="0" borderId="0"/>
    <xf numFmtId="183" fontId="17" fillId="0" borderId="0"/>
    <xf numFmtId="181" fontId="17" fillId="0" borderId="0">
      <alignment vertical="center"/>
    </xf>
    <xf numFmtId="0" fontId="17" fillId="0" borderId="0">
      <alignment vertical="center"/>
    </xf>
    <xf numFmtId="183" fontId="29" fillId="7" borderId="0" applyNumberFormat="0" applyBorder="0" applyAlignment="0" applyProtection="0">
      <alignment vertical="center"/>
    </xf>
    <xf numFmtId="183" fontId="17" fillId="0" borderId="0">
      <alignment vertical="center"/>
    </xf>
    <xf numFmtId="183" fontId="17" fillId="0" borderId="0">
      <alignment vertical="center"/>
    </xf>
    <xf numFmtId="0" fontId="17" fillId="0" borderId="0">
      <alignment vertical="center"/>
    </xf>
    <xf numFmtId="183" fontId="17" fillId="0" borderId="0">
      <alignment vertical="center"/>
    </xf>
    <xf numFmtId="0" fontId="17" fillId="0" borderId="0">
      <alignment vertical="center"/>
    </xf>
    <xf numFmtId="183" fontId="17" fillId="0" borderId="0">
      <alignment vertical="center"/>
    </xf>
    <xf numFmtId="181" fontId="31" fillId="2" borderId="6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181" fontId="21" fillId="0" borderId="0">
      <alignment vertical="center"/>
    </xf>
    <xf numFmtId="183" fontId="30" fillId="2" borderId="5" applyNumberFormat="0" applyAlignment="0" applyProtection="0">
      <alignment vertical="center"/>
    </xf>
    <xf numFmtId="0" fontId="21" fillId="0" borderId="0">
      <alignment vertical="center"/>
    </xf>
    <xf numFmtId="181" fontId="47" fillId="22" borderId="6" applyNumberFormat="0" applyAlignment="0" applyProtection="0">
      <alignment vertical="center"/>
    </xf>
    <xf numFmtId="0" fontId="21" fillId="0" borderId="0">
      <alignment vertical="center"/>
    </xf>
    <xf numFmtId="181" fontId="47" fillId="22" borderId="6" applyNumberFormat="0" applyAlignment="0" applyProtection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78" fontId="51" fillId="0" borderId="21" applyNumberFormat="0" applyFill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1" fontId="47" fillId="22" borderId="6" applyNumberFormat="0" applyAlignment="0" applyProtection="0">
      <alignment vertical="center"/>
    </xf>
    <xf numFmtId="183" fontId="21" fillId="0" borderId="0">
      <alignment vertical="center"/>
    </xf>
    <xf numFmtId="183" fontId="47" fillId="22" borderId="6" applyNumberFormat="0" applyAlignment="0" applyProtection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78" fontId="18" fillId="23" borderId="0" applyNumberFormat="0" applyBorder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1" fontId="47" fillId="22" borderId="6" applyNumberFormat="0" applyAlignment="0" applyProtection="0">
      <alignment vertical="center"/>
    </xf>
    <xf numFmtId="183" fontId="21" fillId="0" borderId="0">
      <alignment vertical="center"/>
    </xf>
    <xf numFmtId="0" fontId="47" fillId="22" borderId="6" applyNumberFormat="0" applyAlignment="0" applyProtection="0">
      <alignment vertical="center"/>
    </xf>
    <xf numFmtId="183" fontId="21" fillId="0" borderId="0">
      <alignment vertical="center"/>
    </xf>
    <xf numFmtId="0" fontId="47" fillId="22" borderId="6" applyNumberFormat="0" applyAlignment="0" applyProtection="0">
      <alignment vertical="center"/>
    </xf>
    <xf numFmtId="183" fontId="21" fillId="0" borderId="0">
      <alignment vertical="center"/>
    </xf>
    <xf numFmtId="181" fontId="47" fillId="22" borderId="6" applyNumberFormat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183" fontId="2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17" fillId="0" borderId="0">
      <alignment vertical="center"/>
    </xf>
    <xf numFmtId="183" fontId="17" fillId="0" borderId="0">
      <alignment vertical="center"/>
    </xf>
    <xf numFmtId="183" fontId="17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1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1" fontId="17" fillId="14" borderId="3" applyNumberFormat="0" applyFont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1" fontId="17" fillId="14" borderId="3" applyNumberFormat="0" applyFont="0" applyAlignment="0" applyProtection="0">
      <alignment vertical="center"/>
    </xf>
    <xf numFmtId="183" fontId="21" fillId="0" borderId="0">
      <alignment vertical="center"/>
    </xf>
    <xf numFmtId="181" fontId="17" fillId="14" borderId="3" applyNumberFormat="0" applyFont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1" fontId="17" fillId="14" borderId="3" applyNumberFormat="0" applyFont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1" fontId="17" fillId="0" borderId="0"/>
    <xf numFmtId="183" fontId="21" fillId="0" borderId="0">
      <alignment vertical="center"/>
    </xf>
    <xf numFmtId="181" fontId="17" fillId="14" borderId="3" applyNumberFormat="0" applyFont="0" applyAlignment="0" applyProtection="0">
      <alignment vertical="center"/>
    </xf>
    <xf numFmtId="181" fontId="17" fillId="0" borderId="0"/>
    <xf numFmtId="183" fontId="21" fillId="0" borderId="0">
      <alignment vertical="center"/>
    </xf>
    <xf numFmtId="181" fontId="17" fillId="0" borderId="0"/>
    <xf numFmtId="183" fontId="21" fillId="0" borderId="0">
      <alignment vertical="center"/>
    </xf>
    <xf numFmtId="0" fontId="17" fillId="0" borderId="0"/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43" fontId="15" fillId="0" borderId="0">
      <alignment vertical="top"/>
      <protection locked="0"/>
    </xf>
    <xf numFmtId="0" fontId="21" fillId="0" borderId="0">
      <alignment vertical="center"/>
    </xf>
    <xf numFmtId="183" fontId="21" fillId="0" borderId="0">
      <alignment vertical="center"/>
    </xf>
    <xf numFmtId="181" fontId="17" fillId="14" borderId="3" applyNumberFormat="0" applyFont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7" fillId="22" borderId="6" applyNumberFormat="0" applyAlignment="0" applyProtection="0">
      <alignment vertical="center"/>
    </xf>
    <xf numFmtId="183" fontId="21" fillId="0" borderId="0">
      <alignment vertical="center"/>
    </xf>
    <xf numFmtId="181" fontId="17" fillId="14" borderId="3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3" fontId="21" fillId="0" borderId="0">
      <alignment vertical="center"/>
    </xf>
    <xf numFmtId="0" fontId="47" fillId="22" borderId="6" applyNumberFormat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47" borderId="15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3" fontId="21" fillId="0" borderId="0">
      <alignment vertical="center"/>
    </xf>
    <xf numFmtId="181" fontId="17" fillId="14" borderId="3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3" fontId="21" fillId="0" borderId="0">
      <alignment vertical="center"/>
    </xf>
    <xf numFmtId="0" fontId="47" fillId="22" borderId="6" applyNumberFormat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38" fillId="0" borderId="13" applyNumberFormat="0" applyFill="0" applyAlignment="0" applyProtection="0">
      <alignment vertical="center"/>
    </xf>
    <xf numFmtId="183" fontId="21" fillId="0" borderId="0">
      <alignment vertical="center"/>
    </xf>
    <xf numFmtId="0" fontId="38" fillId="0" borderId="13" applyNumberFormat="0" applyFill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183" fontId="2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3" fillId="12" borderId="0" applyNumberFormat="0" applyBorder="0" applyAlignment="0" applyProtection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17" fillId="0" borderId="0">
      <alignment vertical="center"/>
    </xf>
    <xf numFmtId="183" fontId="17" fillId="0" borderId="0">
      <alignment vertical="center"/>
    </xf>
    <xf numFmtId="183" fontId="17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1" fontId="17" fillId="14" borderId="3" applyNumberFormat="0" applyFont="0" applyAlignment="0" applyProtection="0">
      <alignment vertical="center"/>
    </xf>
    <xf numFmtId="181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183" fontId="21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17" fillId="0" borderId="0">
      <alignment vertical="center"/>
    </xf>
    <xf numFmtId="183" fontId="17" fillId="0" borderId="0">
      <alignment vertical="center"/>
    </xf>
    <xf numFmtId="183" fontId="17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183" fontId="21" fillId="0" borderId="0">
      <alignment vertical="center"/>
    </xf>
    <xf numFmtId="0" fontId="21" fillId="0" borderId="0">
      <alignment vertical="center"/>
    </xf>
    <xf numFmtId="183" fontId="21" fillId="0" borderId="0">
      <alignment vertical="center"/>
    </xf>
    <xf numFmtId="181" fontId="21" fillId="0" borderId="0">
      <alignment vertical="center"/>
    </xf>
    <xf numFmtId="0" fontId="17" fillId="0" borderId="0">
      <alignment vertical="center"/>
    </xf>
    <xf numFmtId="183" fontId="17" fillId="0" borderId="0">
      <alignment vertical="center"/>
    </xf>
    <xf numFmtId="183" fontId="17" fillId="0" borderId="0">
      <alignment vertical="center"/>
    </xf>
    <xf numFmtId="183" fontId="17" fillId="0" borderId="0">
      <alignment vertical="center"/>
    </xf>
    <xf numFmtId="0" fontId="17" fillId="0" borderId="0">
      <alignment vertical="center"/>
    </xf>
    <xf numFmtId="0" fontId="29" fillId="7" borderId="0" applyNumberFormat="0" applyBorder="0" applyAlignment="0" applyProtection="0">
      <alignment vertical="center"/>
    </xf>
    <xf numFmtId="183" fontId="17" fillId="0" borderId="0">
      <alignment vertical="center"/>
    </xf>
    <xf numFmtId="183" fontId="29" fillId="7" borderId="0" applyNumberFormat="0" applyBorder="0" applyAlignment="0" applyProtection="0">
      <alignment vertical="center"/>
    </xf>
    <xf numFmtId="183" fontId="17" fillId="0" borderId="0">
      <alignment vertical="center"/>
    </xf>
    <xf numFmtId="183" fontId="17" fillId="0" borderId="0">
      <alignment vertical="center"/>
    </xf>
    <xf numFmtId="183" fontId="17" fillId="0" borderId="0">
      <alignment vertical="center"/>
    </xf>
    <xf numFmtId="0" fontId="17" fillId="0" borderId="0">
      <alignment vertical="center"/>
    </xf>
    <xf numFmtId="183" fontId="17" fillId="0" borderId="0">
      <alignment vertical="center"/>
    </xf>
    <xf numFmtId="183" fontId="17" fillId="0" borderId="0">
      <alignment vertical="center"/>
    </xf>
    <xf numFmtId="183" fontId="17" fillId="0" borderId="0">
      <alignment vertical="center"/>
    </xf>
    <xf numFmtId="183" fontId="17" fillId="0" borderId="0">
      <alignment vertical="center"/>
    </xf>
    <xf numFmtId="183" fontId="17" fillId="0" borderId="0">
      <alignment vertical="center"/>
    </xf>
    <xf numFmtId="0" fontId="17" fillId="0" borderId="0">
      <alignment vertical="center"/>
    </xf>
    <xf numFmtId="183" fontId="17" fillId="0" borderId="0">
      <alignment vertical="center"/>
    </xf>
    <xf numFmtId="183" fontId="17" fillId="0" borderId="0">
      <alignment vertical="center"/>
    </xf>
    <xf numFmtId="0" fontId="17" fillId="0" borderId="0"/>
    <xf numFmtId="183" fontId="17" fillId="0" borderId="0"/>
    <xf numFmtId="183" fontId="17" fillId="0" borderId="0"/>
    <xf numFmtId="183" fontId="17" fillId="0" borderId="0"/>
    <xf numFmtId="181" fontId="17" fillId="0" borderId="0">
      <protection locked="0"/>
    </xf>
    <xf numFmtId="181" fontId="21" fillId="0" borderId="0">
      <alignment vertical="center"/>
    </xf>
    <xf numFmtId="181" fontId="17" fillId="0" borderId="0"/>
    <xf numFmtId="183" fontId="30" fillId="2" borderId="5" applyNumberFormat="0" applyAlignment="0" applyProtection="0">
      <alignment vertical="center"/>
    </xf>
    <xf numFmtId="183" fontId="17" fillId="0" borderId="0">
      <alignment vertical="center"/>
    </xf>
    <xf numFmtId="183" fontId="17" fillId="0" borderId="0"/>
    <xf numFmtId="183" fontId="17" fillId="0" borderId="0"/>
    <xf numFmtId="0" fontId="28" fillId="0" borderId="0">
      <alignment vertical="top"/>
    </xf>
    <xf numFmtId="181" fontId="17" fillId="0" borderId="0">
      <alignment vertical="top"/>
    </xf>
    <xf numFmtId="183" fontId="17" fillId="0" borderId="0">
      <alignment vertical="center"/>
    </xf>
    <xf numFmtId="183" fontId="30" fillId="2" borderId="5" applyNumberFormat="0" applyAlignment="0" applyProtection="0">
      <alignment vertical="center"/>
    </xf>
    <xf numFmtId="183" fontId="17" fillId="0" borderId="0">
      <alignment vertical="center"/>
    </xf>
    <xf numFmtId="0" fontId="17" fillId="0" borderId="0"/>
    <xf numFmtId="183" fontId="17" fillId="0" borderId="0"/>
    <xf numFmtId="181" fontId="17" fillId="14" borderId="3" applyNumberFormat="0" applyFont="0" applyAlignment="0" applyProtection="0">
      <alignment vertical="center"/>
    </xf>
    <xf numFmtId="183" fontId="17" fillId="0" borderId="0"/>
    <xf numFmtId="0" fontId="84" fillId="0" borderId="0"/>
    <xf numFmtId="181" fontId="99" fillId="0" borderId="0" applyNumberFormat="0" applyFill="0" applyBorder="0" applyAlignment="0" applyProtection="0">
      <alignment vertical="top"/>
      <protection locked="0"/>
    </xf>
    <xf numFmtId="183" fontId="69" fillId="0" borderId="0" applyNumberFormat="0" applyFill="0" applyBorder="0" applyAlignment="0" applyProtection="0">
      <alignment vertical="top"/>
      <protection locked="0"/>
    </xf>
    <xf numFmtId="183" fontId="69" fillId="0" borderId="0" applyNumberFormat="0" applyFill="0" applyBorder="0" applyAlignment="0" applyProtection="0">
      <alignment vertical="top"/>
      <protection locked="0"/>
    </xf>
    <xf numFmtId="183" fontId="69" fillId="0" borderId="0" applyNumberFormat="0" applyFill="0" applyBorder="0" applyAlignment="0" applyProtection="0">
      <alignment vertical="top"/>
      <protection locked="0"/>
    </xf>
    <xf numFmtId="0" fontId="17" fillId="14" borderId="3" applyNumberFormat="0" applyFont="0" applyAlignment="0" applyProtection="0">
      <alignment vertical="center"/>
    </xf>
    <xf numFmtId="181" fontId="37" fillId="0" borderId="0" applyNumberFormat="0" applyFill="0" applyBorder="0" applyAlignment="0" applyProtection="0"/>
    <xf numFmtId="181" fontId="37" fillId="0" borderId="0" applyNumberFormat="0" applyFill="0" applyBorder="0" applyAlignment="0" applyProtection="0"/>
    <xf numFmtId="181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30" fillId="2" borderId="5" applyNumberFormat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30" fillId="2" borderId="5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0" fontId="30" fillId="2" borderId="5" applyNumberFormat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0" fontId="30" fillId="2" borderId="5" applyNumberFormat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98" fillId="58" borderId="0" applyNumberFormat="0" applyBorder="0" applyAlignment="0" applyProtection="0">
      <alignment vertical="center"/>
    </xf>
    <xf numFmtId="183" fontId="98" fillId="58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3" fontId="98" fillId="58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0" fontId="31" fillId="2" borderId="6" applyNumberFormat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0" fontId="31" fillId="2" borderId="6" applyNumberFormat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0" fontId="31" fillId="2" borderId="6" applyNumberFormat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81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178" fontId="29" fillId="7" borderId="0" applyNumberFormat="0" applyBorder="0" applyAlignment="0" applyProtection="0">
      <alignment vertical="center"/>
    </xf>
    <xf numFmtId="183" fontId="29" fillId="7" borderId="0" applyNumberFormat="0" applyBorder="0" applyAlignment="0" applyProtection="0">
      <alignment vertical="center"/>
    </xf>
    <xf numFmtId="4" fontId="64" fillId="0" borderId="0" applyFont="0" applyFill="0" applyBorder="0" applyAlignment="0" applyProtection="0"/>
    <xf numFmtId="41" fontId="39" fillId="0" borderId="0" applyFont="0" applyFill="0" applyBorder="0" applyAlignment="0" applyProtection="0"/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95" fillId="0" borderId="20" applyNumberFormat="0" applyFill="0" applyAlignment="0" applyProtection="0">
      <alignment vertical="center"/>
    </xf>
    <xf numFmtId="183" fontId="95" fillId="0" borderId="20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95" fillId="0" borderId="20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3" fontId="70" fillId="0" borderId="0"/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3" fontId="53" fillId="50" borderId="0" applyNumberFormat="0" applyBorder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78" fontId="27" fillId="0" borderId="0" applyNumberFormat="0" applyFill="0" applyBorder="0" applyAlignment="0" applyProtection="0">
      <alignment vertical="center"/>
    </xf>
    <xf numFmtId="183" fontId="38" fillId="0" borderId="13" applyNumberFormat="0" applyFill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78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8" fillId="0" borderId="13" applyNumberFormat="0" applyFill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31" fillId="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30" fillId="2" borderId="5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101" fillId="59" borderId="14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59" fillId="46" borderId="14" applyNumberFormat="0" applyAlignment="0" applyProtection="0">
      <alignment vertical="center"/>
    </xf>
    <xf numFmtId="183" fontId="59" fillId="46" borderId="14" applyNumberFormat="0" applyAlignment="0" applyProtection="0">
      <alignment vertical="center"/>
    </xf>
    <xf numFmtId="183" fontId="59" fillId="46" borderId="14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59" fillId="46" borderId="14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78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3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1" fillId="2" borderId="6" applyNumberFormat="0" applyAlignment="0" applyProtection="0">
      <alignment vertical="center"/>
    </xf>
    <xf numFmtId="181" fontId="34" fillId="24" borderId="8" applyNumberFormat="0" applyAlignment="0" applyProtection="0">
      <alignment vertical="center"/>
    </xf>
    <xf numFmtId="178" fontId="34" fillId="24" borderId="8" applyNumberFormat="0" applyAlignment="0" applyProtection="0">
      <alignment vertical="center"/>
    </xf>
    <xf numFmtId="178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0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1" fontId="34" fillId="24" borderId="8" applyNumberFormat="0" applyAlignment="0" applyProtection="0">
      <alignment vertical="center"/>
    </xf>
    <xf numFmtId="43" fontId="17" fillId="0" borderId="0" applyFont="0" applyFill="0" applyBorder="0" applyAlignment="0" applyProtection="0"/>
    <xf numFmtId="178" fontId="34" fillId="24" borderId="8" applyNumberFormat="0" applyAlignment="0" applyProtection="0">
      <alignment vertical="center"/>
    </xf>
    <xf numFmtId="43" fontId="17" fillId="0" borderId="0" applyFont="0" applyFill="0" applyBorder="0" applyAlignment="0" applyProtection="0"/>
    <xf numFmtId="178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43" fontId="17" fillId="0" borderId="0" applyFont="0" applyFill="0" applyBorder="0" applyAlignment="0" applyProtection="0"/>
    <xf numFmtId="0" fontId="34" fillId="24" borderId="8" applyNumberFormat="0" applyAlignment="0" applyProtection="0">
      <alignment vertical="center"/>
    </xf>
    <xf numFmtId="43" fontId="17" fillId="0" borderId="0" applyFont="0" applyFill="0" applyBorder="0" applyAlignment="0" applyProtection="0"/>
    <xf numFmtId="0" fontId="34" fillId="24" borderId="8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43" fontId="17" fillId="0" borderId="0" applyFont="0" applyFill="0" applyBorder="0" applyAlignment="0" applyProtection="0"/>
    <xf numFmtId="183" fontId="34" fillId="24" borderId="8" applyNumberFormat="0" applyAlignment="0" applyProtection="0">
      <alignment vertical="center"/>
    </xf>
    <xf numFmtId="43" fontId="17" fillId="0" borderId="0" applyFont="0" applyFill="0" applyBorder="0" applyAlignment="0" applyProtection="0"/>
    <xf numFmtId="183" fontId="34" fillId="24" borderId="8" applyNumberFormat="0" applyAlignment="0" applyProtection="0">
      <alignment vertical="center"/>
    </xf>
    <xf numFmtId="181" fontId="34" fillId="24" borderId="8" applyNumberFormat="0" applyAlignment="0" applyProtection="0">
      <alignment vertical="center"/>
    </xf>
    <xf numFmtId="43" fontId="17" fillId="0" borderId="0" applyFont="0" applyFill="0" applyBorder="0" applyAlignment="0" applyProtection="0"/>
    <xf numFmtId="178" fontId="34" fillId="24" borderId="8" applyNumberFormat="0" applyAlignment="0" applyProtection="0">
      <alignment vertical="center"/>
    </xf>
    <xf numFmtId="43" fontId="17" fillId="0" borderId="0" applyFont="0" applyFill="0" applyBorder="0" applyAlignment="0" applyProtection="0"/>
    <xf numFmtId="178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17" fillId="0" borderId="0" applyNumberFormat="0" applyFont="0" applyFill="0" applyBorder="0" applyProtection="0">
      <alignment vertical="center"/>
    </xf>
    <xf numFmtId="0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0" fontId="34" fillId="24" borderId="8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1" fontId="34" fillId="24" borderId="8" applyNumberFormat="0" applyAlignment="0" applyProtection="0">
      <alignment vertical="center"/>
    </xf>
    <xf numFmtId="43" fontId="17" fillId="0" borderId="0" applyFont="0" applyFill="0" applyBorder="0" applyAlignment="0" applyProtection="0"/>
    <xf numFmtId="178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43" fontId="17" fillId="0" borderId="0" applyFont="0" applyFill="0" applyBorder="0" applyAlignment="0" applyProtection="0"/>
    <xf numFmtId="0" fontId="34" fillId="24" borderId="8" applyNumberFormat="0" applyAlignment="0" applyProtection="0">
      <alignment vertical="center"/>
    </xf>
    <xf numFmtId="0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0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42" fillId="29" borderId="11" applyNumberFormat="0" applyAlignment="0" applyProtection="0">
      <alignment vertical="center"/>
    </xf>
    <xf numFmtId="183" fontId="42" fillId="29" borderId="11" applyNumberFormat="0" applyAlignment="0" applyProtection="0">
      <alignment vertical="center"/>
    </xf>
    <xf numFmtId="183" fontId="42" fillId="29" borderId="11" applyNumberFormat="0" applyAlignment="0" applyProtection="0">
      <alignment vertical="center"/>
    </xf>
    <xf numFmtId="181" fontId="34" fillId="24" borderId="8" applyNumberFormat="0" applyAlignment="0" applyProtection="0">
      <alignment vertical="center"/>
    </xf>
    <xf numFmtId="178" fontId="34" fillId="24" borderId="8" applyNumberFormat="0" applyAlignment="0" applyProtection="0">
      <alignment vertical="center"/>
    </xf>
    <xf numFmtId="178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0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0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1" fontId="34" fillId="24" borderId="8" applyNumberFormat="0" applyAlignment="0" applyProtection="0">
      <alignment vertical="center"/>
    </xf>
    <xf numFmtId="178" fontId="34" fillId="24" borderId="8" applyNumberFormat="0" applyAlignment="0" applyProtection="0">
      <alignment vertical="center"/>
    </xf>
    <xf numFmtId="178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0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0" fontId="34" fillId="24" borderId="8" applyNumberFormat="0" applyAlignment="0" applyProtection="0">
      <alignment vertical="center"/>
    </xf>
    <xf numFmtId="183" fontId="42" fillId="29" borderId="11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1" fontId="34" fillId="24" borderId="8" applyNumberFormat="0" applyAlignment="0" applyProtection="0">
      <alignment vertical="center"/>
    </xf>
    <xf numFmtId="178" fontId="34" fillId="24" borderId="8" applyNumberFormat="0" applyAlignment="0" applyProtection="0">
      <alignment vertical="center"/>
    </xf>
    <xf numFmtId="178" fontId="34" fillId="24" borderId="8" applyNumberFormat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0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0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1" fontId="34" fillId="24" borderId="8" applyNumberFormat="0" applyAlignment="0" applyProtection="0">
      <alignment vertical="center"/>
    </xf>
    <xf numFmtId="178" fontId="34" fillId="24" borderId="8" applyNumberFormat="0" applyAlignment="0" applyProtection="0">
      <alignment vertical="center"/>
    </xf>
    <xf numFmtId="178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0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1" fontId="34" fillId="24" borderId="8" applyNumberFormat="0" applyAlignment="0" applyProtection="0">
      <alignment vertical="center"/>
    </xf>
    <xf numFmtId="178" fontId="34" fillId="24" borderId="8" applyNumberFormat="0" applyAlignment="0" applyProtection="0">
      <alignment vertical="center"/>
    </xf>
    <xf numFmtId="178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0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0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1" fontId="34" fillId="24" borderId="8" applyNumberFormat="0" applyAlignment="0" applyProtection="0">
      <alignment vertical="center"/>
    </xf>
    <xf numFmtId="178" fontId="34" fillId="24" borderId="8" applyNumberFormat="0" applyAlignment="0" applyProtection="0">
      <alignment vertical="center"/>
    </xf>
    <xf numFmtId="178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0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0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78" fontId="34" fillId="24" borderId="8" applyNumberFormat="0" applyAlignment="0" applyProtection="0">
      <alignment vertical="center"/>
    </xf>
    <xf numFmtId="178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0" fontId="34" fillId="24" borderId="8" applyNumberFormat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78" fontId="34" fillId="24" borderId="8" applyNumberFormat="0" applyAlignment="0" applyProtection="0">
      <alignment vertical="center"/>
    </xf>
    <xf numFmtId="178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0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0" fontId="34" fillId="24" borderId="8" applyNumberFormat="0" applyAlignment="0" applyProtection="0">
      <alignment vertical="center"/>
    </xf>
    <xf numFmtId="183" fontId="34" fillId="24" borderId="8" applyNumberFormat="0" applyAlignment="0" applyProtection="0">
      <alignment vertical="center"/>
    </xf>
    <xf numFmtId="43" fontId="15" fillId="0" borderId="0" applyFont="0" applyFill="0" applyBorder="0" applyAlignment="0" applyProtection="0"/>
    <xf numFmtId="183" fontId="34" fillId="24" borderId="8" applyNumberFormat="0" applyAlignment="0" applyProtection="0">
      <alignment vertical="center"/>
    </xf>
    <xf numFmtId="181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1" fontId="27" fillId="0" borderId="0" applyNumberFormat="0" applyFill="0" applyBorder="0" applyAlignment="0" applyProtection="0">
      <alignment vertical="center"/>
    </xf>
    <xf numFmtId="178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1" fontId="27" fillId="0" borderId="0" applyNumberFormat="0" applyFill="0" applyBorder="0" applyAlignment="0" applyProtection="0">
      <alignment vertical="center"/>
    </xf>
    <xf numFmtId="178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1" fontId="27" fillId="0" borderId="0" applyNumberFormat="0" applyFill="0" applyBorder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78" fontId="27" fillId="0" borderId="0" applyNumberFormat="0" applyFill="0" applyBorder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10" fillId="0" borderId="0"/>
    <xf numFmtId="183" fontId="27" fillId="0" borderId="0" applyNumberFormat="0" applyFill="0" applyBorder="0" applyAlignment="0" applyProtection="0">
      <alignment vertical="center"/>
    </xf>
    <xf numFmtId="181" fontId="47" fillId="22" borderId="6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3" fontId="78" fillId="0" borderId="0" applyNumberFormat="0" applyFill="0" applyBorder="0" applyAlignment="0" applyProtection="0">
      <alignment vertical="center"/>
    </xf>
    <xf numFmtId="183" fontId="78" fillId="0" borderId="0" applyNumberFormat="0" applyFill="0" applyBorder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3" fontId="78" fillId="0" borderId="0" applyNumberFormat="0" applyFill="0" applyBorder="0" applyAlignment="0" applyProtection="0">
      <alignment vertical="center"/>
    </xf>
    <xf numFmtId="178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1" fontId="27" fillId="0" borderId="0" applyNumberFormat="0" applyFill="0" applyBorder="0" applyAlignment="0" applyProtection="0">
      <alignment vertical="center"/>
    </xf>
    <xf numFmtId="178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83" fontId="78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1" fontId="27" fillId="0" borderId="0" applyNumberFormat="0" applyFill="0" applyBorder="0" applyAlignment="0" applyProtection="0">
      <alignment vertical="center"/>
    </xf>
    <xf numFmtId="178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1" fontId="27" fillId="0" borderId="0" applyNumberFormat="0" applyFill="0" applyBorder="0" applyAlignment="0" applyProtection="0">
      <alignment vertical="center"/>
    </xf>
    <xf numFmtId="178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1" fontId="27" fillId="0" borderId="0" applyNumberFormat="0" applyFill="0" applyBorder="0" applyAlignment="0" applyProtection="0">
      <alignment vertical="center"/>
    </xf>
    <xf numFmtId="178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1" fontId="27" fillId="0" borderId="0" applyNumberFormat="0" applyFill="0" applyBorder="0" applyAlignment="0" applyProtection="0">
      <alignment vertical="center"/>
    </xf>
    <xf numFmtId="178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1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1" fontId="27" fillId="0" borderId="0" applyNumberFormat="0" applyFill="0" applyBorder="0" applyAlignment="0" applyProtection="0">
      <alignment vertical="center"/>
    </xf>
    <xf numFmtId="178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3" fontId="27" fillId="0" borderId="0" applyNumberFormat="0" applyFill="0" applyBorder="0" applyAlignment="0" applyProtection="0">
      <alignment vertical="center"/>
    </xf>
    <xf numFmtId="181" fontId="45" fillId="0" borderId="17" applyNumberFormat="0" applyFill="0" applyProtection="0">
      <alignment horizontal="left"/>
    </xf>
    <xf numFmtId="181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178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0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183" fontId="45" fillId="0" borderId="17" applyNumberFormat="0" applyFill="0" applyProtection="0">
      <alignment horizontal="left"/>
    </xf>
    <xf numFmtId="181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178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183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0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183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183" fontId="45" fillId="0" borderId="17" applyNumberFormat="0" applyFill="0" applyProtection="0">
      <alignment horizontal="left"/>
    </xf>
    <xf numFmtId="181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178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183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0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183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183" fontId="45" fillId="0" borderId="17" applyNumberFormat="0" applyFill="0" applyProtection="0">
      <alignment horizontal="left"/>
    </xf>
    <xf numFmtId="181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178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183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0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183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183" fontId="45" fillId="0" borderId="17" applyNumberFormat="0" applyFill="0" applyProtection="0">
      <alignment horizontal="left"/>
    </xf>
    <xf numFmtId="181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78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183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0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183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3" fontId="45" fillId="0" borderId="17" applyNumberFormat="0" applyFill="0" applyProtection="0">
      <alignment horizontal="left"/>
    </xf>
    <xf numFmtId="178" fontId="45" fillId="0" borderId="17" applyNumberFormat="0" applyFill="0" applyProtection="0">
      <alignment horizontal="left"/>
    </xf>
    <xf numFmtId="181" fontId="17" fillId="14" borderId="3" applyNumberFormat="0" applyFon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5" fillId="0" borderId="17" applyNumberFormat="0" applyFill="0" applyProtection="0">
      <alignment horizontal="left"/>
    </xf>
    <xf numFmtId="0" fontId="45" fillId="0" borderId="17" applyNumberFormat="0" applyFill="0" applyProtection="0">
      <alignment horizontal="left"/>
    </xf>
    <xf numFmtId="181" fontId="47" fillId="22" borderId="6" applyNumberFormat="0" applyAlignment="0" applyProtection="0">
      <alignment vertical="center"/>
    </xf>
    <xf numFmtId="183" fontId="45" fillId="0" borderId="17" applyNumberFormat="0" applyFill="0" applyProtection="0">
      <alignment horizontal="left"/>
    </xf>
    <xf numFmtId="183" fontId="45" fillId="0" borderId="17" applyNumberFormat="0" applyFill="0" applyProtection="0">
      <alignment horizontal="left"/>
    </xf>
    <xf numFmtId="183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1" fontId="22" fillId="0" borderId="0" applyNumberFormat="0" applyFill="0" applyBorder="0" applyAlignment="0" applyProtection="0">
      <alignment vertical="center"/>
    </xf>
    <xf numFmtId="0" fontId="30" fillId="2" borderId="5" applyNumberFormat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1" fontId="22" fillId="0" borderId="0" applyNumberFormat="0" applyFill="0" applyBorder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1" fontId="22" fillId="0" borderId="0" applyNumberFormat="0" applyFill="0" applyBorder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3" fontId="66" fillId="0" borderId="0" applyNumberFormat="0" applyFill="0" applyBorder="0" applyAlignment="0" applyProtection="0">
      <alignment vertical="center"/>
    </xf>
    <xf numFmtId="183" fontId="66" fillId="0" borderId="0" applyNumberFormat="0" applyFill="0" applyBorder="0" applyAlignment="0" applyProtection="0">
      <alignment vertical="center"/>
    </xf>
    <xf numFmtId="183" fontId="66" fillId="0" borderId="0" applyNumberFormat="0" applyFill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22" fillId="0" borderId="0" applyNumberFormat="0" applyFill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1" fontId="22" fillId="0" borderId="0" applyNumberFormat="0" applyFill="0" applyBorder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83" fontId="66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1" fontId="22" fillId="0" borderId="0" applyNumberFormat="0" applyFill="0" applyBorder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1" fontId="22" fillId="0" borderId="0" applyNumberFormat="0" applyFill="0" applyBorder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1" fontId="22" fillId="0" borderId="0" applyNumberFormat="0" applyFill="0" applyBorder="0" applyAlignment="0" applyProtection="0">
      <alignment vertical="center"/>
    </xf>
    <xf numFmtId="178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3" fontId="22" fillId="0" borderId="0" applyNumberFormat="0" applyFill="0" applyBorder="0" applyAlignment="0" applyProtection="0">
      <alignment vertical="center"/>
    </xf>
    <xf numFmtId="181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3" fontId="86" fillId="0" borderId="19" applyNumberFormat="0" applyFill="0" applyAlignment="0" applyProtection="0">
      <alignment vertical="center"/>
    </xf>
    <xf numFmtId="183" fontId="86" fillId="0" borderId="19" applyNumberFormat="0" applyFill="0" applyAlignment="0" applyProtection="0">
      <alignment vertical="center"/>
    </xf>
    <xf numFmtId="181" fontId="51" fillId="0" borderId="21" applyNumberFormat="0" applyFill="0" applyAlignment="0" applyProtection="0">
      <alignment vertical="center"/>
    </xf>
    <xf numFmtId="178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1" fontId="51" fillId="0" borderId="21" applyNumberFormat="0" applyFill="0" applyAlignment="0" applyProtection="0">
      <alignment vertical="center"/>
    </xf>
    <xf numFmtId="178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183" fontId="86" fillId="0" borderId="19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1" fontId="51" fillId="0" borderId="21" applyNumberFormat="0" applyFill="0" applyAlignment="0" applyProtection="0">
      <alignment vertical="center"/>
    </xf>
    <xf numFmtId="178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1" fontId="51" fillId="0" borderId="21" applyNumberFormat="0" applyFill="0" applyAlignment="0" applyProtection="0">
      <alignment vertical="center"/>
    </xf>
    <xf numFmtId="178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1" fontId="51" fillId="0" borderId="21" applyNumberFormat="0" applyFill="0" applyAlignment="0" applyProtection="0">
      <alignment vertical="center"/>
    </xf>
    <xf numFmtId="178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51" fillId="0" borderId="21" applyNumberFormat="0" applyFill="0" applyAlignment="0" applyProtection="0">
      <alignment vertical="center"/>
    </xf>
    <xf numFmtId="178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1" fontId="51" fillId="0" borderId="21" applyNumberFormat="0" applyFill="0" applyAlignment="0" applyProtection="0">
      <alignment vertical="center"/>
    </xf>
    <xf numFmtId="178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0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183" fontId="51" fillId="0" borderId="21" applyNumberFormat="0" applyFill="0" applyAlignment="0" applyProtection="0">
      <alignment vertical="center"/>
    </xf>
    <xf numFmtId="223" fontId="39" fillId="0" borderId="0" applyFont="0" applyFill="0" applyBorder="0" applyAlignment="0" applyProtection="0"/>
    <xf numFmtId="224" fontId="39" fillId="0" borderId="0" applyFont="0" applyFill="0" applyBorder="0" applyAlignment="0" applyProtection="0"/>
    <xf numFmtId="188" fontId="87" fillId="0" borderId="0" applyFont="0" applyFill="0" applyBorder="0" applyAlignment="0" applyProtection="0"/>
    <xf numFmtId="212" fontId="87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1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43" fontId="17" fillId="0" borderId="0" applyFont="0" applyFill="0" applyBorder="0" applyAlignment="0" applyProtection="0"/>
    <xf numFmtId="43" fontId="19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/>
    <xf numFmtId="43" fontId="61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61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7" fillId="0" borderId="0">
      <alignment vertical="top"/>
      <protection locked="0"/>
    </xf>
    <xf numFmtId="43" fontId="15" fillId="0" borderId="0" applyFont="0" applyFill="0" applyBorder="0" applyAlignment="0" applyProtection="0"/>
    <xf numFmtId="43" fontId="19" fillId="0" borderId="0" applyProtection="0">
      <alignment vertical="center"/>
    </xf>
    <xf numFmtId="0" fontId="47" fillId="22" borderId="6" applyNumberFormat="0" applyAlignment="0" applyProtection="0">
      <alignment vertical="center"/>
    </xf>
    <xf numFmtId="43" fontId="19" fillId="0" borderId="0" applyProtection="0">
      <alignment vertical="center"/>
    </xf>
    <xf numFmtId="43" fontId="1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/>
    <xf numFmtId="183" fontId="18" fillId="2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181" fontId="30" fillId="2" borderId="5" applyNumberFormat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93" fontId="19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93" fontId="19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93" fontId="19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93" fontId="19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5" fillId="0" borderId="0" applyFont="0" applyFill="0" applyBorder="0" applyAlignment="0" applyProtection="0"/>
    <xf numFmtId="183" fontId="17" fillId="14" borderId="3" applyNumberFormat="0" applyFont="0" applyAlignment="0" applyProtection="0">
      <alignment vertical="center"/>
    </xf>
    <xf numFmtId="43" fontId="1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top"/>
    </xf>
    <xf numFmtId="43" fontId="28" fillId="0" borderId="0" applyFont="0" applyFill="0" applyBorder="0" applyAlignment="0" applyProtection="0">
      <alignment vertical="top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>
      <alignment vertical="top"/>
      <protection locked="0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81" fontId="75" fillId="0" borderId="0"/>
    <xf numFmtId="181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1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1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1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53" fillId="56" borderId="0" applyNumberFormat="0" applyBorder="0" applyAlignment="0" applyProtection="0">
      <alignment vertical="center"/>
    </xf>
    <xf numFmtId="183" fontId="53" fillId="56" borderId="0" applyNumberFormat="0" applyBorder="0" applyAlignment="0" applyProtection="0">
      <alignment vertical="center"/>
    </xf>
    <xf numFmtId="183" fontId="53" fillId="56" borderId="0" applyNumberFormat="0" applyBorder="0" applyAlignment="0" applyProtection="0">
      <alignment vertical="center"/>
    </xf>
    <xf numFmtId="181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1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83" fontId="53" fillId="56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1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1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1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1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1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1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78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83" fontId="18" fillId="17" borderId="0" applyNumberFormat="0" applyBorder="0" applyAlignment="0" applyProtection="0">
      <alignment vertical="center"/>
    </xf>
    <xf numFmtId="178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204" fontId="39" fillId="0" borderId="0" applyFont="0" applyFill="0" applyBorder="0" applyAlignment="0" applyProtection="0"/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1" fontId="18" fillId="28" borderId="0" applyNumberFormat="0" applyBorder="0" applyAlignment="0" applyProtection="0">
      <alignment vertical="center"/>
    </xf>
    <xf numFmtId="178" fontId="18" fillId="28" borderId="0" applyNumberFormat="0" applyBorder="0" applyAlignment="0" applyProtection="0">
      <alignment vertical="center"/>
    </xf>
    <xf numFmtId="178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1" fontId="18" fillId="28" borderId="0" applyNumberFormat="0" applyBorder="0" applyAlignment="0" applyProtection="0">
      <alignment vertical="center"/>
    </xf>
    <xf numFmtId="178" fontId="18" fillId="28" borderId="0" applyNumberFormat="0" applyBorder="0" applyAlignment="0" applyProtection="0">
      <alignment vertical="center"/>
    </xf>
    <xf numFmtId="178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1" fontId="18" fillId="28" borderId="0" applyNumberFormat="0" applyBorder="0" applyAlignment="0" applyProtection="0">
      <alignment vertical="center"/>
    </xf>
    <xf numFmtId="178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53" fillId="45" borderId="0" applyNumberFormat="0" applyBorder="0" applyAlignment="0" applyProtection="0">
      <alignment vertical="center"/>
    </xf>
    <xf numFmtId="183" fontId="53" fillId="45" borderId="0" applyNumberFormat="0" applyBorder="0" applyAlignment="0" applyProtection="0">
      <alignment vertical="center"/>
    </xf>
    <xf numFmtId="181" fontId="18" fillId="28" borderId="0" applyNumberFormat="0" applyBorder="0" applyAlignment="0" applyProtection="0">
      <alignment vertical="center"/>
    </xf>
    <xf numFmtId="178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1" fontId="18" fillId="28" borderId="0" applyNumberFormat="0" applyBorder="0" applyAlignment="0" applyProtection="0">
      <alignment vertical="center"/>
    </xf>
    <xf numFmtId="178" fontId="18" fillId="28" borderId="0" applyNumberFormat="0" applyBorder="0" applyAlignment="0" applyProtection="0">
      <alignment vertical="center"/>
    </xf>
    <xf numFmtId="178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1" fontId="18" fillId="28" borderId="0" applyNumberFormat="0" applyBorder="0" applyAlignment="0" applyProtection="0">
      <alignment vertical="center"/>
    </xf>
    <xf numFmtId="178" fontId="18" fillId="28" borderId="0" applyNumberFormat="0" applyBorder="0" applyAlignment="0" applyProtection="0">
      <alignment vertical="center"/>
    </xf>
    <xf numFmtId="178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1" fontId="18" fillId="28" borderId="0" applyNumberFormat="0" applyBorder="0" applyAlignment="0" applyProtection="0">
      <alignment vertical="center"/>
    </xf>
    <xf numFmtId="178" fontId="18" fillId="28" borderId="0" applyNumberFormat="0" applyBorder="0" applyAlignment="0" applyProtection="0">
      <alignment vertical="center"/>
    </xf>
    <xf numFmtId="178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1" fontId="18" fillId="28" borderId="0" applyNumberFormat="0" applyBorder="0" applyAlignment="0" applyProtection="0">
      <alignment vertical="center"/>
    </xf>
    <xf numFmtId="178" fontId="18" fillId="28" borderId="0" applyNumberFormat="0" applyBorder="0" applyAlignment="0" applyProtection="0">
      <alignment vertical="center"/>
    </xf>
    <xf numFmtId="178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1" fontId="18" fillId="28" borderId="0" applyNumberFormat="0" applyBorder="0" applyAlignment="0" applyProtection="0">
      <alignment vertical="center"/>
    </xf>
    <xf numFmtId="178" fontId="18" fillId="28" borderId="0" applyNumberFormat="0" applyBorder="0" applyAlignment="0" applyProtection="0">
      <alignment vertical="center"/>
    </xf>
    <xf numFmtId="178" fontId="18" fillId="28" borderId="0" applyNumberFormat="0" applyBorder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1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1" fontId="18" fillId="28" borderId="0" applyNumberFormat="0" applyBorder="0" applyAlignment="0" applyProtection="0">
      <alignment vertical="center"/>
    </xf>
    <xf numFmtId="178" fontId="18" fillId="28" borderId="0" applyNumberFormat="0" applyBorder="0" applyAlignment="0" applyProtection="0">
      <alignment vertical="center"/>
    </xf>
    <xf numFmtId="178" fontId="18" fillId="28" borderId="0" applyNumberFormat="0" applyBorder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3" fontId="18" fillId="28" borderId="0" applyNumberFormat="0" applyBorder="0" applyAlignment="0" applyProtection="0">
      <alignment vertical="center"/>
    </xf>
    <xf numFmtId="181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81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1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1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53" fillId="51" borderId="0" applyNumberFormat="0" applyBorder="0" applyAlignment="0" applyProtection="0">
      <alignment vertical="center"/>
    </xf>
    <xf numFmtId="183" fontId="53" fillId="51" borderId="0" applyNumberFormat="0" applyBorder="0" applyAlignment="0" applyProtection="0">
      <alignment vertical="center"/>
    </xf>
    <xf numFmtId="183" fontId="53" fillId="51" borderId="0" applyNumberFormat="0" applyBorder="0" applyAlignment="0" applyProtection="0">
      <alignment vertical="center"/>
    </xf>
    <xf numFmtId="181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83" fontId="53" fillId="51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1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1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1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1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1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1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78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3" fontId="18" fillId="23" borderId="0" applyNumberFormat="0" applyBorder="0" applyAlignment="0" applyProtection="0">
      <alignment vertical="center"/>
    </xf>
    <xf numFmtId="181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1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1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1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53" fillId="52" borderId="0" applyNumberFormat="0" applyBorder="0" applyAlignment="0" applyProtection="0">
      <alignment vertical="center"/>
    </xf>
    <xf numFmtId="183" fontId="53" fillId="52" borderId="0" applyNumberFormat="0" applyBorder="0" applyAlignment="0" applyProtection="0">
      <alignment vertical="center"/>
    </xf>
    <xf numFmtId="183" fontId="53" fillId="52" borderId="0" applyNumberFormat="0" applyBorder="0" applyAlignment="0" applyProtection="0">
      <alignment vertical="center"/>
    </xf>
    <xf numFmtId="181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1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53" fillId="52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1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1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1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1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1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1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78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3" fontId="18" fillId="11" borderId="0" applyNumberFormat="0" applyBorder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0" fontId="30" fillId="2" borderId="5" applyNumberFormat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0" fontId="30" fillId="2" borderId="5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53" fillId="57" borderId="0" applyNumberFormat="0" applyBorder="0" applyAlignment="0" applyProtection="0">
      <alignment vertical="center"/>
    </xf>
    <xf numFmtId="183" fontId="53" fillId="57" borderId="0" applyNumberFormat="0" applyBorder="0" applyAlignment="0" applyProtection="0">
      <alignment vertical="center"/>
    </xf>
    <xf numFmtId="183" fontId="53" fillId="57" borderId="0" applyNumberFormat="0" applyBorder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53" fillId="57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0" fontId="70" fillId="0" borderId="0"/>
    <xf numFmtId="178" fontId="18" fillId="9" borderId="0" applyNumberFormat="0" applyBorder="0" applyAlignment="0" applyProtection="0">
      <alignment vertical="center"/>
    </xf>
    <xf numFmtId="183" fontId="70" fillId="0" borderId="0"/>
    <xf numFmtId="178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70" fillId="0" borderId="0"/>
    <xf numFmtId="183" fontId="18" fillId="9" borderId="0" applyNumberFormat="0" applyBorder="0" applyAlignment="0" applyProtection="0">
      <alignment vertical="center"/>
    </xf>
    <xf numFmtId="0" fontId="28" fillId="0" borderId="0">
      <alignment vertical="top"/>
    </xf>
    <xf numFmtId="0" fontId="18" fillId="9" borderId="0" applyNumberFormat="0" applyBorder="0" applyAlignment="0" applyProtection="0">
      <alignment vertical="center"/>
    </xf>
    <xf numFmtId="183" fontId="28" fillId="0" borderId="0">
      <alignment vertical="top"/>
    </xf>
    <xf numFmtId="183" fontId="18" fillId="9" borderId="0" applyNumberFormat="0" applyBorder="0" applyAlignment="0" applyProtection="0">
      <alignment vertical="center"/>
    </xf>
    <xf numFmtId="183" fontId="28" fillId="0" borderId="0">
      <alignment vertical="top"/>
    </xf>
    <xf numFmtId="183" fontId="18" fillId="9" borderId="0" applyNumberFormat="0" applyBorder="0" applyAlignment="0" applyProtection="0">
      <alignment vertical="center"/>
    </xf>
    <xf numFmtId="0" fontId="70" fillId="0" borderId="0"/>
    <xf numFmtId="0" fontId="18" fillId="9" borderId="0" applyNumberFormat="0" applyBorder="0" applyAlignment="0" applyProtection="0">
      <alignment vertical="center"/>
    </xf>
    <xf numFmtId="183" fontId="70" fillId="0" borderId="0"/>
    <xf numFmtId="183" fontId="18" fillId="9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1" fontId="18" fillId="9" borderId="0" applyNumberFormat="0" applyBorder="0" applyAlignment="0" applyProtection="0">
      <alignment vertical="center"/>
    </xf>
    <xf numFmtId="183" fontId="70" fillId="0" borderId="0"/>
    <xf numFmtId="178" fontId="18" fillId="9" borderId="0" applyNumberFormat="0" applyBorder="0" applyAlignment="0" applyProtection="0">
      <alignment vertical="center"/>
    </xf>
    <xf numFmtId="178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9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1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53" fillId="50" borderId="0" applyNumberFormat="0" applyBorder="0" applyAlignment="0" applyProtection="0">
      <alignment vertical="center"/>
    </xf>
    <xf numFmtId="183" fontId="53" fillId="50" borderId="0" applyNumberFormat="0" applyBorder="0" applyAlignment="0" applyProtection="0">
      <alignment vertical="center"/>
    </xf>
    <xf numFmtId="181" fontId="18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181" fontId="18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1" fontId="18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1" fontId="18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1" fontId="18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1" fontId="18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1" fontId="18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1" fontId="18" fillId="25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78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183" fontId="18" fillId="25" borderId="0" applyNumberFormat="0" applyBorder="0" applyAlignment="0" applyProtection="0">
      <alignment vertical="center"/>
    </xf>
    <xf numFmtId="216" fontId="96" fillId="0" borderId="17" applyFill="0" applyProtection="0">
      <alignment horizontal="right"/>
    </xf>
    <xf numFmtId="181" fontId="39" fillId="0" borderId="10" applyNumberFormat="0" applyFill="0" applyProtection="0">
      <alignment horizontal="left"/>
    </xf>
    <xf numFmtId="178" fontId="39" fillId="0" borderId="10" applyNumberFormat="0" applyFill="0" applyProtection="0">
      <alignment horizontal="left"/>
    </xf>
    <xf numFmtId="183" fontId="39" fillId="0" borderId="10" applyNumberFormat="0" applyFill="0" applyProtection="0">
      <alignment horizontal="left"/>
    </xf>
    <xf numFmtId="0" fontId="39" fillId="0" borderId="10" applyNumberFormat="0" applyFill="0" applyProtection="0">
      <alignment horizontal="left"/>
    </xf>
    <xf numFmtId="183" fontId="39" fillId="0" borderId="10" applyNumberFormat="0" applyFill="0" applyProtection="0">
      <alignment horizontal="left"/>
    </xf>
    <xf numFmtId="183" fontId="39" fillId="0" borderId="10" applyNumberFormat="0" applyFill="0" applyProtection="0">
      <alignment horizontal="left"/>
    </xf>
    <xf numFmtId="181" fontId="23" fillId="12" borderId="0" applyNumberFormat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0" fontId="100" fillId="32" borderId="0" applyNumberFormat="0" applyBorder="0" applyAlignment="0" applyProtection="0">
      <alignment vertical="center"/>
    </xf>
    <xf numFmtId="183" fontId="100" fillId="32" borderId="0" applyNumberFormat="0" applyBorder="0" applyAlignment="0" applyProtection="0">
      <alignment vertical="center"/>
    </xf>
    <xf numFmtId="183" fontId="100" fillId="32" borderId="0" applyNumberFormat="0" applyBorder="0" applyAlignment="0" applyProtection="0">
      <alignment vertical="center"/>
    </xf>
    <xf numFmtId="183" fontId="100" fillId="3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3" fontId="46" fillId="3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1" fontId="23" fillId="12" borderId="0" applyNumberFormat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178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3" fontId="23" fillId="12" borderId="0" applyNumberFormat="0" applyBorder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30" fillId="2" borderId="5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30" fillId="2" borderId="5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30" fillId="2" borderId="5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30" fillId="2" borderId="5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97" fillId="46" borderId="18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78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0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3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30" fillId="2" borderId="5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101" fillId="59" borderId="14" applyNumberFormat="0" applyAlignment="0" applyProtection="0">
      <alignment vertical="center"/>
    </xf>
    <xf numFmtId="183" fontId="101" fillId="59" borderId="14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21" fillId="0" borderId="0" applyNumberFormat="0" applyBorder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101" fillId="59" borderId="14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21" fillId="47" borderId="15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3" fontId="21" fillId="47" borderId="15" applyNumberFormat="0" applyFon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178" fontId="47" fillId="22" borderId="6" applyNumberFormat="0" applyAlignment="0" applyProtection="0">
      <alignment vertical="center"/>
    </xf>
    <xf numFmtId="0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3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81" fontId="47" fillId="22" borderId="6" applyNumberFormat="0" applyAlignment="0" applyProtection="0">
      <alignment vertical="center"/>
    </xf>
    <xf numFmtId="1" fontId="39" fillId="0" borderId="17" applyFill="0" applyProtection="0">
      <alignment horizontal="center"/>
    </xf>
    <xf numFmtId="225" fontId="17" fillId="0" borderId="0" applyFont="0" applyFill="0" applyBorder="0" applyAlignment="0" applyProtection="0"/>
    <xf numFmtId="0" fontId="70" fillId="0" borderId="0"/>
    <xf numFmtId="0" fontId="70" fillId="0" borderId="0">
      <protection locked="0"/>
    </xf>
    <xf numFmtId="226" fontId="70" fillId="0" borderId="0"/>
    <xf numFmtId="183" fontId="70" fillId="0" borderId="0"/>
    <xf numFmtId="178" fontId="70" fillId="0" borderId="0"/>
    <xf numFmtId="183" fontId="70" fillId="0" borderId="0"/>
    <xf numFmtId="0" fontId="70" fillId="0" borderId="0"/>
    <xf numFmtId="183" fontId="70" fillId="0" borderId="0"/>
    <xf numFmtId="183" fontId="70" fillId="0" borderId="0"/>
    <xf numFmtId="0" fontId="70" fillId="0" borderId="0"/>
    <xf numFmtId="183" fontId="70" fillId="0" borderId="0"/>
    <xf numFmtId="183" fontId="70" fillId="0" borderId="0"/>
    <xf numFmtId="181" fontId="28" fillId="0" borderId="0">
      <alignment vertical="top"/>
    </xf>
    <xf numFmtId="0" fontId="70" fillId="0" borderId="0"/>
    <xf numFmtId="183" fontId="70" fillId="0" borderId="0"/>
    <xf numFmtId="183" fontId="70" fillId="0" borderId="0"/>
    <xf numFmtId="181" fontId="28" fillId="0" borderId="0">
      <alignment vertical="top"/>
    </xf>
    <xf numFmtId="183" fontId="70" fillId="0" borderId="0"/>
    <xf numFmtId="181" fontId="28" fillId="0" borderId="0">
      <alignment vertical="top"/>
    </xf>
    <xf numFmtId="181" fontId="28" fillId="0" borderId="0">
      <alignment vertical="top"/>
    </xf>
    <xf numFmtId="0" fontId="17" fillId="0" borderId="0"/>
    <xf numFmtId="181" fontId="102" fillId="0" borderId="0"/>
    <xf numFmtId="40" fontId="73" fillId="0" borderId="0" applyFont="0" applyFill="0" applyBorder="0" applyAlignment="0" applyProtection="0"/>
    <xf numFmtId="38" fontId="73" fillId="0" borderId="0" applyFont="0" applyFill="0" applyBorder="0" applyAlignment="0" applyProtection="0"/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21" fillId="47" borderId="15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21" fillId="47" borderId="15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178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0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3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181" fontId="17" fillId="14" borderId="3" applyNumberFormat="0" applyFont="0" applyAlignment="0" applyProtection="0">
      <alignment vertical="center"/>
    </xf>
    <xf numFmtId="38" fontId="83" fillId="0" borderId="0" applyFont="0" applyFill="0" applyBorder="0" applyAlignment="0" applyProtection="0"/>
    <xf numFmtId="181" fontId="83" fillId="0" borderId="0" applyFont="0" applyFill="0" applyBorder="0" applyAlignment="0" applyProtection="0"/>
    <xf numFmtId="181" fontId="83" fillId="0" borderId="0" applyFont="0" applyFill="0" applyBorder="0" applyAlignment="0" applyProtection="0"/>
    <xf numFmtId="181" fontId="103" fillId="0" borderId="0"/>
  </cellStyleXfs>
  <cellXfs count="63">
    <xf numFmtId="0" fontId="0" fillId="0" borderId="0" xfId="0">
      <alignment vertical="center"/>
    </xf>
    <xf numFmtId="43" fontId="1" fillId="0" borderId="0" xfId="32" applyFont="1">
      <alignment vertical="center"/>
    </xf>
    <xf numFmtId="0" fontId="2" fillId="0" borderId="0" xfId="0" applyFont="1">
      <alignment vertical="center"/>
    </xf>
    <xf numFmtId="227" fontId="3" fillId="0" borderId="0" xfId="32" applyNumberFormat="1" applyFont="1" applyFill="1" applyAlignment="1">
      <alignment horizontal="centerContinuous" vertical="center"/>
    </xf>
    <xf numFmtId="43" fontId="4" fillId="0" borderId="0" xfId="32" applyFont="1" applyFill="1" applyAlignment="1">
      <alignment horizontal="centerContinuous" vertical="center"/>
    </xf>
    <xf numFmtId="227" fontId="4" fillId="0" borderId="0" xfId="32" applyNumberFormat="1" applyFont="1" applyFill="1" applyAlignment="1">
      <alignment horizontal="centerContinuous" vertical="center"/>
    </xf>
    <xf numFmtId="227" fontId="5" fillId="0" borderId="0" xfId="32" applyNumberFormat="1" applyFont="1" applyFill="1" applyAlignment="1">
      <alignment vertical="center"/>
    </xf>
    <xf numFmtId="43" fontId="5" fillId="0" borderId="0" xfId="32" applyFont="1" applyFill="1" applyAlignment="1">
      <alignment vertical="center"/>
    </xf>
    <xf numFmtId="228" fontId="5" fillId="0" borderId="0" xfId="32" applyNumberFormat="1" applyFont="1" applyFill="1" applyAlignment="1">
      <alignment vertical="center"/>
    </xf>
    <xf numFmtId="43" fontId="5" fillId="0" borderId="0" xfId="32" applyFont="1" applyAlignment="1">
      <alignment vertical="center"/>
    </xf>
    <xf numFmtId="227" fontId="4" fillId="2" borderId="1" xfId="32" applyNumberFormat="1" applyFont="1" applyFill="1" applyBorder="1" applyAlignment="1">
      <alignment horizontal="center" vertical="center"/>
    </xf>
    <xf numFmtId="43" fontId="5" fillId="2" borderId="1" xfId="32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3" fontId="6" fillId="0" borderId="1" xfId="32" applyFont="1" applyBorder="1" applyAlignment="1">
      <alignment vertical="center"/>
    </xf>
    <xf numFmtId="43" fontId="6" fillId="3" borderId="1" xfId="32" applyFont="1" applyFill="1" applyBorder="1" applyAlignment="1">
      <alignment vertical="center"/>
    </xf>
    <xf numFmtId="43" fontId="6" fillId="4" borderId="1" xfId="32" applyFont="1" applyFill="1" applyBorder="1" applyAlignment="1">
      <alignment vertical="center"/>
    </xf>
    <xf numFmtId="43" fontId="6" fillId="0" borderId="1" xfId="32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43" fontId="8" fillId="4" borderId="1" xfId="32" applyFont="1" applyFill="1" applyBorder="1" applyAlignment="1">
      <alignment vertical="center"/>
    </xf>
    <xf numFmtId="0" fontId="2" fillId="0" borderId="0" xfId="0" applyFont="1" applyAlignment="1">
      <alignment vertical="center"/>
    </xf>
    <xf numFmtId="43" fontId="6" fillId="0" borderId="0" xfId="32" applyFont="1" applyAlignment="1">
      <alignment vertical="center"/>
    </xf>
    <xf numFmtId="0" fontId="9" fillId="0" borderId="0" xfId="0" applyFont="1" applyFill="1" applyAlignment="1">
      <alignment horizontal="centerContinuous" vertical="center"/>
    </xf>
    <xf numFmtId="43" fontId="10" fillId="0" borderId="0" xfId="32" applyFont="1" applyFill="1" applyAlignment="1">
      <alignment horizontal="centerContinuous" vertical="center"/>
    </xf>
    <xf numFmtId="0" fontId="4" fillId="0" borderId="0" xfId="0" applyFont="1" applyFill="1" applyAlignment="1">
      <alignment vertical="center"/>
    </xf>
    <xf numFmtId="43" fontId="10" fillId="0" borderId="0" xfId="32" applyFont="1" applyFill="1" applyAlignment="1">
      <alignment vertical="center"/>
    </xf>
    <xf numFmtId="227" fontId="4" fillId="0" borderId="0" xfId="0" applyNumberFormat="1" applyFont="1" applyFill="1" applyAlignment="1">
      <alignment vertical="center"/>
    </xf>
    <xf numFmtId="43" fontId="11" fillId="0" borderId="0" xfId="32" applyFont="1" applyFill="1" applyAlignment="1">
      <alignment vertical="center"/>
    </xf>
    <xf numFmtId="228" fontId="4" fillId="0" borderId="0" xfId="32" applyNumberFormat="1" applyFont="1" applyFill="1" applyAlignment="1">
      <alignment vertical="center"/>
    </xf>
    <xf numFmtId="0" fontId="2" fillId="0" borderId="1" xfId="0" applyFont="1" applyBorder="1" applyAlignment="1">
      <alignment horizontal="right" vertical="center"/>
    </xf>
    <xf numFmtId="43" fontId="10" fillId="0" borderId="0" xfId="32" applyFont="1" applyFill="1" applyAlignment="1">
      <alignment horizontal="center" vertical="center"/>
    </xf>
    <xf numFmtId="227" fontId="1" fillId="0" borderId="0" xfId="0" applyNumberFormat="1" applyFont="1">
      <alignment vertical="center"/>
    </xf>
    <xf numFmtId="43" fontId="0" fillId="0" borderId="0" xfId="0" applyNumberFormat="1">
      <alignment vertical="center"/>
    </xf>
    <xf numFmtId="43" fontId="2" fillId="0" borderId="0" xfId="0" applyNumberFormat="1" applyFont="1">
      <alignment vertical="center"/>
    </xf>
    <xf numFmtId="0" fontId="1" fillId="0" borderId="0" xfId="0" applyFont="1">
      <alignment vertical="center"/>
    </xf>
    <xf numFmtId="43" fontId="1" fillId="0" borderId="0" xfId="0" applyNumberFormat="1" applyFont="1">
      <alignment vertical="center"/>
    </xf>
    <xf numFmtId="43" fontId="0" fillId="0" borderId="0" xfId="32" applyFont="1">
      <alignment vertical="center"/>
    </xf>
    <xf numFmtId="43" fontId="2" fillId="0" borderId="0" xfId="32" applyFont="1">
      <alignment vertical="center"/>
    </xf>
    <xf numFmtId="10" fontId="11" fillId="0" borderId="0" xfId="40" applyNumberFormat="1" applyFont="1" applyFill="1" applyAlignment="1">
      <alignment vertical="center"/>
    </xf>
    <xf numFmtId="4" fontId="0" fillId="0" borderId="0" xfId="0" applyNumberFormat="1">
      <alignment vertical="center"/>
    </xf>
    <xf numFmtId="43" fontId="10" fillId="0" borderId="1" xfId="8307" applyFont="1" applyBorder="1" applyAlignment="1">
      <alignment vertical="center"/>
    </xf>
    <xf numFmtId="43" fontId="12" fillId="0" borderId="1" xfId="8307" applyFont="1" applyBorder="1" applyAlignment="1">
      <alignment horizontal="right" vertical="center"/>
    </xf>
    <xf numFmtId="43" fontId="6" fillId="3" borderId="1" xfId="32" applyFont="1" applyFill="1" applyBorder="1" applyAlignment="1">
      <alignment horizontal="right" vertical="center"/>
    </xf>
    <xf numFmtId="4" fontId="6" fillId="0" borderId="1" xfId="32" applyNumberFormat="1" applyFont="1" applyBorder="1" applyAlignment="1">
      <alignment horizontal="right" vertical="center"/>
    </xf>
    <xf numFmtId="43" fontId="6" fillId="0" borderId="1" xfId="32" applyFont="1" applyBorder="1" applyAlignment="1">
      <alignment horizontal="right" vertical="center"/>
    </xf>
    <xf numFmtId="0" fontId="6" fillId="0" borderId="1" xfId="32" applyNumberFormat="1" applyFont="1" applyBorder="1" applyAlignment="1">
      <alignment horizontal="right" vertical="center"/>
    </xf>
    <xf numFmtId="9" fontId="11" fillId="0" borderId="0" xfId="40" applyFont="1" applyFill="1" applyAlignment="1">
      <alignment vertical="center"/>
    </xf>
    <xf numFmtId="43" fontId="6" fillId="5" borderId="1" xfId="32" applyFont="1" applyFill="1" applyBorder="1" applyAlignment="1">
      <alignment vertical="center"/>
    </xf>
    <xf numFmtId="10" fontId="10" fillId="0" borderId="0" xfId="40" applyNumberFormat="1" applyFont="1" applyFill="1" applyAlignment="1">
      <alignment vertical="center"/>
    </xf>
    <xf numFmtId="43" fontId="8" fillId="0" borderId="1" xfId="32" applyFont="1" applyBorder="1" applyAlignment="1">
      <alignment vertical="center"/>
    </xf>
    <xf numFmtId="10" fontId="11" fillId="0" borderId="0" xfId="32" applyNumberFormat="1" applyFont="1" applyFill="1" applyAlignment="1">
      <alignment vertical="center"/>
    </xf>
    <xf numFmtId="0" fontId="2" fillId="5" borderId="1" xfId="0" applyFont="1" applyFill="1" applyBorder="1" applyAlignment="1">
      <alignment vertical="center"/>
    </xf>
    <xf numFmtId="0" fontId="13" fillId="0" borderId="0" xfId="0" applyFont="1">
      <alignment vertical="center"/>
    </xf>
    <xf numFmtId="43" fontId="13" fillId="0" borderId="0" xfId="32" applyFont="1">
      <alignment vertical="center"/>
    </xf>
    <xf numFmtId="43" fontId="13" fillId="0" borderId="0" xfId="0" applyNumberFormat="1" applyFont="1">
      <alignment vertical="center"/>
    </xf>
    <xf numFmtId="43" fontId="1" fillId="0" borderId="0" xfId="32" applyFont="1" applyAlignment="1">
      <alignment horizontal="center" vertical="center"/>
    </xf>
    <xf numFmtId="43" fontId="14" fillId="0" borderId="0" xfId="32" applyFont="1" applyFill="1" applyAlignment="1">
      <alignment vertical="center"/>
    </xf>
    <xf numFmtId="10" fontId="5" fillId="0" borderId="0" xfId="40" applyNumberFormat="1" applyFont="1" applyFill="1" applyAlignment="1">
      <alignment vertical="center"/>
    </xf>
    <xf numFmtId="4" fontId="1" fillId="0" borderId="0" xfId="0" applyNumberFormat="1" applyFont="1">
      <alignment vertical="center"/>
    </xf>
    <xf numFmtId="229" fontId="10" fillId="0" borderId="0" xfId="32" applyNumberFormat="1" applyFont="1" applyFill="1" applyAlignment="1">
      <alignment horizontal="centerContinuous" vertical="center"/>
    </xf>
    <xf numFmtId="43" fontId="10" fillId="0" borderId="0" xfId="32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3" fontId="6" fillId="0" borderId="0" xfId="32" applyFont="1" applyBorder="1" applyAlignment="1">
      <alignment vertical="center"/>
    </xf>
    <xf numFmtId="0" fontId="6" fillId="0" borderId="1" xfId="32" applyNumberFormat="1" applyFont="1" applyBorder="1" applyAlignment="1">
      <alignment vertical="center"/>
    </xf>
  </cellXfs>
  <cellStyles count="10862">
    <cellStyle name="?" xfId="160"/>
    <cellStyle name="???嘰???嘰???嘰???嘰???嘰???嘰???嘰???嘰???嘰???嘰???嘰???嘰" xfId="18"/>
    <cellStyle name="???嘰???嘰???嘰???嘰???嘰???嘰???嘰???嘰???嘰???嘰???嘰???嘰 2" xfId="168"/>
    <cellStyle name="???嘰???嘰???嘰???嘰???嘰???嘰???嘰???嘰???嘰???嘰???嘰???嘰 3" xfId="172"/>
    <cellStyle name="?_报表2011年九江天赐" xfId="175"/>
    <cellStyle name="?餡_x000c_k" xfId="122"/>
    <cellStyle name="?餡_x000c_k?_x000d_^" xfId="161"/>
    <cellStyle name="?餡_x000c_k?_x000d_^黇_x0001_??_x0007__x0001__x0001_" xfId="25"/>
    <cellStyle name="@_text" xfId="79"/>
    <cellStyle name="_(本部)2006年年报审计PBC表" xfId="178"/>
    <cellStyle name="_0610合并报表" xfId="184"/>
    <cellStyle name="_0610合并报表 2" xfId="194"/>
    <cellStyle name="_0610合并报表 2 2" xfId="99"/>
    <cellStyle name="_0610合并报表 3" xfId="7"/>
    <cellStyle name="_0610合并报表 3 2" xfId="68"/>
    <cellStyle name="_0610合并报表 4" xfId="196"/>
    <cellStyle name="_08年资金分析表" xfId="197"/>
    <cellStyle name="_08年资金分析表 2" xfId="198"/>
    <cellStyle name="_08年资金分析表 2 2" xfId="200"/>
    <cellStyle name="_08年资金分析表 3" xfId="202"/>
    <cellStyle name="_08年资金分析表 3 2" xfId="205"/>
    <cellStyle name="_08年资金分析表 4" xfId="207"/>
    <cellStyle name="_1" xfId="210"/>
    <cellStyle name="_2005审计报表及附注-中国建材股份模板（房屋）" xfId="213"/>
    <cellStyle name="_2006年年报审计PBC表（合并）" xfId="215"/>
    <cellStyle name="_2006年年报审计PBC表-XX" xfId="218"/>
    <cellStyle name="_2006年年报审计PBC表-XXX" xfId="227"/>
    <cellStyle name="_2006年年报审计PBC表-福州分公司" xfId="229"/>
    <cellStyle name="_2006年年报审计PBC表-云南分公司" xfId="231"/>
    <cellStyle name="_2006年年报审计填报资料" xfId="234"/>
    <cellStyle name="_ET_STYLE_NoName_00_" xfId="235"/>
    <cellStyle name="_ET_STYLE_NoName_00_ 2" xfId="238"/>
    <cellStyle name="_ET_STYLE_NoName_00_ 2 2" xfId="243"/>
    <cellStyle name="_ET_STYLE_NoName_00_ 3" xfId="245"/>
    <cellStyle name="_ET_STYLE_NoName_00_ 3 2" xfId="174"/>
    <cellStyle name="_ET_STYLE_NoName_00__财务费用表18" xfId="252"/>
    <cellStyle name="_ET_STYLE_NoName_00__财务费用表18 2" xfId="255"/>
    <cellStyle name="_ET_STYLE_NoName_00__财务费用表18 2 2" xfId="263"/>
    <cellStyle name="_ET_STYLE_NoName_00__财务费用表18 3" xfId="268"/>
    <cellStyle name="_ET_STYLE_NoName_00__财务费用表18 3 2" xfId="274"/>
    <cellStyle name="_ET_STYLE_NoName_00__财务费用表18 4" xfId="278"/>
    <cellStyle name="_ET_STYLE_NoName_00__财务费用表18_1" xfId="280"/>
    <cellStyle name="_ET_STYLE_NoName_00__财务费用表18_1 2" xfId="281"/>
    <cellStyle name="_ET_STYLE_NoName_00__财务费用表18_1 2 2" xfId="282"/>
    <cellStyle name="_ET_STYLE_NoName_00__财务费用表18_1 3" xfId="284"/>
    <cellStyle name="_ET_STYLE_NoName_00__财务费用表18_1 3 2" xfId="286"/>
    <cellStyle name="_ET_STYLE_NoName_00__财务费用表18_1 4" xfId="290"/>
    <cellStyle name="_ET_STYLE_NoName_00__财务费用表18_10" xfId="299"/>
    <cellStyle name="_ET_STYLE_NoName_00__财务费用表18_10 2" xfId="306"/>
    <cellStyle name="_ET_STYLE_NoName_00__财务费用表18_10 2 2" xfId="315"/>
    <cellStyle name="_ET_STYLE_NoName_00__财务费用表18_10 3" xfId="320"/>
    <cellStyle name="_ET_STYLE_NoName_00__财务费用表18_10 3 2" xfId="325"/>
    <cellStyle name="_ET_STYLE_NoName_00__财务费用表18_10 4" xfId="102"/>
    <cellStyle name="_ET_STYLE_NoName_00__财务费用表18_11" xfId="21"/>
    <cellStyle name="_ET_STYLE_NoName_00__财务费用表18_11 2" xfId="334"/>
    <cellStyle name="_ET_STYLE_NoName_00__财务费用表18_11 2 2" xfId="338"/>
    <cellStyle name="_ET_STYLE_NoName_00__财务费用表18_11 3" xfId="343"/>
    <cellStyle name="_ET_STYLE_NoName_00__财务费用表18_11 3 2" xfId="345"/>
    <cellStyle name="_ET_STYLE_NoName_00__财务费用表18_11 4" xfId="353"/>
    <cellStyle name="_ET_STYLE_NoName_00__财务费用表18_12" xfId="355"/>
    <cellStyle name="_ET_STYLE_NoName_00__财务费用表18_12 2" xfId="357"/>
    <cellStyle name="_ET_STYLE_NoName_00__财务费用表18_12 2 2" xfId="361"/>
    <cellStyle name="_ET_STYLE_NoName_00__财务费用表18_12 3" xfId="362"/>
    <cellStyle name="_ET_STYLE_NoName_00__财务费用表18_12 3 2" xfId="366"/>
    <cellStyle name="_ET_STYLE_NoName_00__财务费用表18_12 4" xfId="371"/>
    <cellStyle name="_ET_STYLE_NoName_00__财务费用表18_2" xfId="372"/>
    <cellStyle name="_ET_STYLE_NoName_00__财务费用表18_2 2" xfId="382"/>
    <cellStyle name="_ET_STYLE_NoName_00__财务费用表18_2 2 2" xfId="12"/>
    <cellStyle name="_ET_STYLE_NoName_00__财务费用表18_2 3" xfId="393"/>
    <cellStyle name="_ET_STYLE_NoName_00__财务费用表18_2 3 2" xfId="395"/>
    <cellStyle name="_ET_STYLE_NoName_00__财务费用表18_2 4" xfId="405"/>
    <cellStyle name="_ET_STYLE_NoName_00__财务费用表18_3" xfId="414"/>
    <cellStyle name="_ET_STYLE_NoName_00__财务费用表18_3 2" xfId="249"/>
    <cellStyle name="_ET_STYLE_NoName_00__财务费用表18_3 2 2" xfId="259"/>
    <cellStyle name="_ET_STYLE_NoName_00__财务费用表18_3 3" xfId="17"/>
    <cellStyle name="_ET_STYLE_NoName_00__财务费用表18_3 3 2" xfId="163"/>
    <cellStyle name="_ET_STYLE_NoName_00__财务费用表18_3 4" xfId="417"/>
    <cellStyle name="_ET_STYLE_NoName_00__财务费用表18_4" xfId="427"/>
    <cellStyle name="_ET_STYLE_NoName_00__财务费用表18_4 2" xfId="432"/>
    <cellStyle name="_ET_STYLE_NoName_00__财务费用表18_4 2 2" xfId="437"/>
    <cellStyle name="_ET_STYLE_NoName_00__财务费用表18_4 3" xfId="443"/>
    <cellStyle name="_ET_STYLE_NoName_00__财务费用表18_4 3 2" xfId="157"/>
    <cellStyle name="_ET_STYLE_NoName_00__财务费用表18_4 4" xfId="445"/>
    <cellStyle name="_ET_STYLE_NoName_00__财务费用表18_5" xfId="453"/>
    <cellStyle name="_ET_STYLE_NoName_00__财务费用表18_5 2" xfId="456"/>
    <cellStyle name="_ET_STYLE_NoName_00__财务费用表18_5 2 2" xfId="457"/>
    <cellStyle name="_ET_STYLE_NoName_00__财务费用表18_5 3" xfId="458"/>
    <cellStyle name="_ET_STYLE_NoName_00__财务费用表18_5 3 2" xfId="461"/>
    <cellStyle name="_ET_STYLE_NoName_00__财务费用表18_5 4" xfId="464"/>
    <cellStyle name="_ET_STYLE_NoName_00__财务费用表18_6" xfId="465"/>
    <cellStyle name="_ET_STYLE_NoName_00__财务费用表18_6 2" xfId="466"/>
    <cellStyle name="_ET_STYLE_NoName_00__财务费用表18_6 2 2" xfId="467"/>
    <cellStyle name="_ET_STYLE_NoName_00__财务费用表18_6 3" xfId="228"/>
    <cellStyle name="_ET_STYLE_NoName_00__财务费用表18_6 3 2" xfId="469"/>
    <cellStyle name="_ET_STYLE_NoName_00__财务费用表18_6 4" xfId="474"/>
    <cellStyle name="_ET_STYLE_NoName_00__财务费用表18_7" xfId="477"/>
    <cellStyle name="_ET_STYLE_NoName_00__财务费用表18_7 2" xfId="483"/>
    <cellStyle name="_ET_STYLE_NoName_00__财务费用表18_7 2 2" xfId="485"/>
    <cellStyle name="_ET_STYLE_NoName_00__财务费用表18_7 3" xfId="226"/>
    <cellStyle name="_ET_STYLE_NoName_00__财务费用表18_7 3 2" xfId="487"/>
    <cellStyle name="_ET_STYLE_NoName_00__财务费用表18_7 4" xfId="503"/>
    <cellStyle name="_ET_STYLE_NoName_00__财务费用表18_8" xfId="505"/>
    <cellStyle name="_ET_STYLE_NoName_00__财务费用表18_8 2" xfId="508"/>
    <cellStyle name="_ET_STYLE_NoName_00__财务费用表18_8 2 2" xfId="509"/>
    <cellStyle name="_ET_STYLE_NoName_00__财务费用表18_8 3" xfId="512"/>
    <cellStyle name="_ET_STYLE_NoName_00__财务费用表18_8 3 2" xfId="514"/>
    <cellStyle name="_ET_STYLE_NoName_00__财务费用表18_8 4" xfId="521"/>
    <cellStyle name="_ET_STYLE_NoName_00__财务费用表18_9" xfId="523"/>
    <cellStyle name="_ET_STYLE_NoName_00__财务费用表18_9 2" xfId="408"/>
    <cellStyle name="_ET_STYLE_NoName_00__财务费用表18_9 2 2" xfId="246"/>
    <cellStyle name="_ET_STYLE_NoName_00__财务费用表18_9 3" xfId="420"/>
    <cellStyle name="_ET_STYLE_NoName_00__财务费用表18_9 3 2" xfId="430"/>
    <cellStyle name="_ET_STYLE_NoName_00__财务费用表18_9 4" xfId="454"/>
    <cellStyle name="_ET_STYLE_NoName_00__母公司利润表06" xfId="472"/>
    <cellStyle name="_ET_STYLE_NoName_00__母公司利润表06 2" xfId="530"/>
    <cellStyle name="_ET_STYLE_NoName_00__母公司利润表06 2 2" xfId="533"/>
    <cellStyle name="_ET_STYLE_NoName_00__母公司利润表06 3" xfId="535"/>
    <cellStyle name="_ET_STYLE_NoName_00__母公司利润表06_1" xfId="429"/>
    <cellStyle name="_ET_STYLE_NoName_00__母公司利润表06_1 2" xfId="436"/>
    <cellStyle name="_ET_STYLE_NoName_00__母公司利润表06_1 2 2" xfId="538"/>
    <cellStyle name="_ET_STYLE_NoName_00__母公司利润表06_1 3" xfId="539"/>
    <cellStyle name="_ET_STYLE_NoName_00__母公司利润表06_2" xfId="440"/>
    <cellStyle name="_ET_STYLE_NoName_00__母公司利润表06_2 2" xfId="155"/>
    <cellStyle name="_ET_STYLE_NoName_00__母公司利润表06_2 2 2" xfId="543"/>
    <cellStyle name="_ET_STYLE_NoName_00__母公司利润表06_2 3" xfId="39"/>
    <cellStyle name="_ET_STYLE_NoName_00__母公司现金流量表09" xfId="548"/>
    <cellStyle name="_ET_STYLE_NoName_00__母公司现金流量表09 2" xfId="173"/>
    <cellStyle name="_ET_STYLE_NoName_00__母公司现金流量表09 2 2" xfId="555"/>
    <cellStyle name="_ET_STYLE_NoName_00__母公司现金流量表09 3" xfId="560"/>
    <cellStyle name="_ET_STYLE_NoName_00__研发费用明细表31" xfId="561"/>
    <cellStyle name="_ET_STYLE_NoName_00__研发费用明细表31 2" xfId="568"/>
    <cellStyle name="_ET_STYLE_NoName_00__研发费用明细表31 2 2" xfId="570"/>
    <cellStyle name="_ET_STYLE_NoName_00__研发费用明细表31 3" xfId="573"/>
    <cellStyle name="_ET_STYLE_NoName_00__研发费用明细表31_1" xfId="321"/>
    <cellStyle name="_ET_STYLE_NoName_00__研发费用明细表31_1 2" xfId="574"/>
    <cellStyle name="_ET_STYLE_NoName_00__研发费用明细表31_1 2 2" xfId="562"/>
    <cellStyle name="_ET_STYLE_NoName_00__研发费用明细表31_1 3" xfId="582"/>
    <cellStyle name="_PBC审核提示" xfId="584"/>
    <cellStyle name="_宝丽华房地产20051231" xfId="592"/>
    <cellStyle name="_保证金-企业填写部分" xfId="593"/>
    <cellStyle name="_北新房屋2004年审-刘" xfId="597"/>
    <cellStyle name="_北新股份2005年审工作底稿" xfId="599"/>
    <cellStyle name="_北新建材关连交易基础表051230（10－12月版）更新稿" xfId="606"/>
    <cellStyle name="_北新建材-会计报表附注模版" xfId="607"/>
    <cellStyle name="_北新龙之星2004年审工作底稿" xfId="609"/>
    <cellStyle name="_北新物流2005底稿-刘" xfId="614"/>
    <cellStyle name="_北新置换memo" xfId="616"/>
    <cellStyle name="_成本报表" xfId="622"/>
    <cellStyle name="_成本报表 2" xfId="95"/>
    <cellStyle name="_成本报表 2 2" xfId="623"/>
    <cellStyle name="_成本报表 3" xfId="241"/>
    <cellStyle name="_成本报表 3 2" xfId="73"/>
    <cellStyle name="_成本报表 4" xfId="627"/>
    <cellStyle name="_存货结转测试" xfId="629"/>
    <cellStyle name="_存货数量与明细05.12" xfId="633"/>
    <cellStyle name="_动力厂2004年审工作底稿-刘" xfId="637"/>
    <cellStyle name="_分工" xfId="651"/>
    <cellStyle name="_工程施工项目现场审计提示" xfId="653"/>
    <cellStyle name="_关联交易" xfId="661"/>
    <cellStyle name="_关联交易、往来统计表" xfId="664"/>
    <cellStyle name="_合并公司2006年度科目明细表(定稿)" xfId="460"/>
    <cellStyle name="_黑猫焦化附注" xfId="665"/>
    <cellStyle name="_借款－股份" xfId="88"/>
    <cellStyle name="_科目核对表" xfId="571"/>
    <cellStyle name="_刘青分工填列信息统计" xfId="667"/>
    <cellStyle name="_刘青分工－子公司审计模板-电务" xfId="669"/>
    <cellStyle name="_刘青分工－子公司审计模板－铁达本部" xfId="48"/>
    <cellStyle name="_母PL" xfId="671"/>
    <cellStyle name="_年审筹资循环资料清单" xfId="672"/>
    <cellStyle name="_人员分工备忘录" xfId="673"/>
    <cellStyle name="_审计所需资料清单－子公司" xfId="128"/>
    <cellStyle name="_审计提示模版" xfId="9"/>
    <cellStyle name="_审计提示模版-母公司部分" xfId="676"/>
    <cellStyle name="_铁鸿源－刘青分工－子公司审计模板" xfId="679"/>
    <cellStyle name="_银行询证函统计－大表" xfId="685"/>
    <cellStyle name="_长期借款－江阴" xfId="565"/>
    <cellStyle name="_郑州二分" xfId="688"/>
    <cellStyle name="_子公司筹资循环－刘青" xfId="694"/>
    <cellStyle name="{Comma [0]}" xfId="360"/>
    <cellStyle name="{Comma}" xfId="699"/>
    <cellStyle name="{Date}" xfId="712"/>
    <cellStyle name="{Month}" xfId="717"/>
    <cellStyle name="{Percent}" xfId="719"/>
    <cellStyle name="{Thousand [0]}" xfId="714"/>
    <cellStyle name="{Thousand}" xfId="721"/>
    <cellStyle name="{Z'0000(1 dec)}" xfId="723"/>
    <cellStyle name="{Z'0000(4 dec)}" xfId="724"/>
    <cellStyle name="0%" xfId="64"/>
    <cellStyle name="0,0_x000d__x000a_NA_x000d__x000a_" xfId="61"/>
    <cellStyle name="0.0%" xfId="113"/>
    <cellStyle name="0.00%" xfId="726"/>
    <cellStyle name="00" xfId="728"/>
    <cellStyle name="19990216" xfId="697"/>
    <cellStyle name="20% - 强调文字颜色 1 10" xfId="154"/>
    <cellStyle name="20% - 强调文字颜色 1 10 2" xfId="542"/>
    <cellStyle name="20% - 强调文字颜色 1 10 2 2" xfId="731"/>
    <cellStyle name="20% - 强调文字颜色 1 10 2 2 2" xfId="741"/>
    <cellStyle name="20% - 强调文字颜色 1 10 2 3" xfId="748"/>
    <cellStyle name="20% - 强调文字颜色 1 10 3" xfId="365"/>
    <cellStyle name="20% - 强调文字颜色 1 10 3 2" xfId="752"/>
    <cellStyle name="20% - 强调文字颜色 1 10 3 3" xfId="738"/>
    <cellStyle name="20% - 强调文字颜色 1 10 4" xfId="756"/>
    <cellStyle name="20% - 强调文字颜色 1 10 4 2" xfId="760"/>
    <cellStyle name="20% - 强调文字颜色 1 10 5" xfId="763"/>
    <cellStyle name="20% - 强调文字颜色 1 11" xfId="38"/>
    <cellStyle name="20% - 强调文字颜色 1 11 2" xfId="767"/>
    <cellStyle name="20% - 强调文字颜色 1 11 2 2" xfId="598"/>
    <cellStyle name="20% - 强调文字颜色 1 11 2 2 2" xfId="774"/>
    <cellStyle name="20% - 强调文字颜色 1 11 2 3" xfId="779"/>
    <cellStyle name="20% - 强调文字颜色 1 11 3" xfId="782"/>
    <cellStyle name="20% - 强调文字颜色 1 11 3 2" xfId="786"/>
    <cellStyle name="20% - 强调文字颜色 1 11 3 3" xfId="794"/>
    <cellStyle name="20% - 强调文字颜色 1 11 4" xfId="57"/>
    <cellStyle name="20% - 强调文字颜色 1 11 4 2" xfId="798"/>
    <cellStyle name="20% - 强调文字颜色 1 11 5" xfId="60"/>
    <cellStyle name="20% - 强调文字颜色 1 12" xfId="805"/>
    <cellStyle name="20% - 强调文字颜色 1 12 2" xfId="579"/>
    <cellStyle name="20% - 强调文字颜色 1 12 2 2" xfId="639"/>
    <cellStyle name="20% - 强调文字颜色 1 12 2 2 2" xfId="808"/>
    <cellStyle name="20% - 强调文字颜色 1 12 2 3" xfId="813"/>
    <cellStyle name="20% - 强调文字颜色 1 12 3" xfId="815"/>
    <cellStyle name="20% - 强调文字颜色 1 12 3 2" xfId="820"/>
    <cellStyle name="20% - 强调文字颜色 1 12 3 3" xfId="827"/>
    <cellStyle name="20% - 强调文字颜色 1 12 4" xfId="830"/>
    <cellStyle name="20% - 强调文字颜色 1 12 4 2" xfId="103"/>
    <cellStyle name="20% - 强调文字颜色 1 12 5" xfId="835"/>
    <cellStyle name="20% - 强调文字颜色 1 13" xfId="379"/>
    <cellStyle name="20% - 强调文字颜色 1 13 2" xfId="11"/>
    <cellStyle name="20% - 强调文字颜色 1 13 2 2" xfId="444"/>
    <cellStyle name="20% - 强调文字颜色 1 13 3" xfId="838"/>
    <cellStyle name="20% - 强调文字颜色 1 13 3 2" xfId="462"/>
    <cellStyle name="20% - 强调文字颜色 1 13 3 2 2" xfId="125"/>
    <cellStyle name="20% - 强调文字颜色 1 13 3 2 3" xfId="138"/>
    <cellStyle name="20% - 强调文字颜色 1 13 3 3" xfId="841"/>
    <cellStyle name="20% - 强调文字颜色 1 13 3 4" xfId="658"/>
    <cellStyle name="20% - 强调文字颜色 1 13 4" xfId="214"/>
    <cellStyle name="20% - 强调文字颜色 1 13 4 2" xfId="470"/>
    <cellStyle name="20% - 强调文字颜色 1 13 5" xfId="589"/>
    <cellStyle name="20% - 强调文字颜色 1 14" xfId="392"/>
    <cellStyle name="20% - 强调文字颜色 1 15" xfId="402"/>
    <cellStyle name="20% - 强调文字颜色 1 16" xfId="848"/>
    <cellStyle name="20% - 强调文字颜色 1 17" xfId="771"/>
    <cellStyle name="20% - 强调文字颜色 1 18" xfId="851"/>
    <cellStyle name="20% - 强调文字颜色 1 19" xfId="854"/>
    <cellStyle name="20% - 强调文字颜色 1 2" xfId="670"/>
    <cellStyle name="20% - 强调文字颜色 1 2 2" xfId="855"/>
    <cellStyle name="20% - 强调文字颜色 1 2 2 2" xfId="856"/>
    <cellStyle name="20% - 强调文字颜色 1 2 2 2 2" xfId="283"/>
    <cellStyle name="20% - 强调文字颜色 1 2 2 3" xfId="857"/>
    <cellStyle name="20% - 强调文字颜色 1 2 3" xfId="859"/>
    <cellStyle name="20% - 强调文字颜色 1 2 3 2" xfId="865"/>
    <cellStyle name="20% - 强调文字颜色 1 2 3 2 2" xfId="868"/>
    <cellStyle name="20% - 强调文字颜色 1 2 3 2 3" xfId="869"/>
    <cellStyle name="20% - 强调文字颜色 1 2 3 3" xfId="605"/>
    <cellStyle name="20% - 强调文字颜色 1 2 3 4" xfId="879"/>
    <cellStyle name="20% - 强调文字颜色 1 2 4" xfId="882"/>
    <cellStyle name="20% - 强调文字颜色 1 2 4 2" xfId="648"/>
    <cellStyle name="20% - 强调文字颜色 1 2 4 3" xfId="892"/>
    <cellStyle name="20% - 强调文字颜色 1 2 5" xfId="182"/>
    <cellStyle name="20% - 强调文字颜色 1 2 5 2" xfId="191"/>
    <cellStyle name="20% - 强调文字颜色 1 2 6" xfId="528"/>
    <cellStyle name="20% - 强调文字颜色 1 20" xfId="401"/>
    <cellStyle name="20% - 强调文字颜色 1 3" xfId="635"/>
    <cellStyle name="20% - 强调文字颜色 1 3 2" xfId="807"/>
    <cellStyle name="20% - 强调文字颜色 1 3 2 2" xfId="893"/>
    <cellStyle name="20% - 强调文字颜色 1 3 2 2 2" xfId="875"/>
    <cellStyle name="20% - 强调文字颜色 1 3 2 3" xfId="894"/>
    <cellStyle name="20% - 强调文字颜色 1 3 3" xfId="895"/>
    <cellStyle name="20% - 强调文字颜色 1 3 3 2" xfId="896"/>
    <cellStyle name="20% - 强调文字颜色 1 3 3 3" xfId="898"/>
    <cellStyle name="20% - 强调文字颜色 1 3 4" xfId="899"/>
    <cellStyle name="20% - 强调文字颜色 1 3 4 2" xfId="905"/>
    <cellStyle name="20% - 强调文字颜色 1 3 5" xfId="906"/>
    <cellStyle name="20% - 强调文字颜色 1 3 6" xfId="907"/>
    <cellStyle name="20% - 强调文字颜色 1 4" xfId="810"/>
    <cellStyle name="20% - 强调文字颜色 1 4 2" xfId="615"/>
    <cellStyle name="20% - 强调文字颜色 1 4 2 2" xfId="909"/>
    <cellStyle name="20% - 强调文字颜色 1 4 2 2 2" xfId="912"/>
    <cellStyle name="20% - 强调文字颜色 1 4 2 3" xfId="913"/>
    <cellStyle name="20% - 强调文字颜色 1 4 3" xfId="85"/>
    <cellStyle name="20% - 强调文字颜色 1 4 3 2" xfId="914"/>
    <cellStyle name="20% - 强调文字颜色 1 4 3 3" xfId="915"/>
    <cellStyle name="20% - 强调文字颜色 1 4 4" xfId="916"/>
    <cellStyle name="20% - 强调文字颜色 1 4 4 2" xfId="111"/>
    <cellStyle name="20% - 强调文字颜色 1 4 5" xfId="725"/>
    <cellStyle name="20% - 强调文字颜色 1 5" xfId="919"/>
    <cellStyle name="20% - 强调文字颜色 1 5 2" xfId="920"/>
    <cellStyle name="20% - 强调文字颜色 1 5 2 2" xfId="922"/>
    <cellStyle name="20% - 强调文字颜色 1 5 2 2 2" xfId="837"/>
    <cellStyle name="20% - 强调文字颜色 1 5 2 3" xfId="925"/>
    <cellStyle name="20% - 强调文字颜色 1 5 3" xfId="926"/>
    <cellStyle name="20% - 强调文字颜色 1 5 3 2" xfId="928"/>
    <cellStyle name="20% - 强调文字颜色 1 5 3 3" xfId="545"/>
    <cellStyle name="20% - 强调文字颜色 1 5 4" xfId="929"/>
    <cellStyle name="20% - 强调文字颜色 1 5 4 2" xfId="931"/>
    <cellStyle name="20% - 强调文字颜色 1 5 5" xfId="932"/>
    <cellStyle name="20% - 强调文字颜色 1 6" xfId="933"/>
    <cellStyle name="20% - 强调文字颜色 1 6 2" xfId="934"/>
    <cellStyle name="20% - 强调文字颜色 1 6 2 2" xfId="19"/>
    <cellStyle name="20% - 强调文字颜色 1 6 2 2 2" xfId="327"/>
    <cellStyle name="20% - 强调文字颜色 1 6 2 3" xfId="354"/>
    <cellStyle name="20% - 强调文字颜色 1 6 3" xfId="935"/>
    <cellStyle name="20% - 强调文字颜色 1 6 3 2" xfId="475"/>
    <cellStyle name="20% - 强调文字颜色 1 6 3 3" xfId="504"/>
    <cellStyle name="20% - 强调文字颜色 1 6 4" xfId="936"/>
    <cellStyle name="20% - 强调文字颜色 1 6 4 2" xfId="938"/>
    <cellStyle name="20% - 强调文字颜色 1 6 5" xfId="939"/>
    <cellStyle name="20% - 强调文字颜色 1 7" xfId="550"/>
    <cellStyle name="20% - 强调文字颜色 1 7 2" xfId="942"/>
    <cellStyle name="20% - 强调文字颜色 1 7 2 2" xfId="943"/>
    <cellStyle name="20% - 强调文字颜色 1 7 2 2 2" xfId="45"/>
    <cellStyle name="20% - 强调文字颜色 1 7 2 3" xfId="944"/>
    <cellStyle name="20% - 强调文字颜色 1 7 3" xfId="946"/>
    <cellStyle name="20% - 强调文字颜色 1 7 3 2" xfId="948"/>
    <cellStyle name="20% - 强调文字颜色 1 7 3 3" xfId="950"/>
    <cellStyle name="20% - 强调文字颜色 1 7 4" xfId="256"/>
    <cellStyle name="20% - 强调文字颜色 1 7 4 2" xfId="264"/>
    <cellStyle name="20% - 强调文字颜色 1 7 5" xfId="269"/>
    <cellStyle name="20% - 强调文字颜色 1 8" xfId="668"/>
    <cellStyle name="20% - 强调文字颜色 1 8 2" xfId="952"/>
    <cellStyle name="20% - 强调文字颜色 1 8 2 2" xfId="959"/>
    <cellStyle name="20% - 强调文字颜色 1 8 2 2 2" xfId="965"/>
    <cellStyle name="20% - 强调文字颜色 1 8 2 3" xfId="967"/>
    <cellStyle name="20% - 强调文字颜色 1 8 3" xfId="969"/>
    <cellStyle name="20% - 强调文字颜色 1 8 3 2" xfId="972"/>
    <cellStyle name="20% - 强调文字颜色 1 8 3 3" xfId="978"/>
    <cellStyle name="20% - 强调文字颜色 1 8 4" xfId="162"/>
    <cellStyle name="20% - 强调文字颜色 1 8 4 2" xfId="980"/>
    <cellStyle name="20% - 强调文字颜色 1 8 5" xfId="169"/>
    <cellStyle name="20% - 强调文字颜色 1 9" xfId="982"/>
    <cellStyle name="20% - 强调文字颜色 1 9 2" xfId="986"/>
    <cellStyle name="20% - 强调文字颜色 1 9 2 2" xfId="134"/>
    <cellStyle name="20% - 强调文字颜色 1 9 2 2 2" xfId="84"/>
    <cellStyle name="20% - 强调文字颜色 1 9 2 3" xfId="141"/>
    <cellStyle name="20% - 强调文字颜色 1 9 3" xfId="989"/>
    <cellStyle name="20% - 强调文字颜色 1 9 3 2" xfId="853"/>
    <cellStyle name="20% - 强调文字颜色 1 9 3 3" xfId="991"/>
    <cellStyle name="20% - 强调文字颜色 1 9 4" xfId="992"/>
    <cellStyle name="20% - 强调文字颜色 1 9 4 2" xfId="993"/>
    <cellStyle name="20% - 强调文字颜色 1 9 5" xfId="176"/>
    <cellStyle name="20% - 强调文字颜色 2 10" xfId="996"/>
    <cellStyle name="20% - 强调文字颜色 2 10 2" xfId="833"/>
    <cellStyle name="20% - 强调文字颜色 2 10 2 2" xfId="349"/>
    <cellStyle name="20% - 强调文字颜色 2 10 2 2 2" xfId="1000"/>
    <cellStyle name="20% - 强调文字颜色 2 10 2 3" xfId="1003"/>
    <cellStyle name="20% - 强调文字颜色 2 10 3" xfId="1008"/>
    <cellStyle name="20% - 强调文字颜色 2 10 3 2" xfId="370"/>
    <cellStyle name="20% - 强调文字颜色 2 10 3 3" xfId="1011"/>
    <cellStyle name="20% - 强调文字颜色 2 10 4" xfId="1016"/>
    <cellStyle name="20% - 强调文字颜色 2 10 4 2" xfId="1021"/>
    <cellStyle name="20% - 强调文字颜色 2 10 5" xfId="862"/>
    <cellStyle name="20% - 强调文字颜色 2 11" xfId="1024"/>
    <cellStyle name="20% - 强调文字颜色 2 11 2" xfId="588"/>
    <cellStyle name="20% - 强调文字颜色 2 11 2 2" xfId="500"/>
    <cellStyle name="20% - 强调文字颜色 2 11 2 2 2" xfId="1029"/>
    <cellStyle name="20% - 强调文字颜色 2 11 2 3" xfId="709"/>
    <cellStyle name="20% - 强调文字颜色 2 11 3" xfId="118"/>
    <cellStyle name="20% - 强调文字颜色 2 11 3 2" xfId="520"/>
    <cellStyle name="20% - 强调文字颜色 2 11 3 3" xfId="296"/>
    <cellStyle name="20% - 强调文字颜色 2 11 4" xfId="1032"/>
    <cellStyle name="20% - 强调文字颜色 2 11 4 2" xfId="451"/>
    <cellStyle name="20% - 强调文字颜色 2 11 5" xfId="642"/>
    <cellStyle name="20% - 强调文字颜色 2 12" xfId="1035"/>
    <cellStyle name="20% - 强调文字颜色 2 12 2" xfId="1039"/>
    <cellStyle name="20% - 强调文字颜色 2 12 2 2" xfId="602"/>
    <cellStyle name="20% - 强调文字颜色 2 12 2 2 2" xfId="677"/>
    <cellStyle name="20% - 强调文字颜色 2 12 2 3" xfId="874"/>
    <cellStyle name="20% - 强调文字颜色 2 12 3" xfId="1041"/>
    <cellStyle name="20% - 强调文字颜色 2 12 3 2" xfId="886"/>
    <cellStyle name="20% - 强调文字颜色 2 12 3 3" xfId="1043"/>
    <cellStyle name="20% - 强调文字颜色 2 12 4" xfId="1046"/>
    <cellStyle name="20% - 强调文字颜色 2 12 4 2" xfId="4"/>
    <cellStyle name="20% - 强调文字颜色 2 12 5" xfId="187"/>
    <cellStyle name="20% - 强调文字颜色 2 13" xfId="481"/>
    <cellStyle name="20% - 强调文字颜色 2 13 2" xfId="484"/>
    <cellStyle name="20% - 强调文字颜色 2 13 2 2" xfId="897"/>
    <cellStyle name="20% - 强调文字颜色 2 13 3" xfId="1047"/>
    <cellStyle name="20% - 强调文字颜色 2 13 3 2" xfId="80"/>
    <cellStyle name="20% - 强调文字颜色 2 13 3 2 2" xfId="28"/>
    <cellStyle name="20% - 强调文字颜色 2 13 3 2 3" xfId="132"/>
    <cellStyle name="20% - 强调文字颜色 2 13 3 3" xfId="630"/>
    <cellStyle name="20% - 强调文字颜色 2 13 3 4" xfId="957"/>
    <cellStyle name="20% - 强调文字颜色 2 13 4" xfId="1048"/>
    <cellStyle name="20% - 强调文字颜色 2 13 4 2" xfId="1049"/>
    <cellStyle name="20% - 强调文字颜色 2 13 5" xfId="531"/>
    <cellStyle name="20% - 强调文字颜色 2 14" xfId="224"/>
    <cellStyle name="20% - 强调文字颜色 2 15" xfId="494"/>
    <cellStyle name="20% - 强调文字颜色 2 16" xfId="705"/>
    <cellStyle name="20% - 强调文字颜色 2 17" xfId="1050"/>
    <cellStyle name="20% - 强调文字颜色 2 18" xfId="1058"/>
    <cellStyle name="20% - 强调文字颜色 2 19" xfId="1061"/>
    <cellStyle name="20% - 强调文字颜色 2 2" xfId="1063"/>
    <cellStyle name="20% - 强调文字颜色 2 2 2" xfId="1064"/>
    <cellStyle name="20% - 强调文字颜色 2 2 2 2" xfId="1066"/>
    <cellStyle name="20% - 强调文字颜色 2 2 2 2 2" xfId="983"/>
    <cellStyle name="20% - 强调文字颜色 2 2 2 3" xfId="1069"/>
    <cellStyle name="20% - 强调文字颜色 2 2 3" xfId="216"/>
    <cellStyle name="20% - 强调文字颜色 2 2 3 2" xfId="1070"/>
    <cellStyle name="20% - 强调文字颜色 2 2 3 2 2" xfId="77"/>
    <cellStyle name="20% - 强调文字颜色 2 2 3 2 3" xfId="1071"/>
    <cellStyle name="20% - 强调文字颜色 2 2 3 3" xfId="1072"/>
    <cellStyle name="20% - 强调文字颜色 2 2 3 4" xfId="911"/>
    <cellStyle name="20% - 强调文字颜色 2 2 4" xfId="1073"/>
    <cellStyle name="20% - 强调文字颜色 2 2 4 2" xfId="1074"/>
    <cellStyle name="20% - 强调文字颜色 2 2 4 3" xfId="674"/>
    <cellStyle name="20% - 强调文字颜色 2 2 5" xfId="1075"/>
    <cellStyle name="20% - 强调文字颜色 2 2 5 2" xfId="923"/>
    <cellStyle name="20% - 强调文字颜色 2 2 6" xfId="1025"/>
    <cellStyle name="20% - 强调文字颜色 2 20" xfId="493"/>
    <cellStyle name="20% - 强调文字颜色 2 3" xfId="817"/>
    <cellStyle name="20% - 强调文字颜色 2 3 2" xfId="1076"/>
    <cellStyle name="20% - 强调文字颜色 2 3 2 2" xfId="1078"/>
    <cellStyle name="20% - 强调文字颜色 2 3 2 2 2" xfId="53"/>
    <cellStyle name="20% - 强调文字颜色 2 3 2 3" xfId="1079"/>
    <cellStyle name="20% - 强调文字颜色 2 3 3" xfId="1080"/>
    <cellStyle name="20% - 强调文字颜色 2 3 3 2" xfId="1082"/>
    <cellStyle name="20% - 强调文字颜色 2 3 3 3" xfId="619"/>
    <cellStyle name="20% - 强调文字颜色 2 3 4" xfId="1083"/>
    <cellStyle name="20% - 强调文字颜色 2 3 4 2" xfId="1055"/>
    <cellStyle name="20% - 强调文字颜色 2 3 5" xfId="1084"/>
    <cellStyle name="20% - 强调文字颜色 2 3 6" xfId="14"/>
    <cellStyle name="20% - 强调文字颜色 2 4" xfId="822"/>
    <cellStyle name="20% - 强调文字颜色 2 4 2" xfId="76"/>
    <cellStyle name="20% - 强调文字颜色 2 4 2 2" xfId="115"/>
    <cellStyle name="20% - 强调文字颜色 2 4 2 2 2" xfId="1062"/>
    <cellStyle name="20% - 强调文字颜色 2 4 2 3" xfId="10"/>
    <cellStyle name="20% - 强调文字颜色 2 4 3" xfId="1085"/>
    <cellStyle name="20% - 强调文字颜色 2 4 3 2" xfId="1086"/>
    <cellStyle name="20% - 强调文字颜色 2 4 3 3" xfId="1087"/>
    <cellStyle name="20% - 强调文字颜色 2 4 4" xfId="1088"/>
    <cellStyle name="20% - 强调文字颜色 2 4 4 2" xfId="1091"/>
    <cellStyle name="20% - 强调文字颜色 2 4 5" xfId="1092"/>
    <cellStyle name="20% - 强调文字颜色 2 5" xfId="1093"/>
    <cellStyle name="20% - 强调文字颜色 2 5 2" xfId="1094"/>
    <cellStyle name="20% - 强调文字颜色 2 5 2 2" xfId="1095"/>
    <cellStyle name="20% - 强调文字颜色 2 5 2 2 2" xfId="1096"/>
    <cellStyle name="20% - 强调文字颜色 2 5 2 3" xfId="718"/>
    <cellStyle name="20% - 强调文字颜色 2 5 3" xfId="1097"/>
    <cellStyle name="20% - 强调文字颜色 2 5 3 2" xfId="201"/>
    <cellStyle name="20% - 强调文字颜色 2 5 3 3" xfId="206"/>
    <cellStyle name="20% - 强调文字颜色 2 5 4" xfId="1098"/>
    <cellStyle name="20% - 强调文字颜色 2 5 4 2" xfId="1100"/>
    <cellStyle name="20% - 强调文字颜色 2 5 5" xfId="211"/>
    <cellStyle name="20% - 强调文字颜色 2 6" xfId="1065"/>
    <cellStyle name="20% - 强调文字颜色 2 6 2" xfId="981"/>
    <cellStyle name="20% - 强调文字颜色 2 6 2 2" xfId="984"/>
    <cellStyle name="20% - 强调文字颜色 2 6 2 2 2" xfId="131"/>
    <cellStyle name="20% - 强调文字颜色 2 6 2 3" xfId="987"/>
    <cellStyle name="20% - 强调文字颜色 2 6 3" xfId="208"/>
    <cellStyle name="20% - 强调文字颜色 2 6 3 2" xfId="1101"/>
    <cellStyle name="20% - 强调文字颜色 2 6 3 3" xfId="309"/>
    <cellStyle name="20% - 强调文字颜色 2 6 4" xfId="1103"/>
    <cellStyle name="20% - 强调文字颜色 2 6 4 2" xfId="1106"/>
    <cellStyle name="20% - 强调文字颜色 2 6 5" xfId="1107"/>
    <cellStyle name="20% - 强调文字颜色 2 7" xfId="1068"/>
    <cellStyle name="20% - 强调文字颜色 2 7 2" xfId="1108"/>
    <cellStyle name="20% - 强调文字颜色 2 7 2 2" xfId="1109"/>
    <cellStyle name="20% - 强调文字颜色 2 7 2 2 2" xfId="884"/>
    <cellStyle name="20% - 强调文字颜色 2 7 2 3" xfId="722"/>
    <cellStyle name="20% - 强调文字颜色 2 7 3" xfId="1110"/>
    <cellStyle name="20% - 强调文字颜色 2 7 3 2" xfId="1112"/>
    <cellStyle name="20% - 强调文字颜色 2 7 3 3" xfId="335"/>
    <cellStyle name="20% - 强调文字颜色 2 7 4" xfId="434"/>
    <cellStyle name="20% - 强调文字颜色 2 7 4 2" xfId="537"/>
    <cellStyle name="20% - 强调文字颜色 2 7 5" xfId="1113"/>
    <cellStyle name="20% - 强调文字颜色 2 8" xfId="1118"/>
    <cellStyle name="20% - 强调文字颜色 2 8 2" xfId="1119"/>
    <cellStyle name="20% - 强调文字颜色 2 8 2 2" xfId="1122"/>
    <cellStyle name="20% - 强调文字颜色 2 8 2 2 2" xfId="1123"/>
    <cellStyle name="20% - 强调文字颜色 2 8 2 3" xfId="1125"/>
    <cellStyle name="20% - 强调文字颜色 2 8 3" xfId="1126"/>
    <cellStyle name="20% - 强调文字颜色 2 8 3 2" xfId="1130"/>
    <cellStyle name="20% - 强调文字颜色 2 8 3 3" xfId="359"/>
    <cellStyle name="20% - 强调文字颜色 2 8 4" xfId="159"/>
    <cellStyle name="20% - 强调文字颜色 2 8 4 2" xfId="1133"/>
    <cellStyle name="20% - 强调文字颜色 2 8 5" xfId="1134"/>
    <cellStyle name="20% - 强调文字颜色 2 9" xfId="1135"/>
    <cellStyle name="20% - 强调文字颜色 2 9 2" xfId="1136"/>
    <cellStyle name="20% - 强调文字颜色 2 9 2 2" xfId="1138"/>
    <cellStyle name="20% - 强调文字颜色 2 9 2 2 2" xfId="1139"/>
    <cellStyle name="20% - 强调文字颜色 2 9 2 3" xfId="183"/>
    <cellStyle name="20% - 强调文字颜色 2 9 3" xfId="1140"/>
    <cellStyle name="20% - 强调文字颜色 2 9 3 2" xfId="1142"/>
    <cellStyle name="20% - 强调文字颜色 2 9 3 3" xfId="1144"/>
    <cellStyle name="20% - 强调文字颜色 2 9 4" xfId="1145"/>
    <cellStyle name="20% - 强调文字颜色 2 9 4 2" xfId="1146"/>
    <cellStyle name="20% - 强调文字颜色 2 9 5" xfId="1147"/>
    <cellStyle name="20% - 强调文字颜色 3 10" xfId="181"/>
    <cellStyle name="20% - 强调文字颜色 3 10 2" xfId="190"/>
    <cellStyle name="20% - 强调文字颜色 3 10 2 2" xfId="1152"/>
    <cellStyle name="20% - 强调文字颜色 3 10 2 2 2" xfId="1156"/>
    <cellStyle name="20% - 强调文字颜色 3 10 2 3" xfId="1160"/>
    <cellStyle name="20% - 强调文字颜色 3 10 3" xfId="1168"/>
    <cellStyle name="20% - 强调文字颜色 3 10 3 2" xfId="1174"/>
    <cellStyle name="20% - 强调文字颜色 3 10 3 3" xfId="1178"/>
    <cellStyle name="20% - 强调文字颜色 3 10 4" xfId="1185"/>
    <cellStyle name="20% - 强调文字颜色 3 10 4 2" xfId="1192"/>
    <cellStyle name="20% - 强调文字颜色 3 10 5" xfId="1197"/>
    <cellStyle name="20% - 强调文字颜色 3 11" xfId="527"/>
    <cellStyle name="20% - 强调文字颜色 3 11 2" xfId="1200"/>
    <cellStyle name="20% - 强调文字颜色 3 11 2 2" xfId="1204"/>
    <cellStyle name="20% - 强调文字颜色 3 11 2 2 2" xfId="1207"/>
    <cellStyle name="20% - 强调文字颜色 3 11 2 3" xfId="1208"/>
    <cellStyle name="20% - 强调文字颜色 3 11 3" xfId="1214"/>
    <cellStyle name="20% - 强调文字颜色 3 11 3 2" xfId="1218"/>
    <cellStyle name="20% - 强调文字颜色 3 11 3 3" xfId="1221"/>
    <cellStyle name="20% - 强调文字颜色 3 11 4" xfId="1227"/>
    <cellStyle name="20% - 强调文字颜色 3 11 4 2" xfId="1232"/>
    <cellStyle name="20% - 强调文字颜色 3 11 5" xfId="1240"/>
    <cellStyle name="20% - 强调文字颜色 3 12" xfId="1243"/>
    <cellStyle name="20% - 强调文字颜色 3 12 2" xfId="1246"/>
    <cellStyle name="20% - 强调文字颜色 3 12 2 2" xfId="1249"/>
    <cellStyle name="20% - 强调文字颜色 3 12 2 2 2" xfId="1252"/>
    <cellStyle name="20% - 强调文字颜色 3 12 2 3" xfId="1254"/>
    <cellStyle name="20% - 强调文字颜色 3 12 3" xfId="1257"/>
    <cellStyle name="20% - 强调文字颜色 3 12 3 2" xfId="1261"/>
    <cellStyle name="20% - 强调文字颜色 3 12 3 3" xfId="1265"/>
    <cellStyle name="20% - 强调文字颜色 3 12 4" xfId="1267"/>
    <cellStyle name="20% - 强调文字颜色 3 12 4 2" xfId="657"/>
    <cellStyle name="20% - 强调文字颜色 3 12 5" xfId="1271"/>
    <cellStyle name="20% - 强调文字颜色 3 13" xfId="1274"/>
    <cellStyle name="20% - 强调文字颜色 3 13 2" xfId="1275"/>
    <cellStyle name="20% - 强调文字颜色 3 13 2 2" xfId="1278"/>
    <cellStyle name="20% - 强调文字颜色 3 13 3" xfId="1279"/>
    <cellStyle name="20% - 强调文字颜色 3 13 3 2" xfId="1282"/>
    <cellStyle name="20% - 强调文字颜色 3 13 3 2 2" xfId="1284"/>
    <cellStyle name="20% - 强调文字颜色 3 13 3 2 3" xfId="1287"/>
    <cellStyle name="20% - 强调文字颜色 3 13 3 3" xfId="1290"/>
    <cellStyle name="20% - 强调文字颜色 3 13 3 4" xfId="1296"/>
    <cellStyle name="20% - 强调文字颜色 3 13 4" xfId="1297"/>
    <cellStyle name="20% - 强调文字颜色 3 13 4 2" xfId="1299"/>
    <cellStyle name="20% - 强调文字颜色 3 13 5" xfId="1300"/>
    <cellStyle name="20% - 强调文字颜色 3 14" xfId="1306"/>
    <cellStyle name="20% - 强调文字颜色 3 15" xfId="1311"/>
    <cellStyle name="20% - 强调文字颜色 3 16" xfId="1316"/>
    <cellStyle name="20% - 强调文字颜色 3 17" xfId="1318"/>
    <cellStyle name="20% - 强调文字颜色 3 18" xfId="1320"/>
    <cellStyle name="20% - 强调文字颜色 3 19" xfId="1321"/>
    <cellStyle name="20% - 强调文字颜色 3 2" xfId="1322"/>
    <cellStyle name="20% - 强调文字颜色 3 2 2" xfId="1325"/>
    <cellStyle name="20% - 强调文字颜色 3 2 2 2" xfId="1326"/>
    <cellStyle name="20% - 强调文字颜色 3 2 2 2 2" xfId="1328"/>
    <cellStyle name="20% - 强调文字颜色 3 2 2 3" xfId="1329"/>
    <cellStyle name="20% - 强调文字颜色 3 2 3" xfId="1332"/>
    <cellStyle name="20% - 强调文字颜色 3 2 3 2" xfId="1334"/>
    <cellStyle name="20% - 强调文字颜色 3 2 3 2 2" xfId="1335"/>
    <cellStyle name="20% - 强调文字颜色 3 2 3 2 3" xfId="1337"/>
    <cellStyle name="20% - 强调文字颜色 3 2 3 3" xfId="1338"/>
    <cellStyle name="20% - 强调文字颜色 3 2 3 4" xfId="1339"/>
    <cellStyle name="20% - 强调文字颜色 3 2 4" xfId="1341"/>
    <cellStyle name="20% - 强调文字颜色 3 2 4 2" xfId="1345"/>
    <cellStyle name="20% - 强调文字颜色 3 2 4 3" xfId="1349"/>
    <cellStyle name="20% - 强调文字颜色 3 2 5" xfId="1352"/>
    <cellStyle name="20% - 强调文字颜色 3 2 5 2" xfId="1354"/>
    <cellStyle name="20% - 强调文字颜色 3 2 6" xfId="1356"/>
    <cellStyle name="20% - 强调文字颜色 3 20" xfId="1312"/>
    <cellStyle name="20% - 强调文字颜色 3 3" xfId="1358"/>
    <cellStyle name="20% - 强调文字颜色 3 3 2" xfId="1359"/>
    <cellStyle name="20% - 强调文字颜色 3 3 2 2" xfId="1360"/>
    <cellStyle name="20% - 强调文字颜色 3 3 2 2 2" xfId="476"/>
    <cellStyle name="20% - 强调文字颜色 3 3 2 3" xfId="1366"/>
    <cellStyle name="20% - 强调文字颜色 3 3 3" xfId="1369"/>
    <cellStyle name="20% - 强调文字颜色 3 3 3 2" xfId="1373"/>
    <cellStyle name="20% - 强调文字颜色 3 3 3 3" xfId="1374"/>
    <cellStyle name="20% - 强调文字颜色 3 3 4" xfId="1379"/>
    <cellStyle name="20% - 强调文字颜色 3 3 4 2" xfId="1385"/>
    <cellStyle name="20% - 强调文字颜色 3 3 5" xfId="1388"/>
    <cellStyle name="20% - 强调文字颜色 3 3 6" xfId="1389"/>
    <cellStyle name="20% - 强调文字颜色 3 4" xfId="1391"/>
    <cellStyle name="20% - 强调文字颜色 3 4 2" xfId="1394"/>
    <cellStyle name="20% - 强调文字颜色 3 4 2 2" xfId="1396"/>
    <cellStyle name="20% - 强调文字颜色 3 4 2 2 2" xfId="1399"/>
    <cellStyle name="20% - 强调文字颜色 3 4 2 3" xfId="1400"/>
    <cellStyle name="20% - 强调文字颜色 3 4 3" xfId="1403"/>
    <cellStyle name="20% - 强调文字颜色 3 4 3 2" xfId="1404"/>
    <cellStyle name="20% - 强调文字颜色 3 4 3 3" xfId="1405"/>
    <cellStyle name="20% - 强调文字颜色 3 4 4" xfId="1408"/>
    <cellStyle name="20% - 强调文字颜色 3 4 4 2" xfId="1412"/>
    <cellStyle name="20% - 强调文字颜色 3 4 5" xfId="1415"/>
    <cellStyle name="20% - 强调文字颜色 3 5" xfId="1421"/>
    <cellStyle name="20% - 强调文字颜色 3 5 2" xfId="1424"/>
    <cellStyle name="20% - 强调文字颜色 3 5 2 2" xfId="1425"/>
    <cellStyle name="20% - 强调文字颜色 3 5 2 2 2" xfId="1426"/>
    <cellStyle name="20% - 强调文字颜色 3 5 2 3" xfId="1427"/>
    <cellStyle name="20% - 强调文字颜色 3 5 3" xfId="1429"/>
    <cellStyle name="20% - 强调文字颜色 3 5 3 2" xfId="1431"/>
    <cellStyle name="20% - 强调文字颜色 3 5 3 3" xfId="1432"/>
    <cellStyle name="20% - 强调文字颜色 3 5 4" xfId="1435"/>
    <cellStyle name="20% - 强调文字颜色 3 5 4 2" xfId="1437"/>
    <cellStyle name="20% - 强调文字颜色 3 5 5" xfId="1440"/>
    <cellStyle name="20% - 强调文字颜色 3 6" xfId="1445"/>
    <cellStyle name="20% - 强调文字颜色 3 6 2" xfId="1446"/>
    <cellStyle name="20% - 强调文字颜色 3 6 2 2" xfId="1447"/>
    <cellStyle name="20% - 强调文字颜色 3 6 2 2 2" xfId="1448"/>
    <cellStyle name="20% - 强调文字颜色 3 6 2 3" xfId="279"/>
    <cellStyle name="20% - 强调文字颜色 3 6 3" xfId="1450"/>
    <cellStyle name="20% - 强调文字颜色 3 6 3 2" xfId="1452"/>
    <cellStyle name="20% - 强调文字颜色 3 6 3 3" xfId="1454"/>
    <cellStyle name="20% - 强调文字颜色 3 6 4" xfId="1455"/>
    <cellStyle name="20% - 强调文字颜色 3 6 4 2" xfId="1461"/>
    <cellStyle name="20% - 强调文字颜色 3 6 5" xfId="1462"/>
    <cellStyle name="20% - 强调文字颜色 3 7" xfId="1464"/>
    <cellStyle name="20% - 强调文字颜色 3 7 2" xfId="1465"/>
    <cellStyle name="20% - 强调文字颜色 3 7 2 2" xfId="232"/>
    <cellStyle name="20% - 强调文字颜色 3 7 2 2 2" xfId="1467"/>
    <cellStyle name="20% - 强调文字颜色 3 7 2 3" xfId="1468"/>
    <cellStyle name="20% - 强调文字颜色 3 7 3" xfId="1470"/>
    <cellStyle name="20% - 强调文字颜色 3 7 3 2" xfId="1472"/>
    <cellStyle name="20% - 强调文字颜色 3 7 3 3" xfId="1475"/>
    <cellStyle name="20% - 强调文字颜色 3 7 4" xfId="1476"/>
    <cellStyle name="20% - 强调文字颜色 3 7 4 2" xfId="1478"/>
    <cellStyle name="20% - 强调文字颜色 3 7 5" xfId="1479"/>
    <cellStyle name="20% - 强调文字颜色 3 8" xfId="1480"/>
    <cellStyle name="20% - 强调文字颜色 3 8 2" xfId="1482"/>
    <cellStyle name="20% - 强调文字颜色 3 8 2 2" xfId="559"/>
    <cellStyle name="20% - 强调文字颜色 3 8 2 2 2" xfId="1484"/>
    <cellStyle name="20% - 强调文字颜色 3 8 2 3" xfId="1485"/>
    <cellStyle name="20% - 强调文字颜色 3 8 3" xfId="1487"/>
    <cellStyle name="20% - 强调文字颜色 3 8 3 2" xfId="1492"/>
    <cellStyle name="20% - 强调文字颜色 3 8 3 3" xfId="1493"/>
    <cellStyle name="20% - 强调文字颜色 3 8 4" xfId="459"/>
    <cellStyle name="20% - 强调文字颜色 3 8 4 2" xfId="1496"/>
    <cellStyle name="20% - 强调文字颜色 3 8 5" xfId="1498"/>
    <cellStyle name="20% - 强调文字颜色 3 9" xfId="1501"/>
    <cellStyle name="20% - 强调文字颜色 3 9 2" xfId="1503"/>
    <cellStyle name="20% - 强调文字颜色 3 9 2 2" xfId="1505"/>
    <cellStyle name="20% - 强调文字颜色 3 9 2 2 2" xfId="581"/>
    <cellStyle name="20% - 强调文字颜色 3 9 2 3" xfId="383"/>
    <cellStyle name="20% - 强调文字颜色 3 9 3" xfId="1508"/>
    <cellStyle name="20% - 强调文字颜色 3 9 3 2" xfId="1510"/>
    <cellStyle name="20% - 强调文字颜色 3 9 3 3" xfId="250"/>
    <cellStyle name="20% - 强调文字颜色 3 9 4" xfId="1514"/>
    <cellStyle name="20% - 强调文字颜色 3 9 4 2" xfId="1517"/>
    <cellStyle name="20% - 强调文字颜色 3 9 5" xfId="1519"/>
    <cellStyle name="20% - 强调文字颜色 4 10" xfId="267"/>
    <cellStyle name="20% - 强调文字颜色 4 10 2" xfId="270"/>
    <cellStyle name="20% - 强调文字颜色 4 10 2 2" xfId="1523"/>
    <cellStyle name="20% - 强调文字颜色 4 10 2 2 2" xfId="1532"/>
    <cellStyle name="20% - 强调文字颜色 4 10 2 3" xfId="1537"/>
    <cellStyle name="20% - 强调文字颜色 4 10 3" xfId="1538"/>
    <cellStyle name="20% - 强调文字颜色 4 10 3 2" xfId="1546"/>
    <cellStyle name="20% - 强调文字颜色 4 10 3 3" xfId="1554"/>
    <cellStyle name="20% - 强调文字颜色 4 10 4" xfId="1556"/>
    <cellStyle name="20% - 强调文字颜色 4 10 4 2" xfId="1563"/>
    <cellStyle name="20% - 强调文字颜色 4 10 5" xfId="1362"/>
    <cellStyle name="20% - 强调文字颜色 4 11" xfId="277"/>
    <cellStyle name="20% - 强调文字颜色 4 11 2" xfId="1566"/>
    <cellStyle name="20% - 强调文字颜色 4 11 2 2" xfId="1571"/>
    <cellStyle name="20% - 强调文字颜色 4 11 2 2 2" xfId="1573"/>
    <cellStyle name="20% - 强调文字颜色 4 11 2 3" xfId="1576"/>
    <cellStyle name="20% - 强调文字颜色 4 11 3" xfId="1579"/>
    <cellStyle name="20% - 强调文字颜色 4 11 3 2" xfId="1585"/>
    <cellStyle name="20% - 强调文字颜色 4 11 3 3" xfId="1590"/>
    <cellStyle name="20% - 强调文字颜色 4 11 4" xfId="1595"/>
    <cellStyle name="20% - 强调文字颜色 4 11 4 2" xfId="1599"/>
    <cellStyle name="20% - 强调文字颜色 4 11 5" xfId="1372"/>
    <cellStyle name="20% - 强调文字颜色 4 12" xfId="1603"/>
    <cellStyle name="20% - 强调文字颜色 4 12 2" xfId="1606"/>
    <cellStyle name="20% - 强调文字颜色 4 12 2 2" xfId="1609"/>
    <cellStyle name="20% - 强调文字颜色 4 12 2 2 2" xfId="1611"/>
    <cellStyle name="20% - 强调文字颜色 4 12 2 3" xfId="1612"/>
    <cellStyle name="20% - 强调文字颜色 4 12 3" xfId="1614"/>
    <cellStyle name="20% - 强调文字颜色 4 12 3 2" xfId="1616"/>
    <cellStyle name="20% - 强调文字颜色 4 12 3 3" xfId="1618"/>
    <cellStyle name="20% - 强调文字颜色 4 12 4" xfId="1620"/>
    <cellStyle name="20% - 强调文字颜色 4 12 4 2" xfId="955"/>
    <cellStyle name="20% - 强调文字颜色 4 12 5" xfId="1383"/>
    <cellStyle name="20% - 强调文字颜色 4 13" xfId="1623"/>
    <cellStyle name="20% - 强调文字颜色 4 13 2" xfId="1624"/>
    <cellStyle name="20% - 强调文字颜色 4 13 2 2" xfId="1625"/>
    <cellStyle name="20% - 强调文字颜色 4 13 3" xfId="1626"/>
    <cellStyle name="20% - 强调文字颜色 4 13 3 2" xfId="1627"/>
    <cellStyle name="20% - 强调文字颜色 4 13 3 2 2" xfId="1628"/>
    <cellStyle name="20% - 强调文字颜色 4 13 3 2 3" xfId="1631"/>
    <cellStyle name="20% - 强调文字颜色 4 13 3 3" xfId="1633"/>
    <cellStyle name="20% - 强调文字颜色 4 13 3 4" xfId="324"/>
    <cellStyle name="20% - 强调文字颜色 4 13 4" xfId="1634"/>
    <cellStyle name="20% - 强调文字颜色 4 13 4 2" xfId="1635"/>
    <cellStyle name="20% - 强调文字颜色 4 13 5" xfId="1636"/>
    <cellStyle name="20% - 强调文字颜色 4 14" xfId="1641"/>
    <cellStyle name="20% - 强调文字颜色 4 15" xfId="903"/>
    <cellStyle name="20% - 强调文字颜色 4 16" xfId="1645"/>
    <cellStyle name="20% - 强调文字颜色 4 17" xfId="632"/>
    <cellStyle name="20% - 强调文字颜色 4 18" xfId="1647"/>
    <cellStyle name="20% - 强调文字颜色 4 19" xfId="1648"/>
    <cellStyle name="20% - 强调文字颜色 4 2" xfId="1649"/>
    <cellStyle name="20% - 强调文字颜色 4 2 2" xfId="1650"/>
    <cellStyle name="20% - 强调文字颜色 4 2 2 2" xfId="1378"/>
    <cellStyle name="20% - 强调文字颜色 4 2 2 2 2" xfId="1382"/>
    <cellStyle name="20% - 强调文字颜色 4 2 2 3" xfId="1387"/>
    <cellStyle name="20% - 强调文字颜色 4 2 3" xfId="1651"/>
    <cellStyle name="20% - 强调文字颜色 4 2 3 2" xfId="1407"/>
    <cellStyle name="20% - 强调文字颜色 4 2 3 2 2" xfId="1410"/>
    <cellStyle name="20% - 强调文字颜色 4 2 3 2 3" xfId="1655"/>
    <cellStyle name="20% - 强调文字颜色 4 2 3 3" xfId="1414"/>
    <cellStyle name="20% - 强调文字颜色 4 2 3 4" xfId="1657"/>
    <cellStyle name="20% - 强调文字颜色 4 2 4" xfId="1658"/>
    <cellStyle name="20% - 强调文字颜色 4 2 4 2" xfId="1434"/>
    <cellStyle name="20% - 强调文字颜色 4 2 4 3" xfId="1439"/>
    <cellStyle name="20% - 强调文字颜色 4 2 5" xfId="1659"/>
    <cellStyle name="20% - 强调文字颜色 4 2 5 2" xfId="1458"/>
    <cellStyle name="20% - 强调文字颜色 4 2 6" xfId="1660"/>
    <cellStyle name="20% - 强调文字颜色 4 20" xfId="904"/>
    <cellStyle name="20% - 强调文字颜色 4 3" xfId="348"/>
    <cellStyle name="20% - 强调文字颜色 4 3 2" xfId="999"/>
    <cellStyle name="20% - 强调文字颜色 4 3 2 2" xfId="1663"/>
    <cellStyle name="20% - 强调文字颜色 4 3 2 2 2" xfId="1668"/>
    <cellStyle name="20% - 强调文字颜色 4 3 2 3" xfId="1671"/>
    <cellStyle name="20% - 强调文字颜色 4 3 3" xfId="1672"/>
    <cellStyle name="20% - 强调文字颜色 4 3 3 2" xfId="1675"/>
    <cellStyle name="20% - 强调文字颜色 4 3 3 3" xfId="1678"/>
    <cellStyle name="20% - 强调文字颜色 4 3 4" xfId="1661"/>
    <cellStyle name="20% - 强调文字颜色 4 3 4 2" xfId="1666"/>
    <cellStyle name="20% - 强调文字颜色 4 3 5" xfId="1669"/>
    <cellStyle name="20% - 强调文字颜色 4 3 6" xfId="1679"/>
    <cellStyle name="20% - 强调文字颜色 4 4" xfId="1005"/>
    <cellStyle name="20% - 强调文字颜色 4 4 2" xfId="1680"/>
    <cellStyle name="20% - 强调文字颜色 4 4 2 2" xfId="1683"/>
    <cellStyle name="20% - 强调文字颜色 4 4 2 2 2" xfId="1687"/>
    <cellStyle name="20% - 强调文字颜色 4 4 2 3" xfId="1690"/>
    <cellStyle name="20% - 强调文字颜色 4 4 3" xfId="1692"/>
    <cellStyle name="20% - 强调文字颜色 4 4 3 2" xfId="1695"/>
    <cellStyle name="20% - 强调文字颜色 4 4 3 3" xfId="1698"/>
    <cellStyle name="20% - 强调文字颜色 4 4 4" xfId="1673"/>
    <cellStyle name="20% - 强调文字颜色 4 4 4 2" xfId="1701"/>
    <cellStyle name="20% - 强调文字颜色 4 4 5" xfId="1676"/>
    <cellStyle name="20% - 强调文字颜色 4 5" xfId="1705"/>
    <cellStyle name="20% - 强调文字颜色 4 5 2" xfId="1707"/>
    <cellStyle name="20% - 强调文字颜色 4 5 2 2" xfId="1711"/>
    <cellStyle name="20% - 强调文字颜色 4 5 2 2 2" xfId="1715"/>
    <cellStyle name="20% - 强调文字颜色 4 5 2 3" xfId="94"/>
    <cellStyle name="20% - 强调文字颜色 4 5 3" xfId="1716"/>
    <cellStyle name="20% - 强调文字颜色 4 5 3 2" xfId="1719"/>
    <cellStyle name="20% - 强调文字颜色 4 5 3 3" xfId="1722"/>
    <cellStyle name="20% - 强调文字颜色 4 5 4" xfId="1664"/>
    <cellStyle name="20% - 强调文字颜色 4 5 4 2" xfId="1726"/>
    <cellStyle name="20% - 强调文字颜色 4 5 5" xfId="1727"/>
    <cellStyle name="20% - 强调文字颜色 4 6" xfId="1730"/>
    <cellStyle name="20% - 强调文字颜色 4 6 2" xfId="1732"/>
    <cellStyle name="20% - 强调文字颜色 4 6 2 2" xfId="1733"/>
    <cellStyle name="20% - 强调文字颜色 4 6 2 2 2" xfId="1734"/>
    <cellStyle name="20% - 强调文字颜色 4 6 2 3" xfId="594"/>
    <cellStyle name="20% - 强调文字颜色 4 6 3" xfId="1736"/>
    <cellStyle name="20% - 强调文字颜色 4 6 3 2" xfId="1738"/>
    <cellStyle name="20% - 强调文字颜色 4 6 3 3" xfId="1740"/>
    <cellStyle name="20% - 强调文字颜色 4 6 4" xfId="1742"/>
    <cellStyle name="20% - 强调文字颜色 4 6 4 2" xfId="1745"/>
    <cellStyle name="20% - 强调文字颜色 4 6 5" xfId="1746"/>
    <cellStyle name="20% - 强调文字颜色 4 7" xfId="1747"/>
    <cellStyle name="20% - 强调文字颜色 4 7 2" xfId="1748"/>
    <cellStyle name="20% - 强调文字颜色 4 7 2 2" xfId="1749"/>
    <cellStyle name="20% - 强调文字颜色 4 7 2 2 2" xfId="1752"/>
    <cellStyle name="20% - 强调文字颜色 4 7 2 3" xfId="1753"/>
    <cellStyle name="20% - 强调文字颜色 4 7 3" xfId="1754"/>
    <cellStyle name="20% - 强调文字颜色 4 7 3 2" xfId="1756"/>
    <cellStyle name="20% - 强调文字颜色 4 7 3 3" xfId="1760"/>
    <cellStyle name="20% - 强调文字颜色 4 7 4" xfId="1761"/>
    <cellStyle name="20% - 强调文字颜色 4 7 4 2" xfId="1763"/>
    <cellStyle name="20% - 强调文字颜色 4 7 5" xfId="1765"/>
    <cellStyle name="20% - 强调文字颜色 4 8" xfId="1766"/>
    <cellStyle name="20% - 强调文字颜色 4 8 2" xfId="1767"/>
    <cellStyle name="20% - 强调文字颜色 4 8 2 2" xfId="1768"/>
    <cellStyle name="20% - 强调文字颜色 4 8 2 2 2" xfId="1770"/>
    <cellStyle name="20% - 强调文字颜色 4 8 2 3" xfId="1772"/>
    <cellStyle name="20% - 强调文字颜色 4 8 3" xfId="1773"/>
    <cellStyle name="20% - 强调文字颜色 4 8 3 2" xfId="1775"/>
    <cellStyle name="20% - 强调文字颜色 4 8 3 3" xfId="1776"/>
    <cellStyle name="20% - 强调文字颜色 4 8 4" xfId="1777"/>
    <cellStyle name="20% - 强调文字颜色 4 8 4 2" xfId="1780"/>
    <cellStyle name="20% - 强调文字颜色 4 8 5" xfId="1781"/>
    <cellStyle name="20% - 强调文字颜色 4 9" xfId="1782"/>
    <cellStyle name="20% - 强调文字颜色 4 9 2" xfId="1783"/>
    <cellStyle name="20% - 强调文字颜色 4 9 2 2" xfId="1784"/>
    <cellStyle name="20% - 强调文字颜色 4 9 2 2 2" xfId="1785"/>
    <cellStyle name="20% - 强调文字颜色 4 9 2 3" xfId="1786"/>
    <cellStyle name="20% - 强调文字颜色 4 9 3" xfId="1787"/>
    <cellStyle name="20% - 强调文字颜色 4 9 3 2" xfId="1788"/>
    <cellStyle name="20% - 强调文字颜色 4 9 3 3" xfId="1789"/>
    <cellStyle name="20% - 强调文字颜色 4 9 4" xfId="1790"/>
    <cellStyle name="20% - 强调文字颜色 4 9 4 2" xfId="1791"/>
    <cellStyle name="20% - 强调文字颜色 4 9 5" xfId="1792"/>
    <cellStyle name="20% - 强调文字颜色 5 10" xfId="1794"/>
    <cellStyle name="20% - 强调文字颜色 5 10 2" xfId="1796"/>
    <cellStyle name="20% - 强调文字颜色 5 10 2 2" xfId="1800"/>
    <cellStyle name="20% - 强调文字颜色 5 10 2 2 2" xfId="1802"/>
    <cellStyle name="20% - 强调文字颜色 5 10 2 3" xfId="1804"/>
    <cellStyle name="20% - 强调文字颜色 5 10 3" xfId="167"/>
    <cellStyle name="20% - 强调文字颜色 5 10 3 2" xfId="1808"/>
    <cellStyle name="20% - 强调文字颜色 5 10 3 3" xfId="1810"/>
    <cellStyle name="20% - 强调文字颜色 5 10 4" xfId="171"/>
    <cellStyle name="20% - 强调文字颜色 5 10 4 2" xfId="554"/>
    <cellStyle name="20% - 强调文字颜色 5 10 5" xfId="556"/>
    <cellStyle name="20% - 强调文字颜色 5 11" xfId="1812"/>
    <cellStyle name="20% - 强调文字颜色 5 11 2" xfId="1814"/>
    <cellStyle name="20% - 强调文字颜色 5 11 2 2" xfId="1817"/>
    <cellStyle name="20% - 强调文字颜色 5 11 2 2 2" xfId="1819"/>
    <cellStyle name="20% - 强调文字颜色 5 11 2 3" xfId="1821"/>
    <cellStyle name="20% - 强调文字颜色 5 11 3" xfId="1826"/>
    <cellStyle name="20% - 强调文字颜色 5 11 3 2" xfId="1830"/>
    <cellStyle name="20% - 强调文字颜色 5 11 3 3" xfId="1832"/>
    <cellStyle name="20% - 强调文字颜色 5 11 4" xfId="1836"/>
    <cellStyle name="20% - 强调文字颜色 5 11 4 2" xfId="1839"/>
    <cellStyle name="20% - 强调文字颜色 5 11 5" xfId="1491"/>
    <cellStyle name="20% - 强调文字颜色 5 12" xfId="1842"/>
    <cellStyle name="20% - 强调文字颜色 5 12 2" xfId="1844"/>
    <cellStyle name="20% - 强调文字颜色 5 12 2 2" xfId="1847"/>
    <cellStyle name="20% - 强调文字颜色 5 12 2 2 2" xfId="1849"/>
    <cellStyle name="20% - 强调文字颜色 5 12 2 3" xfId="1850"/>
    <cellStyle name="20% - 强调文字颜色 5 12 3" xfId="1854"/>
    <cellStyle name="20% - 强调文字颜色 5 12 3 2" xfId="1857"/>
    <cellStyle name="20% - 强调文字颜色 5 12 3 3" xfId="1859"/>
    <cellStyle name="20% - 强调文字颜色 5 12 4" xfId="1863"/>
    <cellStyle name="20% - 强调文字颜色 5 12 4 2" xfId="1294"/>
    <cellStyle name="20% - 强调文字颜色 5 12 5" xfId="1495"/>
    <cellStyle name="20% - 强调文字颜色 5 13" xfId="1865"/>
    <cellStyle name="20% - 强调文字颜色 5 13 2" xfId="1866"/>
    <cellStyle name="20% - 强调文字颜色 5 13 2 2" xfId="1868"/>
    <cellStyle name="20% - 强调文字颜色 5 13 3" xfId="1870"/>
    <cellStyle name="20% - 强调文字颜色 5 13 3 2" xfId="1872"/>
    <cellStyle name="20% - 强调文字颜色 5 13 3 2 2" xfId="416"/>
    <cellStyle name="20% - 强调文字颜色 5 13 3 2 3" xfId="1876"/>
    <cellStyle name="20% - 强调文字颜色 5 13 3 3" xfId="1877"/>
    <cellStyle name="20% - 强调文字颜色 5 13 3 4" xfId="1878"/>
    <cellStyle name="20% - 强调文字颜色 5 13 4" xfId="1880"/>
    <cellStyle name="20% - 强调文字颜色 5 13 4 2" xfId="693"/>
    <cellStyle name="20% - 强调文字颜色 5 13 5" xfId="1881"/>
    <cellStyle name="20% - 强调文字颜色 5 14" xfId="107"/>
    <cellStyle name="20% - 强调文字颜色 5 15" xfId="1884"/>
    <cellStyle name="20% - 强调文字颜色 5 16" xfId="1887"/>
    <cellStyle name="20% - 强调文字颜色 5 17" xfId="1890"/>
    <cellStyle name="20% - 强调文字颜色 5 18" xfId="1894"/>
    <cellStyle name="20% - 强调文字颜色 5 19" xfId="1897"/>
    <cellStyle name="20% - 强调文字颜色 5 2" xfId="1900"/>
    <cellStyle name="20% - 强调文字颜色 5 2 2" xfId="1901"/>
    <cellStyle name="20% - 强调文字颜色 5 2 2 2" xfId="1903"/>
    <cellStyle name="20% - 强调文字颜色 5 2 2 2 2" xfId="790"/>
    <cellStyle name="20% - 强调文字颜色 5 2 2 3" xfId="1906"/>
    <cellStyle name="20% - 强调文字颜色 5 2 3" xfId="1908"/>
    <cellStyle name="20% - 强调文字颜色 5 2 3 2" xfId="1910"/>
    <cellStyle name="20% - 强调文字颜色 5 2 3 2 2" xfId="824"/>
    <cellStyle name="20% - 强调文字颜色 5 2 3 2 3" xfId="1233"/>
    <cellStyle name="20% - 强调文字颜色 5 2 3 3" xfId="1912"/>
    <cellStyle name="20% - 强调文字颜色 5 2 3 4" xfId="1914"/>
    <cellStyle name="20% - 强调文字颜色 5 2 4" xfId="1915"/>
    <cellStyle name="20% - 强调文字颜色 5 2 4 2" xfId="1919"/>
    <cellStyle name="20% - 强调文字颜色 5 2 4 3" xfId="1922"/>
    <cellStyle name="20% - 强调文字颜色 5 2 5" xfId="1923"/>
    <cellStyle name="20% - 强调文字颜色 5 2 5 2" xfId="1929"/>
    <cellStyle name="20% - 强调文字颜色 5 2 6" xfId="1931"/>
    <cellStyle name="20% - 强调文字颜色 5 20" xfId="1885"/>
    <cellStyle name="20% - 强调文字颜色 5 3" xfId="369"/>
    <cellStyle name="20% - 强调文字颜色 5 3 2" xfId="1932"/>
    <cellStyle name="20% - 强调文字颜色 5 3 2 2" xfId="1933"/>
    <cellStyle name="20% - 强调文字颜色 5 3 2 2 2" xfId="1934"/>
    <cellStyle name="20% - 强调文字颜色 5 3 2 3" xfId="1938"/>
    <cellStyle name="20% - 强调文字颜色 5 3 3" xfId="1940"/>
    <cellStyle name="20% - 强调文字颜色 5 3 3 2" xfId="1941"/>
    <cellStyle name="20% - 强调文字颜色 5 3 3 3" xfId="1943"/>
    <cellStyle name="20% - 强调文字颜色 5 3 4" xfId="1681"/>
    <cellStyle name="20% - 强调文字颜色 5 3 4 2" xfId="1685"/>
    <cellStyle name="20% - 强调文字颜色 5 3 5" xfId="1688"/>
    <cellStyle name="20% - 强调文字颜色 5 3 6" xfId="1944"/>
    <cellStyle name="20% - 强调文字颜色 5 4" xfId="1013"/>
    <cellStyle name="20% - 强调文字颜色 5 4 2" xfId="1945"/>
    <cellStyle name="20% - 强调文字颜色 5 4 2 2" xfId="1946"/>
    <cellStyle name="20% - 强调文字颜色 5 4 2 2 2" xfId="1947"/>
    <cellStyle name="20% - 强调文字颜色 5 4 2 3" xfId="1948"/>
    <cellStyle name="20% - 强调文字颜色 5 4 3" xfId="1949"/>
    <cellStyle name="20% - 强调文字颜色 5 4 3 2" xfId="1950"/>
    <cellStyle name="20% - 强调文字颜色 5 4 3 3" xfId="1951"/>
    <cellStyle name="20% - 强调文字颜色 5 4 4" xfId="1693"/>
    <cellStyle name="20% - 强调文字颜色 5 4 4 2" xfId="1953"/>
    <cellStyle name="20% - 强调文字颜色 5 4 5" xfId="1696"/>
    <cellStyle name="20% - 强调文字颜色 5 5" xfId="1957"/>
    <cellStyle name="20% - 强调文字颜色 5 5 2" xfId="1879"/>
    <cellStyle name="20% - 强调文字颜色 5 5 2 2" xfId="463"/>
    <cellStyle name="20% - 强调文字颜色 5 5 2 2 2" xfId="126"/>
    <cellStyle name="20% - 强调文字颜色 5 5 2 3" xfId="1958"/>
    <cellStyle name="20% - 强调文字颜色 5 5 3" xfId="1959"/>
    <cellStyle name="20% - 强调文字颜色 5 5 3 2" xfId="473"/>
    <cellStyle name="20% - 强调文字颜色 5 5 3 3" xfId="1960"/>
    <cellStyle name="20% - 强调文字颜色 5 5 4" xfId="1699"/>
    <cellStyle name="20% - 强调文字颜色 5 5 4 2" xfId="502"/>
    <cellStyle name="20% - 强调文字颜色 5 5 5" xfId="1961"/>
    <cellStyle name="20% - 强调文字颜色 5 6" xfId="1963"/>
    <cellStyle name="20% - 强调文字颜色 5 6 2" xfId="1966"/>
    <cellStyle name="20% - 强调文字颜色 5 6 2 2" xfId="1967"/>
    <cellStyle name="20% - 强调文字颜色 5 6 2 2 2" xfId="1968"/>
    <cellStyle name="20% - 强调文字颜色 5 6 2 3" xfId="1969"/>
    <cellStyle name="20% - 强调文字颜色 5 6 3" xfId="1972"/>
    <cellStyle name="20% - 强调文字颜色 5 6 3 2" xfId="1974"/>
    <cellStyle name="20% - 强调文字颜色 5 6 3 3" xfId="1976"/>
    <cellStyle name="20% - 强调文字颜色 5 6 4" xfId="1979"/>
    <cellStyle name="20% - 强调文字颜色 5 6 4 2" xfId="1982"/>
    <cellStyle name="20% - 强调文字颜色 5 6 5" xfId="1984"/>
    <cellStyle name="20% - 强调文字颜色 5 7" xfId="1985"/>
    <cellStyle name="20% - 强调文字颜色 5 7 2" xfId="1986"/>
    <cellStyle name="20% - 强调文字颜色 5 7 2 2" xfId="1988"/>
    <cellStyle name="20% - 强调文字颜色 5 7 2 2 2" xfId="294"/>
    <cellStyle name="20% - 强调文字颜色 5 7 2 3" xfId="1990"/>
    <cellStyle name="20% - 强调文字颜色 5 7 3" xfId="1991"/>
    <cellStyle name="20% - 强调文字颜色 5 7 3 2" xfId="1994"/>
    <cellStyle name="20% - 强调文字颜色 5 7 3 3" xfId="1997"/>
    <cellStyle name="20% - 强调文字颜色 5 7 4" xfId="1998"/>
    <cellStyle name="20% - 强调文字颜色 5 7 4 2" xfId="2000"/>
    <cellStyle name="20% - 强调文字颜色 5 7 5" xfId="2001"/>
    <cellStyle name="20% - 强调文字颜色 5 8" xfId="2002"/>
    <cellStyle name="20% - 强调文字颜色 5 8 2" xfId="2004"/>
    <cellStyle name="20% - 强调文字颜色 5 8 2 2" xfId="2008"/>
    <cellStyle name="20% - 强调文字颜色 5 8 2 2 2" xfId="2014"/>
    <cellStyle name="20% - 强调文字颜色 5 8 2 3" xfId="2018"/>
    <cellStyle name="20% - 强调文字颜色 5 8 3" xfId="2019"/>
    <cellStyle name="20% - 强调文字颜色 5 8 3 2" xfId="2022"/>
    <cellStyle name="20% - 强调文字颜色 5 8 3 3" xfId="2024"/>
    <cellStyle name="20% - 强调文字颜色 5 8 4" xfId="2026"/>
    <cellStyle name="20% - 强调文字颜色 5 8 4 2" xfId="2028"/>
    <cellStyle name="20% - 强调文字颜色 5 8 5" xfId="2029"/>
    <cellStyle name="20% - 强调文字颜色 5 9" xfId="2030"/>
    <cellStyle name="20% - 强调文字颜色 5 9 2" xfId="2031"/>
    <cellStyle name="20% - 强调文字颜色 5 9 2 2" xfId="2033"/>
    <cellStyle name="20% - 强调文字颜色 5 9 2 2 2" xfId="2036"/>
    <cellStyle name="20% - 强调文字颜色 5 9 2 3" xfId="2038"/>
    <cellStyle name="20% - 强调文字颜色 5 9 3" xfId="2039"/>
    <cellStyle name="20% - 强调文字颜色 5 9 3 2" xfId="2040"/>
    <cellStyle name="20% - 强调文字颜色 5 9 3 3" xfId="2041"/>
    <cellStyle name="20% - 强调文字颜色 5 9 4" xfId="2042"/>
    <cellStyle name="20% - 强调文字颜色 5 9 4 2" xfId="2043"/>
    <cellStyle name="20% - 强调文字颜色 5 9 5" xfId="2045"/>
    <cellStyle name="20% - 强调文字颜色 6 10" xfId="2046"/>
    <cellStyle name="20% - 强调文字颜色 6 10 2" xfId="2048"/>
    <cellStyle name="20% - 强调文字颜色 6 10 2 2" xfId="2050"/>
    <cellStyle name="20% - 强调文字颜色 6 10 2 2 2" xfId="2051"/>
    <cellStyle name="20% - 强调文字颜色 6 10 2 3" xfId="2053"/>
    <cellStyle name="20% - 强调文字颜色 6 10 3" xfId="2058"/>
    <cellStyle name="20% - 强调文字颜色 6 10 3 2" xfId="2061"/>
    <cellStyle name="20% - 强调文字颜色 6 10 3 3" xfId="2062"/>
    <cellStyle name="20% - 强调文字颜色 6 10 4" xfId="2067"/>
    <cellStyle name="20% - 强调文字颜色 6 10 4 2" xfId="2070"/>
    <cellStyle name="20% - 强调文字颜色 6 10 5" xfId="638"/>
    <cellStyle name="20% - 强调文字颜色 6 11" xfId="2073"/>
    <cellStyle name="20% - 强调文字颜色 6 11 2" xfId="2076"/>
    <cellStyle name="20% - 强调文字颜色 6 11 2 2" xfId="2079"/>
    <cellStyle name="20% - 强调文字颜色 6 11 2 2 2" xfId="2081"/>
    <cellStyle name="20% - 强调文字颜色 6 11 2 3" xfId="2085"/>
    <cellStyle name="20% - 强调文字颜色 6 11 3" xfId="2093"/>
    <cellStyle name="20% - 强调文字颜色 6 11 3 2" xfId="2097"/>
    <cellStyle name="20% - 强调文字颜色 6 11 3 3" xfId="2100"/>
    <cellStyle name="20% - 强调文字颜色 6 11 4" xfId="2105"/>
    <cellStyle name="20% - 强调文字颜色 6 11 4 2" xfId="2106"/>
    <cellStyle name="20% - 强调文字颜色 6 11 5" xfId="819"/>
    <cellStyle name="20% - 强调文字颜色 6 12" xfId="2112"/>
    <cellStyle name="20% - 强调文字颜色 6 12 2" xfId="2116"/>
    <cellStyle name="20% - 强调文字颜色 6 12 2 2" xfId="2119"/>
    <cellStyle name="20% - 强调文字颜色 6 12 2 2 2" xfId="2121"/>
    <cellStyle name="20% - 强调文字颜色 6 12 2 3" xfId="2123"/>
    <cellStyle name="20% - 强调文字颜色 6 12 3" xfId="308"/>
    <cellStyle name="20% - 强调文字颜色 6 12 3 2" xfId="313"/>
    <cellStyle name="20% - 强调文字颜色 6 12 3 3" xfId="2126"/>
    <cellStyle name="20% - 强调文字颜色 6 12 4" xfId="319"/>
    <cellStyle name="20% - 强调文字颜色 6 12 4 2" xfId="322"/>
    <cellStyle name="20% - 强调文字颜色 6 12 5" xfId="101"/>
    <cellStyle name="20% - 强调文字颜色 6 13" xfId="2131"/>
    <cellStyle name="20% - 强调文字颜色 6 13 2" xfId="2137"/>
    <cellStyle name="20% - 强调文字颜色 6 13 2 2" xfId="2140"/>
    <cellStyle name="20% - 强调文字颜色 6 13 3" xfId="333"/>
    <cellStyle name="20% - 强调文字颜色 6 13 3 2" xfId="337"/>
    <cellStyle name="20% - 强调文字颜色 6 13 3 2 2" xfId="2141"/>
    <cellStyle name="20% - 强调文字颜色 6 13 3 2 3" xfId="2143"/>
    <cellStyle name="20% - 强调文字颜色 6 13 3 3" xfId="2144"/>
    <cellStyle name="20% - 强调文字颜色 6 13 3 4" xfId="716"/>
    <cellStyle name="20% - 强调文字颜色 6 13 4" xfId="342"/>
    <cellStyle name="20% - 强调文字颜色 6 13 4 2" xfId="344"/>
    <cellStyle name="20% - 强调文字颜色 6 13 5" xfId="352"/>
    <cellStyle name="20% - 强调文字颜色 6 14" xfId="680"/>
    <cellStyle name="20% - 强调文字颜色 6 15" xfId="2146"/>
    <cellStyle name="20% - 强调文字颜色 6 16" xfId="2150"/>
    <cellStyle name="20% - 强调文字颜色 6 17" xfId="2152"/>
    <cellStyle name="20% - 强调文字颜色 6 18" xfId="2153"/>
    <cellStyle name="20% - 强调文字颜色 6 19" xfId="2155"/>
    <cellStyle name="20% - 强调文字颜色 6 2" xfId="2158"/>
    <cellStyle name="20% - 强调文字颜色 6 2 2" xfId="2159"/>
    <cellStyle name="20% - 强调文字颜色 6 2 2 2" xfId="847"/>
    <cellStyle name="20% - 强调文字颜色 6 2 2 2 2" xfId="2099"/>
    <cellStyle name="20% - 强调文字颜色 6 2 2 3" xfId="770"/>
    <cellStyle name="20% - 强调文字颜色 6 2 3" xfId="2160"/>
    <cellStyle name="20% - 强调文字颜色 6 2 3 2" xfId="2161"/>
    <cellStyle name="20% - 强调文字颜色 6 2 3 2 2" xfId="2125"/>
    <cellStyle name="20% - 强调文字颜色 6 2 3 2 3" xfId="2163"/>
    <cellStyle name="20% - 强调文字颜色 6 2 3 3" xfId="2164"/>
    <cellStyle name="20% - 强调文字颜色 6 2 3 4" xfId="2167"/>
    <cellStyle name="20% - 强调文字颜色 6 2 4" xfId="2168"/>
    <cellStyle name="20% - 强调文字颜色 6 2 4 2" xfId="2169"/>
    <cellStyle name="20% - 强调文字颜色 6 2 4 3" xfId="2170"/>
    <cellStyle name="20% - 强调文字颜色 6 2 5" xfId="2171"/>
    <cellStyle name="20% - 强调文字颜色 6 2 5 2" xfId="2173"/>
    <cellStyle name="20% - 强调文字颜色 6 2 6" xfId="2175"/>
    <cellStyle name="20% - 强调文字颜色 6 20" xfId="2147"/>
    <cellStyle name="20% - 强调文字颜色 6 3" xfId="1020"/>
    <cellStyle name="20% - 强调文字颜色 6 3 2" xfId="2176"/>
    <cellStyle name="20% - 强调文字颜色 6 3 2 2" xfId="2148"/>
    <cellStyle name="20% - 强调文字颜色 6 3 2 2 2" xfId="2178"/>
    <cellStyle name="20% - 强调文字颜色 6 3 2 3" xfId="2151"/>
    <cellStyle name="20% - 强调文字颜色 6 3 3" xfId="2179"/>
    <cellStyle name="20% - 强调文字颜色 6 3 3 2" xfId="2183"/>
    <cellStyle name="20% - 强调文字颜色 6 3 3 3" xfId="2185"/>
    <cellStyle name="20% - 强调文字颜色 6 3 4" xfId="1708"/>
    <cellStyle name="20% - 强调文字颜色 6 3 4 2" xfId="1712"/>
    <cellStyle name="20% - 强调文字颜色 6 3 5" xfId="91"/>
    <cellStyle name="20% - 强调文字颜色 6 3 6" xfId="2186"/>
    <cellStyle name="20% - 强调文字颜色 6 4" xfId="2188"/>
    <cellStyle name="20% - 强调文字颜色 6 4 2" xfId="2189"/>
    <cellStyle name="20% - 强调文字颜色 6 4 2 2" xfId="41"/>
    <cellStyle name="20% - 强调文字颜色 6 4 2 2 2" xfId="2190"/>
    <cellStyle name="20% - 强调文字颜色 6 4 2 3" xfId="2193"/>
    <cellStyle name="20% - 强调文字颜色 6 4 3" xfId="2194"/>
    <cellStyle name="20% - 强调文字颜色 6 4 3 2" xfId="2198"/>
    <cellStyle name="20% - 强调文字颜色 6 4 3 3" xfId="2202"/>
    <cellStyle name="20% - 强调文字颜色 6 4 4" xfId="1717"/>
    <cellStyle name="20% - 强调文字颜色 6 4 4 2" xfId="74"/>
    <cellStyle name="20% - 强调文字颜色 6 4 5" xfId="1720"/>
    <cellStyle name="20% - 强调文字颜色 6 5" xfId="2203"/>
    <cellStyle name="20% - 强调文字颜色 6 5 2" xfId="2204"/>
    <cellStyle name="20% - 强调文字颜色 6 5 2 2" xfId="2205"/>
    <cellStyle name="20% - 强调文字颜色 6 5 2 2 2" xfId="2207"/>
    <cellStyle name="20% - 强调文字颜色 6 5 2 3" xfId="2210"/>
    <cellStyle name="20% - 强调文字颜色 6 5 3" xfId="2212"/>
    <cellStyle name="20% - 强调文字颜色 6 5 3 2" xfId="2213"/>
    <cellStyle name="20% - 强调文字颜色 6 5 3 3" xfId="2214"/>
    <cellStyle name="20% - 强调文字颜色 6 5 4" xfId="1723"/>
    <cellStyle name="20% - 强调文字颜色 6 5 4 2" xfId="2215"/>
    <cellStyle name="20% - 强调文字颜色 6 5 5" xfId="2216"/>
    <cellStyle name="20% - 强调文字颜色 6 6" xfId="2217"/>
    <cellStyle name="20% - 强调文字颜色 6 6 2" xfId="2219"/>
    <cellStyle name="20% - 强调文字颜色 6 6 2 2" xfId="2222"/>
    <cellStyle name="20% - 强调文字颜色 6 6 2 2 2" xfId="1594"/>
    <cellStyle name="20% - 强调文字颜色 6 6 2 3" xfId="2225"/>
    <cellStyle name="20% - 强调文字颜色 6 6 3" xfId="2227"/>
    <cellStyle name="20% - 强调文字颜色 6 6 3 2" xfId="2231"/>
    <cellStyle name="20% - 强调文字颜色 6 6 3 3" xfId="2236"/>
    <cellStyle name="20% - 强调文字颜色 6 6 4" xfId="2238"/>
    <cellStyle name="20% - 强调文字颜色 6 6 4 2" xfId="2241"/>
    <cellStyle name="20% - 强调文字颜色 6 6 5" xfId="2243"/>
    <cellStyle name="20% - 强调文字颜色 6 7" xfId="2244"/>
    <cellStyle name="20% - 强调文字颜色 6 7 2" xfId="2246"/>
    <cellStyle name="20% - 强调文字颜色 6 7 2 2" xfId="2248"/>
    <cellStyle name="20% - 强调文字颜色 6 7 2 2 2" xfId="1691"/>
    <cellStyle name="20% - 强调文字颜色 6 7 2 3" xfId="2249"/>
    <cellStyle name="20% - 强调文字颜色 6 7 3" xfId="2250"/>
    <cellStyle name="20% - 强调文字颜色 6 7 3 2" xfId="2253"/>
    <cellStyle name="20% - 强调文字颜色 6 7 3 3" xfId="2256"/>
    <cellStyle name="20% - 强调文字颜色 6 7 4" xfId="2257"/>
    <cellStyle name="20% - 强调文字颜色 6 7 4 2" xfId="2259"/>
    <cellStyle name="20% - 强调文字颜色 6 7 5" xfId="2260"/>
    <cellStyle name="20% - 强调文字颜色 6 8" xfId="2263"/>
    <cellStyle name="20% - 强调文字颜色 6 8 2" xfId="2265"/>
    <cellStyle name="20% - 强调文字颜色 6 8 2 2" xfId="2266"/>
    <cellStyle name="20% - 强调文字颜色 6 8 2 2 2" xfId="2267"/>
    <cellStyle name="20% - 强调文字颜色 6 8 2 3" xfId="285"/>
    <cellStyle name="20% - 强调文字颜色 6 8 3" xfId="2268"/>
    <cellStyle name="20% - 强调文字颜色 6 8 3 2" xfId="2270"/>
    <cellStyle name="20% - 强调文字颜色 6 8 3 3" xfId="2271"/>
    <cellStyle name="20% - 强调文字颜色 6 8 4" xfId="2272"/>
    <cellStyle name="20% - 强调文字颜色 6 8 4 2" xfId="2273"/>
    <cellStyle name="20% - 强调文字颜色 6 8 5" xfId="2274"/>
    <cellStyle name="20% - 强调文字颜色 6 9" xfId="2276"/>
    <cellStyle name="20% - 强调文字颜色 6 9 2" xfId="2277"/>
    <cellStyle name="20% - 强调文字颜色 6 9 2 2" xfId="2278"/>
    <cellStyle name="20% - 强调文字颜色 6 9 2 2 2" xfId="2281"/>
    <cellStyle name="20% - 强调文字颜色 6 9 2 3" xfId="394"/>
    <cellStyle name="20% - 强调文字颜色 6 9 3" xfId="2282"/>
    <cellStyle name="20% - 强调文字颜色 6 9 3 2" xfId="2283"/>
    <cellStyle name="20% - 强调文字颜色 6 9 3 3" xfId="2284"/>
    <cellStyle name="20% - 强调文字颜色 6 9 4" xfId="2285"/>
    <cellStyle name="20% - 强调文字颜色 6 9 4 2" xfId="2286"/>
    <cellStyle name="20% - 强调文字颜色 6 9 5" xfId="2287"/>
    <cellStyle name="3232" xfId="2290"/>
    <cellStyle name="40% - 强调文字颜色 1 10" xfId="2292"/>
    <cellStyle name="40% - 强调文字颜色 1 10 2" xfId="2295"/>
    <cellStyle name="40% - 强调文字颜色 1 10 2 2" xfId="2298"/>
    <cellStyle name="40% - 强调文字颜色 1 10 2 2 2" xfId="2301"/>
    <cellStyle name="40% - 强调文字颜色 1 10 2 3" xfId="2304"/>
    <cellStyle name="40% - 强调文字颜色 1 10 3" xfId="2307"/>
    <cellStyle name="40% - 强调文字颜色 1 10 3 2" xfId="2310"/>
    <cellStyle name="40% - 强调文字颜色 1 10 3 3" xfId="2312"/>
    <cellStyle name="40% - 强调文字颜色 1 10 4" xfId="2316"/>
    <cellStyle name="40% - 强调文字颜色 1 10 4 2" xfId="2319"/>
    <cellStyle name="40% - 强调文字颜色 1 10 5" xfId="26"/>
    <cellStyle name="40% - 强调文字颜色 1 11" xfId="2321"/>
    <cellStyle name="40% - 强调文字颜色 1 11 2" xfId="2324"/>
    <cellStyle name="40% - 强调文字颜色 1 11 2 2" xfId="2327"/>
    <cellStyle name="40% - 强调文字颜色 1 11 2 2 2" xfId="977"/>
    <cellStyle name="40% - 强调文字颜色 1 11 2 3" xfId="2330"/>
    <cellStyle name="40% - 强调文字颜色 1 11 3" xfId="2333"/>
    <cellStyle name="40% - 强调文字颜色 1 11 3 2" xfId="2337"/>
    <cellStyle name="40% - 强调文字颜色 1 11 3 3" xfId="2340"/>
    <cellStyle name="40% - 强调文字颜色 1 11 4" xfId="2344"/>
    <cellStyle name="40% - 强调文字颜色 1 11 4 2" xfId="2346"/>
    <cellStyle name="40% - 强调文字颜色 1 11 5" xfId="1121"/>
    <cellStyle name="40% - 强调文字颜色 1 12" xfId="2348"/>
    <cellStyle name="40% - 强调文字颜色 1 12 2" xfId="2352"/>
    <cellStyle name="40% - 强调文字颜色 1 12 2 2" xfId="2356"/>
    <cellStyle name="40% - 强调文字颜色 1 12 2 2 2" xfId="358"/>
    <cellStyle name="40% - 强调文字颜色 1 12 2 3" xfId="1899"/>
    <cellStyle name="40% - 强调文字颜色 1 12 3" xfId="566"/>
    <cellStyle name="40% - 强调文字颜色 1 12 3 2" xfId="2359"/>
    <cellStyle name="40% - 强调文字颜色 1 12 3 3" xfId="2157"/>
    <cellStyle name="40% - 强调文字颜色 1 12 4" xfId="2363"/>
    <cellStyle name="40% - 强调文字颜色 1 12 4 2" xfId="2365"/>
    <cellStyle name="40% - 强调文字颜色 1 12 5" xfId="1129"/>
    <cellStyle name="40% - 强调文字颜色 1 13" xfId="2367"/>
    <cellStyle name="40% - 强调文字颜色 1 13 2" xfId="2371"/>
    <cellStyle name="40% - 强调文字颜色 1 13 2 2" xfId="2375"/>
    <cellStyle name="40% - 强调文字颜色 1 13 3" xfId="2377"/>
    <cellStyle name="40% - 强调文字颜色 1 13 3 2" xfId="413"/>
    <cellStyle name="40% - 强调文字颜色 1 13 3 2 2" xfId="248"/>
    <cellStyle name="40% - 强调文字颜色 1 13 3 2 3" xfId="16"/>
    <cellStyle name="40% - 强调文字颜色 1 13 3 3" xfId="425"/>
    <cellStyle name="40% - 强调文字颜色 1 13 3 4" xfId="452"/>
    <cellStyle name="40% - 强调文字颜色 1 13 4" xfId="2380"/>
    <cellStyle name="40% - 强调文字颜色 1 13 4 2" xfId="2384"/>
    <cellStyle name="40% - 强调文字颜色 1 13 5" xfId="1132"/>
    <cellStyle name="40% - 强调文字颜色 1 14" xfId="2386"/>
    <cellStyle name="40% - 强调文字颜色 1 15" xfId="2390"/>
    <cellStyle name="40% - 强调文字颜色 1 16" xfId="2395"/>
    <cellStyle name="40% - 强调文字颜色 1 17" xfId="2401"/>
    <cellStyle name="40% - 强调文字颜色 1 18" xfId="2402"/>
    <cellStyle name="40% - 强调文字颜色 1 19" xfId="2403"/>
    <cellStyle name="40% - 强调文字颜色 1 2" xfId="2404"/>
    <cellStyle name="40% - 强调文字颜色 1 2 2" xfId="2406"/>
    <cellStyle name="40% - 强调文字颜色 1 2 2 2" xfId="2408"/>
    <cellStyle name="40% - 强调文字颜色 1 2 2 2 2" xfId="2410"/>
    <cellStyle name="40% - 强调文字颜色 1 2 2 3" xfId="2412"/>
    <cellStyle name="40% - 强调文字颜色 1 2 3" xfId="2415"/>
    <cellStyle name="40% - 强调文字颜色 1 2 3 2" xfId="2417"/>
    <cellStyle name="40% - 强调文字颜色 1 2 3 3" xfId="2419"/>
    <cellStyle name="40% - 强调文字颜色 1 2 4" xfId="2421"/>
    <cellStyle name="40% - 强调文字颜色 1 2 4 2" xfId="2423"/>
    <cellStyle name="40% - 强调文字颜色 1 2 4 3" xfId="2425"/>
    <cellStyle name="40% - 强调文字颜色 1 2 5" xfId="2428"/>
    <cellStyle name="40% - 强调文字颜色 1 2 5 2" xfId="2430"/>
    <cellStyle name="40% - 强调文字颜色 1 2 6" xfId="1054"/>
    <cellStyle name="40% - 强调文字颜色 1 20" xfId="2391"/>
    <cellStyle name="40% - 强调文字颜色 1 3" xfId="2431"/>
    <cellStyle name="40% - 强调文字颜色 1 3 2" xfId="2433"/>
    <cellStyle name="40% - 强调文字颜色 1 3 2 2" xfId="2057"/>
    <cellStyle name="40% - 强调文字颜色 1 3 2 2 2" xfId="2060"/>
    <cellStyle name="40% - 强调文字颜色 1 3 2 3" xfId="2066"/>
    <cellStyle name="40% - 强调文字颜色 1 3 3" xfId="2434"/>
    <cellStyle name="40% - 强调文字颜色 1 3 3 2" xfId="2092"/>
    <cellStyle name="40% - 强调文字颜色 1 3 3 3" xfId="2104"/>
    <cellStyle name="40% - 强调文字颜色 1 3 4" xfId="300"/>
    <cellStyle name="40% - 强调文字颜色 1 3 4 2" xfId="307"/>
    <cellStyle name="40% - 强调文字颜色 1 3 5" xfId="22"/>
    <cellStyle name="40% - 强调文字颜色 1 3 6" xfId="356"/>
    <cellStyle name="40% - 强调文字颜色 1 4" xfId="1459"/>
    <cellStyle name="40% - 强调文字颜色 1 4 2" xfId="2436"/>
    <cellStyle name="40% - 强调文字颜色 1 4 2 2" xfId="2441"/>
    <cellStyle name="40% - 强调文字颜色 1 4 2 2 2" xfId="2445"/>
    <cellStyle name="40% - 强调文字颜色 1 4 2 3" xfId="2449"/>
    <cellStyle name="40% - 强调文字颜色 1 4 3" xfId="2451"/>
    <cellStyle name="40% - 强调文字颜色 1 4 3 2" xfId="2453"/>
    <cellStyle name="40% - 强调文字颜色 1 4 3 3" xfId="2456"/>
    <cellStyle name="40% - 强调文字颜色 1 4 4" xfId="2459"/>
    <cellStyle name="40% - 强调文字颜色 1 4 4 2" xfId="2462"/>
    <cellStyle name="40% - 强调文字颜色 1 4 5" xfId="2465"/>
    <cellStyle name="40% - 强调文字颜色 1 5" xfId="2466"/>
    <cellStyle name="40% - 强调文字颜色 1 5 2" xfId="2467"/>
    <cellStyle name="40% - 强调文字颜色 1 5 2 2" xfId="2469"/>
    <cellStyle name="40% - 强调文字颜色 1 5 2 2 2" xfId="2471"/>
    <cellStyle name="40% - 强调文字颜色 1 5 2 3" xfId="2473"/>
    <cellStyle name="40% - 强调文字颜色 1 5 3" xfId="2474"/>
    <cellStyle name="40% - 强调文字颜色 1 5 3 2" xfId="2479"/>
    <cellStyle name="40% - 强调文字颜色 1 5 3 3" xfId="2483"/>
    <cellStyle name="40% - 强调文字颜色 1 5 4" xfId="2485"/>
    <cellStyle name="40% - 强调文字颜色 1 5 4 2" xfId="2491"/>
    <cellStyle name="40% - 强调文字颜色 1 5 5" xfId="2494"/>
    <cellStyle name="40% - 强调文字颜色 1 6" xfId="2497"/>
    <cellStyle name="40% - 强调文字颜色 1 6 2" xfId="745"/>
    <cellStyle name="40% - 强调文字颜色 1 6 2 2" xfId="2499"/>
    <cellStyle name="40% - 强调文字颜色 1 6 2 2 2" xfId="2501"/>
    <cellStyle name="40% - 强调文字颜色 1 6 2 3" xfId="44"/>
    <cellStyle name="40% - 强调文字颜色 1 6 3" xfId="2503"/>
    <cellStyle name="40% - 强调文字颜色 1 6 3 2" xfId="2508"/>
    <cellStyle name="40% - 强调文字颜色 1 6 3 3" xfId="2511"/>
    <cellStyle name="40% - 强调文字颜色 1 6 4" xfId="2513"/>
    <cellStyle name="40% - 强调文字颜色 1 6 4 2" xfId="2519"/>
    <cellStyle name="40% - 强调文字颜色 1 6 5" xfId="2523"/>
    <cellStyle name="40% - 强调文字颜色 1 7" xfId="2524"/>
    <cellStyle name="40% - 强调文字颜色 1 7 2" xfId="735"/>
    <cellStyle name="40% - 强调文字颜色 1 7 2 2" xfId="2525"/>
    <cellStyle name="40% - 强调文字颜色 1 7 2 2 2" xfId="2527"/>
    <cellStyle name="40% - 强调文字颜色 1 7 2 3" xfId="2530"/>
    <cellStyle name="40% - 强调文字颜色 1 7 3" xfId="2531"/>
    <cellStyle name="40% - 强调文字颜色 1 7 3 2" xfId="2535"/>
    <cellStyle name="40% - 强调文字颜色 1 7 3 3" xfId="2540"/>
    <cellStyle name="40% - 强调文字颜色 1 7 4" xfId="2541"/>
    <cellStyle name="40% - 强调文字颜色 1 7 4 2" xfId="2544"/>
    <cellStyle name="40% - 强调文字颜色 1 7 5" xfId="625"/>
    <cellStyle name="40% - 强调文字颜色 1 8" xfId="2545"/>
    <cellStyle name="40% - 强调文字颜色 1 8 2" xfId="2546"/>
    <cellStyle name="40% - 强调文字颜色 1 8 2 2" xfId="1390"/>
    <cellStyle name="40% - 强调文字颜色 1 8 2 2 2" xfId="1393"/>
    <cellStyle name="40% - 强调文字颜色 1 8 2 3" xfId="1420"/>
    <cellStyle name="40% - 强调文字颜色 1 8 3" xfId="2547"/>
    <cellStyle name="40% - 强调文字颜色 1 8 3 2" xfId="1004"/>
    <cellStyle name="40% - 强调文字颜色 1 8 3 3" xfId="1704"/>
    <cellStyle name="40% - 强调文字颜色 1 8 4" xfId="2548"/>
    <cellStyle name="40% - 强调文字颜色 1 8 4 2" xfId="1012"/>
    <cellStyle name="40% - 强调文字颜色 1 8 5" xfId="71"/>
    <cellStyle name="40% - 强调文字颜色 1 9" xfId="2549"/>
    <cellStyle name="40% - 强调文字颜色 1 9 2" xfId="2550"/>
    <cellStyle name="40% - 强调文字颜色 1 9 2 2" xfId="2551"/>
    <cellStyle name="40% - 强调文字颜色 1 9 2 2 2" xfId="2554"/>
    <cellStyle name="40% - 强调文字颜色 1 9 2 3" xfId="1526"/>
    <cellStyle name="40% - 强调文字颜色 1 9 3" xfId="2557"/>
    <cellStyle name="40% - 强调文字颜色 1 9 3 2" xfId="710"/>
    <cellStyle name="40% - 强调文字颜色 1 9 3 3" xfId="1550"/>
    <cellStyle name="40% - 强调文字颜色 1 9 4" xfId="1987"/>
    <cellStyle name="40% - 强调文字颜色 1 9 4 2" xfId="297"/>
    <cellStyle name="40% - 强调文字颜色 1 9 5" xfId="1989"/>
    <cellStyle name="40% - 强调文字颜色 2 10" xfId="2561"/>
    <cellStyle name="40% - 强调文字颜色 2 10 2" xfId="2563"/>
    <cellStyle name="40% - 强调文字颜色 2 10 2 2" xfId="2565"/>
    <cellStyle name="40% - 强调文字颜色 2 10 2 2 2" xfId="2567"/>
    <cellStyle name="40% - 强调文字颜色 2 10 2 3" xfId="2570"/>
    <cellStyle name="40% - 强调文字颜色 2 10 3" xfId="2572"/>
    <cellStyle name="40% - 强调文字颜色 2 10 3 2" xfId="2574"/>
    <cellStyle name="40% - 强调文字颜色 2 10 3 3" xfId="2576"/>
    <cellStyle name="40% - 强调文字颜色 2 10 4" xfId="2579"/>
    <cellStyle name="40% - 强调文字颜色 2 10 4 2" xfId="2582"/>
    <cellStyle name="40% - 强调文字颜色 2 10 5" xfId="2585"/>
    <cellStyle name="40% - 强调文字颜色 2 11" xfId="152"/>
    <cellStyle name="40% - 强调文字颜色 2 11 2" xfId="541"/>
    <cellStyle name="40% - 强调文字颜色 2 11 2 2" xfId="730"/>
    <cellStyle name="40% - 强调文字颜色 2 11 2 2 2" xfId="740"/>
    <cellStyle name="40% - 强调文字颜色 2 11 2 3" xfId="744"/>
    <cellStyle name="40% - 强调文字颜色 2 11 3" xfId="364"/>
    <cellStyle name="40% - 强调文字颜色 2 11 3 2" xfId="751"/>
    <cellStyle name="40% - 强调文字颜色 2 11 3 3" xfId="734"/>
    <cellStyle name="40% - 强调文字颜色 2 11 4" xfId="755"/>
    <cellStyle name="40% - 强调文字颜色 2 11 4 2" xfId="758"/>
    <cellStyle name="40% - 强调文字颜色 2 11 5" xfId="762"/>
    <cellStyle name="40% - 强调文字颜色 2 12" xfId="36"/>
    <cellStyle name="40% - 强调文字颜色 2 12 2" xfId="766"/>
    <cellStyle name="40% - 强调文字颜色 2 12 2 2" xfId="596"/>
    <cellStyle name="40% - 强调文字颜色 2 12 2 2 2" xfId="773"/>
    <cellStyle name="40% - 强调文字颜色 2 12 2 3" xfId="776"/>
    <cellStyle name="40% - 强调文字颜色 2 12 3" xfId="781"/>
    <cellStyle name="40% - 强调文字颜色 2 12 3 2" xfId="785"/>
    <cellStyle name="40% - 强调文字颜色 2 12 3 3" xfId="791"/>
    <cellStyle name="40% - 强调文字颜色 2 12 4" xfId="56"/>
    <cellStyle name="40% - 强调文字颜色 2 12 4 2" xfId="795"/>
    <cellStyle name="40% - 强调文字颜色 2 12 5" xfId="59"/>
    <cellStyle name="40% - 强调文字颜色 2 13" xfId="803"/>
    <cellStyle name="40% - 强调文字颜色 2 13 2" xfId="578"/>
    <cellStyle name="40% - 强调文字颜色 2 13 2 2" xfId="636"/>
    <cellStyle name="40% - 强调文字颜色 2 13 3" xfId="814"/>
    <cellStyle name="40% - 强调文字颜色 2 13 3 2" xfId="818"/>
    <cellStyle name="40% - 强调文字颜色 2 13 3 2 2" xfId="2586"/>
    <cellStyle name="40% - 强调文字颜色 2 13 3 2 3" xfId="2587"/>
    <cellStyle name="40% - 强调文字颜色 2 13 3 3" xfId="825"/>
    <cellStyle name="40% - 强调文字颜色 2 13 3 4" xfId="1234"/>
    <cellStyle name="40% - 强调文字颜色 2 13 4" xfId="829"/>
    <cellStyle name="40% - 强调文字颜色 2 13 4 2" xfId="100"/>
    <cellStyle name="40% - 强调文字颜色 2 13 5" xfId="834"/>
    <cellStyle name="40% - 强调文字颜色 2 14" xfId="377"/>
    <cellStyle name="40% - 强调文字颜色 2 15" xfId="389"/>
    <cellStyle name="40% - 强调文字颜色 2 16" xfId="400"/>
    <cellStyle name="40% - 强调文字颜色 2 17" xfId="846"/>
    <cellStyle name="40% - 强调文字颜色 2 18" xfId="769"/>
    <cellStyle name="40% - 强调文字颜色 2 19" xfId="850"/>
    <cellStyle name="40% - 强调文字颜色 2 2" xfId="2588"/>
    <cellStyle name="40% - 强调文字颜色 2 2 2" xfId="2589"/>
    <cellStyle name="40% - 强调文字颜色 2 2 2 2" xfId="2590"/>
    <cellStyle name="40% - 强调文字颜色 2 2 2 2 2" xfId="212"/>
    <cellStyle name="40% - 强调文字颜色 2 2 2 3" xfId="2592"/>
    <cellStyle name="40% - 强调文字颜色 2 2 3" xfId="2593"/>
    <cellStyle name="40% - 强调文字颜色 2 2 3 2" xfId="2594"/>
    <cellStyle name="40% - 强调文字颜色 2 2 3 3" xfId="2596"/>
    <cellStyle name="40% - 强调文字颜色 2 2 4" xfId="2598"/>
    <cellStyle name="40% - 强调文字颜色 2 2 4 2" xfId="2599"/>
    <cellStyle name="40% - 强调文字颜色 2 2 4 3" xfId="2600"/>
    <cellStyle name="40% - 强调文字颜色 2 2 5" xfId="2601"/>
    <cellStyle name="40% - 强调文字颜色 2 2 5 2" xfId="2602"/>
    <cellStyle name="40% - 强调文字颜色 2 2 6" xfId="1090"/>
    <cellStyle name="40% - 强调文字颜色 2 20" xfId="390"/>
    <cellStyle name="40% - 强调文字颜色 2 3" xfId="2603"/>
    <cellStyle name="40% - 强调文字颜色 2 3 2" xfId="2604"/>
    <cellStyle name="40% - 强调文字颜色 2 3 2 2" xfId="2605"/>
    <cellStyle name="40% - 强调文字颜色 2 3 2 2 2" xfId="1930"/>
    <cellStyle name="40% - 强调文字颜色 2 3 2 3" xfId="2608"/>
    <cellStyle name="40% - 强调文字颜色 2 3 3" xfId="2609"/>
    <cellStyle name="40% - 强调文字颜色 2 3 3 2" xfId="2611"/>
    <cellStyle name="40% - 强调文字颜色 2 3 3 3" xfId="2613"/>
    <cellStyle name="40% - 强调文字颜色 2 3 4" xfId="2615"/>
    <cellStyle name="40% - 强调文字颜色 2 3 4 2" xfId="1310"/>
    <cellStyle name="40% - 强调文字颜色 2 3 5" xfId="2616"/>
    <cellStyle name="40% - 强调文字颜色 2 3 6" xfId="2617"/>
    <cellStyle name="40% - 强调文字颜色 2 4" xfId="2618"/>
    <cellStyle name="40% - 强调文字颜色 2 4 2" xfId="2619"/>
    <cellStyle name="40% - 强调文字颜色 2 4 2 2" xfId="2620"/>
    <cellStyle name="40% - 强调文字颜色 2 4 2 2 2" xfId="2621"/>
    <cellStyle name="40% - 强调文字颜色 2 4 2 3" xfId="2625"/>
    <cellStyle name="40% - 强调文字颜色 2 4 3" xfId="2626"/>
    <cellStyle name="40% - 强调文字颜色 2 4 3 2" xfId="2627"/>
    <cellStyle name="40% - 强调文字颜色 2 4 3 3" xfId="2630"/>
    <cellStyle name="40% - 强调文字颜色 2 4 4" xfId="2636"/>
    <cellStyle name="40% - 强调文字颜色 2 4 4 2" xfId="2638"/>
    <cellStyle name="40% - 强调文字颜色 2 4 5" xfId="2640"/>
    <cellStyle name="40% - 强调文字颜色 2 5" xfId="529"/>
    <cellStyle name="40% - 强调文字颜色 2 5 2" xfId="532"/>
    <cellStyle name="40% - 强调文字颜色 2 5 2 2" xfId="2642"/>
    <cellStyle name="40% - 强调文字颜色 2 5 2 2 2" xfId="2644"/>
    <cellStyle name="40% - 强调文字颜色 2 5 2 3" xfId="2647"/>
    <cellStyle name="40% - 强调文字颜色 2 5 3" xfId="1148"/>
    <cellStyle name="40% - 强调文字颜色 2 5 3 2" xfId="1153"/>
    <cellStyle name="40% - 强调文字颜色 2 5 3 3" xfId="2649"/>
    <cellStyle name="40% - 强调文字颜色 2 5 4" xfId="1158"/>
    <cellStyle name="40% - 强调文字颜色 2 5 4 2" xfId="2650"/>
    <cellStyle name="40% - 强调文字颜色 2 5 5" xfId="2653"/>
    <cellStyle name="40% - 强调文字颜色 2 6" xfId="534"/>
    <cellStyle name="40% - 强调文字颜色 2 6 2" xfId="775"/>
    <cellStyle name="40% - 强调文字颜色 2 6 2 2" xfId="2655"/>
    <cellStyle name="40% - 强调文字颜色 2 6 2 2 2" xfId="2657"/>
    <cellStyle name="40% - 强调文字颜色 2 6 2 3" xfId="962"/>
    <cellStyle name="40% - 强调文字颜色 2 6 3" xfId="1170"/>
    <cellStyle name="40% - 强调文字颜色 2 6 3 2" xfId="2661"/>
    <cellStyle name="40% - 强调文字颜色 2 6 3 3" xfId="2664"/>
    <cellStyle name="40% - 强调文字颜色 2 6 4" xfId="1176"/>
    <cellStyle name="40% - 强调文字颜色 2 6 4 2" xfId="660"/>
    <cellStyle name="40% - 强调文字颜色 2 6 5" xfId="2666"/>
    <cellStyle name="40% - 强调文字颜色 2 7" xfId="1902"/>
    <cellStyle name="40% - 强调文字颜色 2 7 2" xfId="789"/>
    <cellStyle name="40% - 强调文字颜色 2 7 2 2" xfId="2668"/>
    <cellStyle name="40% - 强调文字颜色 2 7 2 2 2" xfId="2670"/>
    <cellStyle name="40% - 强调文字颜色 2 7 2 3" xfId="2675"/>
    <cellStyle name="40% - 强调文字颜色 2 7 3" xfId="1187"/>
    <cellStyle name="40% - 强调文字颜色 2 7 3 2" xfId="2677"/>
    <cellStyle name="40% - 强调文字颜色 2 7 3 3" xfId="2680"/>
    <cellStyle name="40% - 强调文字颜色 2 7 4" xfId="2682"/>
    <cellStyle name="40% - 强调文字颜色 2 7 4 2" xfId="2684"/>
    <cellStyle name="40% - 强调文字颜色 2 7 5" xfId="2686"/>
    <cellStyle name="40% - 强调文字颜色 2 8" xfId="1905"/>
    <cellStyle name="40% - 强调文字颜色 2 8 2" xfId="2688"/>
    <cellStyle name="40% - 强调文字颜色 2 8 2 2" xfId="2690"/>
    <cellStyle name="40% - 强调文字颜色 2 8 2 2 2" xfId="2692"/>
    <cellStyle name="40% - 强调文字颜色 2 8 2 3" xfId="2695"/>
    <cellStyle name="40% - 强调文字颜色 2 8 3" xfId="2698"/>
    <cellStyle name="40% - 强调文字颜色 2 8 3 2" xfId="2701"/>
    <cellStyle name="40% - 强调文字颜色 2 8 3 3" xfId="2704"/>
    <cellStyle name="40% - 强调文字颜色 2 8 4" xfId="2707"/>
    <cellStyle name="40% - 强调文字颜色 2 8 4 2" xfId="52"/>
    <cellStyle name="40% - 强调文字颜色 2 8 5" xfId="2710"/>
    <cellStyle name="40% - 强调文字颜色 2 9" xfId="2712"/>
    <cellStyle name="40% - 强调文字颜色 2 9 2" xfId="2714"/>
    <cellStyle name="40% - 强调文字颜色 2 9 2 2" xfId="2717"/>
    <cellStyle name="40% - 强调文字颜色 2 9 2 2 2" xfId="2721"/>
    <cellStyle name="40% - 强调文字颜色 2 9 2 3" xfId="2724"/>
    <cellStyle name="40% - 强调文字颜色 2 9 3" xfId="2727"/>
    <cellStyle name="40% - 强调文字颜色 2 9 3 2" xfId="2730"/>
    <cellStyle name="40% - 强调文字颜色 2 9 3 3" xfId="2732"/>
    <cellStyle name="40% - 强调文字颜色 2 9 4" xfId="2007"/>
    <cellStyle name="40% - 强调文字颜色 2 9 4 2" xfId="2013"/>
    <cellStyle name="40% - 强调文字颜色 2 9 5" xfId="2017"/>
    <cellStyle name="40% - 强调文字颜色 3 10" xfId="2734"/>
    <cellStyle name="40% - 强调文字颜色 3 10 2" xfId="2737"/>
    <cellStyle name="40% - 强调文字颜色 3 10 2 2" xfId="2740"/>
    <cellStyle name="40% - 强调文字颜色 3 10 2 2 2" xfId="1543"/>
    <cellStyle name="40% - 强调文字颜色 3 10 2 3" xfId="2538"/>
    <cellStyle name="40% - 强调文字颜色 3 10 3" xfId="2743"/>
    <cellStyle name="40% - 强调文字颜色 3 10 3 2" xfId="2746"/>
    <cellStyle name="40% - 强调文字颜色 3 10 3 3" xfId="2543"/>
    <cellStyle name="40% - 强调文字颜色 3 10 4" xfId="2749"/>
    <cellStyle name="40% - 强调文字颜色 3 10 4 2" xfId="2753"/>
    <cellStyle name="40% - 强调文字颜色 3 10 5" xfId="2756"/>
    <cellStyle name="40% - 强调文字颜色 3 11" xfId="995"/>
    <cellStyle name="40% - 强调文字颜色 3 11 2" xfId="832"/>
    <cellStyle name="40% - 强调文字颜色 3 11 2 2" xfId="347"/>
    <cellStyle name="40% - 强调文字颜色 3 11 2 2 2" xfId="998"/>
    <cellStyle name="40% - 强调文字颜色 3 11 2 3" xfId="1002"/>
    <cellStyle name="40% - 强调文字颜色 3 11 3" xfId="1007"/>
    <cellStyle name="40% - 强调文字颜色 3 11 3 2" xfId="368"/>
    <cellStyle name="40% - 强调文字颜色 3 11 3 3" xfId="1010"/>
    <cellStyle name="40% - 强调文字颜色 3 11 4" xfId="1015"/>
    <cellStyle name="40% - 强调文字颜色 3 11 4 2" xfId="1018"/>
    <cellStyle name="40% - 强调文字颜色 3 11 5" xfId="861"/>
    <cellStyle name="40% - 强调文字颜色 3 12" xfId="1023"/>
    <cellStyle name="40% - 强调文字颜色 3 12 2" xfId="587"/>
    <cellStyle name="40% - 强调文字颜色 3 12 2 2" xfId="499"/>
    <cellStyle name="40% - 强调文字颜色 3 12 2 2 2" xfId="1027"/>
    <cellStyle name="40% - 强调文字颜色 3 12 2 3" xfId="708"/>
    <cellStyle name="40% - 强调文字颜色 3 12 3" xfId="117"/>
    <cellStyle name="40% - 强调文字颜色 3 12 3 2" xfId="519"/>
    <cellStyle name="40% - 强调文字颜色 3 12 3 3" xfId="295"/>
    <cellStyle name="40% - 强调文字颜色 3 12 4" xfId="1031"/>
    <cellStyle name="40% - 强调文字颜色 3 12 4 2" xfId="447"/>
    <cellStyle name="40% - 强调文字颜色 3 12 5" xfId="641"/>
    <cellStyle name="40% - 强调文字颜色 3 13" xfId="1034"/>
    <cellStyle name="40% - 强调文字颜色 3 13 2" xfId="1038"/>
    <cellStyle name="40% - 强调文字颜色 3 13 2 2" xfId="601"/>
    <cellStyle name="40% - 强调文字颜色 3 13 3" xfId="1040"/>
    <cellStyle name="40% - 强调文字颜色 3 13 3 2" xfId="885"/>
    <cellStyle name="40% - 强调文字颜色 3 13 3 2 2" xfId="2757"/>
    <cellStyle name="40% - 强调文字颜色 3 13 3 2 3" xfId="2758"/>
    <cellStyle name="40% - 强调文字颜色 3 13 3 3" xfId="1042"/>
    <cellStyle name="40% - 强调文字颜色 3 13 3 4" xfId="1600"/>
    <cellStyle name="40% - 强调文字颜色 3 13 4" xfId="1045"/>
    <cellStyle name="40% - 强调文字颜色 3 13 4 2" xfId="2"/>
    <cellStyle name="40% - 强调文字颜色 3 13 5" xfId="186"/>
    <cellStyle name="40% - 强调文字颜色 3 14" xfId="480"/>
    <cellStyle name="40% - 强调文字颜色 3 15" xfId="222"/>
    <cellStyle name="40% - 强调文字颜色 3 16" xfId="491"/>
    <cellStyle name="40% - 强调文字颜色 3 17" xfId="704"/>
    <cellStyle name="40% - 强调文字颜色 3 18" xfId="1053"/>
    <cellStyle name="40% - 强调文字颜色 3 19" xfId="1057"/>
    <cellStyle name="40% - 强调文字颜色 3 2" xfId="2759"/>
    <cellStyle name="40% - 强调文字颜色 3 2 2" xfId="2761"/>
    <cellStyle name="40% - 强调文字颜色 3 2 2 2" xfId="2763"/>
    <cellStyle name="40% - 强调文字颜色 3 2 2 2 2" xfId="2768"/>
    <cellStyle name="40% - 强调文字颜色 3 2 2 3" xfId="2772"/>
    <cellStyle name="40% - 强调文字颜色 3 2 3" xfId="2773"/>
    <cellStyle name="40% - 强调文字颜色 3 2 3 2" xfId="2774"/>
    <cellStyle name="40% - 强调文字颜色 3 2 3 3" xfId="2776"/>
    <cellStyle name="40% - 强调文字颜色 3 2 4" xfId="2777"/>
    <cellStyle name="40% - 强调文字颜色 3 2 4 2" xfId="2778"/>
    <cellStyle name="40% - 强调文字颜色 3 2 4 3" xfId="2779"/>
    <cellStyle name="40% - 强调文字颜色 3 2 5" xfId="2780"/>
    <cellStyle name="40% - 强调文字颜色 3 2 5 2" xfId="2781"/>
    <cellStyle name="40% - 强调文字颜色 3 2 6" xfId="1099"/>
    <cellStyle name="40% - 强调文字颜色 3 20" xfId="223"/>
    <cellStyle name="40% - 强调文字颜色 3 3" xfId="2785"/>
    <cellStyle name="40% - 强调文字颜色 3 3 2" xfId="2786"/>
    <cellStyle name="40% - 强调文字颜色 3 3 2 2" xfId="2787"/>
    <cellStyle name="40% - 强调文字颜色 3 3 2 2 2" xfId="2788"/>
    <cellStyle name="40% - 强调文字颜色 3 3 2 3" xfId="2791"/>
    <cellStyle name="40% - 强调文字颜色 3 3 3" xfId="2795"/>
    <cellStyle name="40% - 强调文字颜色 3 3 3 2" xfId="29"/>
    <cellStyle name="40% - 强调文字颜色 3 3 3 3" xfId="137"/>
    <cellStyle name="40% - 强调文字颜色 3 3 4" xfId="2796"/>
    <cellStyle name="40% - 强调文字颜色 3 3 4 2" xfId="2797"/>
    <cellStyle name="40% - 强调文字颜色 3 3 5" xfId="2798"/>
    <cellStyle name="40% - 强调文字颜色 3 3 6" xfId="2799"/>
    <cellStyle name="40% - 强调文字颜色 3 4" xfId="2803"/>
    <cellStyle name="40% - 强调文字颜色 3 4 2" xfId="2804"/>
    <cellStyle name="40% - 强调文字颜色 3 4 2 2" xfId="2245"/>
    <cellStyle name="40% - 强调文字颜色 3 4 2 2 2" xfId="2247"/>
    <cellStyle name="40% - 强调文字颜色 3 4 2 3" xfId="2264"/>
    <cellStyle name="40% - 强调文字颜色 3 4 3" xfId="2805"/>
    <cellStyle name="40% - 强调文字颜色 3 4 3 2" xfId="2806"/>
    <cellStyle name="40% - 强调文字颜色 3 4 3 3" xfId="2809"/>
    <cellStyle name="40% - 强调文字颜色 3 4 4" xfId="2765"/>
    <cellStyle name="40% - 强调文字颜色 3 4 4 2" xfId="2812"/>
    <cellStyle name="40% - 强调文字颜色 3 4 5" xfId="1798"/>
    <cellStyle name="40% - 强调文字颜色 3 5" xfId="2556"/>
    <cellStyle name="40% - 强调文字颜色 3 5 2" xfId="2813"/>
    <cellStyle name="40% - 强调文字颜色 3 5 2 2" xfId="524"/>
    <cellStyle name="40% - 强调文字颜色 3 5 2 2 2" xfId="409"/>
    <cellStyle name="40% - 强调文字颜色 3 5 2 3" xfId="2816"/>
    <cellStyle name="40% - 强调文字颜色 3 5 3" xfId="1201"/>
    <cellStyle name="40% - 强调文字颜色 3 5 3 2" xfId="1206"/>
    <cellStyle name="40% - 强调文字颜色 3 5 3 3" xfId="2819"/>
    <cellStyle name="40% - 强调文字颜色 3 5 4" xfId="1211"/>
    <cellStyle name="40% - 强调文字颜色 3 5 4 2" xfId="2820"/>
    <cellStyle name="40% - 强调文字颜色 3 5 5" xfId="1806"/>
    <cellStyle name="40% - 强调文字颜色 3 6" xfId="2821"/>
    <cellStyle name="40% - 强调文字颜色 3 6 2" xfId="811"/>
    <cellStyle name="40% - 强调文字颜色 3 6 2 2" xfId="618"/>
    <cellStyle name="40% - 强调文字颜色 3 6 2 2 2" xfId="2823"/>
    <cellStyle name="40% - 强调文字颜色 3 6 2 3" xfId="83"/>
    <cellStyle name="40% - 强调文字颜色 3 6 3" xfId="1215"/>
    <cellStyle name="40% - 强调文字颜色 3 6 3 2" xfId="2826"/>
    <cellStyle name="40% - 强调文字颜色 3 6 3 3" xfId="2830"/>
    <cellStyle name="40% - 强调文字颜色 3 6 4" xfId="1219"/>
    <cellStyle name="40% - 强调文字颜色 3 6 4 2" xfId="2833"/>
    <cellStyle name="40% - 强调文字颜色 3 6 5" xfId="551"/>
    <cellStyle name="40% - 强调文字颜色 3 7" xfId="1909"/>
    <cellStyle name="40% - 强调文字颜色 3 7 2" xfId="823"/>
    <cellStyle name="40% - 强调文字颜色 3 7 2 2" xfId="2834"/>
    <cellStyle name="40% - 强调文字颜色 3 7 2 2 2" xfId="2835"/>
    <cellStyle name="40% - 强调文字颜色 3 7 2 3" xfId="2837"/>
    <cellStyle name="40% - 强调文字颜色 3 7 3" xfId="1229"/>
    <cellStyle name="40% - 强调文字颜色 3 7 3 2" xfId="2838"/>
    <cellStyle name="40% - 强调文字颜色 3 7 3 3" xfId="2840"/>
    <cellStyle name="40% - 强调文字颜色 3 7 4" xfId="2841"/>
    <cellStyle name="40% - 强调文字颜色 3 7 4 2" xfId="2842"/>
    <cellStyle name="40% - 强调文字颜色 3 7 5" xfId="1483"/>
    <cellStyle name="40% - 强调文字颜色 3 8" xfId="1911"/>
    <cellStyle name="40% - 强调文字颜色 3 8 2" xfId="2843"/>
    <cellStyle name="40% - 强调文字颜色 3 8 2 2" xfId="2844"/>
    <cellStyle name="40% - 强调文字颜色 3 8 2 2 2" xfId="2846"/>
    <cellStyle name="40% - 强调文字颜色 3 8 2 3" xfId="2847"/>
    <cellStyle name="40% - 强调文字颜色 3 8 3" xfId="2849"/>
    <cellStyle name="40% - 强调文字颜色 3 8 3 2" xfId="2850"/>
    <cellStyle name="40% - 强调文字颜色 3 8 3 3" xfId="2851"/>
    <cellStyle name="40% - 强调文字颜色 3 8 4" xfId="2852"/>
    <cellStyle name="40% - 强调文字颜色 3 8 4 2" xfId="2853"/>
    <cellStyle name="40% - 强调文字颜色 3 8 5" xfId="2854"/>
    <cellStyle name="40% - 强调文字颜色 3 9" xfId="1913"/>
    <cellStyle name="40% - 强调文字颜色 3 9 2" xfId="2856"/>
    <cellStyle name="40% - 强调文字颜色 3 9 2 2" xfId="2857"/>
    <cellStyle name="40% - 强调文字颜色 3 9 2 2 2" xfId="2858"/>
    <cellStyle name="40% - 强调文字颜色 3 9 2 3" xfId="2859"/>
    <cellStyle name="40% - 强调文字颜色 3 9 3" xfId="2860"/>
    <cellStyle name="40% - 强调文字颜色 3 9 3 2" xfId="2861"/>
    <cellStyle name="40% - 强调文字颜色 3 9 3 3" xfId="2862"/>
    <cellStyle name="40% - 强调文字颜色 3 9 4" xfId="2032"/>
    <cellStyle name="40% - 强调文字颜色 3 9 4 2" xfId="2035"/>
    <cellStyle name="40% - 强调文字颜色 3 9 5" xfId="2037"/>
    <cellStyle name="40% - 强调文字颜色 4 10" xfId="881"/>
    <cellStyle name="40% - 强调文字颜色 4 10 2" xfId="647"/>
    <cellStyle name="40% - 强调文字颜色 4 10 2 2" xfId="2477"/>
    <cellStyle name="40% - 强调文字颜色 4 10 2 2 2" xfId="2481"/>
    <cellStyle name="40% - 强调文字颜色 4 10 2 3" xfId="2489"/>
    <cellStyle name="40% - 强调文字颜色 4 10 3" xfId="891"/>
    <cellStyle name="40% - 强调文字颜色 4 10 3 2" xfId="2505"/>
    <cellStyle name="40% - 强调文字颜色 4 10 3 3" xfId="2516"/>
    <cellStyle name="40% - 强调文字颜色 4 10 4" xfId="2864"/>
    <cellStyle name="40% - 强调文字颜色 4 10 4 2" xfId="2534"/>
    <cellStyle name="40% - 强调文字颜色 4 10 5" xfId="2867"/>
    <cellStyle name="40% - 强调文字颜色 4 11" xfId="180"/>
    <cellStyle name="40% - 强调文字颜色 4 11 2" xfId="189"/>
    <cellStyle name="40% - 强调文字颜色 4 11 2 2" xfId="1151"/>
    <cellStyle name="40% - 强调文字颜色 4 11 2 2 2" xfId="1155"/>
    <cellStyle name="40% - 强调文字颜色 4 11 2 3" xfId="1163"/>
    <cellStyle name="40% - 强调文字颜色 4 11 3" xfId="1167"/>
    <cellStyle name="40% - 强调文字颜色 4 11 3 2" xfId="1173"/>
    <cellStyle name="40% - 强调文字颜色 4 11 3 3" xfId="1181"/>
    <cellStyle name="40% - 强调文字颜色 4 11 4" xfId="1184"/>
    <cellStyle name="40% - 强调文字颜色 4 11 4 2" xfId="1190"/>
    <cellStyle name="40% - 强调文字颜色 4 11 5" xfId="1196"/>
    <cellStyle name="40% - 强调文字颜色 4 12" xfId="526"/>
    <cellStyle name="40% - 强调文字颜色 4 12 2" xfId="1199"/>
    <cellStyle name="40% - 强调文字颜色 4 12 2 2" xfId="1203"/>
    <cellStyle name="40% - 强调文字颜色 4 12 2 2 2" xfId="1205"/>
    <cellStyle name="40% - 强调文字颜色 4 12 2 3" xfId="1210"/>
    <cellStyle name="40% - 强调文字颜色 4 12 3" xfId="1213"/>
    <cellStyle name="40% - 强调文字颜色 4 12 3 2" xfId="1217"/>
    <cellStyle name="40% - 强调文字颜色 4 12 3 3" xfId="1223"/>
    <cellStyle name="40% - 强调文字颜色 4 12 4" xfId="1226"/>
    <cellStyle name="40% - 强调文字颜色 4 12 4 2" xfId="1231"/>
    <cellStyle name="40% - 强调文字颜色 4 12 5" xfId="1239"/>
    <cellStyle name="40% - 强调文字颜色 4 13" xfId="1242"/>
    <cellStyle name="40% - 强调文字颜色 4 13 2" xfId="1245"/>
    <cellStyle name="40% - 强调文字颜色 4 13 2 2" xfId="1248"/>
    <cellStyle name="40% - 强调文字颜色 4 13 3" xfId="1256"/>
    <cellStyle name="40% - 强调文字颜色 4 13 3 2" xfId="1259"/>
    <cellStyle name="40% - 强调文字颜色 4 13 3 2 2" xfId="2869"/>
    <cellStyle name="40% - 强调文字颜色 4 13 3 2 3" xfId="2873"/>
    <cellStyle name="40% - 强调文字颜色 4 13 3 3" xfId="1263"/>
    <cellStyle name="40% - 强调文字颜色 4 13 3 4" xfId="1840"/>
    <cellStyle name="40% - 强调文字颜色 4 13 4" xfId="1266"/>
    <cellStyle name="40% - 强调文字颜色 4 13 4 2" xfId="655"/>
    <cellStyle name="40% - 强调文字颜色 4 13 5" xfId="1270"/>
    <cellStyle name="40% - 强调文字颜色 4 14" xfId="1273"/>
    <cellStyle name="40% - 强调文字颜色 4 15" xfId="1303"/>
    <cellStyle name="40% - 强调文字颜色 4 16" xfId="1309"/>
    <cellStyle name="40% - 强调文字颜色 4 17" xfId="1315"/>
    <cellStyle name="40% - 强调文字颜色 4 18" xfId="1317"/>
    <cellStyle name="40% - 强调文字颜色 4 19" xfId="1319"/>
    <cellStyle name="40% - 强调文字颜色 4 2" xfId="2875"/>
    <cellStyle name="40% - 强调文字颜色 4 2 2" xfId="2876"/>
    <cellStyle name="40% - 强调文字颜色 4 2 2 2" xfId="2877"/>
    <cellStyle name="40% - 强调文字颜色 4 2 2 2 2" xfId="2879"/>
    <cellStyle name="40% - 强调文字颜色 4 2 2 3" xfId="2881"/>
    <cellStyle name="40% - 强调文字颜色 4 2 3" xfId="2882"/>
    <cellStyle name="40% - 强调文字颜色 4 2 3 2" xfId="110"/>
    <cellStyle name="40% - 强调文字颜色 4 2 3 3" xfId="90"/>
    <cellStyle name="40% - 强调文字颜色 4 2 4" xfId="2883"/>
    <cellStyle name="40% - 强调文字颜色 4 2 4 2" xfId="2884"/>
    <cellStyle name="40% - 强调文字颜色 4 2 4 3" xfId="2885"/>
    <cellStyle name="40% - 强调文字颜色 4 2 5" xfId="2887"/>
    <cellStyle name="40% - 强调文字颜色 4 2 5 2" xfId="2888"/>
    <cellStyle name="40% - 强调文字颜色 4 2 6" xfId="1105"/>
    <cellStyle name="40% - 强调文字颜色 4 20" xfId="1304"/>
    <cellStyle name="40% - 强调文字颜色 4 3" xfId="2891"/>
    <cellStyle name="40% - 强调文字颜色 4 3 2" xfId="2892"/>
    <cellStyle name="40% - 强调文字颜色 4 3 2 2" xfId="2894"/>
    <cellStyle name="40% - 强调文字颜色 4 3 2 2 2" xfId="2898"/>
    <cellStyle name="40% - 强调文字颜色 4 3 2 3" xfId="2902"/>
    <cellStyle name="40% - 强调文字颜色 4 3 3" xfId="2905"/>
    <cellStyle name="40% - 强调文字颜色 4 3 3 2" xfId="2907"/>
    <cellStyle name="40% - 强调文字颜色 4 3 3 3" xfId="2910"/>
    <cellStyle name="40% - 强调文字颜色 4 3 4" xfId="2913"/>
    <cellStyle name="40% - 强调文字颜色 4 3 4 2" xfId="2915"/>
    <cellStyle name="40% - 强调文字颜色 4 3 5" xfId="2916"/>
    <cellStyle name="40% - 强调文字颜色 4 3 6" xfId="2917"/>
    <cellStyle name="40% - 强调文字颜色 4 4" xfId="2919"/>
    <cellStyle name="40% - 强调文字颜色 4 4 2" xfId="2920"/>
    <cellStyle name="40% - 强调文字颜色 4 4 2 2" xfId="2921"/>
    <cellStyle name="40% - 强调文字颜色 4 4 2 2 2" xfId="2922"/>
    <cellStyle name="40% - 强调文字颜色 4 4 2 3" xfId="2924"/>
    <cellStyle name="40% - 强调文字颜色 4 4 3" xfId="2926"/>
    <cellStyle name="40% - 强调文字颜色 4 4 3 2" xfId="2927"/>
    <cellStyle name="40% - 强调文字颜色 4 4 3 3" xfId="2930"/>
    <cellStyle name="40% - 强调文字颜色 4 4 4" xfId="2931"/>
    <cellStyle name="40% - 强调文字颜色 4 4 4 2" xfId="2932"/>
    <cellStyle name="40% - 强调文字颜色 4 4 5" xfId="1815"/>
    <cellStyle name="40% - 强调文字颜色 4 5" xfId="1530"/>
    <cellStyle name="40% - 强调文字颜色 4 5 2" xfId="2934"/>
    <cellStyle name="40% - 强调文字颜色 4 5 2 2" xfId="2936"/>
    <cellStyle name="40% - 强调文字颜色 4 5 2 2 2" xfId="2937"/>
    <cellStyle name="40% - 强调文字颜色 4 5 2 3" xfId="2940"/>
    <cellStyle name="40% - 强调文字颜色 4 5 3" xfId="1247"/>
    <cellStyle name="40% - 强调文字颜色 4 5 3 2" xfId="1251"/>
    <cellStyle name="40% - 强调文字颜色 4 5 3 3" xfId="2943"/>
    <cellStyle name="40% - 强调文字颜色 4 5 4" xfId="1253"/>
    <cellStyle name="40% - 强调文字颜色 4 5 4 2" xfId="2944"/>
    <cellStyle name="40% - 强调文字颜色 4 5 5" xfId="1828"/>
    <cellStyle name="40% - 强调文字颜色 4 6" xfId="2946"/>
    <cellStyle name="40% - 强调文字颜色 4 6 2" xfId="2948"/>
    <cellStyle name="40% - 强调文字颜色 4 6 2 2" xfId="2949"/>
    <cellStyle name="40% - 强调文字颜色 4 6 2 2 2" xfId="2950"/>
    <cellStyle name="40% - 强调文字颜色 4 6 2 3" xfId="715"/>
    <cellStyle name="40% - 强调文字颜色 4 6 3" xfId="1258"/>
    <cellStyle name="40% - 强调文字颜色 4 6 3 2" xfId="2868"/>
    <cellStyle name="40% - 强调文字颜色 4 6 3 3" xfId="2872"/>
    <cellStyle name="40% - 强调文字颜色 4 6 4" xfId="1262"/>
    <cellStyle name="40% - 强调文字颜色 4 6 4 2" xfId="2951"/>
    <cellStyle name="40% - 强调文字颜色 4 6 5" xfId="1837"/>
    <cellStyle name="40% - 强调文字颜色 4 7" xfId="1917"/>
    <cellStyle name="40% - 强调文字颜色 4 7 2" xfId="839"/>
    <cellStyle name="40% - 强调文字颜色 4 7 2 2" xfId="2952"/>
    <cellStyle name="40% - 强调文字颜色 4 7 2 2 2" xfId="8"/>
    <cellStyle name="40% - 强调文字颜色 4 7 2 3" xfId="2954"/>
    <cellStyle name="40% - 强调文字颜色 4 7 3" xfId="654"/>
    <cellStyle name="40% - 强调文字颜色 4 7 3 2" xfId="2955"/>
    <cellStyle name="40% - 强调文字颜色 4 7 3 3" xfId="2957"/>
    <cellStyle name="40% - 强调文字颜色 4 7 4" xfId="2958"/>
    <cellStyle name="40% - 强调文字颜色 4 7 4 2" xfId="2959"/>
    <cellStyle name="40% - 强调文字颜色 4 7 5" xfId="2961"/>
    <cellStyle name="40% - 强调文字颜色 4 8" xfId="1920"/>
    <cellStyle name="40% - 强调文字颜色 4 8 2" xfId="2962"/>
    <cellStyle name="40% - 强调文字颜色 4 8 2 2" xfId="2964"/>
    <cellStyle name="40% - 强调文字颜色 4 8 2 2 2" xfId="2966"/>
    <cellStyle name="40% - 强调文字颜色 4 8 2 3" xfId="2968"/>
    <cellStyle name="40% - 强调文字颜色 4 8 3" xfId="2969"/>
    <cellStyle name="40% - 强调文字颜色 4 8 3 2" xfId="687"/>
    <cellStyle name="40% - 强调文字颜色 4 8 3 3" xfId="2971"/>
    <cellStyle name="40% - 强调文字颜色 4 8 4" xfId="2972"/>
    <cellStyle name="40% - 强调文字颜色 4 8 4 2" xfId="2974"/>
    <cellStyle name="40% - 强调文字颜色 4 8 5" xfId="620"/>
    <cellStyle name="40% - 强调文字颜色 4 9" xfId="2975"/>
    <cellStyle name="40% - 强调文字颜色 4 9 2" xfId="2976"/>
    <cellStyle name="40% - 强调文字颜色 4 9 2 2" xfId="2978"/>
    <cellStyle name="40% - 强调文字颜色 4 9 2 2 2" xfId="2982"/>
    <cellStyle name="40% - 强调文字颜色 4 9 2 3" xfId="2984"/>
    <cellStyle name="40% - 强调文字颜色 4 9 3" xfId="2987"/>
    <cellStyle name="40% - 强调文字颜色 4 9 3 2" xfId="2990"/>
    <cellStyle name="40% - 强调文字颜色 4 9 3 3" xfId="2993"/>
    <cellStyle name="40% - 强调文字颜色 4 9 4" xfId="2994"/>
    <cellStyle name="40% - 强调文字颜色 4 9 4 2" xfId="2996"/>
    <cellStyle name="40% - 强调文字颜色 4 9 5" xfId="2998"/>
    <cellStyle name="40% - 强调文字颜色 5 10" xfId="254"/>
    <cellStyle name="40% - 强调文字颜色 5 10 2" xfId="262"/>
    <cellStyle name="40% - 强调文字颜色 5 10 2 2" xfId="1419"/>
    <cellStyle name="40% - 强调文字颜色 5 10 2 2 2" xfId="1423"/>
    <cellStyle name="40% - 强调文字颜色 5 10 2 3" xfId="1444"/>
    <cellStyle name="40% - 强调文字颜色 5 10 3" xfId="3000"/>
    <cellStyle name="40% - 强调文字颜色 5 10 3 2" xfId="1703"/>
    <cellStyle name="40% - 强调文字颜色 5 10 3 3" xfId="1729"/>
    <cellStyle name="40% - 强调文字颜色 5 10 4" xfId="3003"/>
    <cellStyle name="40% - 强调文字颜色 5 10 4 2" xfId="1956"/>
    <cellStyle name="40% - 强调文字颜色 5 10 5" xfId="3006"/>
    <cellStyle name="40% - 强调文字颜色 5 11" xfId="266"/>
    <cellStyle name="40% - 强调文字颜色 5 11 2" xfId="273"/>
    <cellStyle name="40% - 强调文字颜色 5 11 2 2" xfId="1521"/>
    <cellStyle name="40% - 强调文字颜色 5 11 2 2 2" xfId="1527"/>
    <cellStyle name="40% - 强调文字颜色 5 11 2 3" xfId="1534"/>
    <cellStyle name="40% - 强调文字颜色 5 11 3" xfId="1542"/>
    <cellStyle name="40% - 强调文字颜色 5 11 3 2" xfId="1549"/>
    <cellStyle name="40% - 强调文字颜色 5 11 3 3" xfId="1552"/>
    <cellStyle name="40% - 强调文字颜色 5 11 4" xfId="1559"/>
    <cellStyle name="40% - 强调文字颜色 5 11 4 2" xfId="1561"/>
    <cellStyle name="40% - 强调文字颜色 5 11 5" xfId="1365"/>
    <cellStyle name="40% - 强调文字颜色 5 12" xfId="276"/>
    <cellStyle name="40% - 强调文字颜色 5 12 2" xfId="1565"/>
    <cellStyle name="40% - 强调文字颜色 5 12 2 2" xfId="1570"/>
    <cellStyle name="40% - 强调文字颜色 5 12 2 2 2" xfId="1572"/>
    <cellStyle name="40% - 强调文字颜色 5 12 2 3" xfId="1575"/>
    <cellStyle name="40% - 强调文字颜色 5 12 3" xfId="1578"/>
    <cellStyle name="40% - 强调文字颜色 5 12 3 2" xfId="1582"/>
    <cellStyle name="40% - 强调文字颜色 5 12 3 3" xfId="1588"/>
    <cellStyle name="40% - 强调文字颜色 5 12 4" xfId="1593"/>
    <cellStyle name="40% - 强调文字颜色 5 12 4 2" xfId="1598"/>
    <cellStyle name="40% - 强调文字颜色 5 12 5" xfId="1371"/>
    <cellStyle name="40% - 强调文字颜色 5 13" xfId="1602"/>
    <cellStyle name="40% - 强调文字颜色 5 13 2" xfId="1605"/>
    <cellStyle name="40% - 强调文字颜色 5 13 2 2" xfId="1608"/>
    <cellStyle name="40% - 强调文字颜色 5 13 3" xfId="1613"/>
    <cellStyle name="40% - 强调文字颜色 5 13 3 2" xfId="1615"/>
    <cellStyle name="40% - 强调文字颜色 5 13 3 2 2" xfId="3008"/>
    <cellStyle name="40% - 强调文字颜色 5 13 3 2 3" xfId="3009"/>
    <cellStyle name="40% - 强调文字颜色 5 13 3 3" xfId="1617"/>
    <cellStyle name="40% - 强调文字颜色 5 13 3 4" xfId="2107"/>
    <cellStyle name="40% - 强调文字颜色 5 13 4" xfId="1619"/>
    <cellStyle name="40% - 强调文字颜色 5 13 4 2" xfId="954"/>
    <cellStyle name="40% - 强调文字颜色 5 13 5" xfId="1380"/>
    <cellStyle name="40% - 强调文字颜色 5 14" xfId="1622"/>
    <cellStyle name="40% - 强调文字颜色 5 15" xfId="1637"/>
    <cellStyle name="40% - 强调文字颜色 5 16" xfId="902"/>
    <cellStyle name="40% - 强调文字颜色 5 17" xfId="1644"/>
    <cellStyle name="40% - 强调文字颜色 5 18" xfId="631"/>
    <cellStyle name="40% - 强调文字颜色 5 19" xfId="1646"/>
    <cellStyle name="40% - 强调文字颜色 5 2" xfId="3010"/>
    <cellStyle name="40% - 强调文字颜色 5 2 2" xfId="3011"/>
    <cellStyle name="40% - 强调文字颜色 5 2 2 2" xfId="3012"/>
    <cellStyle name="40% - 强调文字颜色 5 2 2 2 2" xfId="1269"/>
    <cellStyle name="40% - 强调文字颜色 5 2 2 3" xfId="3014"/>
    <cellStyle name="40% - 强调文字颜色 5 2 3" xfId="3015"/>
    <cellStyle name="40% - 强调文字颜色 5 2 3 2" xfId="3016"/>
    <cellStyle name="40% - 强调文字颜色 5 2 3 3" xfId="3018"/>
    <cellStyle name="40% - 强调文字颜色 5 2 4" xfId="3019"/>
    <cellStyle name="40% - 强调文字颜色 5 2 4 2" xfId="3020"/>
    <cellStyle name="40% - 强调文字颜色 5 2 4 3" xfId="3021"/>
    <cellStyle name="40% - 强调文字颜色 5 2 5" xfId="3022"/>
    <cellStyle name="40% - 强调文字颜色 5 2 5 2" xfId="3023"/>
    <cellStyle name="40% - 强调文字颜色 5 2 6" xfId="536"/>
    <cellStyle name="40% - 强调文字颜色 5 20" xfId="1638"/>
    <cellStyle name="40% - 强调文字颜色 5 3" xfId="3024"/>
    <cellStyle name="40% - 强调文字颜色 5 3 2" xfId="3025"/>
    <cellStyle name="40% - 强调文字颜色 5 3 2 2" xfId="3026"/>
    <cellStyle name="40% - 强调文字颜色 5 3 2 2 2" xfId="3028"/>
    <cellStyle name="40% - 强调文字颜色 5 3 2 3" xfId="3030"/>
    <cellStyle name="40% - 强调文字颜色 5 3 3" xfId="3031"/>
    <cellStyle name="40% - 强调文字颜色 5 3 3 2" xfId="3032"/>
    <cellStyle name="40% - 强调文字颜色 5 3 3 3" xfId="3034"/>
    <cellStyle name="40% - 强调文字颜色 5 3 4" xfId="3035"/>
    <cellStyle name="40% - 强调文字颜色 5 3 4 2" xfId="3036"/>
    <cellStyle name="40% - 强调文字颜色 5 3 5" xfId="3037"/>
    <cellStyle name="40% - 强调文字颜色 5 3 6" xfId="3038"/>
    <cellStyle name="40% - 强调文字颜色 5 4" xfId="3039"/>
    <cellStyle name="40% - 强调文字颜色 5 4 2" xfId="3040"/>
    <cellStyle name="40% - 强调文字颜色 5 4 2 2" xfId="3041"/>
    <cellStyle name="40% - 强调文字颜色 5 4 2 2 2" xfId="3042"/>
    <cellStyle name="40% - 强调文字颜色 5 4 2 3" xfId="3044"/>
    <cellStyle name="40% - 强调文字颜色 5 4 3" xfId="3045"/>
    <cellStyle name="40% - 强调文字颜色 5 4 3 2" xfId="3046"/>
    <cellStyle name="40% - 强调文字颜色 5 4 3 3" xfId="3049"/>
    <cellStyle name="40% - 强调文字颜色 5 4 4" xfId="3050"/>
    <cellStyle name="40% - 强调文字颜色 5 4 4 2" xfId="3051"/>
    <cellStyle name="40% - 强调文字颜色 5 4 5" xfId="1845"/>
    <cellStyle name="40% - 强调文字颜色 5 5" xfId="3053"/>
    <cellStyle name="40% - 强调文字颜色 5 5 2" xfId="3055"/>
    <cellStyle name="40% - 强调文字颜色 5 5 2 2" xfId="3058"/>
    <cellStyle name="40% - 强调文字颜色 5 5 2 2 2" xfId="3059"/>
    <cellStyle name="40% - 强调文字颜色 5 5 2 3" xfId="3061"/>
    <cellStyle name="40% - 强调文字颜色 5 5 3" xfId="1277"/>
    <cellStyle name="40% - 强调文字颜色 5 5 3 2" xfId="3062"/>
    <cellStyle name="40% - 强调文字颜色 5 5 3 3" xfId="3064"/>
    <cellStyle name="40% - 强调文字颜色 5 5 4" xfId="3065"/>
    <cellStyle name="40% - 强调文字颜色 5 5 4 2" xfId="3066"/>
    <cellStyle name="40% - 强调文字颜色 5 5 5" xfId="1855"/>
    <cellStyle name="40% - 强调文字颜色 5 6" xfId="3070"/>
    <cellStyle name="40% - 强调文字颜色 5 6 2" xfId="3074"/>
    <cellStyle name="40% - 强调文字颜色 5 6 2 2" xfId="3076"/>
    <cellStyle name="40% - 强调文字颜色 5 6 2 2 2" xfId="2794"/>
    <cellStyle name="40% - 强调文字颜色 5 6 2 3" xfId="3079"/>
    <cellStyle name="40% - 强调文字颜色 5 6 3" xfId="1280"/>
    <cellStyle name="40% - 强调文字颜色 5 6 3 2" xfId="1283"/>
    <cellStyle name="40% - 强调文字颜色 5 6 3 3" xfId="1286"/>
    <cellStyle name="40% - 强调文字颜色 5 6 4" xfId="1288"/>
    <cellStyle name="40% - 强调文字颜色 5 6 4 2" xfId="3080"/>
    <cellStyle name="40% - 强调文字颜色 5 6 5" xfId="1291"/>
    <cellStyle name="40% - 强调文字颜色 5 7" xfId="1927"/>
    <cellStyle name="40% - 强调文字颜色 5 7 2" xfId="3081"/>
    <cellStyle name="40% - 强调文字颜色 5 7 2 2" xfId="3083"/>
    <cellStyle name="40% - 强调文字颜色 5 7 2 2 2" xfId="1060"/>
    <cellStyle name="40% - 强调文字颜色 5 7 2 3" xfId="3086"/>
    <cellStyle name="40% - 强调文字颜色 5 7 3" xfId="1298"/>
    <cellStyle name="40% - 强调文字颜色 5 7 3 2" xfId="3087"/>
    <cellStyle name="40% - 强调文字颜色 5 7 3 3" xfId="3089"/>
    <cellStyle name="40% - 强调文字颜色 5 7 4" xfId="3090"/>
    <cellStyle name="40% - 强调文字颜色 5 7 4 2" xfId="3091"/>
    <cellStyle name="40% - 强调文字颜色 5 7 5" xfId="3092"/>
    <cellStyle name="40% - 强调文字颜色 5 8" xfId="3093"/>
    <cellStyle name="40% - 强调文字颜色 5 8 2" xfId="3094"/>
    <cellStyle name="40% - 强调文字颜色 5 8 2 2" xfId="3095"/>
    <cellStyle name="40% - 强调文字颜色 5 8 2 2 2" xfId="3096"/>
    <cellStyle name="40% - 强调文字颜色 5 8 2 3" xfId="3097"/>
    <cellStyle name="40% - 强调文字颜色 5 8 3" xfId="3098"/>
    <cellStyle name="40% - 强调文字颜色 5 8 3 2" xfId="438"/>
    <cellStyle name="40% - 强调文字颜色 5 8 3 3" xfId="3099"/>
    <cellStyle name="40% - 强调文字颜色 5 8 4" xfId="3100"/>
    <cellStyle name="40% - 强调文字颜色 5 8 4 2" xfId="3101"/>
    <cellStyle name="40% - 强调文字颜色 5 8 5" xfId="3102"/>
    <cellStyle name="40% - 强调文字颜色 5 9" xfId="3103"/>
    <cellStyle name="40% - 强调文字颜色 5 9 2" xfId="3104"/>
    <cellStyle name="40% - 强调文字颜色 5 9 2 2" xfId="3106"/>
    <cellStyle name="40% - 强调文字颜色 5 9 2 2 2" xfId="3109"/>
    <cellStyle name="40% - 强调文字颜色 5 9 2 3" xfId="3112"/>
    <cellStyle name="40% - 强调文字颜色 5 9 3" xfId="2720"/>
    <cellStyle name="40% - 强调文字颜色 5 9 3 2" xfId="3113"/>
    <cellStyle name="40% - 强调文字颜色 5 9 3 3" xfId="3114"/>
    <cellStyle name="40% - 强调文字颜色 5 9 4" xfId="3115"/>
    <cellStyle name="40% - 强调文字颜色 5 9 4 2" xfId="3116"/>
    <cellStyle name="40% - 强调文字颜色 5 9 5" xfId="3117"/>
    <cellStyle name="40% - 强调文字颜色 6 10" xfId="3118"/>
    <cellStyle name="40% - 强调文字颜色 6 10 2" xfId="3119"/>
    <cellStyle name="40% - 强调文字颜色 6 10 2 2" xfId="2641"/>
    <cellStyle name="40% - 强调文字颜色 6 10 2 2 2" xfId="3120"/>
    <cellStyle name="40% - 强调文字颜色 6 10 2 3" xfId="3121"/>
    <cellStyle name="40% - 强调文字颜色 6 10 3" xfId="3124"/>
    <cellStyle name="40% - 强调文字颜色 6 10 3 2" xfId="2654"/>
    <cellStyle name="40% - 强调文字颜色 6 10 3 3" xfId="3125"/>
    <cellStyle name="40% - 强调文字颜色 6 10 4" xfId="3126"/>
    <cellStyle name="40% - 强调文字颜色 6 10 4 2" xfId="2667"/>
    <cellStyle name="40% - 强调文字颜色 6 10 5" xfId="3127"/>
    <cellStyle name="40% - 强调文字颜色 6 11" xfId="1793"/>
    <cellStyle name="40% - 强调文字颜色 6 11 2" xfId="1795"/>
    <cellStyle name="40% - 强调文字颜色 6 11 2 2" xfId="1799"/>
    <cellStyle name="40% - 强调文字颜色 6 11 2 2 2" xfId="1801"/>
    <cellStyle name="40% - 强调文字颜色 6 11 2 3" xfId="1803"/>
    <cellStyle name="40% - 强调文字颜色 6 11 3" xfId="166"/>
    <cellStyle name="40% - 强调文字颜色 6 11 3 2" xfId="1807"/>
    <cellStyle name="40% - 强调文字颜色 6 11 3 3" xfId="1809"/>
    <cellStyle name="40% - 强调文字颜色 6 11 4" xfId="170"/>
    <cellStyle name="40% - 强调文字颜色 6 11 4 2" xfId="552"/>
    <cellStyle name="40% - 强调文字颜色 6 11 5" xfId="558"/>
    <cellStyle name="40% - 强调文字颜色 6 12" xfId="1811"/>
    <cellStyle name="40% - 强调文字颜色 6 12 2" xfId="1813"/>
    <cellStyle name="40% - 强调文字颜色 6 12 2 2" xfId="1816"/>
    <cellStyle name="40% - 强调文字颜色 6 12 2 2 2" xfId="1818"/>
    <cellStyle name="40% - 强调文字颜色 6 12 2 3" xfId="1820"/>
    <cellStyle name="40% - 强调文字颜色 6 12 3" xfId="1825"/>
    <cellStyle name="40% - 强调文字颜色 6 12 3 2" xfId="1829"/>
    <cellStyle name="40% - 强调文字颜色 6 12 3 3" xfId="1831"/>
    <cellStyle name="40% - 强调文字颜色 6 12 4" xfId="1835"/>
    <cellStyle name="40% - 强调文字颜色 6 12 4 2" xfId="1838"/>
    <cellStyle name="40% - 强调文字颜色 6 12 5" xfId="1490"/>
    <cellStyle name="40% - 强调文字颜色 6 13" xfId="1841"/>
    <cellStyle name="40% - 强调文字颜色 6 13 2" xfId="1843"/>
    <cellStyle name="40% - 强调文字颜色 6 13 2 2" xfId="1846"/>
    <cellStyle name="40% - 强调文字颜色 6 13 3" xfId="1853"/>
    <cellStyle name="40% - 强调文字颜色 6 13 3 2" xfId="1856"/>
    <cellStyle name="40% - 强调文字颜色 6 13 3 2 2" xfId="3128"/>
    <cellStyle name="40% - 强调文字颜色 6 13 3 2 3" xfId="3129"/>
    <cellStyle name="40% - 强调文字颜色 6 13 3 3" xfId="1858"/>
    <cellStyle name="40% - 强调文字颜色 6 13 3 4" xfId="1706"/>
    <cellStyle name="40% - 强调文字颜色 6 13 4" xfId="1862"/>
    <cellStyle name="40% - 强调文字颜色 6 13 4 2" xfId="1292"/>
    <cellStyle name="40% - 强调文字颜色 6 13 5" xfId="1494"/>
    <cellStyle name="40% - 强调文字颜色 6 14" xfId="1864"/>
    <cellStyle name="40% - 强调文字颜色 6 15" xfId="104"/>
    <cellStyle name="40% - 强调文字颜色 6 16" xfId="1882"/>
    <cellStyle name="40% - 强调文字颜色 6 17" xfId="1889"/>
    <cellStyle name="40% - 强调文字颜色 6 18" xfId="1892"/>
    <cellStyle name="40% - 强调文字颜色 6 19" xfId="1893"/>
    <cellStyle name="40% - 强调文字颜色 6 2" xfId="3132"/>
    <cellStyle name="40% - 强调文字颜色 6 2 2" xfId="3135"/>
    <cellStyle name="40% - 强调文字颜色 6 2 2 2" xfId="3136"/>
    <cellStyle name="40% - 强调文字颜色 6 2 2 2 2" xfId="1474"/>
    <cellStyle name="40% - 强调文字颜色 6 2 2 3" xfId="3137"/>
    <cellStyle name="40% - 强调文字颜色 6 2 3" xfId="2370"/>
    <cellStyle name="40% - 强调文字颜色 6 2 3 2" xfId="2373"/>
    <cellStyle name="40% - 强调文字颜色 6 2 3 3" xfId="3138"/>
    <cellStyle name="40% - 强调文字颜色 6 2 4" xfId="2376"/>
    <cellStyle name="40% - 强调文字颜色 6 2 4 2" xfId="411"/>
    <cellStyle name="40% - 强调文字颜色 6 2 4 3" xfId="424"/>
    <cellStyle name="40% - 强调文字颜色 6 2 5" xfId="2378"/>
    <cellStyle name="40% - 强调文字颜色 6 2 5 2" xfId="2382"/>
    <cellStyle name="40% - 强调文字颜色 6 2 6" xfId="1131"/>
    <cellStyle name="40% - 强调文字颜色 6 20" xfId="105"/>
    <cellStyle name="40% - 强调文字颜色 6 3" xfId="3141"/>
    <cellStyle name="40% - 强调文字颜色 6 3 2" xfId="3142"/>
    <cellStyle name="40% - 强调文字颜色 6 3 2 2" xfId="3144"/>
    <cellStyle name="40% - 强调文字颜色 6 3 2 2 2" xfId="1759"/>
    <cellStyle name="40% - 强调文字颜色 6 3 2 3" xfId="3146"/>
    <cellStyle name="40% - 强调文字颜色 6 3 3" xfId="3147"/>
    <cellStyle name="40% - 强调文字颜色 6 3 3 2" xfId="3149"/>
    <cellStyle name="40% - 强调文字颜色 6 3 3 3" xfId="650"/>
    <cellStyle name="40% - 强调文字颜色 6 3 4" xfId="3150"/>
    <cellStyle name="40% - 强调文字颜色 6 3 4 2" xfId="3152"/>
    <cellStyle name="40% - 强调文字颜色 6 3 5" xfId="3153"/>
    <cellStyle name="40% - 强调文字颜色 6 3 6" xfId="3154"/>
    <cellStyle name="40% - 强调文字颜色 6 4" xfId="3157"/>
    <cellStyle name="40% - 强调文字颜色 6 4 2" xfId="3159"/>
    <cellStyle name="40% - 强调文字颜色 6 4 2 2" xfId="683"/>
    <cellStyle name="40% - 强调文字颜色 6 4 2 2 2" xfId="1996"/>
    <cellStyle name="40% - 强调文字颜色 6 4 2 3" xfId="3161"/>
    <cellStyle name="40% - 强调文字颜色 6 4 3" xfId="3163"/>
    <cellStyle name="40% - 强调文字颜色 6 4 3 2" xfId="3165"/>
    <cellStyle name="40% - 强调文字颜色 6 4 3 3" xfId="3167"/>
    <cellStyle name="40% - 强调文字颜色 6 4 4" xfId="3168"/>
    <cellStyle name="40% - 强调文字颜色 6 4 4 2" xfId="3170"/>
    <cellStyle name="40% - 强调文字颜色 6 4 5" xfId="1867"/>
    <cellStyle name="40% - 强调文字颜色 6 5" xfId="3174"/>
    <cellStyle name="40% - 强调文字颜色 6 5 2" xfId="3177"/>
    <cellStyle name="40% - 强调文字颜色 6 5 2 2" xfId="3181"/>
    <cellStyle name="40% - 强调文字颜色 6 5 2 2 2" xfId="2255"/>
    <cellStyle name="40% - 强调文字颜色 6 5 2 3" xfId="3183"/>
    <cellStyle name="40% - 强调文字颜色 6 5 3" xfId="3185"/>
    <cellStyle name="40% - 强调文字颜色 6 5 3 2" xfId="288"/>
    <cellStyle name="40% - 强调文字颜色 6 5 3 3" xfId="3187"/>
    <cellStyle name="40% - 强调文字颜色 6 5 4" xfId="3188"/>
    <cellStyle name="40% - 强调文字颜色 6 5 4 2" xfId="403"/>
    <cellStyle name="40% - 强调文字颜色 6 5 5" xfId="1871"/>
    <cellStyle name="40% - 强调文字颜色 6 6" xfId="3195"/>
    <cellStyle name="40% - 强调文字颜色 6 6 2" xfId="3201"/>
    <cellStyle name="40% - 强调文字颜色 6 6 2 2" xfId="3203"/>
    <cellStyle name="40% - 强调文字颜色 6 6 2 2 2" xfId="3205"/>
    <cellStyle name="40% - 强调文字颜色 6 6 2 3" xfId="3208"/>
    <cellStyle name="40% - 强调文字颜色 6 6 3" xfId="3211"/>
    <cellStyle name="40% - 强调文字颜色 6 6 3 2" xfId="873"/>
    <cellStyle name="40% - 强调文字颜色 6 6 3 3" xfId="3213"/>
    <cellStyle name="40% - 强调文字颜色 6 6 4" xfId="3216"/>
    <cellStyle name="40% - 强调文字颜色 6 6 4 2" xfId="3219"/>
    <cellStyle name="40% - 强调文字颜色 6 6 5" xfId="690"/>
    <cellStyle name="40% - 强调文字颜色 6 7" xfId="3225"/>
    <cellStyle name="40% - 强调文字颜色 6 7 2" xfId="3227"/>
    <cellStyle name="40% - 强调文字颜色 6 7 2 2" xfId="2458"/>
    <cellStyle name="40% - 强调文字颜色 6 7 2 2 2" xfId="2461"/>
    <cellStyle name="40% - 强调文字颜色 6 7 2 3" xfId="2464"/>
    <cellStyle name="40% - 强调文字颜色 6 7 3" xfId="3230"/>
    <cellStyle name="40% - 强调文字颜色 6 7 3 2" xfId="2487"/>
    <cellStyle name="40% - 强调文字颜色 6 7 3 3" xfId="2493"/>
    <cellStyle name="40% - 强调文字颜色 6 7 4" xfId="3232"/>
    <cellStyle name="40% - 强调文字颜色 6 7 4 2" xfId="2515"/>
    <cellStyle name="40% - 强调文字颜色 6 7 5" xfId="3234"/>
    <cellStyle name="40% - 强调文字颜色 6 8" xfId="3235"/>
    <cellStyle name="40% - 强调文字颜色 6 8 2" xfId="3237"/>
    <cellStyle name="40% - 强调文字颜色 6 8 2 2" xfId="2635"/>
    <cellStyle name="40% - 强调文字颜色 6 8 2 2 2" xfId="2637"/>
    <cellStyle name="40% - 强调文字颜色 6 8 2 3" xfId="2639"/>
    <cellStyle name="40% - 强调文字颜色 6 8 3" xfId="3240"/>
    <cellStyle name="40% - 强调文字颜色 6 8 3 2" xfId="1161"/>
    <cellStyle name="40% - 强调文字颜色 6 8 3 3" xfId="2652"/>
    <cellStyle name="40% - 强调文字颜色 6 8 4" xfId="3242"/>
    <cellStyle name="40% - 强调文字颜色 6 8 4 2" xfId="1179"/>
    <cellStyle name="40% - 强调文字颜色 6 8 5" xfId="3244"/>
    <cellStyle name="40% - 强调文字颜色 6 9" xfId="2760"/>
    <cellStyle name="40% - 强调文字颜色 6 9 2" xfId="2762"/>
    <cellStyle name="40% - 强调文字颜色 6 9 2 2" xfId="2764"/>
    <cellStyle name="40% - 强调文字颜色 6 9 2 2 2" xfId="2811"/>
    <cellStyle name="40% - 强调文字颜色 6 9 2 3" xfId="1797"/>
    <cellStyle name="40% - 强调文字颜色 6 9 3" xfId="2771"/>
    <cellStyle name="40% - 强调文字颜色 6 9 3 2" xfId="1209"/>
    <cellStyle name="40% - 强调文字颜色 6 9 3 3" xfId="1805"/>
    <cellStyle name="40% - 强调文字颜色 6 9 4" xfId="3245"/>
    <cellStyle name="40% - 强调文字颜色 6 9 4 2" xfId="1222"/>
    <cellStyle name="40% - 强调文字颜色 6 9 5" xfId="3246"/>
    <cellStyle name="60% - 强调文字颜色 1 10" xfId="3247"/>
    <cellStyle name="60% - 强调文字颜色 1 10 2" xfId="3248"/>
    <cellStyle name="60% - 强调文字颜色 1 10 2 2" xfId="1822"/>
    <cellStyle name="60% - 强调文字颜色 1 10 2 2 2" xfId="1827"/>
    <cellStyle name="60% - 强调文字颜色 1 10 2 3" xfId="1834"/>
    <cellStyle name="60% - 强调文字颜色 1 10 3" xfId="3249"/>
    <cellStyle name="60% - 强调文字颜色 1 10 3 2" xfId="1851"/>
    <cellStyle name="60% - 强调文字颜色 1 10 3 3" xfId="1861"/>
    <cellStyle name="60% - 强调文字颜色 1 10 4" xfId="3250"/>
    <cellStyle name="60% - 强调文字颜色 1 10 4 2" xfId="1869"/>
    <cellStyle name="60% - 强调文字颜色 1 10 5" xfId="3251"/>
    <cellStyle name="60% - 强调文字颜色 1 11" xfId="3252"/>
    <cellStyle name="60% - 强调文字颜色 1 11 2" xfId="3253"/>
    <cellStyle name="60% - 强调文字颜色 1 11 2 2" xfId="610"/>
    <cellStyle name="60% - 强调文字颜色 1 11 2 2 2" xfId="2889"/>
    <cellStyle name="60% - 强调文字颜色 1 11 2 3" xfId="3255"/>
    <cellStyle name="60% - 强调文字颜色 1 11 3" xfId="3256"/>
    <cellStyle name="60% - 强调文字颜色 1 11 3 2" xfId="3257"/>
    <cellStyle name="60% - 强调文字颜色 1 11 3 3" xfId="3259"/>
    <cellStyle name="60% - 强调文字颜色 1 11 4" xfId="3261"/>
    <cellStyle name="60% - 强调文字颜色 1 11 4 2" xfId="3262"/>
    <cellStyle name="60% - 强调文字颜色 1 11 5" xfId="3263"/>
    <cellStyle name="60% - 强调文字颜色 1 12" xfId="3264"/>
    <cellStyle name="60% - 强调文字颜色 1 12 2" xfId="3265"/>
    <cellStyle name="60% - 强调文字颜色 1 12 2 2" xfId="3267"/>
    <cellStyle name="60% - 强调文字颜色 1 12 2 2 2" xfId="663"/>
    <cellStyle name="60% - 强调文字颜色 1 12 2 3" xfId="3270"/>
    <cellStyle name="60% - 强调文字颜色 1 12 3" xfId="3272"/>
    <cellStyle name="60% - 强调文字颜色 1 12 3 2" xfId="3274"/>
    <cellStyle name="60% - 强调文字颜色 1 12 3 3" xfId="3278"/>
    <cellStyle name="60% - 强调文字颜色 1 12 4" xfId="3280"/>
    <cellStyle name="60% - 强调文字颜色 1 12 4 2" xfId="3282"/>
    <cellStyle name="60% - 强调文字颜色 1 12 5" xfId="1077"/>
    <cellStyle name="60% - 强调文字颜色 1 13" xfId="3283"/>
    <cellStyle name="60% - 强调文字颜色 1 13 2" xfId="3284"/>
    <cellStyle name="60% - 强调文字颜色 1 13 2 2" xfId="3286"/>
    <cellStyle name="60% - 强调文字颜色 1 13 3" xfId="3288"/>
    <cellStyle name="60% - 强调文字颜色 1 13 3 2" xfId="3290"/>
    <cellStyle name="60% - 强调文字颜色 1 13 3 2 2" xfId="3293"/>
    <cellStyle name="60% - 强调文字颜色 1 13 3 2 3" xfId="3295"/>
    <cellStyle name="60% - 强调文字颜色 1 13 3 3" xfId="3299"/>
    <cellStyle name="60% - 强调文字颜色 1 13 3 4" xfId="759"/>
    <cellStyle name="60% - 强调文字颜色 1 13 4" xfId="2209"/>
    <cellStyle name="60% - 强调文字颜色 1 13 4 2" xfId="3301"/>
    <cellStyle name="60% - 强调文字颜色 1 13 5" xfId="1081"/>
    <cellStyle name="60% - 强调文字颜色 1 14" xfId="3302"/>
    <cellStyle name="60% - 强调文字颜色 1 14 2" xfId="2414"/>
    <cellStyle name="60% - 强调文字颜色 1 15" xfId="3303"/>
    <cellStyle name="60% - 强调文字颜色 1 16" xfId="3307"/>
    <cellStyle name="60% - 强调文字颜色 1 17" xfId="646"/>
    <cellStyle name="60% - 强调文字颜色 1 18" xfId="890"/>
    <cellStyle name="60% - 强调文字颜色 1 2" xfId="3308"/>
    <cellStyle name="60% - 强调文字颜色 1 2 2" xfId="3309"/>
    <cellStyle name="60% - 强调文字颜色 1 2 2 2" xfId="209"/>
    <cellStyle name="60% - 强调文字颜色 1 2 2 2 2" xfId="1102"/>
    <cellStyle name="60% - 强调文字颜色 1 2 2 3" xfId="1104"/>
    <cellStyle name="60% - 强调文字颜色 1 2 3" xfId="3310"/>
    <cellStyle name="60% - 强调文字颜色 1 2 3 2" xfId="1111"/>
    <cellStyle name="60% - 强调文字颜色 1 2 3 3" xfId="435"/>
    <cellStyle name="60% - 强调文字颜色 1 2 4" xfId="3311"/>
    <cellStyle name="60% - 强调文字颜色 1 2 4 2" xfId="1127"/>
    <cellStyle name="60% - 强调文字颜色 1 2 5" xfId="3313"/>
    <cellStyle name="60% - 强调文字颜色 1 3" xfId="608"/>
    <cellStyle name="60% - 强调文字颜色 1 3 2" xfId="3315"/>
    <cellStyle name="60% - 强调文字颜色 1 3 2 2" xfId="1451"/>
    <cellStyle name="60% - 强调文字颜色 1 3 2 2 2" xfId="1453"/>
    <cellStyle name="60% - 强调文字颜色 1 3 2 3" xfId="1456"/>
    <cellStyle name="60% - 强调文字颜色 1 3 3" xfId="3317"/>
    <cellStyle name="60% - 强调文字颜色 1 3 3 2" xfId="1471"/>
    <cellStyle name="60% - 强调文字颜色 1 3 3 3" xfId="1477"/>
    <cellStyle name="60% - 强调文字颜色 1 3 4" xfId="3319"/>
    <cellStyle name="60% - 强调文字颜色 1 3 4 2" xfId="1488"/>
    <cellStyle name="60% - 强调文字颜色 1 3 5" xfId="3321"/>
    <cellStyle name="60% - 强调文字颜色 1 3 6" xfId="3322"/>
    <cellStyle name="60% - 强调文字颜色 1 4" xfId="3323"/>
    <cellStyle name="60% - 强调文字颜色 1 4 2" xfId="3324"/>
    <cellStyle name="60% - 强调文字颜色 1 4 2 2" xfId="1737"/>
    <cellStyle name="60% - 强调文字颜色 1 4 2 2 2" xfId="1739"/>
    <cellStyle name="60% - 强调文字颜色 1 4 2 3" xfId="1743"/>
    <cellStyle name="60% - 强调文字颜色 1 4 3" xfId="3325"/>
    <cellStyle name="60% - 强调文字颜色 1 4 3 2" xfId="1755"/>
    <cellStyle name="60% - 强调文字颜色 1 4 3 3" xfId="1762"/>
    <cellStyle name="60% - 强调文字颜色 1 4 4" xfId="3326"/>
    <cellStyle name="60% - 强调文字颜色 1 4 4 2" xfId="1774"/>
    <cellStyle name="60% - 强调文字颜色 1 4 5" xfId="3327"/>
    <cellStyle name="60% - 强调文字颜色 1 5" xfId="3328"/>
    <cellStyle name="60% - 强调文字颜色 1 5 2" xfId="3329"/>
    <cellStyle name="60% - 强调文字颜色 1 5 2 2" xfId="1973"/>
    <cellStyle name="60% - 强调文字颜色 1 5 2 2 2" xfId="1975"/>
    <cellStyle name="60% - 强调文字颜色 1 5 2 3" xfId="1980"/>
    <cellStyle name="60% - 强调文字颜色 1 5 3" xfId="3330"/>
    <cellStyle name="60% - 强调文字颜色 1 5 3 2" xfId="1992"/>
    <cellStyle name="60% - 强调文字颜色 1 5 3 3" xfId="1999"/>
    <cellStyle name="60% - 强调文字颜色 1 5 4" xfId="3331"/>
    <cellStyle name="60% - 强调文字颜色 1 5 4 2" xfId="2020"/>
    <cellStyle name="60% - 强调文字颜色 1 5 5" xfId="3332"/>
    <cellStyle name="60% - 强调文字颜色 1 6" xfId="3333"/>
    <cellStyle name="60% - 强调文字颜色 1 6 2" xfId="3334"/>
    <cellStyle name="60% - 强调文字颜色 1 6 2 2" xfId="2228"/>
    <cellStyle name="60% - 强调文字颜色 1 6 2 2 2" xfId="2232"/>
    <cellStyle name="60% - 强调文字颜色 1 6 2 3" xfId="2239"/>
    <cellStyle name="60% - 强调文字颜色 1 6 3" xfId="3335"/>
    <cellStyle name="60% - 强调文字颜色 1 6 3 2" xfId="2251"/>
    <cellStyle name="60% - 强调文字颜色 1 6 3 3" xfId="2258"/>
    <cellStyle name="60% - 强调文字颜色 1 6 4" xfId="3336"/>
    <cellStyle name="60% - 强调文字颜色 1 6 4 2" xfId="2269"/>
    <cellStyle name="60% - 强调文字颜色 1 6 5" xfId="3337"/>
    <cellStyle name="60% - 强调文字颜色 1 7" xfId="3339"/>
    <cellStyle name="60% - 强调文字颜色 1 7 2" xfId="3340"/>
    <cellStyle name="60% - 强调文字颜色 1 7 2 2" xfId="801"/>
    <cellStyle name="60% - 强调文字颜色 1 7 2 2 2" xfId="576"/>
    <cellStyle name="60% - 强调文字颜色 1 7 2 3" xfId="374"/>
    <cellStyle name="60% - 强调文字颜色 1 7 3" xfId="3341"/>
    <cellStyle name="60% - 强调文字颜色 1 7 3 2" xfId="3342"/>
    <cellStyle name="60% - 强调文字颜色 1 7 3 3" xfId="3343"/>
    <cellStyle name="60% - 强调文字颜色 1 7 4" xfId="3266"/>
    <cellStyle name="60% - 强调文字颜色 1 7 4 2" xfId="662"/>
    <cellStyle name="60% - 强调文字颜色 1 7 5" xfId="3268"/>
    <cellStyle name="60% - 强调文字颜色 1 8" xfId="3344"/>
    <cellStyle name="60% - 强调文字颜色 1 8 2" xfId="3345"/>
    <cellStyle name="60% - 强调文字颜色 1 8 2 2" xfId="2111"/>
    <cellStyle name="60% - 强调文字颜色 1 8 2 2 2" xfId="2115"/>
    <cellStyle name="60% - 强调文字颜色 1 8 2 3" xfId="2129"/>
    <cellStyle name="60% - 强调文字颜色 1 8 3" xfId="3346"/>
    <cellStyle name="60% - 强调文字颜色 1 8 3 2" xfId="3347"/>
    <cellStyle name="60% - 强调文字颜色 1 8 3 3" xfId="3348"/>
    <cellStyle name="60% - 强调文字颜色 1 8 4" xfId="3273"/>
    <cellStyle name="60% - 强调文字颜色 1 8 4 2" xfId="3350"/>
    <cellStyle name="60% - 强调文字颜色 1 8 5" xfId="3275"/>
    <cellStyle name="60% - 强调文字颜色 1 9" xfId="156"/>
    <cellStyle name="60% - 强调文字颜色 1 9 2" xfId="1630"/>
    <cellStyle name="60% - 强调文字颜色 1 9 2 2" xfId="3353"/>
    <cellStyle name="60% - 强调文字颜色 1 9 2 2 2" xfId="1305"/>
    <cellStyle name="60% - 强调文字颜色 1 9 2 3" xfId="3355"/>
    <cellStyle name="60% - 强调文字颜色 1 9 3" xfId="1751"/>
    <cellStyle name="60% - 强调文字颜色 1 9 3 2" xfId="3357"/>
    <cellStyle name="60% - 强调文字颜色 1 9 3 3" xfId="3360"/>
    <cellStyle name="60% - 强调文字颜色 1 9 4" xfId="3281"/>
    <cellStyle name="60% - 强调文字颜色 1 9 4 2" xfId="3361"/>
    <cellStyle name="60% - 强调文字颜色 1 9 5" xfId="3362"/>
    <cellStyle name="60% - 强调文字颜色 2 10" xfId="3363"/>
    <cellStyle name="60% - 强调文字颜色 2 10 2" xfId="3366"/>
    <cellStyle name="60% - 强调文字颜色 2 10 2 2" xfId="3368"/>
    <cellStyle name="60% - 强调文字颜色 2 10 2 2 2" xfId="3370"/>
    <cellStyle name="60% - 强调文字颜色 2 10 2 3" xfId="3372"/>
    <cellStyle name="60% - 强调文字颜色 2 10 3" xfId="3376"/>
    <cellStyle name="60% - 强调文字颜色 2 10 3 2" xfId="3379"/>
    <cellStyle name="60% - 强调文字颜色 2 10 3 3" xfId="3381"/>
    <cellStyle name="60% - 强调文字颜色 2 10 4" xfId="3385"/>
    <cellStyle name="60% - 强调文字颜色 2 10 4 2" xfId="3387"/>
    <cellStyle name="60% - 强调文字颜色 2 10 5" xfId="3388"/>
    <cellStyle name="60% - 强调文字颜色 2 11" xfId="2291"/>
    <cellStyle name="60% - 强调文字颜色 2 11 2" xfId="2294"/>
    <cellStyle name="60% - 强调文字颜色 2 11 2 2" xfId="2297"/>
    <cellStyle name="60% - 强调文字颜色 2 11 2 2 2" xfId="2300"/>
    <cellStyle name="60% - 强调文字颜色 2 11 2 3" xfId="2303"/>
    <cellStyle name="60% - 强调文字颜色 2 11 3" xfId="2306"/>
    <cellStyle name="60% - 强调文字颜色 2 11 3 2" xfId="2309"/>
    <cellStyle name="60% - 强调文字颜色 2 11 3 3" xfId="2311"/>
    <cellStyle name="60% - 强调文字颜色 2 11 4" xfId="2314"/>
    <cellStyle name="60% - 强调文字颜色 2 11 4 2" xfId="2317"/>
    <cellStyle name="60% - 强调文字颜色 2 11 5" xfId="23"/>
    <cellStyle name="60% - 强调文字颜色 2 12" xfId="2320"/>
    <cellStyle name="60% - 强调文字颜色 2 12 2" xfId="2323"/>
    <cellStyle name="60% - 强调文字颜色 2 12 2 2" xfId="2326"/>
    <cellStyle name="60% - 强调文字颜色 2 12 2 2 2" xfId="976"/>
    <cellStyle name="60% - 强调文字颜色 2 12 2 3" xfId="2329"/>
    <cellStyle name="60% - 强调文字颜色 2 12 3" xfId="2332"/>
    <cellStyle name="60% - 强调文字颜色 2 12 3 2" xfId="2335"/>
    <cellStyle name="60% - 强调文字颜色 2 12 3 3" xfId="2338"/>
    <cellStyle name="60% - 强调文字颜色 2 12 4" xfId="2342"/>
    <cellStyle name="60% - 强调文字颜色 2 12 4 2" xfId="2345"/>
    <cellStyle name="60% - 强调文字颜色 2 12 5" xfId="1120"/>
    <cellStyle name="60% - 强调文字颜色 2 13" xfId="2347"/>
    <cellStyle name="60% - 强调文字颜色 2 13 2" xfId="2351"/>
    <cellStyle name="60% - 强调文字颜色 2 13 2 2" xfId="2355"/>
    <cellStyle name="60% - 强调文字颜色 2 13 3" xfId="564"/>
    <cellStyle name="60% - 强调文字颜色 2 13 3 2" xfId="2358"/>
    <cellStyle name="60% - 强调文字颜色 2 13 3 2 2" xfId="1143"/>
    <cellStyle name="60% - 强调文字颜色 2 13 3 2 3" xfId="3390"/>
    <cellStyle name="60% - 强调文字颜色 2 13 3 3" xfId="2156"/>
    <cellStyle name="60% - 强调文字颜色 2 13 3 4" xfId="1019"/>
    <cellStyle name="60% - 强调文字颜色 2 13 4" xfId="2361"/>
    <cellStyle name="60% - 强调文字颜色 2 13 4 2" xfId="2364"/>
    <cellStyle name="60% - 强调文字颜色 2 13 5" xfId="1128"/>
    <cellStyle name="60% - 强调文字颜色 2 14" xfId="2366"/>
    <cellStyle name="60% - 强调文字颜色 2 14 2" xfId="2369"/>
    <cellStyle name="60% - 强调文字颜色 2 15" xfId="2385"/>
    <cellStyle name="60% - 强调文字颜色 2 16" xfId="2389"/>
    <cellStyle name="60% - 强调文字颜色 2 17" xfId="2394"/>
    <cellStyle name="60% - 强调文字颜色 2 18" xfId="2400"/>
    <cellStyle name="60% - 强调文字颜色 2 2" xfId="3392"/>
    <cellStyle name="60% - 强调文字颜色 2 2 2" xfId="3393"/>
    <cellStyle name="60% - 强调文字颜色 2 2 2 2" xfId="63"/>
    <cellStyle name="60% - 强调文字颜色 2 2 2 2 2" xfId="3398"/>
    <cellStyle name="60% - 强调文字颜色 2 2 2 3" xfId="3400"/>
    <cellStyle name="60% - 强调文字颜色 2 2 3" xfId="3402"/>
    <cellStyle name="60% - 强调文字颜色 2 2 3 2" xfId="3403"/>
    <cellStyle name="60% - 强调文字颜色 2 2 3 3" xfId="3405"/>
    <cellStyle name="60% - 强调文字颜色 2 2 4" xfId="3407"/>
    <cellStyle name="60% - 强调文字颜色 2 2 4 2" xfId="590"/>
    <cellStyle name="60% - 强调文字颜色 2 2 5" xfId="3408"/>
    <cellStyle name="60% - 强调文字颜色 2 3" xfId="42"/>
    <cellStyle name="60% - 强调文字颜色 2 3 2" xfId="3409"/>
    <cellStyle name="60% - 强调文字颜色 2 3 2 2" xfId="3069"/>
    <cellStyle name="60% - 强调文字颜色 2 3 2 2 2" xfId="3073"/>
    <cellStyle name="60% - 强调文字颜色 2 3 2 3" xfId="1926"/>
    <cellStyle name="60% - 强调文字颜色 2 3 3" xfId="3410"/>
    <cellStyle name="60% - 强调文字颜色 2 3 3 2" xfId="3192"/>
    <cellStyle name="60% - 强调文字颜色 2 3 3 3" xfId="3223"/>
    <cellStyle name="60% - 强调文字颜色 2 3 4" xfId="3411"/>
    <cellStyle name="60% - 强调文字颜色 2 3 4 2" xfId="3416"/>
    <cellStyle name="60% - 强调文字颜色 2 3 5" xfId="3418"/>
    <cellStyle name="60% - 强调文字颜色 2 3 6" xfId="3419"/>
    <cellStyle name="60% - 强调文字颜色 2 4" xfId="3420"/>
    <cellStyle name="60% - 强调文字颜色 2 4 2" xfId="3421"/>
    <cellStyle name="60% - 强调文字颜色 2 4 2 2" xfId="3422"/>
    <cellStyle name="60% - 强调文字颜色 2 4 2 2 2" xfId="3424"/>
    <cellStyle name="60% - 强调文字颜色 2 4 2 3" xfId="3425"/>
    <cellStyle name="60% - 强调文字颜色 2 4 3" xfId="3426"/>
    <cellStyle name="60% - 强调文字颜色 2 4 3 2" xfId="3427"/>
    <cellStyle name="60% - 强调文字颜色 2 4 3 3" xfId="3429"/>
    <cellStyle name="60% - 强调文字颜色 2 4 4" xfId="3431"/>
    <cellStyle name="60% - 强调文字颜色 2 4 4 2" xfId="3432"/>
    <cellStyle name="60% - 强调文字颜色 2 4 5" xfId="3435"/>
    <cellStyle name="60% - 强调文字颜色 2 5" xfId="675"/>
    <cellStyle name="60% - 强调文字颜色 2 5 2" xfId="3436"/>
    <cellStyle name="60% - 强调文字颜色 2 5 2 2" xfId="3438"/>
    <cellStyle name="60% - 强调文字颜色 2 5 2 2 2" xfId="2288"/>
    <cellStyle name="60% - 强调文字颜色 2 5 2 3" xfId="3439"/>
    <cellStyle name="60% - 强调文字颜色 2 5 3" xfId="87"/>
    <cellStyle name="60% - 强调文字颜色 2 5 3 2" xfId="3440"/>
    <cellStyle name="60% - 强调文字颜色 2 5 3 3" xfId="3442"/>
    <cellStyle name="60% - 强调文字颜色 2 5 4" xfId="3444"/>
    <cellStyle name="60% - 强调文字颜色 2 5 4 2" xfId="3445"/>
    <cellStyle name="60% - 强调文字颜色 2 5 5" xfId="3447"/>
    <cellStyle name="60% - 强调文字颜色 2 6" xfId="3448"/>
    <cellStyle name="60% - 强调文字颜色 2 6 2" xfId="3449"/>
    <cellStyle name="60% - 强调文字颜色 2 6 2 2" xfId="513"/>
    <cellStyle name="60% - 强调文字颜色 2 6 2 2 2" xfId="515"/>
    <cellStyle name="60% - 强调文字颜色 2 6 2 3" xfId="522"/>
    <cellStyle name="60% - 强调文字颜色 2 6 3" xfId="3450"/>
    <cellStyle name="60% - 强调文字颜色 2 6 3 2" xfId="421"/>
    <cellStyle name="60% - 强调文字颜色 2 6 3 3" xfId="455"/>
    <cellStyle name="60% - 强调文字颜色 2 6 4" xfId="3451"/>
    <cellStyle name="60% - 强调文字颜色 2 6 4 2" xfId="3453"/>
    <cellStyle name="60% - 强调文字颜色 2 6 5" xfId="2669"/>
    <cellStyle name="60% - 强调文字颜色 2 7" xfId="3455"/>
    <cellStyle name="60% - 强调文字颜色 2 7 2" xfId="3456"/>
    <cellStyle name="60% - 强调文字颜色 2 7 2 2" xfId="3458"/>
    <cellStyle name="60% - 强调文字颜色 2 7 2 2 2" xfId="3459"/>
    <cellStyle name="60% - 强调文字颜色 2 7 2 3" xfId="3460"/>
    <cellStyle name="60% - 强调文字颜色 2 7 3" xfId="3461"/>
    <cellStyle name="60% - 强调文字颜色 2 7 3 2" xfId="3462"/>
    <cellStyle name="60% - 强调文字颜色 2 7 3 3" xfId="3464"/>
    <cellStyle name="60% - 强调文字颜色 2 7 4" xfId="3285"/>
    <cellStyle name="60% - 强调文字颜色 2 7 4 2" xfId="3465"/>
    <cellStyle name="60% - 强调文字颜色 2 7 5" xfId="3466"/>
    <cellStyle name="60% - 强调文字颜色 2 8" xfId="3467"/>
    <cellStyle name="60% - 强调文字颜色 2 8 2" xfId="3468"/>
    <cellStyle name="60% - 强调文字颜色 2 8 2 2" xfId="3469"/>
    <cellStyle name="60% - 强调文字颜色 2 8 2 2 2" xfId="3470"/>
    <cellStyle name="60% - 强调文字颜色 2 8 2 3" xfId="3471"/>
    <cellStyle name="60% - 强调文字颜色 2 8 3" xfId="3472"/>
    <cellStyle name="60% - 强调文字颜色 2 8 3 2" xfId="3473"/>
    <cellStyle name="60% - 强调文字颜色 2 8 3 3" xfId="3475"/>
    <cellStyle name="60% - 强调文字颜色 2 8 4" xfId="3289"/>
    <cellStyle name="60% - 强调文字颜色 2 8 4 2" xfId="3291"/>
    <cellStyle name="60% - 强调文字颜色 2 8 5" xfId="3296"/>
    <cellStyle name="60% - 强调文字颜色 2 9" xfId="3476"/>
    <cellStyle name="60% - 强调文字颜色 2 9 2" xfId="3477"/>
    <cellStyle name="60% - 强调文字颜色 2 9 2 2" xfId="3479"/>
    <cellStyle name="60% - 强调文字颜色 2 9 2 2 2" xfId="3481"/>
    <cellStyle name="60% - 强调文字颜色 2 9 2 3" xfId="3483"/>
    <cellStyle name="60% - 强调文字颜色 2 9 3" xfId="3484"/>
    <cellStyle name="60% - 强调文字颜色 2 9 3 2" xfId="3486"/>
    <cellStyle name="60% - 强调文字颜色 2 9 3 3" xfId="3490"/>
    <cellStyle name="60% - 强调文字颜色 2 9 4" xfId="3300"/>
    <cellStyle name="60% - 强调文字颜色 2 9 4 2" xfId="3492"/>
    <cellStyle name="60% - 强调文字颜色 2 9 5" xfId="3493"/>
    <cellStyle name="60% - 强调文字颜色 3 10" xfId="1500"/>
    <cellStyle name="60% - 强调文字颜色 3 10 2" xfId="1502"/>
    <cellStyle name="60% - 强调文字颜色 3 10 2 2" xfId="1504"/>
    <cellStyle name="60% - 强调文字颜色 3 10 2 2 2" xfId="580"/>
    <cellStyle name="60% - 强调文字颜色 3 10 2 3" xfId="381"/>
    <cellStyle name="60% - 强调文字颜色 3 10 3" xfId="1507"/>
    <cellStyle name="60% - 强调文字颜色 3 10 3 2" xfId="1509"/>
    <cellStyle name="60% - 强调文字颜色 3 10 3 3" xfId="247"/>
    <cellStyle name="60% - 强调文字颜色 3 10 4" xfId="1513"/>
    <cellStyle name="60% - 强调文字颜色 3 10 4 2" xfId="1516"/>
    <cellStyle name="60% - 强调文字颜色 3 10 5" xfId="1518"/>
    <cellStyle name="60% - 强调文字颜色 3 11" xfId="2559"/>
    <cellStyle name="60% - 强调文字颜色 3 11 2" xfId="2562"/>
    <cellStyle name="60% - 强调文字颜色 3 11 2 2" xfId="2564"/>
    <cellStyle name="60% - 强调文字颜色 3 11 2 2 2" xfId="2566"/>
    <cellStyle name="60% - 强调文字颜色 3 11 2 3" xfId="2569"/>
    <cellStyle name="60% - 强调文字颜色 3 11 3" xfId="2571"/>
    <cellStyle name="60% - 强调文字颜色 3 11 3 2" xfId="2573"/>
    <cellStyle name="60% - 强调文字颜色 3 11 3 3" xfId="2575"/>
    <cellStyle name="60% - 强调文字颜色 3 11 4" xfId="2577"/>
    <cellStyle name="60% - 强调文字颜色 3 11 4 2" xfId="2580"/>
    <cellStyle name="60% - 强调文字颜色 3 11 5" xfId="2583"/>
    <cellStyle name="60% - 强调文字颜色 3 12" xfId="151"/>
    <cellStyle name="60% - 强调文字颜色 3 12 2" xfId="540"/>
    <cellStyle name="60% - 强调文字颜色 3 12 2 2" xfId="729"/>
    <cellStyle name="60% - 强调文字颜色 3 12 2 2 2" xfId="739"/>
    <cellStyle name="60% - 强调文字颜色 3 12 2 3" xfId="743"/>
    <cellStyle name="60% - 强调文字颜色 3 12 3" xfId="363"/>
    <cellStyle name="60% - 强调文字颜色 3 12 3 2" xfId="750"/>
    <cellStyle name="60% - 强调文字颜色 3 12 3 3" xfId="733"/>
    <cellStyle name="60% - 强调文字颜色 3 12 4" xfId="753"/>
    <cellStyle name="60% - 强调文字颜色 3 12 4 2" xfId="757"/>
    <cellStyle name="60% - 强调文字颜色 3 12 5" xfId="761"/>
    <cellStyle name="60% - 强调文字颜色 3 13" xfId="35"/>
    <cellStyle name="60% - 强调文字颜色 3 13 2" xfId="765"/>
    <cellStyle name="60% - 强调文字颜色 3 13 2 2" xfId="595"/>
    <cellStyle name="60% - 强调文字颜色 3 13 3" xfId="780"/>
    <cellStyle name="60% - 强调文字颜色 3 13 3 2" xfId="784"/>
    <cellStyle name="60% - 强调文字颜色 3 13 3 2 2" xfId="3494"/>
    <cellStyle name="60% - 强调文字颜色 3 13 3 2 3" xfId="3495"/>
    <cellStyle name="60% - 强调文字颜色 3 13 3 3" xfId="788"/>
    <cellStyle name="60% - 强调文字颜色 3 13 3 4" xfId="1191"/>
    <cellStyle name="60% - 强调文字颜色 3 13 4" xfId="54"/>
    <cellStyle name="60% - 强调文字颜色 3 13 4 2" xfId="797"/>
    <cellStyle name="60% - 强调文字颜色 3 13 5" xfId="58"/>
    <cellStyle name="60% - 强调文字颜色 3 14" xfId="802"/>
    <cellStyle name="60% - 强调文字颜色 3 14 2" xfId="577"/>
    <cellStyle name="60% - 强调文字颜色 3 15" xfId="375"/>
    <cellStyle name="60% - 强调文字颜色 3 16" xfId="386"/>
    <cellStyle name="60% - 强调文字颜色 3 17" xfId="398"/>
    <cellStyle name="60% - 强调文字颜色 3 18" xfId="844"/>
    <cellStyle name="60% - 强调文字颜色 3 2" xfId="3497"/>
    <cellStyle name="60% - 强调文字颜色 3 2 2" xfId="3498"/>
    <cellStyle name="60% - 强调文字颜色 3 2 2 2" xfId="3499"/>
    <cellStyle name="60% - 强调文字颜色 3 2 2 2 2" xfId="3500"/>
    <cellStyle name="60% - 强调文字颜色 3 2 2 3" xfId="3501"/>
    <cellStyle name="60% - 强调文字颜色 3 2 3" xfId="3502"/>
    <cellStyle name="60% - 强调文字颜色 3 2 3 2" xfId="3503"/>
    <cellStyle name="60% - 强调文字颜色 3 2 3 3" xfId="3504"/>
    <cellStyle name="60% - 强调文字颜色 3 2 4" xfId="3404"/>
    <cellStyle name="60% - 强调文字颜色 3 2 4 2" xfId="3505"/>
    <cellStyle name="60% - 强调文字颜色 3 2 5" xfId="3406"/>
    <cellStyle name="60% - 强调文字颜色 3 3" xfId="921"/>
    <cellStyle name="60% - 强调文字颜色 3 3 2" xfId="836"/>
    <cellStyle name="60% - 强调文字颜色 3 3 2 2" xfId="3506"/>
    <cellStyle name="60% - 强调文字颜色 3 3 2 2 2" xfId="3507"/>
    <cellStyle name="60% - 强调文字颜色 3 3 2 3" xfId="2172"/>
    <cellStyle name="60% - 强调文字颜色 3 3 3" xfId="3508"/>
    <cellStyle name="60% - 强调文字颜色 3 3 3 2" xfId="3509"/>
    <cellStyle name="60% - 强调文字颜色 3 3 3 3" xfId="3511"/>
    <cellStyle name="60% - 强调文字颜色 3 3 4" xfId="591"/>
    <cellStyle name="60% - 强调文字颜色 3 3 4 2" xfId="490"/>
    <cellStyle name="60% - 强调文字颜色 3 3 5" xfId="3512"/>
    <cellStyle name="60% - 强调文字颜色 3 3 6" xfId="3513"/>
    <cellStyle name="60% - 强调文字颜色 3 4" xfId="924"/>
    <cellStyle name="60% - 强调文字颜色 3 4 2" xfId="3514"/>
    <cellStyle name="60% - 强调文字颜色 3 4 2 2" xfId="3516"/>
    <cellStyle name="60% - 强调文字颜色 3 4 2 2 2" xfId="3517"/>
    <cellStyle name="60% - 强调文字颜色 3 4 2 3" xfId="3519"/>
    <cellStyle name="60% - 强调文字颜色 3 4 3" xfId="3520"/>
    <cellStyle name="60% - 强调文字颜色 3 4 3 2" xfId="3521"/>
    <cellStyle name="60% - 强调文字颜色 3 4 3 3" xfId="3523"/>
    <cellStyle name="60% - 强调文字颜色 3 4 4" xfId="3524"/>
    <cellStyle name="60% - 强调文字颜色 3 4 4 2" xfId="3525"/>
    <cellStyle name="60% - 强调文字颜色 3 4 5" xfId="3526"/>
    <cellStyle name="60% - 强调文字颜色 3 5" xfId="3527"/>
    <cellStyle name="60% - 强调文字颜色 3 5 2" xfId="3528"/>
    <cellStyle name="60% - 强调文字颜色 3 5 2 2" xfId="3529"/>
    <cellStyle name="60% - 强调文字颜色 3 5 2 2 2" xfId="3530"/>
    <cellStyle name="60% - 强调文字颜色 3 5 2 3" xfId="3531"/>
    <cellStyle name="60% - 强调文字颜色 3 5 3" xfId="3532"/>
    <cellStyle name="60% - 强调文字颜色 3 5 3 2" xfId="3534"/>
    <cellStyle name="60% - 强调文字颜色 3 5 3 3" xfId="3535"/>
    <cellStyle name="60% - 强调文字颜色 3 5 4" xfId="3536"/>
    <cellStyle name="60% - 强调文字颜色 3 5 4 2" xfId="3537"/>
    <cellStyle name="60% - 强调文字颜色 3 5 5" xfId="3538"/>
    <cellStyle name="60% - 强调文字颜色 3 6" xfId="3539"/>
    <cellStyle name="60% - 强调文字颜色 3 6 2" xfId="3540"/>
    <cellStyle name="60% - 强调文字颜色 3 6 2 2" xfId="3541"/>
    <cellStyle name="60% - 强调文字颜色 3 6 2 2 2" xfId="3542"/>
    <cellStyle name="60% - 强调文字颜色 3 6 2 3" xfId="3543"/>
    <cellStyle name="60% - 强调文字颜色 3 6 3" xfId="3544"/>
    <cellStyle name="60% - 强调文字颜色 3 6 3 2" xfId="3545"/>
    <cellStyle name="60% - 强调文字颜色 3 6 3 3" xfId="3546"/>
    <cellStyle name="60% - 强调文字颜色 3 6 4" xfId="2407"/>
    <cellStyle name="60% - 强调文字颜色 3 6 4 2" xfId="2409"/>
    <cellStyle name="60% - 强调文字颜色 3 6 5" xfId="2411"/>
    <cellStyle name="60% - 强调文字颜色 3 7" xfId="3548"/>
    <cellStyle name="60% - 强调文字颜色 3 7 2" xfId="3549"/>
    <cellStyle name="60% - 强调文字颜色 3 7 2 2" xfId="3550"/>
    <cellStyle name="60% - 强调文字颜色 3 7 2 2 2" xfId="3551"/>
    <cellStyle name="60% - 强调文字颜色 3 7 2 3" xfId="3552"/>
    <cellStyle name="60% - 强调文字颜色 3 7 3" xfId="3554"/>
    <cellStyle name="60% - 强调文字颜色 3 7 3 2" xfId="3555"/>
    <cellStyle name="60% - 强调文字颜色 3 7 3 3" xfId="3556"/>
    <cellStyle name="60% - 强调文字颜色 3 7 4" xfId="2416"/>
    <cellStyle name="60% - 强调文字颜色 3 7 4 2" xfId="547"/>
    <cellStyle name="60% - 强调文字颜色 3 7 5" xfId="2418"/>
    <cellStyle name="60% - 强调文字颜色 3 8" xfId="3558"/>
    <cellStyle name="60% - 强调文字颜色 3 8 2" xfId="3560"/>
    <cellStyle name="60% - 强调文字颜色 3 8 2 2" xfId="3561"/>
    <cellStyle name="60% - 强调文字颜色 3 8 2 2 2" xfId="3562"/>
    <cellStyle name="60% - 强调文字颜色 3 8 2 3" xfId="3563"/>
    <cellStyle name="60% - 强调文字颜色 3 8 3" xfId="3564"/>
    <cellStyle name="60% - 强调文字颜色 3 8 3 2" xfId="3566"/>
    <cellStyle name="60% - 强调文字颜色 3 8 3 3" xfId="569"/>
    <cellStyle name="60% - 强调文字颜色 3 8 4" xfId="2422"/>
    <cellStyle name="60% - 强调文字颜色 3 8 4 2" xfId="3567"/>
    <cellStyle name="60% - 强调文字颜色 3 8 5" xfId="2424"/>
    <cellStyle name="60% - 强调文字颜色 3 9" xfId="3569"/>
    <cellStyle name="60% - 强调文字颜色 3 9 2" xfId="3570"/>
    <cellStyle name="60% - 强调文字颜色 3 9 2 2" xfId="3572"/>
    <cellStyle name="60% - 强调文字颜色 3 9 2 2 2" xfId="583"/>
    <cellStyle name="60% - 强调文字颜色 3 9 2 3" xfId="3573"/>
    <cellStyle name="60% - 强调文字颜色 3 9 3" xfId="3574"/>
    <cellStyle name="60% - 强调文字颜色 3 9 3 2" xfId="3577"/>
    <cellStyle name="60% - 强调文字颜色 3 9 3 3" xfId="3580"/>
    <cellStyle name="60% - 强调文字颜色 3 9 4" xfId="2429"/>
    <cellStyle name="60% - 强调文字颜色 3 9 4 2" xfId="3581"/>
    <cellStyle name="60% - 强调文字颜色 3 9 5" xfId="3582"/>
    <cellStyle name="60% - 强调文字颜色 4 10" xfId="3583"/>
    <cellStyle name="60% - 强调文字颜色 4 10 2" xfId="3584"/>
    <cellStyle name="60% - 强调文字颜色 4 10 2 2" xfId="3585"/>
    <cellStyle name="60% - 强调文字颜色 4 10 2 2 2" xfId="3271"/>
    <cellStyle name="60% - 强调文字颜色 4 10 2 3" xfId="2507"/>
    <cellStyle name="60% - 强调文字颜色 4 10 3" xfId="3586"/>
    <cellStyle name="60% - 强调文字颜色 4 10 3 2" xfId="3587"/>
    <cellStyle name="60% - 强调文字颜色 4 10 3 3" xfId="2518"/>
    <cellStyle name="60% - 强调文字颜色 4 10 4" xfId="3589"/>
    <cellStyle name="60% - 强调文字颜色 4 10 4 2" xfId="3591"/>
    <cellStyle name="60% - 强调文字颜色 4 10 5" xfId="3593"/>
    <cellStyle name="60% - 强调文字颜色 4 11" xfId="2733"/>
    <cellStyle name="60% - 强调文字颜色 4 11 2" xfId="2736"/>
    <cellStyle name="60% - 强调文字颜色 4 11 2 2" xfId="2739"/>
    <cellStyle name="60% - 强调文字颜色 4 11 2 2 2" xfId="1539"/>
    <cellStyle name="60% - 强调文字颜色 4 11 2 3" xfId="2537"/>
    <cellStyle name="60% - 强调文字颜色 4 11 3" xfId="2742"/>
    <cellStyle name="60% - 强调文字颜色 4 11 3 2" xfId="2745"/>
    <cellStyle name="60% - 强调文字颜色 4 11 3 3" xfId="2542"/>
    <cellStyle name="60% - 强调文字颜色 4 11 4" xfId="2748"/>
    <cellStyle name="60% - 强调文字颜色 4 11 4 2" xfId="2752"/>
    <cellStyle name="60% - 强调文字颜色 4 11 5" xfId="2755"/>
    <cellStyle name="60% - 强调文字颜色 4 12" xfId="994"/>
    <cellStyle name="60% - 强调文字颜色 4 12 2" xfId="831"/>
    <cellStyle name="60% - 强调文字颜色 4 12 2 2" xfId="346"/>
    <cellStyle name="60% - 强调文字颜色 4 12 2 2 2" xfId="997"/>
    <cellStyle name="60% - 强调文字颜色 4 12 2 3" xfId="1001"/>
    <cellStyle name="60% - 强调文字颜色 4 12 3" xfId="1006"/>
    <cellStyle name="60% - 强调文字颜色 4 12 3 2" xfId="367"/>
    <cellStyle name="60% - 强调文字颜色 4 12 3 3" xfId="1009"/>
    <cellStyle name="60% - 强调文字颜色 4 12 4" xfId="1014"/>
    <cellStyle name="60% - 强调文字颜色 4 12 4 2" xfId="1017"/>
    <cellStyle name="60% - 强调文字颜色 4 12 5" xfId="860"/>
    <cellStyle name="60% - 强调文字颜色 4 13" xfId="1022"/>
    <cellStyle name="60% - 强调文字颜色 4 13 2" xfId="586"/>
    <cellStyle name="60% - 强调文字颜色 4 13 2 2" xfId="496"/>
    <cellStyle name="60% - 强调文字颜色 4 13 3" xfId="116"/>
    <cellStyle name="60% - 强调文字颜色 4 13 3 2" xfId="517"/>
    <cellStyle name="60% - 强调文字颜色 4 13 3 2 2" xfId="3595"/>
    <cellStyle name="60% - 强调文字颜色 4 13 3 2 3" xfId="3597"/>
    <cellStyle name="60% - 强调文字颜色 4 13 3 3" xfId="292"/>
    <cellStyle name="60% - 强调文字颜色 4 13 3 4" xfId="1562"/>
    <cellStyle name="60% - 强调文字颜色 4 13 4" xfId="1030"/>
    <cellStyle name="60% - 强调文字颜色 4 13 4 2" xfId="450"/>
    <cellStyle name="60% - 强调文字颜色 4 13 5" xfId="640"/>
    <cellStyle name="60% - 强调文字颜色 4 14" xfId="1033"/>
    <cellStyle name="60% - 强调文字颜色 4 14 2" xfId="1037"/>
    <cellStyle name="60% - 强调文字颜色 4 15" xfId="478"/>
    <cellStyle name="60% - 强调文字颜色 4 16" xfId="220"/>
    <cellStyle name="60% - 强调文字颜色 4 17" xfId="489"/>
    <cellStyle name="60% - 强调文字颜色 4 18" xfId="701"/>
    <cellStyle name="60% - 强调文字颜色 4 2" xfId="3598"/>
    <cellStyle name="60% - 强调文字颜色 4 2 2" xfId="3156"/>
    <cellStyle name="60% - 强调文字颜色 4 2 2 2" xfId="3158"/>
    <cellStyle name="60% - 强调文字颜色 4 2 2 2 2" xfId="681"/>
    <cellStyle name="60% - 强调文字颜色 4 2 2 3" xfId="3162"/>
    <cellStyle name="60% - 强调文字颜色 4 2 3" xfId="3172"/>
    <cellStyle name="60% - 强调文字颜色 4 2 3 2" xfId="3176"/>
    <cellStyle name="60% - 强调文字颜色 4 2 3 3" xfId="3184"/>
    <cellStyle name="60% - 强调文字颜色 4 2 4" xfId="3193"/>
    <cellStyle name="60% - 强调文字颜色 4 2 4 2" xfId="3200"/>
    <cellStyle name="60% - 强调文字颜色 4 2 5" xfId="3224"/>
    <cellStyle name="60% - 强调文字颜色 4 3" xfId="927"/>
    <cellStyle name="60% - 强调文字颜色 4 3 2" xfId="3601"/>
    <cellStyle name="60% - 强调文字颜色 4 3 2 2" xfId="3606"/>
    <cellStyle name="60% - 强调文字颜色 4 3 2 2 2" xfId="3610"/>
    <cellStyle name="60% - 强调文字颜色 4 3 2 3" xfId="3615"/>
    <cellStyle name="60% - 强调文字颜色 4 3 3" xfId="3617"/>
    <cellStyle name="60% - 强调文字颜色 4 3 3 2" xfId="3619"/>
    <cellStyle name="60% - 强调文字颜色 4 3 3 3" xfId="3623"/>
    <cellStyle name="60% - 强调文字颜色 4 3 4" xfId="3417"/>
    <cellStyle name="60% - 强调文字颜色 4 3 4 2" xfId="3627"/>
    <cellStyle name="60% - 强调文字颜色 4 3 5" xfId="3632"/>
    <cellStyle name="60% - 强调文字颜色 4 3 6" xfId="3636"/>
    <cellStyle name="60% - 强调文字颜色 4 4" xfId="544"/>
    <cellStyle name="60% - 强调文字颜色 4 4 2" xfId="3637"/>
    <cellStyle name="60% - 强调文字颜色 4 4 2 2" xfId="549"/>
    <cellStyle name="60% - 强调文字颜色 4 4 2 2 2" xfId="940"/>
    <cellStyle name="60% - 强调文字颜色 4 4 2 3" xfId="666"/>
    <cellStyle name="60% - 强调文字颜色 4 4 3" xfId="3638"/>
    <cellStyle name="60% - 强调文字颜色 4 4 3 2" xfId="1067"/>
    <cellStyle name="60% - 强调文字颜色 4 4 3 3" xfId="1117"/>
    <cellStyle name="60% - 强调文字颜色 4 4 4" xfId="3640"/>
    <cellStyle name="60% - 强调文字颜色 4 4 4 2" xfId="1463"/>
    <cellStyle name="60% - 强调文字颜色 4 4 5" xfId="3641"/>
    <cellStyle name="60% - 强调文字颜色 4 5" xfId="3642"/>
    <cellStyle name="60% - 强调文字颜色 4 5 2" xfId="177"/>
    <cellStyle name="60% - 强调文字颜色 4 5 2 2" xfId="3643"/>
    <cellStyle name="60% - 强调文字颜色 4 5 2 2 2" xfId="3401"/>
    <cellStyle name="60% - 强调文字颜色 4 5 2 3" xfId="3644"/>
    <cellStyle name="60% - 强调文字颜色 4 5 3" xfId="3645"/>
    <cellStyle name="60% - 强调文字颜色 4 5 3 2" xfId="3646"/>
    <cellStyle name="60% - 强调文字颜色 4 5 3 3" xfId="3647"/>
    <cellStyle name="60% - 强调文字颜色 4 5 4" xfId="3648"/>
    <cellStyle name="60% - 强调文字颜色 4 5 4 2" xfId="3650"/>
    <cellStyle name="60% - 强调文字颜色 4 5 5" xfId="3652"/>
    <cellStyle name="60% - 强调文字颜色 4 6" xfId="3653"/>
    <cellStyle name="60% - 强调文字颜色 4 6 2" xfId="3654"/>
    <cellStyle name="60% - 强调文字颜色 4 6 2 2" xfId="3656"/>
    <cellStyle name="60% - 强调文字颜色 4 6 2 2 2" xfId="3659"/>
    <cellStyle name="60% - 强调文字颜色 4 6 2 3" xfId="3661"/>
    <cellStyle name="60% - 强调文字颜色 4 6 3" xfId="2047"/>
    <cellStyle name="60% - 强调文字颜色 4 6 3 2" xfId="2049"/>
    <cellStyle name="60% - 强调文字颜色 4 6 3 3" xfId="2052"/>
    <cellStyle name="60% - 强调文字颜色 4 6 4" xfId="2056"/>
    <cellStyle name="60% - 强调文字颜色 4 6 4 2" xfId="2059"/>
    <cellStyle name="60% - 强调文字颜色 4 6 5" xfId="2065"/>
    <cellStyle name="60% - 强调文字颜色 4 7" xfId="3662"/>
    <cellStyle name="60% - 强调文字颜色 4 7 2" xfId="3663"/>
    <cellStyle name="60% - 强调文字颜色 4 7 2 2" xfId="3664"/>
    <cellStyle name="60% - 强调文字颜色 4 7 2 2 2" xfId="3665"/>
    <cellStyle name="60% - 强调文字颜色 4 7 2 3" xfId="3666"/>
    <cellStyle name="60% - 强调文字颜色 4 7 3" xfId="2075"/>
    <cellStyle name="60% - 强调文字颜色 4 7 3 2" xfId="2078"/>
    <cellStyle name="60% - 强调文字颜色 4 7 3 3" xfId="2082"/>
    <cellStyle name="60% - 强调文字颜色 4 7 4" xfId="2091"/>
    <cellStyle name="60% - 强调文字颜色 4 7 4 2" xfId="2096"/>
    <cellStyle name="60% - 强调文字颜色 4 7 5" xfId="2103"/>
    <cellStyle name="60% - 强调文字颜色 4 8" xfId="3668"/>
    <cellStyle name="60% - 强调文字颜色 4 8 2" xfId="3671"/>
    <cellStyle name="60% - 强调文字颜色 4 8 2 2" xfId="3672"/>
    <cellStyle name="60% - 强调文字颜色 4 8 2 2 2" xfId="3673"/>
    <cellStyle name="60% - 强调文字颜色 4 8 2 3" xfId="3674"/>
    <cellStyle name="60% - 强调文字颜色 4 8 3" xfId="2114"/>
    <cellStyle name="60% - 强调文字颜色 4 8 3 2" xfId="2118"/>
    <cellStyle name="60% - 强调文字颜色 4 8 3 3" xfId="2122"/>
    <cellStyle name="60% - 强调文字颜色 4 8 4" xfId="304"/>
    <cellStyle name="60% - 强调文字颜色 4 8 4 2" xfId="312"/>
    <cellStyle name="60% - 强调文字颜色 4 8 5" xfId="318"/>
    <cellStyle name="60% - 强调文字颜色 4 9" xfId="3676"/>
    <cellStyle name="60% - 强调文字颜色 4 9 2" xfId="3678"/>
    <cellStyle name="60% - 强调文字颜色 4 9 2 2" xfId="3680"/>
    <cellStyle name="60% - 强调文字颜色 4 9 2 2 2" xfId="3682"/>
    <cellStyle name="60% - 强调文字颜色 4 9 2 3" xfId="3683"/>
    <cellStyle name="60% - 强调文字颜色 4 9 3" xfId="2136"/>
    <cellStyle name="60% - 强调文字颜色 4 9 3 2" xfId="2139"/>
    <cellStyle name="60% - 强调文字颜色 4 9 3 3" xfId="3684"/>
    <cellStyle name="60% - 强调文字颜色 4 9 4" xfId="332"/>
    <cellStyle name="60% - 强调文字颜色 4 9 4 2" xfId="336"/>
    <cellStyle name="60% - 强调文字颜色 4 9 5" xfId="341"/>
    <cellStyle name="60% - 强调文字颜色 5 10" xfId="858"/>
    <cellStyle name="60% - 强调文字颜色 5 10 2" xfId="864"/>
    <cellStyle name="60% - 强调文字颜色 5 10 2 2" xfId="867"/>
    <cellStyle name="60% - 强调文字颜色 5 10 2 2 2" xfId="3686"/>
    <cellStyle name="60% - 强调文字颜色 5 10 2 3" xfId="872"/>
    <cellStyle name="60% - 强调文字颜色 5 10 3" xfId="604"/>
    <cellStyle name="60% - 强调文字颜色 5 10 3 2" xfId="3688"/>
    <cellStyle name="60% - 强调文字颜色 5 10 3 3" xfId="3218"/>
    <cellStyle name="60% - 强调文字颜色 5 10 4" xfId="878"/>
    <cellStyle name="60% - 强调文字颜色 5 10 4 2" xfId="3691"/>
    <cellStyle name="60% - 强调文字颜色 5 10 5" xfId="3695"/>
    <cellStyle name="60% - 强调文字颜色 5 11" xfId="880"/>
    <cellStyle name="60% - 强调文字颜色 5 11 2" xfId="643"/>
    <cellStyle name="60% - 强调文字颜色 5 11 2 2" xfId="2475"/>
    <cellStyle name="60% - 强调文字颜色 5 11 2 2 2" xfId="2480"/>
    <cellStyle name="60% - 强调文字颜色 5 11 2 3" xfId="2486"/>
    <cellStyle name="60% - 强调文字颜色 5 11 3" xfId="887"/>
    <cellStyle name="60% - 强调文字颜色 5 11 3 2" xfId="2504"/>
    <cellStyle name="60% - 强调文字颜色 5 11 3 3" xfId="2514"/>
    <cellStyle name="60% - 强调文字颜色 5 11 4" xfId="2863"/>
    <cellStyle name="60% - 强调文字颜色 5 11 4 2" xfId="2532"/>
    <cellStyle name="60% - 强调文字颜色 5 11 5" xfId="2866"/>
    <cellStyle name="60% - 强调文字颜色 5 12" xfId="179"/>
    <cellStyle name="60% - 强调文字颜色 5 12 2" xfId="188"/>
    <cellStyle name="60% - 强调文字颜色 5 12 2 2" xfId="1149"/>
    <cellStyle name="60% - 强调文字颜色 5 12 2 2 2" xfId="1154"/>
    <cellStyle name="60% - 强调文字颜色 5 12 2 3" xfId="1159"/>
    <cellStyle name="60% - 强调文字颜色 5 12 3" xfId="1165"/>
    <cellStyle name="60% - 强调文字颜色 5 12 3 2" xfId="1171"/>
    <cellStyle name="60% - 强调文字颜色 5 12 3 3" xfId="1177"/>
    <cellStyle name="60% - 强调文字颜色 5 12 4" xfId="1183"/>
    <cellStyle name="60% - 强调文字颜色 5 12 4 2" xfId="1188"/>
    <cellStyle name="60% - 强调文字颜色 5 12 5" xfId="1195"/>
    <cellStyle name="60% - 强调文字颜色 5 13" xfId="525"/>
    <cellStyle name="60% - 强调文字颜色 5 13 2" xfId="1198"/>
    <cellStyle name="60% - 强调文字颜色 5 13 2 2" xfId="1202"/>
    <cellStyle name="60% - 强调文字颜色 5 13 3" xfId="1212"/>
    <cellStyle name="60% - 强调文字颜色 5 13 3 2" xfId="1216"/>
    <cellStyle name="60% - 强调文字颜色 5 13 3 2 2" xfId="2827"/>
    <cellStyle name="60% - 强调文字颜色 5 13 3 2 3" xfId="2831"/>
    <cellStyle name="60% - 强调文字颜色 5 13 3 3" xfId="1220"/>
    <cellStyle name="60% - 强调文字颜色 5 13 3 4" xfId="553"/>
    <cellStyle name="60% - 强调文字颜色 5 13 4" xfId="1225"/>
    <cellStyle name="60% - 强调文字颜色 5 13 4 2" xfId="1230"/>
    <cellStyle name="60% - 强调文字颜色 5 13 5" xfId="1238"/>
    <cellStyle name="60% - 强调文字颜色 5 14" xfId="1241"/>
    <cellStyle name="60% - 强调文字颜色 5 14 2" xfId="1244"/>
    <cellStyle name="60% - 强调文字颜色 5 15" xfId="1272"/>
    <cellStyle name="60% - 强调文字颜色 5 16" xfId="1302"/>
    <cellStyle name="60% - 强调文字颜色 5 17" xfId="1308"/>
    <cellStyle name="60% - 强调文字颜色 5 18" xfId="1314"/>
    <cellStyle name="60% - 强调文字颜色 5 2" xfId="3696"/>
    <cellStyle name="60% - 强调文字颜色 5 2 2" xfId="3697"/>
    <cellStyle name="60% - 强调文字颜色 5 2 2 2" xfId="3698"/>
    <cellStyle name="60% - 强调文字颜色 5 2 2 2 2" xfId="3700"/>
    <cellStyle name="60% - 强调文字颜色 5 2 2 3" xfId="3701"/>
    <cellStyle name="60% - 强调文字颜色 5 2 3" xfId="3702"/>
    <cellStyle name="60% - 强调文字颜色 5 2 3 2" xfId="3704"/>
    <cellStyle name="60% - 强调文字颜色 5 2 3 3" xfId="3706"/>
    <cellStyle name="60% - 强调文字颜色 5 2 4" xfId="3428"/>
    <cellStyle name="60% - 强调文字颜色 5 2 4 2" xfId="3708"/>
    <cellStyle name="60% - 强调文字颜色 5 2 5" xfId="3430"/>
    <cellStyle name="60% - 强调文字颜色 5 3" xfId="930"/>
    <cellStyle name="60% - 强调文字颜色 5 3 2" xfId="3709"/>
    <cellStyle name="60% - 强调文字颜色 5 3 2 2" xfId="3711"/>
    <cellStyle name="60% - 强调文字颜色 5 3 2 2 2" xfId="3713"/>
    <cellStyle name="60% - 强调文字颜色 5 3 2 3" xfId="3714"/>
    <cellStyle name="60% - 强调文字颜色 5 3 3" xfId="3715"/>
    <cellStyle name="60% - 强调文字颜色 5 3 3 2" xfId="3718"/>
    <cellStyle name="60% - 强调文字颜色 5 3 3 3" xfId="3720"/>
    <cellStyle name="60% - 强调文字颜色 5 3 4" xfId="3433"/>
    <cellStyle name="60% - 强调文字颜色 5 3 4 2" xfId="3723"/>
    <cellStyle name="60% - 强调文字颜色 5 3 5" xfId="3724"/>
    <cellStyle name="60% - 强调文字颜色 5 3 6" xfId="3725"/>
    <cellStyle name="60% - 强调文字颜色 5 4" xfId="3726"/>
    <cellStyle name="60% - 强调文字颜色 5 4 2" xfId="3727"/>
    <cellStyle name="60% - 强调文字颜色 5 4 2 2" xfId="3728"/>
    <cellStyle name="60% - 强调文字颜色 5 4 2 2 2" xfId="3729"/>
    <cellStyle name="60% - 强调文字颜色 5 4 2 3" xfId="3730"/>
    <cellStyle name="60% - 强调文字颜色 5 4 3" xfId="3731"/>
    <cellStyle name="60% - 强调文字颜色 5 4 3 2" xfId="3732"/>
    <cellStyle name="60% - 强调文字颜色 5 4 3 3" xfId="3733"/>
    <cellStyle name="60% - 强调文字颜色 5 4 4" xfId="3734"/>
    <cellStyle name="60% - 强调文字颜色 5 4 4 2" xfId="3736"/>
    <cellStyle name="60% - 强调文字颜色 5 4 5" xfId="3737"/>
    <cellStyle name="60% - 强调文字颜色 5 5" xfId="3739"/>
    <cellStyle name="60% - 强调文字颜色 5 5 2" xfId="3741"/>
    <cellStyle name="60% - 强调文字颜色 5 5 2 2" xfId="3742"/>
    <cellStyle name="60% - 强调文字颜色 5 5 2 2 2" xfId="3743"/>
    <cellStyle name="60% - 强调文字颜色 5 5 2 3" xfId="3744"/>
    <cellStyle name="60% - 强调文字颜色 5 5 3" xfId="3745"/>
    <cellStyle name="60% - 强调文字颜色 5 5 3 2" xfId="3746"/>
    <cellStyle name="60% - 强调文字颜色 5 5 3 3" xfId="3747"/>
    <cellStyle name="60% - 强调文字颜色 5 5 4" xfId="3748"/>
    <cellStyle name="60% - 强调文字颜色 5 5 4 2" xfId="3752"/>
    <cellStyle name="60% - 强调文字颜色 5 5 5" xfId="3753"/>
    <cellStyle name="60% - 强调文字颜色 5 6" xfId="3756"/>
    <cellStyle name="60% - 强调文字颜色 5 6 2" xfId="3758"/>
    <cellStyle name="60% - 强调文字颜色 5 6 2 2" xfId="3759"/>
    <cellStyle name="60% - 强调文字颜色 5 6 2 2 2" xfId="3760"/>
    <cellStyle name="60% - 强调文字颜色 5 6 2 3" xfId="3761"/>
    <cellStyle name="60% - 强调文字颜色 5 6 3" xfId="3763"/>
    <cellStyle name="60% - 强调文字颜色 5 6 3 2" xfId="3764"/>
    <cellStyle name="60% - 强调文字颜色 5 6 3 3" xfId="3765"/>
    <cellStyle name="60% - 强调文字颜色 5 6 4" xfId="2440"/>
    <cellStyle name="60% - 强调文字颜色 5 6 4 2" xfId="2444"/>
    <cellStyle name="60% - 强调文字颜色 5 6 5" xfId="2447"/>
    <cellStyle name="60% - 强调文字颜色 5 7" xfId="3766"/>
    <cellStyle name="60% - 强调文字颜色 5 7 2" xfId="3767"/>
    <cellStyle name="60% - 强调文字颜色 5 7 2 2" xfId="3768"/>
    <cellStyle name="60% - 强调文字颜色 5 7 2 2 2" xfId="3769"/>
    <cellStyle name="60% - 强调文字颜色 5 7 2 3" xfId="3771"/>
    <cellStyle name="60% - 强调文字颜色 5 7 3" xfId="3772"/>
    <cellStyle name="60% - 强调文字颜色 5 7 3 2" xfId="3773"/>
    <cellStyle name="60% - 强调文字颜色 5 7 3 3" xfId="3774"/>
    <cellStyle name="60% - 强调文字颜色 5 7 4" xfId="2452"/>
    <cellStyle name="60% - 强调文字颜色 5 7 4 2" xfId="3776"/>
    <cellStyle name="60% - 强调文字颜色 5 7 5" xfId="2454"/>
    <cellStyle name="60% - 强调文字颜色 5 8" xfId="3778"/>
    <cellStyle name="60% - 强调文字颜色 5 8 2" xfId="3780"/>
    <cellStyle name="60% - 强调文字颜色 5 8 2 2" xfId="3781"/>
    <cellStyle name="60% - 强调文字颜色 5 8 2 2 2" xfId="3782"/>
    <cellStyle name="60% - 强调文字颜色 5 8 2 3" xfId="3785"/>
    <cellStyle name="60% - 强调文字颜色 5 8 3" xfId="3786"/>
    <cellStyle name="60% - 强调文字颜色 5 8 3 2" xfId="3787"/>
    <cellStyle name="60% - 强调文字颜色 5 8 3 3" xfId="3788"/>
    <cellStyle name="60% - 强调文字颜色 5 8 4" xfId="2460"/>
    <cellStyle name="60% - 强调文字颜色 5 8 4 2" xfId="3789"/>
    <cellStyle name="60% - 强调文字颜色 5 8 5" xfId="3791"/>
    <cellStyle name="60% - 强调文字颜色 5 9" xfId="3794"/>
    <cellStyle name="60% - 强调文字颜色 5 9 2" xfId="3795"/>
    <cellStyle name="60% - 强调文字颜色 5 9 2 2" xfId="3796"/>
    <cellStyle name="60% - 强调文字颜色 5 9 2 2 2" xfId="3797"/>
    <cellStyle name="60% - 强调文字颜色 5 9 2 3" xfId="121"/>
    <cellStyle name="60% - 强调文字颜色 5 9 3" xfId="3799"/>
    <cellStyle name="60% - 强调文字颜色 5 9 3 2" xfId="3800"/>
    <cellStyle name="60% - 强调文字颜色 5 9 3 3" xfId="3801"/>
    <cellStyle name="60% - 强调文字颜色 5 9 4" xfId="3802"/>
    <cellStyle name="60% - 强调文字颜色 5 9 4 2" xfId="3803"/>
    <cellStyle name="60% - 强调文字颜色 5 9 5" xfId="2899"/>
    <cellStyle name="60% - 强调文字颜色 6 10" xfId="945"/>
    <cellStyle name="60% - 强调文字颜色 6 10 2" xfId="947"/>
    <cellStyle name="60% - 强调文字颜色 6 10 2 2" xfId="2529"/>
    <cellStyle name="60% - 强调文字颜色 6 10 2 2 2" xfId="3805"/>
    <cellStyle name="60% - 强调文字颜色 6 10 2 3" xfId="3807"/>
    <cellStyle name="60% - 强调文字颜色 6 10 3" xfId="949"/>
    <cellStyle name="60% - 强调文字颜色 6 10 3 2" xfId="2539"/>
    <cellStyle name="60% - 强调文字颜色 6 10 3 3" xfId="3808"/>
    <cellStyle name="60% - 强调文字颜色 6 10 4" xfId="3810"/>
    <cellStyle name="60% - 强调文字颜色 6 10 4 2" xfId="3812"/>
    <cellStyle name="60% - 强调文字颜色 6 10 5" xfId="3814"/>
    <cellStyle name="60% - 强调文字颜色 6 11" xfId="253"/>
    <cellStyle name="60% - 强调文字颜色 6 11 2" xfId="261"/>
    <cellStyle name="60% - 强调文字颜色 6 11 2 2" xfId="1417"/>
    <cellStyle name="60% - 强调文字颜色 6 11 2 2 2" xfId="1422"/>
    <cellStyle name="60% - 强调文字颜色 6 11 2 3" xfId="1442"/>
    <cellStyle name="60% - 强调文字颜色 6 11 3" xfId="2999"/>
    <cellStyle name="60% - 强调文字颜色 6 11 3 2" xfId="1702"/>
    <cellStyle name="60% - 强调文字颜色 6 11 3 3" xfId="1728"/>
    <cellStyle name="60% - 强调文字颜色 6 11 4" xfId="3002"/>
    <cellStyle name="60% - 强调文字颜色 6 11 4 2" xfId="1955"/>
    <cellStyle name="60% - 强调文字颜色 6 11 5" xfId="3005"/>
    <cellStyle name="60% - 强调文字颜色 6 12" xfId="265"/>
    <cellStyle name="60% - 强调文字颜色 6 12 2" xfId="272"/>
    <cellStyle name="60% - 强调文字颜色 6 12 2 2" xfId="1525"/>
    <cellStyle name="60% - 强调文字颜色 6 12 2 2 2" xfId="1531"/>
    <cellStyle name="60% - 强调文字颜色 6 12 2 3" xfId="1536"/>
    <cellStyle name="60% - 强调文字颜色 6 12 3" xfId="1541"/>
    <cellStyle name="60% - 强调文字颜色 6 12 3 2" xfId="1548"/>
    <cellStyle name="60% - 强调文字颜色 6 12 3 3" xfId="1551"/>
    <cellStyle name="60% - 强调文字颜色 6 12 4" xfId="1558"/>
    <cellStyle name="60% - 强调文字颜色 6 12 4 2" xfId="1560"/>
    <cellStyle name="60% - 强调文字颜色 6 12 5" xfId="1364"/>
    <cellStyle name="60% - 强调文字颜色 6 13" xfId="275"/>
    <cellStyle name="60% - 强调文字颜色 6 13 2" xfId="1564"/>
    <cellStyle name="60% - 强调文字颜色 6 13 2 2" xfId="1568"/>
    <cellStyle name="60% - 强调文字颜色 6 13 3" xfId="1577"/>
    <cellStyle name="60% - 强调文字颜色 6 13 3 2" xfId="1581"/>
    <cellStyle name="60% - 强调文字颜色 6 13 3 2 2" xfId="3817"/>
    <cellStyle name="60% - 强调文字颜色 6 13 3 2 3" xfId="3820"/>
    <cellStyle name="60% - 强调文字颜色 6 13 3 3" xfId="1587"/>
    <cellStyle name="60% - 强调文字颜色 6 13 3 4" xfId="2069"/>
    <cellStyle name="60% - 强调文字颜色 6 13 4" xfId="1592"/>
    <cellStyle name="60% - 强调文字颜色 6 13 4 2" xfId="1597"/>
    <cellStyle name="60% - 强调文字颜色 6 13 5" xfId="1370"/>
    <cellStyle name="60% - 强调文字颜色 6 14" xfId="1601"/>
    <cellStyle name="60% - 强调文字颜色 6 14 2" xfId="1604"/>
    <cellStyle name="60% - 强调文字颜色 6 15" xfId="1621"/>
    <cellStyle name="60% - 强调文字颜色 6 16" xfId="1640"/>
    <cellStyle name="60% - 强调文字颜色 6 17" xfId="900"/>
    <cellStyle name="60% - 强调文字颜色 6 18" xfId="1642"/>
    <cellStyle name="60% - 强调文字颜色 6 2" xfId="3821"/>
    <cellStyle name="60% - 强调文字颜色 6 2 2" xfId="3822"/>
    <cellStyle name="60% - 强调文字颜色 6 2 2 2" xfId="3823"/>
    <cellStyle name="60% - 强调文字颜色 6 2 2 2 2" xfId="185"/>
    <cellStyle name="60% - 强调文字颜色 6 2 2 3" xfId="3826"/>
    <cellStyle name="60% - 强调文字颜色 6 2 3" xfId="3827"/>
    <cellStyle name="60% - 强调文字颜色 6 2 3 2" xfId="3828"/>
    <cellStyle name="60% - 强调文字颜色 6 2 3 3" xfId="3829"/>
    <cellStyle name="60% - 强调文字颜色 6 2 4" xfId="3441"/>
    <cellStyle name="60% - 强调文字颜色 6 2 4 2" xfId="727"/>
    <cellStyle name="60% - 强调文字颜色 6 2 5" xfId="3443"/>
    <cellStyle name="60% - 强调文字颜色 6 3" xfId="3830"/>
    <cellStyle name="60% - 强调文字颜色 6 3 2" xfId="3831"/>
    <cellStyle name="60% - 强调文字颜色 6 3 2 2" xfId="3832"/>
    <cellStyle name="60% - 强调文字颜色 6 3 2 2 2" xfId="1962"/>
    <cellStyle name="60% - 强调文字颜色 6 3 2 3" xfId="3834"/>
    <cellStyle name="60% - 强调文字颜色 6 3 3" xfId="3835"/>
    <cellStyle name="60% - 强调文字颜色 6 3 3 2" xfId="2142"/>
    <cellStyle name="60% - 强调文字颜色 6 3 3 3" xfId="3836"/>
    <cellStyle name="60% - 强调文字颜色 6 3 4" xfId="3446"/>
    <cellStyle name="60% - 强调文字颜色 6 3 4 2" xfId="3837"/>
    <cellStyle name="60% - 强调文字颜色 6 3 5" xfId="3838"/>
    <cellStyle name="60% - 强调文字颜色 6 3 6" xfId="3839"/>
    <cellStyle name="60% - 强调文字颜色 6 4" xfId="3841"/>
    <cellStyle name="60% - 强调文字颜色 6 4 2" xfId="3842"/>
    <cellStyle name="60% - 强调文字颜色 6 4 2 2" xfId="3843"/>
    <cellStyle name="60% - 强调文字颜色 6 4 2 2 2" xfId="3846"/>
    <cellStyle name="60% - 强调文字颜色 6 4 2 3" xfId="3848"/>
    <cellStyle name="60% - 强调文字颜色 6 4 3" xfId="3849"/>
    <cellStyle name="60% - 强调文字颜色 6 4 3 2" xfId="3850"/>
    <cellStyle name="60% - 强调文字颜色 6 4 3 3" xfId="3853"/>
    <cellStyle name="60% - 强调文字颜色 6 4 4" xfId="3854"/>
    <cellStyle name="60% - 强调文字颜色 6 4 4 2" xfId="3855"/>
    <cellStyle name="60% - 强调文字颜色 6 4 5" xfId="3856"/>
    <cellStyle name="60% - 强调文字颜色 6 5" xfId="3858"/>
    <cellStyle name="60% - 强调文字颜色 6 5 2" xfId="139"/>
    <cellStyle name="60% - 强调文字颜色 6 5 2 2" xfId="3859"/>
    <cellStyle name="60% - 强调文字颜色 6 5 2 2 2" xfId="3861"/>
    <cellStyle name="60% - 强调文字颜色 6 5 2 3" xfId="3862"/>
    <cellStyle name="60% - 强调文字颜色 6 5 3" xfId="147"/>
    <cellStyle name="60% - 强调文字颜色 6 5 3 2" xfId="628"/>
    <cellStyle name="60% - 强调文字颜色 6 5 3 3" xfId="3863"/>
    <cellStyle name="60% - 强调文字颜色 6 5 4" xfId="3864"/>
    <cellStyle name="60% - 强调文字颜色 6 5 4 2" xfId="3865"/>
    <cellStyle name="60% - 强调文字颜色 6 5 5" xfId="3866"/>
    <cellStyle name="60% - 强调文字颜色 6 6" xfId="3868"/>
    <cellStyle name="60% - 强调文字颜色 6 6 2" xfId="3869"/>
    <cellStyle name="60% - 强调文字颜色 6 6 2 2" xfId="3870"/>
    <cellStyle name="60% - 强调文字颜色 6 6 2 2 2" xfId="3871"/>
    <cellStyle name="60% - 强调文字颜色 6 6 2 3" xfId="3872"/>
    <cellStyle name="60% - 强调文字颜色 6 6 3" xfId="3873"/>
    <cellStyle name="60% - 强调文字颜色 6 6 3 2" xfId="3874"/>
    <cellStyle name="60% - 强调文字颜色 6 6 3 3" xfId="3875"/>
    <cellStyle name="60% - 强调文字颜色 6 6 4" xfId="2468"/>
    <cellStyle name="60% - 强调文字颜色 6 6 4 2" xfId="2470"/>
    <cellStyle name="60% - 强调文字颜色 6 6 5" xfId="2472"/>
    <cellStyle name="60% - 强调文字颜色 6 7" xfId="3876"/>
    <cellStyle name="60% - 强调文字颜色 6 7 2" xfId="3877"/>
    <cellStyle name="60% - 强调文字颜色 6 7 2 2" xfId="3878"/>
    <cellStyle name="60% - 强调文字颜色 6 7 2 2 2" xfId="3879"/>
    <cellStyle name="60% - 强调文字颜色 6 7 2 3" xfId="3880"/>
    <cellStyle name="60% - 强调文字颜色 6 7 3" xfId="3881"/>
    <cellStyle name="60% - 强调文字颜色 6 7 3 2" xfId="3882"/>
    <cellStyle name="60% - 强调文字颜色 6 7 3 3" xfId="3883"/>
    <cellStyle name="60% - 强调文字颜色 6 7 4" xfId="2478"/>
    <cellStyle name="60% - 强调文字颜色 6 7 4 2" xfId="3884"/>
    <cellStyle name="60% - 强调文字颜色 6 7 5" xfId="2482"/>
    <cellStyle name="60% - 强调文字颜色 6 8" xfId="49"/>
    <cellStyle name="60% - 强调文字颜色 6 8 2" xfId="3373"/>
    <cellStyle name="60% - 强调文字颜色 6 8 2 2" xfId="3887"/>
    <cellStyle name="60% - 强调文字颜色 6 8 2 2 2" xfId="3888"/>
    <cellStyle name="60% - 强调文字颜色 6 8 2 3" xfId="3890"/>
    <cellStyle name="60% - 强调文字颜色 6 8 3" xfId="3891"/>
    <cellStyle name="60% - 强调文字颜色 6 8 3 2" xfId="3894"/>
    <cellStyle name="60% - 强调文字颜色 6 8 3 3" xfId="3896"/>
    <cellStyle name="60% - 强调文字颜色 6 8 4" xfId="2490"/>
    <cellStyle name="60% - 强调文字颜色 6 8 4 2" xfId="3898"/>
    <cellStyle name="60% - 强调文字颜色 6 8 5" xfId="3900"/>
    <cellStyle name="60% - 强调文字颜色 6 9" xfId="3902"/>
    <cellStyle name="60% - 强调文字颜色 6 9 2" xfId="3382"/>
    <cellStyle name="60% - 强调文字颜色 6 9 2 2" xfId="3904"/>
    <cellStyle name="60% - 强调文字颜色 6 9 2 2 2" xfId="3905"/>
    <cellStyle name="60% - 强调文字颜色 6 9 2 3" xfId="3391"/>
    <cellStyle name="60% - 强调文字颜色 6 9 3" xfId="3908"/>
    <cellStyle name="60% - 强调文字颜色 6 9 3 2" xfId="3909"/>
    <cellStyle name="60% - 强调文字颜色 6 9 3 3" xfId="3496"/>
    <cellStyle name="60% - 强调文字颜色 6 9 4" xfId="3910"/>
    <cellStyle name="60% - 强调文字颜色 6 9 4 2" xfId="3911"/>
    <cellStyle name="60% - 强调文字颜色 6 9 5" xfId="3913"/>
    <cellStyle name="args.style" xfId="3915"/>
    <cellStyle name="Black" xfId="3639"/>
    <cellStyle name="Border" xfId="2495"/>
    <cellStyle name="Border 10" xfId="3396"/>
    <cellStyle name="Border 11" xfId="3917"/>
    <cellStyle name="Border 12" xfId="3920"/>
    <cellStyle name="Border 13" xfId="3922"/>
    <cellStyle name="Border 2" xfId="742"/>
    <cellStyle name="Border 2 10" xfId="3923"/>
    <cellStyle name="Border 2 2" xfId="2498"/>
    <cellStyle name="Border 2 2 2" xfId="2500"/>
    <cellStyle name="Border 2 3" xfId="43"/>
    <cellStyle name="Border 2 3 2" xfId="3925"/>
    <cellStyle name="Border 2 4" xfId="3926"/>
    <cellStyle name="Border 2 4 2" xfId="3927"/>
    <cellStyle name="Border 2 5" xfId="3199"/>
    <cellStyle name="Border 2 5 2" xfId="3202"/>
    <cellStyle name="Border 2 6" xfId="3210"/>
    <cellStyle name="Border 2 6 2" xfId="870"/>
    <cellStyle name="Border 2 7" xfId="3215"/>
    <cellStyle name="Border 2 8" xfId="689"/>
    <cellStyle name="Border 2 9" xfId="3928"/>
    <cellStyle name="Border 3" xfId="2502"/>
    <cellStyle name="Border 3 10" xfId="3930"/>
    <cellStyle name="Border 3 2" xfId="2506"/>
    <cellStyle name="Border 3 2 2" xfId="3287"/>
    <cellStyle name="Border 3 3" xfId="2509"/>
    <cellStyle name="Border 3 3 2" xfId="2420"/>
    <cellStyle name="Border 3 4" xfId="3931"/>
    <cellStyle name="Border 3 4 2" xfId="298"/>
    <cellStyle name="Border 3 5" xfId="3226"/>
    <cellStyle name="Border 3 5 2" xfId="2457"/>
    <cellStyle name="Border 3 6" xfId="3229"/>
    <cellStyle name="Border 3 6 2" xfId="2484"/>
    <cellStyle name="Border 3 7" xfId="3231"/>
    <cellStyle name="Border 3 8" xfId="3233"/>
    <cellStyle name="Border 3 9" xfId="3932"/>
    <cellStyle name="Border 4" xfId="2512"/>
    <cellStyle name="Border 4 10" xfId="3934"/>
    <cellStyle name="Border 4 2" xfId="2517"/>
    <cellStyle name="Border 4 2 2" xfId="3935"/>
    <cellStyle name="Border 4 3" xfId="3937"/>
    <cellStyle name="Border 4 3 2" xfId="2597"/>
    <cellStyle name="Border 4 4" xfId="3938"/>
    <cellStyle name="Border 4 4 2" xfId="2614"/>
    <cellStyle name="Border 4 5" xfId="3236"/>
    <cellStyle name="Border 4 5 2" xfId="2634"/>
    <cellStyle name="Border 4 6" xfId="3239"/>
    <cellStyle name="Border 4 6 2" xfId="1157"/>
    <cellStyle name="Border 4 7" xfId="3241"/>
    <cellStyle name="Border 4 8" xfId="3243"/>
    <cellStyle name="Border 4 9" xfId="3939"/>
    <cellStyle name="Border 5" xfId="2520"/>
    <cellStyle name="Border 5 2" xfId="3940"/>
    <cellStyle name="Border 6" xfId="3941"/>
    <cellStyle name="Border 6 2" xfId="3942"/>
    <cellStyle name="Border 7" xfId="3943"/>
    <cellStyle name="Border 7 2" xfId="3944"/>
    <cellStyle name="Border 8" xfId="3945"/>
    <cellStyle name="Border 8 2" xfId="3946"/>
    <cellStyle name="Border 9" xfId="3947"/>
    <cellStyle name="Border 9 2" xfId="3948"/>
    <cellStyle name="Calc Currency (0)" xfId="3949"/>
    <cellStyle name="Calc Currency (2)" xfId="3951"/>
    <cellStyle name="Calc Percent (0)" xfId="3434"/>
    <cellStyle name="Calc Percent (1)" xfId="2912"/>
    <cellStyle name="Calc Percent (2)" xfId="1376"/>
    <cellStyle name="Calc Units (0)" xfId="47"/>
    <cellStyle name="Calc Units (1)" xfId="2896"/>
    <cellStyle name="Calc Units (2)" xfId="2997"/>
    <cellStyle name="Col Heads" xfId="3955"/>
    <cellStyle name="ColLevel_0" xfId="3312"/>
    <cellStyle name="Column_Title" xfId="3957"/>
    <cellStyle name="Comma  - Style1" xfId="3356"/>
    <cellStyle name="Comma  - Style2" xfId="3359"/>
    <cellStyle name="Comma  - Style3" xfId="3959"/>
    <cellStyle name="Comma  - Style4" xfId="3961"/>
    <cellStyle name="Comma  - Style5" xfId="2197"/>
    <cellStyle name="Comma  - Style6" xfId="2201"/>
    <cellStyle name="Comma  - Style7" xfId="3962"/>
    <cellStyle name="Comma  - Style8" xfId="3963"/>
    <cellStyle name="Comma [0]_ rislugp" xfId="2992"/>
    <cellStyle name="Comma [00]" xfId="3964"/>
    <cellStyle name="comma zerodec" xfId="3965"/>
    <cellStyle name="Comma,0" xfId="2784"/>
    <cellStyle name="Comma,1" xfId="2802"/>
    <cellStyle name="Comma,2" xfId="2555"/>
    <cellStyle name="Comma_ rislugp" xfId="1875"/>
    <cellStyle name="Credit" xfId="2354"/>
    <cellStyle name="Currency [0]_ rislugp" xfId="2405"/>
    <cellStyle name="Currency,0" xfId="3966"/>
    <cellStyle name="Currency,2" xfId="3967"/>
    <cellStyle name="Currency_ rislugp" xfId="3969"/>
    <cellStyle name="Currency1" xfId="3970"/>
    <cellStyle name="Date" xfId="3971"/>
    <cellStyle name="Date 2" xfId="3973"/>
    <cellStyle name="Debit" xfId="3974"/>
    <cellStyle name="Dezimal [0]_laroux" xfId="3976"/>
    <cellStyle name="Dezimal_laroux" xfId="3977"/>
    <cellStyle name="Dollar (zero dec)" xfId="2960"/>
    <cellStyle name="entry" xfId="3980"/>
    <cellStyle name="entry box" xfId="3981"/>
    <cellStyle name="Euro" xfId="3982"/>
    <cellStyle name="Followed Hyperlink_AheadBehind.xls Chart 23" xfId="3983"/>
    <cellStyle name="Grey" xfId="3885"/>
    <cellStyle name="Header1" xfId="3860"/>
    <cellStyle name="Header1 2" xfId="3984"/>
    <cellStyle name="Header1 2 2" xfId="423"/>
    <cellStyle name="Header1 2 3" xfId="448"/>
    <cellStyle name="Header1 3" xfId="3985"/>
    <cellStyle name="Header1 3 2" xfId="3988"/>
    <cellStyle name="Header1 4" xfId="3989"/>
    <cellStyle name="Header1 5" xfId="3990"/>
    <cellStyle name="Header1 6" xfId="3992"/>
    <cellStyle name="Header1 7" xfId="3995"/>
    <cellStyle name="Header2" xfId="3996"/>
    <cellStyle name="Header2 10" xfId="3998"/>
    <cellStyle name="Header2 10 2" xfId="3999"/>
    <cellStyle name="Header2 11" xfId="4001"/>
    <cellStyle name="Header2 11 2" xfId="4002"/>
    <cellStyle name="Header2 12" xfId="4004"/>
    <cellStyle name="Header2 12 2" xfId="4006"/>
    <cellStyle name="Header2 13" xfId="4008"/>
    <cellStyle name="Header2 13 2" xfId="4009"/>
    <cellStyle name="Header2 14" xfId="3677"/>
    <cellStyle name="Header2 14 2" xfId="3679"/>
    <cellStyle name="Header2 15" xfId="2132"/>
    <cellStyle name="Header2 15 2" xfId="2138"/>
    <cellStyle name="Header2 16" xfId="329"/>
    <cellStyle name="Header2 17" xfId="339"/>
    <cellStyle name="Header2 18" xfId="350"/>
    <cellStyle name="Header2 19" xfId="2855"/>
    <cellStyle name="Header2 2" xfId="4010"/>
    <cellStyle name="Header2 2 10" xfId="4011"/>
    <cellStyle name="Header2 2 10 2" xfId="3754"/>
    <cellStyle name="Header2 2 11" xfId="4012"/>
    <cellStyle name="Header2 2 11 2" xfId="2448"/>
    <cellStyle name="Header2 2 12" xfId="4013"/>
    <cellStyle name="Header2 2 12 2" xfId="2455"/>
    <cellStyle name="Header2 2 13" xfId="4015"/>
    <cellStyle name="Header2 2 13 2" xfId="3792"/>
    <cellStyle name="Header2 2 14" xfId="2895"/>
    <cellStyle name="Header2 2 15" xfId="2903"/>
    <cellStyle name="Header2 2 16" xfId="4016"/>
    <cellStyle name="Header2 2 17" xfId="468"/>
    <cellStyle name="Header2 2 18" xfId="4019"/>
    <cellStyle name="Header2 2 19" xfId="4021"/>
    <cellStyle name="Header2 2 2" xfId="4023"/>
    <cellStyle name="Header2 2 2 10" xfId="4025"/>
    <cellStyle name="Header2 2 2 10 2" xfId="4027"/>
    <cellStyle name="Header2 2 2 11" xfId="4028"/>
    <cellStyle name="Header2 2 2 11 2" xfId="4029"/>
    <cellStyle name="Header2 2 2 12" xfId="4030"/>
    <cellStyle name="Header2 2 2 12 2" xfId="4031"/>
    <cellStyle name="Header2 2 2 13" xfId="4032"/>
    <cellStyle name="Header2 2 2 14" xfId="3978"/>
    <cellStyle name="Header2 2 2 2" xfId="4034"/>
    <cellStyle name="Header2 2 2 2 10" xfId="4035"/>
    <cellStyle name="Header2 2 2 2 10 2" xfId="4036"/>
    <cellStyle name="Header2 2 2 2 11" xfId="4037"/>
    <cellStyle name="Header2 2 2 2 11 2" xfId="4038"/>
    <cellStyle name="Header2 2 2 2 12" xfId="4039"/>
    <cellStyle name="Header2 2 2 2 12 2" xfId="4040"/>
    <cellStyle name="Header2 2 2 2 13" xfId="3924"/>
    <cellStyle name="Header2 2 2 2 2" xfId="4042"/>
    <cellStyle name="Header2 2 2 2 2 10" xfId="4043"/>
    <cellStyle name="Header2 2 2 2 2 10 2" xfId="4044"/>
    <cellStyle name="Header2 2 2 2 2 11" xfId="4047"/>
    <cellStyle name="Header2 2 2 2 2 11 2" xfId="4050"/>
    <cellStyle name="Header2 2 2 2 2 12" xfId="4052"/>
    <cellStyle name="Header2 2 2 2 2 2" xfId="4055"/>
    <cellStyle name="Header2 2 2 2 2 2 2" xfId="4057"/>
    <cellStyle name="Header2 2 2 2 2 3" xfId="3699"/>
    <cellStyle name="Header2 2 2 2 2 3 2" xfId="4058"/>
    <cellStyle name="Header2 2 2 2 2 4" xfId="4059"/>
    <cellStyle name="Header2 2 2 2 2 4 2" xfId="4060"/>
    <cellStyle name="Header2 2 2 2 2 5" xfId="2177"/>
    <cellStyle name="Header2 2 2 2 2 5 2" xfId="2149"/>
    <cellStyle name="Header2 2 2 2 2 6" xfId="2180"/>
    <cellStyle name="Header2 2 2 2 2 6 2" xfId="2184"/>
    <cellStyle name="Header2 2 2 2 2 7" xfId="1709"/>
    <cellStyle name="Header2 2 2 2 2 7 2" xfId="1713"/>
    <cellStyle name="Header2 2 2 2 2 8" xfId="92"/>
    <cellStyle name="Header2 2 2 2 2 8 2" xfId="3518"/>
    <cellStyle name="Header2 2 2 2 2 9" xfId="2187"/>
    <cellStyle name="Header2 2 2 2 2 9 2" xfId="3522"/>
    <cellStyle name="Header2 2 2 2 3" xfId="4062"/>
    <cellStyle name="Header2 2 2 2 3 2" xfId="4066"/>
    <cellStyle name="Header2 2 2 2 4" xfId="4067"/>
    <cellStyle name="Header2 2 2 2 4 2" xfId="4068"/>
    <cellStyle name="Header2 2 2 2 5" xfId="4069"/>
    <cellStyle name="Header2 2 2 2 5 2" xfId="4073"/>
    <cellStyle name="Header2 2 2 2 6" xfId="4075"/>
    <cellStyle name="Header2 2 2 2 6 2" xfId="4078"/>
    <cellStyle name="Header2 2 2 2 7" xfId="4005"/>
    <cellStyle name="Header2 2 2 2 7 2" xfId="4079"/>
    <cellStyle name="Header2 2 2 2 8" xfId="4080"/>
    <cellStyle name="Header2 2 2 2 8 2" xfId="4081"/>
    <cellStyle name="Header2 2 2 2 9" xfId="4082"/>
    <cellStyle name="Header2 2 2 2 9 2" xfId="143"/>
    <cellStyle name="Header2 2 2 3" xfId="4083"/>
    <cellStyle name="Header2 2 2 3 2" xfId="4084"/>
    <cellStyle name="Header2 2 2 4" xfId="4085"/>
    <cellStyle name="Header2 2 2 4 2" xfId="4086"/>
    <cellStyle name="Header2 2 2 5" xfId="4087"/>
    <cellStyle name="Header2 2 2 5 2" xfId="4088"/>
    <cellStyle name="Header2 2 2 6" xfId="4089"/>
    <cellStyle name="Header2 2 2 6 2" xfId="4090"/>
    <cellStyle name="Header2 2 2 7" xfId="4091"/>
    <cellStyle name="Header2 2 2 7 2" xfId="3207"/>
    <cellStyle name="Header2 2 2 8" xfId="4092"/>
    <cellStyle name="Header2 2 2 8 2" xfId="3212"/>
    <cellStyle name="Header2 2 2 9" xfId="4095"/>
    <cellStyle name="Header2 2 2 9 2" xfId="4097"/>
    <cellStyle name="Header2 2 20" xfId="2904"/>
    <cellStyle name="Header2 2 21" xfId="4017"/>
    <cellStyle name="Header2 2 3" xfId="3"/>
    <cellStyle name="Header2 2 3 10" xfId="1330"/>
    <cellStyle name="Header2 2 3 10 2" xfId="1333"/>
    <cellStyle name="Header2 2 3 11" xfId="1340"/>
    <cellStyle name="Header2 2 3 11 2" xfId="1342"/>
    <cellStyle name="Header2 2 3 12" xfId="1351"/>
    <cellStyle name="Header2 2 3 13" xfId="1355"/>
    <cellStyle name="Header2 2 3 2" xfId="4098"/>
    <cellStyle name="Header2 2 3 2 2" xfId="3260"/>
    <cellStyle name="Header2 2 3 3" xfId="4099"/>
    <cellStyle name="Header2 2 3 3 2" xfId="3279"/>
    <cellStyle name="Header2 2 3 4" xfId="2206"/>
    <cellStyle name="Header2 2 3 4 2" xfId="2208"/>
    <cellStyle name="Header2 2 3 5" xfId="2211"/>
    <cellStyle name="Header2 2 3 5 2" xfId="2427"/>
    <cellStyle name="Header2 2 3 6" xfId="4100"/>
    <cellStyle name="Header2 2 3 6 2" xfId="20"/>
    <cellStyle name="Header2 2 3 7" xfId="4101"/>
    <cellStyle name="Header2 2 3 7 2" xfId="2463"/>
    <cellStyle name="Header2 2 3 8" xfId="4102"/>
    <cellStyle name="Header2 2 3 8 2" xfId="2492"/>
    <cellStyle name="Header2 2 3 9" xfId="4105"/>
    <cellStyle name="Header2 2 3 9 2" xfId="2522"/>
    <cellStyle name="Header2 2 4" xfId="4106"/>
    <cellStyle name="Header2 2 4 2" xfId="4107"/>
    <cellStyle name="Header2 2 5" xfId="4108"/>
    <cellStyle name="Header2 2 5 2" xfId="4109"/>
    <cellStyle name="Header2 2 6" xfId="4110"/>
    <cellStyle name="Header2 2 6 2" xfId="4111"/>
    <cellStyle name="Header2 2 7" xfId="617"/>
    <cellStyle name="Header2 2 7 2" xfId="2822"/>
    <cellStyle name="Header2 2 8" xfId="82"/>
    <cellStyle name="Header2 2 8 2" xfId="4112"/>
    <cellStyle name="Header2 2 9" xfId="4113"/>
    <cellStyle name="Header2 2 9 2" xfId="4115"/>
    <cellStyle name="Header2 20" xfId="2133"/>
    <cellStyle name="Header2 21" xfId="330"/>
    <cellStyle name="Header2 22" xfId="340"/>
    <cellStyle name="Header2 23" xfId="351"/>
    <cellStyle name="Header2 3" xfId="4116"/>
    <cellStyle name="Header2 3 10" xfId="204"/>
    <cellStyle name="Header2 3 10 2" xfId="4118"/>
    <cellStyle name="Header2 3 11" xfId="271"/>
    <cellStyle name="Header2 3 11 2" xfId="1524"/>
    <cellStyle name="Header2 3 12" xfId="1540"/>
    <cellStyle name="Header2 3 12 2" xfId="1547"/>
    <cellStyle name="Header2 3 13" xfId="1557"/>
    <cellStyle name="Header2 3 14" xfId="1363"/>
    <cellStyle name="Header2 3 2" xfId="4121"/>
    <cellStyle name="Header2 3 2 10" xfId="4123"/>
    <cellStyle name="Header2 3 2 10 2" xfId="4124"/>
    <cellStyle name="Header2 3 2 11" xfId="4125"/>
    <cellStyle name="Header2 3 2 11 2" xfId="4126"/>
    <cellStyle name="Header2 3 2 12" xfId="4128"/>
    <cellStyle name="Header2 3 2 2" xfId="4131"/>
    <cellStyle name="Header2 3 2 2 2" xfId="4133"/>
    <cellStyle name="Header2 3 2 3" xfId="4135"/>
    <cellStyle name="Header2 3 2 3 2" xfId="4137"/>
    <cellStyle name="Header2 3 2 4" xfId="4139"/>
    <cellStyle name="Header2 3 2 4 2" xfId="4142"/>
    <cellStyle name="Header2 3 2 5" xfId="4145"/>
    <cellStyle name="Header2 3 2 5 2" xfId="4146"/>
    <cellStyle name="Header2 3 2 6" xfId="4147"/>
    <cellStyle name="Header2 3 2 6 2" xfId="4148"/>
    <cellStyle name="Header2 3 2 7" xfId="4149"/>
    <cellStyle name="Header2 3 2 7 2" xfId="4150"/>
    <cellStyle name="Header2 3 2 8" xfId="4151"/>
    <cellStyle name="Header2 3 2 8 2" xfId="4152"/>
    <cellStyle name="Header2 3 2 9" xfId="4153"/>
    <cellStyle name="Header2 3 2 9 2" xfId="4154"/>
    <cellStyle name="Header2 3 3" xfId="4157"/>
    <cellStyle name="Header2 3 3 2" xfId="4160"/>
    <cellStyle name="Header2 3 4" xfId="4162"/>
    <cellStyle name="Header2 3 4 2" xfId="4165"/>
    <cellStyle name="Header2 3 5" xfId="4167"/>
    <cellStyle name="Header2 3 5 2" xfId="4169"/>
    <cellStyle name="Header2 3 6" xfId="4172"/>
    <cellStyle name="Header2 3 6 2" xfId="4174"/>
    <cellStyle name="Header2 3 7" xfId="2825"/>
    <cellStyle name="Header2 3 7 2" xfId="4176"/>
    <cellStyle name="Header2 3 8" xfId="2829"/>
    <cellStyle name="Header2 3 8 2" xfId="4179"/>
    <cellStyle name="Header2 3 9" xfId="4180"/>
    <cellStyle name="Header2 3 9 2" xfId="4182"/>
    <cellStyle name="Header2 4" xfId="4183"/>
    <cellStyle name="Header2 4 10" xfId="4185"/>
    <cellStyle name="Header2 4 10 2" xfId="4186"/>
    <cellStyle name="Header2 4 11" xfId="4187"/>
    <cellStyle name="Header2 4 11 2" xfId="4188"/>
    <cellStyle name="Header2 4 12" xfId="4189"/>
    <cellStyle name="Header2 4 12 2" xfId="4190"/>
    <cellStyle name="Header2 4 13" xfId="4191"/>
    <cellStyle name="Header2 4 14" xfId="4192"/>
    <cellStyle name="Header2 4 2" xfId="4194"/>
    <cellStyle name="Header2 4 2 10" xfId="4196"/>
    <cellStyle name="Header2 4 2 10 2" xfId="4198"/>
    <cellStyle name="Header2 4 2 11" xfId="4200"/>
    <cellStyle name="Header2 4 2 11 2" xfId="4202"/>
    <cellStyle name="Header2 4 2 12" xfId="4203"/>
    <cellStyle name="Header2 4 2 2" xfId="4205"/>
    <cellStyle name="Header2 4 2 2 2" xfId="1331"/>
    <cellStyle name="Header2 4 2 3" xfId="4206"/>
    <cellStyle name="Header2 4 2 3 2" xfId="1368"/>
    <cellStyle name="Header2 4 2 4" xfId="4207"/>
    <cellStyle name="Header2 4 2 4 2" xfId="1402"/>
    <cellStyle name="Header2 4 2 5" xfId="4208"/>
    <cellStyle name="Header2 4 2 5 2" xfId="1428"/>
    <cellStyle name="Header2 4 2 6" xfId="3314"/>
    <cellStyle name="Header2 4 2 6 2" xfId="1449"/>
    <cellStyle name="Header2 4 2 7" xfId="3316"/>
    <cellStyle name="Header2 4 2 7 2" xfId="1469"/>
    <cellStyle name="Header2 4 2 8" xfId="3318"/>
    <cellStyle name="Header2 4 2 8 2" xfId="1486"/>
    <cellStyle name="Header2 4 2 9" xfId="3320"/>
    <cellStyle name="Header2 4 2 9 2" xfId="1506"/>
    <cellStyle name="Header2 4 3" xfId="4210"/>
    <cellStyle name="Header2 4 3 2" xfId="4211"/>
    <cellStyle name="Header2 4 4" xfId="4212"/>
    <cellStyle name="Header2 4 4 2" xfId="4214"/>
    <cellStyle name="Header2 4 5" xfId="4215"/>
    <cellStyle name="Header2 4 5 2" xfId="4216"/>
    <cellStyle name="Header2 4 6" xfId="4217"/>
    <cellStyle name="Header2 4 6 2" xfId="4218"/>
    <cellStyle name="Header2 4 7" xfId="2832"/>
    <cellStyle name="Header2 4 7 2" xfId="4219"/>
    <cellStyle name="Header2 4 8" xfId="4220"/>
    <cellStyle name="Header2 4 8 2" xfId="4221"/>
    <cellStyle name="Header2 4 9" xfId="4024"/>
    <cellStyle name="Header2 4 9 2" xfId="4026"/>
    <cellStyle name="Header2 5" xfId="4222"/>
    <cellStyle name="Header2 5 10" xfId="4213"/>
    <cellStyle name="Header2 5 10 2" xfId="1907"/>
    <cellStyle name="Header2 5 11" xfId="4223"/>
    <cellStyle name="Header2 5 11 2" xfId="1939"/>
    <cellStyle name="Header2 5 12" xfId="2252"/>
    <cellStyle name="Header2 5 2" xfId="1937"/>
    <cellStyle name="Header2 5 2 2" xfId="4225"/>
    <cellStyle name="Header2 5 3" xfId="4229"/>
    <cellStyle name="Header2 5 3 2" xfId="4232"/>
    <cellStyle name="Header2 5 4" xfId="4235"/>
    <cellStyle name="Header2 5 4 2" xfId="4238"/>
    <cellStyle name="Header2 5 5" xfId="4241"/>
    <cellStyle name="Header2 5 5 2" xfId="4243"/>
    <cellStyle name="Header2 5 6" xfId="4244"/>
    <cellStyle name="Header2 5 6 2" xfId="3693"/>
    <cellStyle name="Header2 5 7" xfId="4245"/>
    <cellStyle name="Header2 5 7 2" xfId="2865"/>
    <cellStyle name="Header2 5 8" xfId="4246"/>
    <cellStyle name="Header2 5 8 2" xfId="1193"/>
    <cellStyle name="Header2 5 9" xfId="4247"/>
    <cellStyle name="Header2 5 9 2" xfId="1236"/>
    <cellStyle name="Header2 6" xfId="4248"/>
    <cellStyle name="Header2 6 2" xfId="1942"/>
    <cellStyle name="Header2 7" xfId="4249"/>
    <cellStyle name="Header2 7 2" xfId="4250"/>
    <cellStyle name="Header2 8" xfId="4251"/>
    <cellStyle name="Header2 8 2" xfId="4252"/>
    <cellStyle name="Header2 9" xfId="4254"/>
    <cellStyle name="Header2 9 2" xfId="4256"/>
    <cellStyle name="Heading" xfId="4257"/>
    <cellStyle name="Hyperlink_AheadBehind.xls Chart 23" xfId="4258"/>
    <cellStyle name="Input [yellow]" xfId="4259"/>
    <cellStyle name="left" xfId="1779"/>
    <cellStyle name="Millares [0]_laroux" xfId="4261"/>
    <cellStyle name="Millares_laroux" xfId="4262"/>
    <cellStyle name="Milliers [0]_laroux" xfId="4263"/>
    <cellStyle name="Milliers_laroux" xfId="4265"/>
    <cellStyle name="Moneda [0]_laroux" xfId="31"/>
    <cellStyle name="Moneda_laroux" xfId="4266"/>
    <cellStyle name="Mon閠aire [0]_laroux" xfId="2989"/>
    <cellStyle name="Mon閠aire_laroux" xfId="4267"/>
    <cellStyle name="New Times Roman" xfId="2610"/>
    <cellStyle name="New Times Roman 2" xfId="2174"/>
    <cellStyle name="New Times Roman 2 2" xfId="3510"/>
    <cellStyle name="New Times Roman 3" xfId="4270"/>
    <cellStyle name="New Times Roman 3 2" xfId="702"/>
    <cellStyle name="New Times Roman 4" xfId="4271"/>
    <cellStyle name="no dec" xfId="2181"/>
    <cellStyle name="Non défini" xfId="1430"/>
    <cellStyle name="Normal - Style1" xfId="557"/>
    <cellStyle name="Normal 3 2" xfId="4272"/>
    <cellStyle name="Normal_ rislugp" xfId="2886"/>
    <cellStyle name="Normalny_Arkusz1" xfId="4274"/>
    <cellStyle name="Percent (0)" xfId="1993"/>
    <cellStyle name="Percent [2]" xfId="4275"/>
    <cellStyle name="Prefilled" xfId="1116"/>
    <cellStyle name="price" xfId="4276"/>
    <cellStyle name="Red" xfId="2651"/>
    <cellStyle name="revised" xfId="4277"/>
    <cellStyle name="row_def_array" xfId="4278"/>
    <cellStyle name="RowLevel_0" xfId="4280"/>
    <cellStyle name="S0" xfId="3547"/>
    <cellStyle name="S1" xfId="3557"/>
    <cellStyle name="S2" xfId="3568"/>
    <cellStyle name="S3" xfId="3757"/>
    <cellStyle name="S4" xfId="3762"/>
    <cellStyle name="S5" xfId="2437"/>
    <cellStyle name="S6" xfId="2446"/>
    <cellStyle name="section" xfId="3993"/>
    <cellStyle name="style" xfId="3631"/>
    <cellStyle name="style1" xfId="2280"/>
    <cellStyle name="style2" xfId="2182"/>
    <cellStyle name="Tickmark" xfId="433"/>
    <cellStyle name="title" xfId="4282"/>
    <cellStyle name="wrap" xfId="2025"/>
    <cellStyle name="パーセント_laroux" xfId="2673"/>
    <cellStyle name="_laroux" xfId="1324"/>
    <cellStyle name="だ_laroux" xfId="3892"/>
    <cellStyle name="百分比" xfId="40" builtinId="5"/>
    <cellStyle name="百分比 10" xfId="4283"/>
    <cellStyle name="百分比 2" xfId="4284"/>
    <cellStyle name="百分比 2 10" xfId="4285"/>
    <cellStyle name="百分比 2 11" xfId="4286"/>
    <cellStyle name="百分比 2 12" xfId="3897"/>
    <cellStyle name="百分比 2 2" xfId="4288"/>
    <cellStyle name="百分比 2 2 2" xfId="4289"/>
    <cellStyle name="百分比 2 2 2 2" xfId="4290"/>
    <cellStyle name="百分比 2 2 3" xfId="4291"/>
    <cellStyle name="百分比 2 2 4" xfId="3997"/>
    <cellStyle name="百分比 2 2 5" xfId="4000"/>
    <cellStyle name="百分比 2 2 6" xfId="4003"/>
    <cellStyle name="百分比 2 3" xfId="4293"/>
    <cellStyle name="百分比 2 3 2" xfId="4294"/>
    <cellStyle name="百分比 2 4" xfId="67"/>
    <cellStyle name="百分比 2 4 2" xfId="4295"/>
    <cellStyle name="百分比 2 4 3" xfId="4296"/>
    <cellStyle name="百分比 2 5" xfId="4299"/>
    <cellStyle name="百分比 2 5 2" xfId="4300"/>
    <cellStyle name="百分比 2 5 3" xfId="4301"/>
    <cellStyle name="百分比 2 6" xfId="3604"/>
    <cellStyle name="百分比 2 6 2" xfId="3608"/>
    <cellStyle name="百分比 2 7" xfId="3613"/>
    <cellStyle name="百分比 2 8" xfId="4065"/>
    <cellStyle name="百分比 2 9" xfId="4302"/>
    <cellStyle name="百分比 3" xfId="4303"/>
    <cellStyle name="百分比 3 2" xfId="4304"/>
    <cellStyle name="百分比 3 2 2" xfId="3840"/>
    <cellStyle name="百分比 3 3" xfId="4305"/>
    <cellStyle name="百分比 3 7" xfId="3622"/>
    <cellStyle name="百分比 4" xfId="4306"/>
    <cellStyle name="百分比 4 2" xfId="4307"/>
    <cellStyle name="百分比 4 3" xfId="2526"/>
    <cellStyle name="百分比 5" xfId="2735"/>
    <cellStyle name="百分比 5 2" xfId="2738"/>
    <cellStyle name="百分比 5 3" xfId="2536"/>
    <cellStyle name="百分比 6" xfId="2741"/>
    <cellStyle name="百分比 6 2" xfId="2744"/>
    <cellStyle name="百分比 7" xfId="2747"/>
    <cellStyle name="百分比 7 2" xfId="2751"/>
    <cellStyle name="百分比 7 3" xfId="4309"/>
    <cellStyle name="百分比 7 4" xfId="4312"/>
    <cellStyle name="百分比 8" xfId="2754"/>
    <cellStyle name="捠壿 [0.00]_PRODUCT DETAIL Q1" xfId="1481"/>
    <cellStyle name="捠壿_PRODUCT DETAIL Q1" xfId="4313"/>
    <cellStyle name="编号" xfId="4315"/>
    <cellStyle name="编号 2" xfId="4226"/>
    <cellStyle name="编号 2 2" xfId="4231"/>
    <cellStyle name="编号 3" xfId="4233"/>
    <cellStyle name="编号 3 2" xfId="4237"/>
    <cellStyle name="编号 4" xfId="4239"/>
    <cellStyle name="标题 1 10" xfId="1764"/>
    <cellStyle name="标题 1 10 2" xfId="2130"/>
    <cellStyle name="标题 1 10 2 2" xfId="2135"/>
    <cellStyle name="标题 1 10 3" xfId="678"/>
    <cellStyle name="标题 1 10 3 2" xfId="3770"/>
    <cellStyle name="标题 1 10 4" xfId="2145"/>
    <cellStyle name="标题 1 11" xfId="4316"/>
    <cellStyle name="标题 1 11 2" xfId="3349"/>
    <cellStyle name="标题 1 11 2 2" xfId="3798"/>
    <cellStyle name="标题 1 11 3" xfId="4317"/>
    <cellStyle name="标题 1 11 3 2" xfId="3784"/>
    <cellStyle name="标题 1 11 4" xfId="2279"/>
    <cellStyle name="标题 1 12" xfId="4318"/>
    <cellStyle name="标题 1 12 2" xfId="4319"/>
    <cellStyle name="标题 1 12 2 2" xfId="3906"/>
    <cellStyle name="标题 1 12 3" xfId="3815"/>
    <cellStyle name="标题 1 12 3 2" xfId="120"/>
    <cellStyle name="标题 1 12 4" xfId="3818"/>
    <cellStyle name="标题 1 13" xfId="4320"/>
    <cellStyle name="标题 1 13 2" xfId="3588"/>
    <cellStyle name="标题 1 13 2 2" xfId="3590"/>
    <cellStyle name="标题 1 13 3" xfId="3592"/>
    <cellStyle name="标题 1 13 3 2" xfId="4321"/>
    <cellStyle name="标题 1 13 4" xfId="3515"/>
    <cellStyle name="标题 1 14" xfId="4322"/>
    <cellStyle name="标题 1 15" xfId="937"/>
    <cellStyle name="标题 1 16" xfId="4323"/>
    <cellStyle name="标题 1 2" xfId="796"/>
    <cellStyle name="标题 1 2 2" xfId="4324"/>
    <cellStyle name="标题 1 2 2 2" xfId="4325"/>
    <cellStyle name="标题 1 2 3" xfId="4326"/>
    <cellStyle name="标题 1 2 3 2" xfId="3933"/>
    <cellStyle name="标题 1 2 4" xfId="4327"/>
    <cellStyle name="标题 1 3" xfId="2687"/>
    <cellStyle name="标题 1 3 2" xfId="2689"/>
    <cellStyle name="标题 1 3 2 2" xfId="2691"/>
    <cellStyle name="标题 1 3 3" xfId="2693"/>
    <cellStyle name="标题 1 3 3 2" xfId="4328"/>
    <cellStyle name="标题 1 3 4" xfId="4329"/>
    <cellStyle name="标题 1 3 5" xfId="3735"/>
    <cellStyle name="标题 1 4" xfId="2696"/>
    <cellStyle name="标题 1 4 2" xfId="2699"/>
    <cellStyle name="标题 1 4 2 2" xfId="2591"/>
    <cellStyle name="标题 1 4 3" xfId="2702"/>
    <cellStyle name="标题 1 4 3 2" xfId="2595"/>
    <cellStyle name="标题 1 4 4" xfId="4330"/>
    <cellStyle name="标题 1 4 5" xfId="4331"/>
    <cellStyle name="标题 1 5" xfId="2705"/>
    <cellStyle name="标题 1 5 2" xfId="50"/>
    <cellStyle name="标题 1 5 2 2" xfId="2606"/>
    <cellStyle name="标题 1 5 3" xfId="4333"/>
    <cellStyle name="标题 1 5 3 2" xfId="2612"/>
    <cellStyle name="标题 1 5 4" xfId="3844"/>
    <cellStyle name="标题 1 6" xfId="2708"/>
    <cellStyle name="标题 1 6 2" xfId="4334"/>
    <cellStyle name="标题 1 6 2 2" xfId="2623"/>
    <cellStyle name="标题 1 6 3" xfId="4335"/>
    <cellStyle name="标题 1 6 3 2" xfId="2633"/>
    <cellStyle name="标题 1 6 4" xfId="4336"/>
    <cellStyle name="标题 1 7" xfId="4337"/>
    <cellStyle name="标题 1 7 2" xfId="4338"/>
    <cellStyle name="标题 1 7 2 2" xfId="2645"/>
    <cellStyle name="标题 1 7 3" xfId="4339"/>
    <cellStyle name="标题 1 7 3 2" xfId="2648"/>
    <cellStyle name="标题 1 7 4" xfId="4341"/>
    <cellStyle name="标题 1 8" xfId="951"/>
    <cellStyle name="标题 1 8 2" xfId="958"/>
    <cellStyle name="标题 1 8 2 2" xfId="960"/>
    <cellStyle name="标题 1 8 3" xfId="966"/>
    <cellStyle name="标题 1 8 3 2" xfId="2662"/>
    <cellStyle name="标题 1 8 4" xfId="4342"/>
    <cellStyle name="标题 1 9" xfId="968"/>
    <cellStyle name="标题 1 9 2" xfId="971"/>
    <cellStyle name="标题 1 9 2 2" xfId="2671"/>
    <cellStyle name="标题 1 9 3" xfId="974"/>
    <cellStyle name="标题 1 9 3 2" xfId="2678"/>
    <cellStyle name="标题 1 9 4" xfId="4344"/>
    <cellStyle name="标题 10" xfId="4345"/>
    <cellStyle name="标题 10 2" xfId="4346"/>
    <cellStyle name="标题 10 2 2" xfId="217"/>
    <cellStyle name="标题 10 3" xfId="4347"/>
    <cellStyle name="标题 10 3 2" xfId="4348"/>
    <cellStyle name="标题 10 3 3" xfId="3559"/>
    <cellStyle name="标题 10 4" xfId="4349"/>
    <cellStyle name="标题 10 4 2" xfId="4350"/>
    <cellStyle name="标题 10 5" xfId="4351"/>
    <cellStyle name="标题 11" xfId="4352"/>
    <cellStyle name="标题 11 2" xfId="4353"/>
    <cellStyle name="标题 11 2 2" xfId="4355"/>
    <cellStyle name="标题 11 3" xfId="3968"/>
    <cellStyle name="标题 11 3 2" xfId="4357"/>
    <cellStyle name="标题 11 3 3" xfId="3670"/>
    <cellStyle name="标题 11 4" xfId="4358"/>
    <cellStyle name="标题 11 4 2" xfId="4007"/>
    <cellStyle name="标题 11 5" xfId="4359"/>
    <cellStyle name="标题 12" xfId="2628"/>
    <cellStyle name="标题 12 2" xfId="4360"/>
    <cellStyle name="标题 12 2 2" xfId="3675"/>
    <cellStyle name="标题 12 3" xfId="4361"/>
    <cellStyle name="标题 12 3 2" xfId="3793"/>
    <cellStyle name="标题 12 3 3" xfId="3779"/>
    <cellStyle name="标题 12 4" xfId="4362"/>
    <cellStyle name="标题 12 4 2" xfId="3901"/>
    <cellStyle name="标题 12 5" xfId="4363"/>
    <cellStyle name="标题 13" xfId="2631"/>
    <cellStyle name="标题 13 2" xfId="4365"/>
    <cellStyle name="标题 13 2 2" xfId="4366"/>
    <cellStyle name="标题 13 3" xfId="3365"/>
    <cellStyle name="标题 13 3 2" xfId="3367"/>
    <cellStyle name="标题 13 3 3" xfId="3371"/>
    <cellStyle name="标题 13 4" xfId="3375"/>
    <cellStyle name="标题 13 4 2" xfId="3377"/>
    <cellStyle name="标题 13 5" xfId="3384"/>
    <cellStyle name="标题 14" xfId="4369"/>
    <cellStyle name="标题 14 2" xfId="4370"/>
    <cellStyle name="标题 14 2 2" xfId="4371"/>
    <cellStyle name="标题 14 3" xfId="2293"/>
    <cellStyle name="标题 14 3 2" xfId="2296"/>
    <cellStyle name="标题 14 3 3" xfId="2302"/>
    <cellStyle name="标题 14 4" xfId="2305"/>
    <cellStyle name="标题 14 4 2" xfId="2308"/>
    <cellStyle name="标题 14 5" xfId="2313"/>
    <cellStyle name="标题 15" xfId="4373"/>
    <cellStyle name="标题 15 2" xfId="4375"/>
    <cellStyle name="标题 15 2 2" xfId="4376"/>
    <cellStyle name="标题 15 3" xfId="2322"/>
    <cellStyle name="标题 15 3 2" xfId="2325"/>
    <cellStyle name="标题 15 3 3" xfId="2328"/>
    <cellStyle name="标题 15 4" xfId="2331"/>
    <cellStyle name="标题 15 4 2" xfId="2334"/>
    <cellStyle name="标题 15 5" xfId="2341"/>
    <cellStyle name="标题 16" xfId="4377"/>
    <cellStyle name="标题 16 2" xfId="3914"/>
    <cellStyle name="标题 16 2 2" xfId="4281"/>
    <cellStyle name="标题 16 3" xfId="2349"/>
    <cellStyle name="标题 16 3 2" xfId="2353"/>
    <cellStyle name="标题 16 3 3" xfId="1898"/>
    <cellStyle name="标题 16 4" xfId="563"/>
    <cellStyle name="标题 16 4 2" xfId="2357"/>
    <cellStyle name="标题 16 5" xfId="2360"/>
    <cellStyle name="标题 17" xfId="3130"/>
    <cellStyle name="标题 17 2" xfId="3133"/>
    <cellStyle name="标题 18" xfId="3139"/>
    <cellStyle name="标题 19" xfId="3155"/>
    <cellStyle name="标题 2 10" xfId="4378"/>
    <cellStyle name="标题 2 10 2" xfId="4379"/>
    <cellStyle name="标题 2 10 2 2" xfId="4380"/>
    <cellStyle name="标题 2 10 3" xfId="4230"/>
    <cellStyle name="标题 2 10 3 2" xfId="4381"/>
    <cellStyle name="标题 2 10 4" xfId="4382"/>
    <cellStyle name="标题 2 11" xfId="4383"/>
    <cellStyle name="标题 2 11 2" xfId="4384"/>
    <cellStyle name="标题 2 11 2 2" xfId="4385"/>
    <cellStyle name="标题 2 11 3" xfId="4236"/>
    <cellStyle name="标题 2 11 3 2" xfId="4386"/>
    <cellStyle name="标题 2 11 4" xfId="4387"/>
    <cellStyle name="标题 2 12" xfId="4388"/>
    <cellStyle name="标题 2 12 2" xfId="4389"/>
    <cellStyle name="标题 2 12 2 2" xfId="15"/>
    <cellStyle name="标题 2 12 3" xfId="4242"/>
    <cellStyle name="标题 2 12 3 2" xfId="442"/>
    <cellStyle name="标题 2 12 4" xfId="4390"/>
    <cellStyle name="标题 2 13" xfId="4391"/>
    <cellStyle name="标题 2 13 2" xfId="876"/>
    <cellStyle name="标题 2 13 2 2" xfId="3689"/>
    <cellStyle name="标题 2 13 3" xfId="3692"/>
    <cellStyle name="标题 2 13 3 2" xfId="4392"/>
    <cellStyle name="标题 2 13 4" xfId="3571"/>
    <cellStyle name="标题 2 14" xfId="4393"/>
    <cellStyle name="标题 2 15" xfId="4394"/>
    <cellStyle name="标题 2 16" xfId="4395"/>
    <cellStyle name="标题 2 2" xfId="3956"/>
    <cellStyle name="标题 2 2 2" xfId="4396"/>
    <cellStyle name="标题 2 2 2 2" xfId="2985"/>
    <cellStyle name="标题 2 2 3" xfId="4397"/>
    <cellStyle name="标题 2 2 3 2" xfId="4273"/>
    <cellStyle name="标题 2 2 4" xfId="4398"/>
    <cellStyle name="标题 2 3" xfId="2713"/>
    <cellStyle name="标题 2 3 2" xfId="2716"/>
    <cellStyle name="标题 2 3 2 2" xfId="2719"/>
    <cellStyle name="标题 2 3 3" xfId="2723"/>
    <cellStyle name="标题 2 3 3 2" xfId="4400"/>
    <cellStyle name="标题 2 3 4" xfId="4402"/>
    <cellStyle name="标题 2 3 5" xfId="3750"/>
    <cellStyle name="标题 2 4" xfId="2725"/>
    <cellStyle name="标题 2 4 2" xfId="2728"/>
    <cellStyle name="标题 2 4 2 2" xfId="2770"/>
    <cellStyle name="标题 2 4 3" xfId="2731"/>
    <cellStyle name="标题 2 4 3 2" xfId="2775"/>
    <cellStyle name="标题 2 4 4" xfId="4403"/>
    <cellStyle name="标题 2 5" xfId="2005"/>
    <cellStyle name="标题 2 5 2" xfId="2010"/>
    <cellStyle name="标题 2 5 2 2" xfId="2790"/>
    <cellStyle name="标题 2 5 3" xfId="4408"/>
    <cellStyle name="标题 2 5 3 2" xfId="136"/>
    <cellStyle name="标题 2 5 4" xfId="4412"/>
    <cellStyle name="标题 2 6" xfId="2015"/>
    <cellStyle name="标题 2 6 2" xfId="4413"/>
    <cellStyle name="标题 2 6 2 2" xfId="2261"/>
    <cellStyle name="标题 2 6 3" xfId="1398"/>
    <cellStyle name="标题 2 6 3 2" xfId="2808"/>
    <cellStyle name="标题 2 6 4" xfId="4416"/>
    <cellStyle name="标题 2 7" xfId="4417"/>
    <cellStyle name="标题 2 7 2" xfId="4418"/>
    <cellStyle name="标题 2 7 2 2" xfId="2814"/>
    <cellStyle name="标题 2 7 3" xfId="4419"/>
    <cellStyle name="标题 2 7 3 2" xfId="2818"/>
    <cellStyle name="标题 2 7 4" xfId="4420"/>
    <cellStyle name="标题 2 8" xfId="985"/>
    <cellStyle name="标题 2 8 2" xfId="133"/>
    <cellStyle name="标题 2 8 2 2" xfId="81"/>
    <cellStyle name="标题 2 8 3" xfId="140"/>
    <cellStyle name="标题 2 8 3 2" xfId="2828"/>
    <cellStyle name="标题 2 8 4" xfId="4421"/>
    <cellStyle name="标题 2 9" xfId="988"/>
    <cellStyle name="标题 2 9 2" xfId="852"/>
    <cellStyle name="标题 2 9 2 2" xfId="2836"/>
    <cellStyle name="标题 2 9 3" xfId="990"/>
    <cellStyle name="标题 2 9 3 2" xfId="2839"/>
    <cellStyle name="标题 2 9 4" xfId="4422"/>
    <cellStyle name="标题 20" xfId="4374"/>
    <cellStyle name="标题 3 10" xfId="1771"/>
    <cellStyle name="标题 3 10 2" xfId="4014"/>
    <cellStyle name="标题 3 10 2 2" xfId="3790"/>
    <cellStyle name="标题 3 10 3" xfId="2893"/>
    <cellStyle name="标题 3 10 3 2" xfId="2897"/>
    <cellStyle name="标题 3 10 4" xfId="2901"/>
    <cellStyle name="标题 3 11" xfId="4424"/>
    <cellStyle name="标题 3 11 2" xfId="4425"/>
    <cellStyle name="标题 3 11 2 2" xfId="3899"/>
    <cellStyle name="标题 3 11 3" xfId="2906"/>
    <cellStyle name="标题 3 11 3 2" xfId="3912"/>
    <cellStyle name="标题 3 11 4" xfId="2909"/>
    <cellStyle name="标题 3 12" xfId="4428"/>
    <cellStyle name="标题 3 12 2" xfId="4429"/>
    <cellStyle name="标题 3 12 2 2" xfId="3936"/>
    <cellStyle name="标题 3 12 3" xfId="2914"/>
    <cellStyle name="标题 3 12 3 2" xfId="4430"/>
    <cellStyle name="标题 3 12 4" xfId="4431"/>
    <cellStyle name="标题 3 13" xfId="4433"/>
    <cellStyle name="标题 3 13 2" xfId="3809"/>
    <cellStyle name="标题 3 13 2 2" xfId="3811"/>
    <cellStyle name="标题 3 13 3" xfId="3813"/>
    <cellStyle name="标题 3 13 3 2" xfId="4310"/>
    <cellStyle name="标题 3 13 4" xfId="4434"/>
    <cellStyle name="标题 3 14" xfId="4159"/>
    <cellStyle name="标题 3 15" xfId="4436"/>
    <cellStyle name="标题 3 16" xfId="2221"/>
    <cellStyle name="标题 3 2" xfId="4437"/>
    <cellStyle name="标题 3 2 2" xfId="4438"/>
    <cellStyle name="标题 3 2 2 2" xfId="4439"/>
    <cellStyle name="标题 3 2 3" xfId="4440"/>
    <cellStyle name="标题 3 2 3 2" xfId="4441"/>
    <cellStyle name="标题 3 2 4" xfId="2845"/>
    <cellStyle name="标题 3 3" xfId="4442"/>
    <cellStyle name="标题 3 3 2" xfId="4443"/>
    <cellStyle name="标题 3 3 2 2" xfId="3338"/>
    <cellStyle name="标题 3 3 3" xfId="4444"/>
    <cellStyle name="标题 3 3 3 2" xfId="3454"/>
    <cellStyle name="标题 3 3 4" xfId="4445"/>
    <cellStyle name="标题 3 3 5" xfId="2442"/>
    <cellStyle name="标题 3 4" xfId="4446"/>
    <cellStyle name="标题 3 4 2" xfId="1895"/>
    <cellStyle name="标题 3 4 2 2" xfId="2880"/>
    <cellStyle name="标题 3 4 3" xfId="4447"/>
    <cellStyle name="标题 3 4 3 2" xfId="89"/>
    <cellStyle name="标题 3 4 4" xfId="4448"/>
    <cellStyle name="标题 3 5" xfId="2021"/>
    <cellStyle name="标题 3 5 2" xfId="4450"/>
    <cellStyle name="标题 3 5 2 2" xfId="2900"/>
    <cellStyle name="标题 3 5 3" xfId="4452"/>
    <cellStyle name="标题 3 5 3 2" xfId="2908"/>
    <cellStyle name="标题 3 5 4" xfId="4453"/>
    <cellStyle name="标题 3 6" xfId="2023"/>
    <cellStyle name="标题 3 6 2" xfId="4454"/>
    <cellStyle name="标题 3 6 2 2" xfId="2923"/>
    <cellStyle name="标题 3 6 3" xfId="4455"/>
    <cellStyle name="标题 3 6 3 2" xfId="2929"/>
    <cellStyle name="标题 3 6 4" xfId="4457"/>
    <cellStyle name="标题 3 7" xfId="4458"/>
    <cellStyle name="标题 3 7 2" xfId="4459"/>
    <cellStyle name="标题 3 7 2 2" xfId="2939"/>
    <cellStyle name="标题 3 7 3" xfId="4460"/>
    <cellStyle name="标题 3 7 3 2" xfId="2941"/>
    <cellStyle name="标题 3 7 4" xfId="4462"/>
    <cellStyle name="标题 3 8" xfId="4463"/>
    <cellStyle name="标题 3 8 2" xfId="4464"/>
    <cellStyle name="标题 3 8 2 2" xfId="713"/>
    <cellStyle name="标题 3 8 3" xfId="4465"/>
    <cellStyle name="标题 3 8 3 2" xfId="2871"/>
    <cellStyle name="标题 3 8 4" xfId="4467"/>
    <cellStyle name="标题 3 9" xfId="4468"/>
    <cellStyle name="标题 3 9 2" xfId="2154"/>
    <cellStyle name="标题 3 9 2 2" xfId="2953"/>
    <cellStyle name="标题 3 9 3" xfId="4469"/>
    <cellStyle name="标题 3 9 3 2" xfId="2956"/>
    <cellStyle name="标题 3 9 4" xfId="4471"/>
    <cellStyle name="标题 4 10" xfId="4473"/>
    <cellStyle name="标题 4 10 2" xfId="4474"/>
    <cellStyle name="标题 4 10 2 2" xfId="4475"/>
    <cellStyle name="标题 4 10 3" xfId="2963"/>
    <cellStyle name="标题 4 10 3 2" xfId="2965"/>
    <cellStyle name="标题 4 10 4" xfId="2967"/>
    <cellStyle name="标题 4 11" xfId="4476"/>
    <cellStyle name="标题 4 11 2" xfId="4477"/>
    <cellStyle name="标题 4 11 2 2" xfId="4478"/>
    <cellStyle name="标题 4 11 3" xfId="686"/>
    <cellStyle name="标题 4 11 3 2" xfId="1873"/>
    <cellStyle name="标题 4 11 4" xfId="2970"/>
    <cellStyle name="标题 4 12" xfId="4479"/>
    <cellStyle name="标题 4 12 2" xfId="4093"/>
    <cellStyle name="标题 4 12 2 2" xfId="4096"/>
    <cellStyle name="标题 4 12 3" xfId="2973"/>
    <cellStyle name="标题 4 12 3 2" xfId="4480"/>
    <cellStyle name="标题 4 12 4" xfId="4482"/>
    <cellStyle name="标题 4 13" xfId="4483"/>
    <cellStyle name="标题 4 13 2" xfId="4103"/>
    <cellStyle name="标题 4 13 2 2" xfId="2521"/>
    <cellStyle name="标题 4 13 3" xfId="96"/>
    <cellStyle name="标题 4 13 3 2" xfId="624"/>
    <cellStyle name="标题 4 13 4" xfId="242"/>
    <cellStyle name="标题 4 14" xfId="4177"/>
    <cellStyle name="标题 4 15" xfId="546"/>
    <cellStyle name="标题 4 16" xfId="4484"/>
    <cellStyle name="标题 4 2" xfId="4485"/>
    <cellStyle name="标题 4 2 2" xfId="4486"/>
    <cellStyle name="标题 4 2 2 2" xfId="4487"/>
    <cellStyle name="标题 4 2 3" xfId="4488"/>
    <cellStyle name="标题 4 2 3 2" xfId="4489"/>
    <cellStyle name="标题 4 2 4" xfId="4490"/>
    <cellStyle name="标题 4 3" xfId="4491"/>
    <cellStyle name="标题 4 3 2" xfId="4493"/>
    <cellStyle name="标题 4 3 2 2" xfId="4494"/>
    <cellStyle name="标题 4 3 3" xfId="4496"/>
    <cellStyle name="标题 4 3 3 2" xfId="4497"/>
    <cellStyle name="标题 4 3 4" xfId="4498"/>
    <cellStyle name="标题 4 3 5" xfId="3775"/>
    <cellStyle name="标题 4 4" xfId="4499"/>
    <cellStyle name="标题 4 4 2" xfId="4500"/>
    <cellStyle name="标题 4 4 2 2" xfId="3013"/>
    <cellStyle name="标题 4 4 3" xfId="4501"/>
    <cellStyle name="标题 4 4 3 2" xfId="3017"/>
    <cellStyle name="标题 4 4 4" xfId="4502"/>
    <cellStyle name="标题 4 5" xfId="2027"/>
    <cellStyle name="标题 4 5 2" xfId="4505"/>
    <cellStyle name="标题 4 5 2 2" xfId="3029"/>
    <cellStyle name="标题 4 5 3" xfId="4507"/>
    <cellStyle name="标题 4 5 3 2" xfId="3033"/>
    <cellStyle name="标题 4 5 4" xfId="4509"/>
    <cellStyle name="标题 4 6" xfId="4510"/>
    <cellStyle name="标题 4 6 2" xfId="4512"/>
    <cellStyle name="标题 4 6 2 2" xfId="3043"/>
    <cellStyle name="标题 4 6 3" xfId="4513"/>
    <cellStyle name="标题 4 6 3 2" xfId="3048"/>
    <cellStyle name="标题 4 6 4" xfId="4514"/>
    <cellStyle name="标题 4 7" xfId="4515"/>
    <cellStyle name="标题 4 7 2" xfId="4517"/>
    <cellStyle name="标题 4 7 2 2" xfId="3060"/>
    <cellStyle name="标题 4 7 3" xfId="4519"/>
    <cellStyle name="标题 4 7 3 2" xfId="3063"/>
    <cellStyle name="标题 4 7 4" xfId="4521"/>
    <cellStyle name="标题 4 8" xfId="4523"/>
    <cellStyle name="标题 4 8 2" xfId="696"/>
    <cellStyle name="标题 4 8 2 2" xfId="3077"/>
    <cellStyle name="标题 4 8 3" xfId="4524"/>
    <cellStyle name="标题 4 8 3 2" xfId="1285"/>
    <cellStyle name="标题 4 8 4" xfId="4525"/>
    <cellStyle name="标题 4 9" xfId="4526"/>
    <cellStyle name="标题 4 9 2" xfId="4529"/>
    <cellStyle name="标题 4 9 2 2" xfId="3084"/>
    <cellStyle name="标题 4 9 3" xfId="4530"/>
    <cellStyle name="标题 4 9 3 2" xfId="3088"/>
    <cellStyle name="标题 4 9 4" xfId="4531"/>
    <cellStyle name="标题 5" xfId="4532"/>
    <cellStyle name="标题 5 2" xfId="4533"/>
    <cellStyle name="标题 5 2 2" xfId="4534"/>
    <cellStyle name="标题 5 3" xfId="4535"/>
    <cellStyle name="标题 5 3 2" xfId="130"/>
    <cellStyle name="标题 5 3 3" xfId="109"/>
    <cellStyle name="标题 5 4" xfId="3478"/>
    <cellStyle name="标题 5 4 2" xfId="3480"/>
    <cellStyle name="标题 5 5" xfId="3482"/>
    <cellStyle name="标题 5 6" xfId="27"/>
    <cellStyle name="标题 6" xfId="1466"/>
    <cellStyle name="标题 6 2" xfId="4536"/>
    <cellStyle name="标题 6 2 2" xfId="1346"/>
    <cellStyle name="标题 6 3" xfId="4537"/>
    <cellStyle name="标题 6 3 2" xfId="4539"/>
    <cellStyle name="标题 6 3 3" xfId="4542"/>
    <cellStyle name="标题 6 4" xfId="3485"/>
    <cellStyle name="标题 6 4 2" xfId="4543"/>
    <cellStyle name="标题 6 5" xfId="3488"/>
    <cellStyle name="标题 6 6" xfId="4545"/>
    <cellStyle name="标题 7" xfId="4546"/>
    <cellStyle name="标题 7 2" xfId="4547"/>
    <cellStyle name="标题 7 2 2" xfId="4548"/>
    <cellStyle name="标题 7 3" xfId="4549"/>
    <cellStyle name="标题 7 3 2" xfId="4551"/>
    <cellStyle name="标题 7 3 3" xfId="4553"/>
    <cellStyle name="标题 7 4" xfId="3491"/>
    <cellStyle name="标题 7 4 2" xfId="4554"/>
    <cellStyle name="标题 7 5" xfId="4556"/>
    <cellStyle name="标题 8" xfId="4559"/>
    <cellStyle name="标题 8 2" xfId="4561"/>
    <cellStyle name="标题 8 2 2" xfId="1653"/>
    <cellStyle name="标题 8 3" xfId="4563"/>
    <cellStyle name="标题 8 3 2" xfId="4565"/>
    <cellStyle name="标题 8 3 3" xfId="4567"/>
    <cellStyle name="标题 8 4" xfId="4569"/>
    <cellStyle name="标题 8 4 2" xfId="4572"/>
    <cellStyle name="标题 8 5" xfId="4575"/>
    <cellStyle name="标题 9" xfId="4577"/>
    <cellStyle name="标题 9 2" xfId="4579"/>
    <cellStyle name="标题 9 2 2" xfId="4582"/>
    <cellStyle name="标题 9 3" xfId="4584"/>
    <cellStyle name="标题 9 3 2" xfId="4585"/>
    <cellStyle name="标题 9 3 3" xfId="4586"/>
    <cellStyle name="标题 9 4" xfId="3975"/>
    <cellStyle name="标题 9 4 2" xfId="4587"/>
    <cellStyle name="标题 9 5" xfId="4117"/>
    <cellStyle name="标题1" xfId="4588"/>
    <cellStyle name="标题1 2" xfId="4589"/>
    <cellStyle name="标题1 2 2" xfId="2044"/>
    <cellStyle name="标题1 2 2 2" xfId="4590"/>
    <cellStyle name="标题1 2 3" xfId="4592"/>
    <cellStyle name="标题1 2 3 2" xfId="4594"/>
    <cellStyle name="标题1 2 4" xfId="4596"/>
    <cellStyle name="标题1 3" xfId="3655"/>
    <cellStyle name="标题1 3 2" xfId="3657"/>
    <cellStyle name="标题1 3 2 2" xfId="4597"/>
    <cellStyle name="标题1 3 3" xfId="4599"/>
    <cellStyle name="标题1 3 3 2" xfId="4601"/>
    <cellStyle name="标题1 3 4" xfId="4603"/>
    <cellStyle name="标题1 4" xfId="3660"/>
    <cellStyle name="标题1 4 2" xfId="4604"/>
    <cellStyle name="标题1 4 2 2" xfId="4606"/>
    <cellStyle name="标题1 4 3" xfId="3397"/>
    <cellStyle name="标题1 4 3 2" xfId="4608"/>
    <cellStyle name="标题1 4 4" xfId="3918"/>
    <cellStyle name="标题1 5" xfId="4609"/>
    <cellStyle name="标题1 5 2" xfId="4610"/>
    <cellStyle name="标题1 5 2 2" xfId="4612"/>
    <cellStyle name="标题1 5 3" xfId="4614"/>
    <cellStyle name="标题1 5 3 2" xfId="4071"/>
    <cellStyle name="标题1 5 4" xfId="4617"/>
    <cellStyle name="标题1 6" xfId="4618"/>
    <cellStyle name="标题1 6 2" xfId="4619"/>
    <cellStyle name="标题1 6 2 2" xfId="4620"/>
    <cellStyle name="标题1 6 3" xfId="4622"/>
    <cellStyle name="标题1 6 3 2" xfId="237"/>
    <cellStyle name="标题1 6 4" xfId="4624"/>
    <cellStyle name="标题1 7" xfId="4625"/>
    <cellStyle name="标题1 7 2" xfId="4626"/>
    <cellStyle name="标题1 8" xfId="4314"/>
    <cellStyle name="标题1 8 2" xfId="4627"/>
    <cellStyle name="标题1 9" xfId="4628"/>
    <cellStyle name="標準_１１月価格表" xfId="1489"/>
    <cellStyle name="部门" xfId="4629"/>
    <cellStyle name="部门 2" xfId="4630"/>
    <cellStyle name="部门 2 2" xfId="4631"/>
    <cellStyle name="部门 2 2 2" xfId="4632"/>
    <cellStyle name="部门 2 3" xfId="4633"/>
    <cellStyle name="部门 2 3 2" xfId="4634"/>
    <cellStyle name="部门 2 4" xfId="4503"/>
    <cellStyle name="部门 3" xfId="4635"/>
    <cellStyle name="部门 3 2" xfId="4636"/>
    <cellStyle name="部门 3 2 2" xfId="4637"/>
    <cellStyle name="部门 3 3" xfId="4638"/>
    <cellStyle name="部门 3 3 2" xfId="4472"/>
    <cellStyle name="部门 3 4" xfId="4511"/>
    <cellStyle name="部门 4" xfId="2977"/>
    <cellStyle name="部门 4 2" xfId="2979"/>
    <cellStyle name="部门 4 2 2" xfId="4639"/>
    <cellStyle name="部门 4 3" xfId="4640"/>
    <cellStyle name="部门 4 3 2" xfId="4641"/>
    <cellStyle name="部门 4 4" xfId="4516"/>
    <cellStyle name="部门 5" xfId="2983"/>
    <cellStyle name="部门 5 2" xfId="4642"/>
    <cellStyle name="部门 5 2 2" xfId="3304"/>
    <cellStyle name="部门 5 3" xfId="2643"/>
    <cellStyle name="部门 5 3 2" xfId="4643"/>
    <cellStyle name="部门 5 4" xfId="695"/>
    <cellStyle name="部门 6" xfId="4644"/>
    <cellStyle name="部门 6 2" xfId="2192"/>
    <cellStyle name="部门 6 2 2" xfId="1639"/>
    <cellStyle name="部门 6 3" xfId="4646"/>
    <cellStyle name="部门 6 3 2" xfId="4127"/>
    <cellStyle name="部门 6 4" xfId="4528"/>
    <cellStyle name="部门 7" xfId="4647"/>
    <cellStyle name="部门 7 2" xfId="2199"/>
    <cellStyle name="部门 8" xfId="4648"/>
    <cellStyle name="部门 8 2" xfId="145"/>
    <cellStyle name="部门 9" xfId="4649"/>
    <cellStyle name="差 10" xfId="4650"/>
    <cellStyle name="差 10 2" xfId="4651"/>
    <cellStyle name="差 10 2 2" xfId="3738"/>
    <cellStyle name="差 10 2 2 2" xfId="3740"/>
    <cellStyle name="差 10 2 3" xfId="3755"/>
    <cellStyle name="差 10 3" xfId="4652"/>
    <cellStyle name="差 10 3 2" xfId="3857"/>
    <cellStyle name="差 10 3 3" xfId="3867"/>
    <cellStyle name="差 10 4" xfId="4653"/>
    <cellStyle name="差 10 4 2" xfId="4654"/>
    <cellStyle name="差 10 5" xfId="4655"/>
    <cellStyle name="差 11" xfId="4119"/>
    <cellStyle name="差 11 2" xfId="4129"/>
    <cellStyle name="差 11 2 2" xfId="4132"/>
    <cellStyle name="差 11 2 2 2" xfId="1044"/>
    <cellStyle name="差 11 2 3" xfId="4656"/>
    <cellStyle name="差 11 3" xfId="4134"/>
    <cellStyle name="差 11 3 2" xfId="4136"/>
    <cellStyle name="差 11 3 3" xfId="1327"/>
    <cellStyle name="差 11 4" xfId="4138"/>
    <cellStyle name="差 11 4 2" xfId="4140"/>
    <cellStyle name="差 11 5" xfId="4144"/>
    <cellStyle name="差 12" xfId="4155"/>
    <cellStyle name="差 12 2" xfId="4158"/>
    <cellStyle name="差 12 2 2" xfId="3001"/>
    <cellStyle name="差 12 2 2 2" xfId="1954"/>
    <cellStyle name="差 12 2 3" xfId="3004"/>
    <cellStyle name="差 12 3" xfId="4435"/>
    <cellStyle name="差 12 3 2" xfId="1555"/>
    <cellStyle name="差 12 3 3" xfId="1361"/>
    <cellStyle name="差 12 4" xfId="2220"/>
    <cellStyle name="差 12 4 2" xfId="1591"/>
    <cellStyle name="差 12 5" xfId="2224"/>
    <cellStyle name="差 13" xfId="4161"/>
    <cellStyle name="差 13 2" xfId="4163"/>
    <cellStyle name="差 13 2 2" xfId="4658"/>
    <cellStyle name="差 13 3" xfId="4659"/>
    <cellStyle name="差 13 3 2" xfId="3953"/>
    <cellStyle name="差 13 3 2 2" xfId="4406"/>
    <cellStyle name="差 13 3 2 3" xfId="4411"/>
    <cellStyle name="差 13 3 3" xfId="1397"/>
    <cellStyle name="差 13 3 4" xfId="1401"/>
    <cellStyle name="差 13 4" xfId="2229"/>
    <cellStyle name="差 13 4 2" xfId="4660"/>
    <cellStyle name="差 13 5" xfId="2234"/>
    <cellStyle name="差 14" xfId="4166"/>
    <cellStyle name="差 15" xfId="4171"/>
    <cellStyle name="差 16" xfId="2824"/>
    <cellStyle name="差 2" xfId="4661"/>
    <cellStyle name="差 2 2" xfId="4663"/>
    <cellStyle name="差 2 2 2" xfId="3463"/>
    <cellStyle name="差 2 2 2 2" xfId="1255"/>
    <cellStyle name="差 2 2 3" xfId="4664"/>
    <cellStyle name="差 2 3" xfId="192"/>
    <cellStyle name="差 2 3 2" xfId="97"/>
    <cellStyle name="差 2 3 3" xfId="1610"/>
    <cellStyle name="差 2 4" xfId="5"/>
    <cellStyle name="差 2 4 2" xfId="65"/>
    <cellStyle name="差 2 5" xfId="195"/>
    <cellStyle name="差 3" xfId="698"/>
    <cellStyle name="差 3 2" xfId="4665"/>
    <cellStyle name="差 3 2 2" xfId="3474"/>
    <cellStyle name="差 3 2 2 2" xfId="4666"/>
    <cellStyle name="差 3 2 3" xfId="4667"/>
    <cellStyle name="差 3 3" xfId="4668"/>
    <cellStyle name="差 3 3 2" xfId="3294"/>
    <cellStyle name="差 3 3 3" xfId="3007"/>
    <cellStyle name="差 3 4" xfId="4669"/>
    <cellStyle name="差 3 4 2" xfId="918"/>
    <cellStyle name="差 3 5" xfId="199"/>
    <cellStyle name="差 3 6" xfId="260"/>
    <cellStyle name="差 4" xfId="4670"/>
    <cellStyle name="差 4 2" xfId="4671"/>
    <cellStyle name="差 4 2 2" xfId="3487"/>
    <cellStyle name="差 4 2 2 2" xfId="4672"/>
    <cellStyle name="差 4 2 3" xfId="4544"/>
    <cellStyle name="差 4 3" xfId="4673"/>
    <cellStyle name="差 4 3 2" xfId="4555"/>
    <cellStyle name="差 4 3 3" xfId="4674"/>
    <cellStyle name="差 4 4" xfId="4675"/>
    <cellStyle name="差 4 4 2" xfId="4573"/>
    <cellStyle name="差 4 5" xfId="203"/>
    <cellStyle name="差 5" xfId="4676"/>
    <cellStyle name="差 5 2" xfId="4591"/>
    <cellStyle name="差 5 2 2" xfId="4593"/>
    <cellStyle name="差 5 2 2 2" xfId="1497"/>
    <cellStyle name="差 5 2 3" xfId="4677"/>
    <cellStyle name="差 5 3" xfId="4595"/>
    <cellStyle name="差 5 3 2" xfId="4678"/>
    <cellStyle name="差 5 3 3" xfId="4679"/>
    <cellStyle name="差 5 4" xfId="4680"/>
    <cellStyle name="差 5 4 2" xfId="4681"/>
    <cellStyle name="差 5 5" xfId="4682"/>
    <cellStyle name="差 6" xfId="4683"/>
    <cellStyle name="差 6 2" xfId="4598"/>
    <cellStyle name="差 6 2 2" xfId="4600"/>
    <cellStyle name="差 6 2 2 2" xfId="3635"/>
    <cellStyle name="差 6 2 3" xfId="4684"/>
    <cellStyle name="差 6 3" xfId="4602"/>
    <cellStyle name="差 6 3 2" xfId="4685"/>
    <cellStyle name="差 6 3 3" xfId="4686"/>
    <cellStyle name="差 6 4" xfId="4688"/>
    <cellStyle name="差 6 4 2" xfId="4689"/>
    <cellStyle name="差 6 5" xfId="4691"/>
    <cellStyle name="差 7" xfId="62"/>
    <cellStyle name="差 7 2" xfId="3395"/>
    <cellStyle name="差 7 2 2" xfId="4607"/>
    <cellStyle name="差 7 2 2 2" xfId="1051"/>
    <cellStyle name="差 7 2 3" xfId="4692"/>
    <cellStyle name="差 7 3" xfId="3916"/>
    <cellStyle name="差 7 3 2" xfId="4693"/>
    <cellStyle name="差 7 3 3" xfId="4694"/>
    <cellStyle name="差 7 4" xfId="3919"/>
    <cellStyle name="差 7 4 2" xfId="4695"/>
    <cellStyle name="差 7 5" xfId="3921"/>
    <cellStyle name="差 8" xfId="3399"/>
    <cellStyle name="差 8 2" xfId="4613"/>
    <cellStyle name="差 8 2 2" xfId="4070"/>
    <cellStyle name="差 8 2 2 2" xfId="4074"/>
    <cellStyle name="差 8 2 3" xfId="4076"/>
    <cellStyle name="差 8 3" xfId="4616"/>
    <cellStyle name="差 8 3 2" xfId="4696"/>
    <cellStyle name="差 8 3 3" xfId="4697"/>
    <cellStyle name="差 8 4" xfId="4699"/>
    <cellStyle name="差 8 4 2" xfId="910"/>
    <cellStyle name="差 8 5" xfId="4701"/>
    <cellStyle name="差 9" xfId="4702"/>
    <cellStyle name="差 9 2" xfId="4621"/>
    <cellStyle name="差 9 2 2" xfId="236"/>
    <cellStyle name="差 9 2 2 2" xfId="239"/>
    <cellStyle name="差 9 2 3" xfId="78"/>
    <cellStyle name="差 9 3" xfId="4623"/>
    <cellStyle name="差 9 3 2" xfId="4703"/>
    <cellStyle name="差 9 3 3" xfId="4704"/>
    <cellStyle name="差 9 4" xfId="4705"/>
    <cellStyle name="差 9 4 2" xfId="4706"/>
    <cellStyle name="差 9 5" xfId="4184"/>
    <cellStyle name="差_06年出版社" xfId="4340"/>
    <cellStyle name="差_06年拍卖" xfId="4141"/>
    <cellStyle name="差_06年瑞祥泰" xfId="4707"/>
    <cellStyle name="差_07年瑞祥泰" xfId="2432"/>
    <cellStyle name="差_12账龄分析" xfId="3206"/>
    <cellStyle name="差_12账龄分析 2" xfId="4708"/>
    <cellStyle name="差_12账龄分析 2 2" xfId="4367"/>
    <cellStyle name="差_12账龄分析 3" xfId="2878"/>
    <cellStyle name="差_12账龄分析 4" xfId="4709"/>
    <cellStyle name="差_CF-九江天赐" xfId="4710"/>
    <cellStyle name="差_报表2011年九江天赐" xfId="4522"/>
    <cellStyle name="差_报表2011年天赐高新" xfId="917"/>
    <cellStyle name="差_报表2011年有机硅" xfId="3533"/>
    <cellStyle name="差_附注插件2010" xfId="1276"/>
    <cellStyle name="差_黑猫焦化附注" xfId="4332"/>
    <cellStyle name="差_栏目销售率(2)" xfId="3553"/>
    <cellStyle name="差_调整分录2011年天赐高新" xfId="2003"/>
    <cellStyle name="差_有机硅现金流" xfId="4711"/>
    <cellStyle name="差_账龄02" xfId="1511"/>
    <cellStyle name="差_账龄02 2" xfId="1515"/>
    <cellStyle name="差_账龄02 2 2" xfId="4712"/>
    <cellStyle name="差_账龄02 3" xfId="431"/>
    <cellStyle name="差_账龄02 4" xfId="441"/>
    <cellStyle name="差_账龄02." xfId="4713"/>
    <cellStyle name="差_账龄02. 2" xfId="4714"/>
    <cellStyle name="差_账龄02. 2 2" xfId="4715"/>
    <cellStyle name="差_账龄02. 3" xfId="4716"/>
    <cellStyle name="差_账龄02. 4" xfId="4717"/>
    <cellStyle name="差_账龄07" xfId="3110"/>
    <cellStyle name="差_账龄07 2" xfId="4718"/>
    <cellStyle name="差_账龄07 2 2" xfId="4720"/>
    <cellStyle name="差_账龄07 3" xfId="406"/>
    <cellStyle name="差_账龄07 4" xfId="418"/>
    <cellStyle name="差_账龄08" xfId="4722"/>
    <cellStyle name="差_账龄08 2" xfId="4723"/>
    <cellStyle name="差_账龄08 2 2" xfId="4724"/>
    <cellStyle name="差_账龄08 3" xfId="4725"/>
    <cellStyle name="差_账龄08 4" xfId="3452"/>
    <cellStyle name="差_账龄09" xfId="4726"/>
    <cellStyle name="差_账龄09 2" xfId="4018"/>
    <cellStyle name="差_账龄09 2 2" xfId="3991"/>
    <cellStyle name="差_账龄09 3" xfId="4020"/>
    <cellStyle name="差_账龄09 4" xfId="4727"/>
    <cellStyle name="差_账龄10" xfId="4729"/>
    <cellStyle name="差_账龄10 2" xfId="4730"/>
    <cellStyle name="差_账龄10 2 2" xfId="4731"/>
    <cellStyle name="差_账龄10 3" xfId="482"/>
    <cellStyle name="差_账龄10 4" xfId="225"/>
    <cellStyle name="差_账龄11" xfId="3105"/>
    <cellStyle name="差_账龄11 2" xfId="3107"/>
    <cellStyle name="差_账龄11 2 2" xfId="4732"/>
    <cellStyle name="差_账龄11 3" xfId="506"/>
    <cellStyle name="差_账龄11 4" xfId="510"/>
    <cellStyle name="差_账龄12" xfId="3111"/>
    <cellStyle name="差_账龄12 2" xfId="4719"/>
    <cellStyle name="差_账龄12 2 2" xfId="4721"/>
    <cellStyle name="差_账龄12 3" xfId="407"/>
    <cellStyle name="差_账龄12 4" xfId="419"/>
    <cellStyle name="差_账龄分析2" xfId="4734"/>
    <cellStyle name="差_账龄分析2 2" xfId="3852"/>
    <cellStyle name="差_账龄分析2 2 2" xfId="4415"/>
    <cellStyle name="差_账龄分析2 3" xfId="4736"/>
    <cellStyle name="差_账龄分析2 4" xfId="4738"/>
    <cellStyle name="差_中国书店出版社(09审计）往来科目需填写表格" xfId="2165"/>
    <cellStyle name="差_中国书店瑞祥泰 (09审计）往来科目需填写表格" xfId="3122"/>
    <cellStyle name="差_中航文化序时账&amp;余额表" xfId="3979"/>
    <cellStyle name="常规" xfId="0" builtinId="0"/>
    <cellStyle name="常规 10" xfId="4046"/>
    <cellStyle name="常规 10 2" xfId="4049"/>
    <cellStyle name="常规 10 2 2" xfId="4739"/>
    <cellStyle name="常规 10 2 2 2" xfId="158"/>
    <cellStyle name="常规 10 2 3" xfId="4740"/>
    <cellStyle name="常规 10 2 4" xfId="4742"/>
    <cellStyle name="常规 10 2 4 2" xfId="4743"/>
    <cellStyle name="常规 10 2 5" xfId="2659"/>
    <cellStyle name="常规 10 3" xfId="4745"/>
    <cellStyle name="常规 10 3 2" xfId="4746"/>
    <cellStyle name="常规 10 4" xfId="4747"/>
    <cellStyle name="常规 10 5" xfId="4748"/>
    <cellStyle name="常规 10 6" xfId="4749"/>
    <cellStyle name="常规 10 7" xfId="4750"/>
    <cellStyle name="常规 105" xfId="1522"/>
    <cellStyle name="常规 105 2" xfId="1528"/>
    <cellStyle name="常规 105 2 2" xfId="2933"/>
    <cellStyle name="常规 105 2 2 2" xfId="2935"/>
    <cellStyle name="常规 105 3" xfId="2945"/>
    <cellStyle name="常规 105 3 2" xfId="2947"/>
    <cellStyle name="常规 105 4" xfId="1916"/>
    <cellStyle name="常规 11" xfId="4051"/>
    <cellStyle name="常规 11 2" xfId="4752"/>
    <cellStyle name="常规 11 2 2" xfId="4753"/>
    <cellStyle name="常规 11 3" xfId="4755"/>
    <cellStyle name="常规 11 3 2" xfId="4756"/>
    <cellStyle name="常规 11 4" xfId="4757"/>
    <cellStyle name="常规 11 4 2" xfId="4758"/>
    <cellStyle name="常规 11 5" xfId="4759"/>
    <cellStyle name="常规 11 6" xfId="1137"/>
    <cellStyle name="常规 111" xfId="1535"/>
    <cellStyle name="常规 111 2" xfId="3052"/>
    <cellStyle name="常规 111 2 2" xfId="3054"/>
    <cellStyle name="常规 111 2 2 2" xfId="3057"/>
    <cellStyle name="常规 111 3" xfId="3068"/>
    <cellStyle name="常规 111 3 2" xfId="3072"/>
    <cellStyle name="常规 111 4" xfId="1925"/>
    <cellStyle name="常规 112" xfId="3649"/>
    <cellStyle name="常规 112 2" xfId="3171"/>
    <cellStyle name="常规 112 2 2" xfId="3175"/>
    <cellStyle name="常规 112 2 2 2" xfId="3179"/>
    <cellStyle name="常规 112 3" xfId="3191"/>
    <cellStyle name="常规 112 3 2" xfId="3198"/>
    <cellStyle name="常规 112 4" xfId="3222"/>
    <cellStyle name="常规 113" xfId="4760"/>
    <cellStyle name="常规 113 2" xfId="3616"/>
    <cellStyle name="常规 113 2 2" xfId="3618"/>
    <cellStyle name="常规 113 2 2 2" xfId="4557"/>
    <cellStyle name="常规 113 3" xfId="3415"/>
    <cellStyle name="常规 113 3 2" xfId="3626"/>
    <cellStyle name="常规 113 4" xfId="3630"/>
    <cellStyle name="常规 119" xfId="2127"/>
    <cellStyle name="常规 119 2" xfId="2134"/>
    <cellStyle name="常规 119 3" xfId="331"/>
    <cellStyle name="常规 12" xfId="4761"/>
    <cellStyle name="常规 12 2" xfId="4763"/>
    <cellStyle name="常规 12 2 2" xfId="4764"/>
    <cellStyle name="常规 12 3" xfId="4766"/>
    <cellStyle name="常规 12 3 2" xfId="4269"/>
    <cellStyle name="常规 12 4" xfId="4767"/>
    <cellStyle name="常规 12 5" xfId="4768"/>
    <cellStyle name="常规 12 6" xfId="1141"/>
    <cellStyle name="常规 122" xfId="2072"/>
    <cellStyle name="常规 122 2" xfId="2074"/>
    <cellStyle name="常规 122 2 2" xfId="2077"/>
    <cellStyle name="常规 122 2 2 2" xfId="2080"/>
    <cellStyle name="常规 122 3" xfId="2088"/>
    <cellStyle name="常规 122 3 2" xfId="2095"/>
    <cellStyle name="常规 122 4" xfId="2102"/>
    <cellStyle name="常规 123" xfId="2108"/>
    <cellStyle name="常规 123 2" xfId="2113"/>
    <cellStyle name="常规 123 2 2" xfId="2117"/>
    <cellStyle name="常规 123 2 2 2" xfId="2120"/>
    <cellStyle name="常规 123 3" xfId="303"/>
    <cellStyle name="常规 123 3 2" xfId="311"/>
    <cellStyle name="常规 123 4" xfId="317"/>
    <cellStyle name="常规 13" xfId="4770"/>
    <cellStyle name="常规 13 2" xfId="4772"/>
    <cellStyle name="常规 13 2 2" xfId="2397"/>
    <cellStyle name="常规 13 3" xfId="4774"/>
    <cellStyle name="常规 13 3 2" xfId="4775"/>
    <cellStyle name="常规 13 4" xfId="4776"/>
    <cellStyle name="常规 13 4 2" xfId="4777"/>
    <cellStyle name="常规 13 5" xfId="86"/>
    <cellStyle name="常规 14" xfId="258"/>
    <cellStyle name="常规 14 2" xfId="4779"/>
    <cellStyle name="常规 14 2 2" xfId="1888"/>
    <cellStyle name="常规 14 2 2 2" xfId="4781"/>
    <cellStyle name="常规 14 2 3" xfId="1891"/>
    <cellStyle name="常规 14 3" xfId="4783"/>
    <cellStyle name="常规 14 3 2" xfId="4784"/>
    <cellStyle name="常规 14 4" xfId="4054"/>
    <cellStyle name="常规 14 4 2" xfId="4056"/>
    <cellStyle name="常规 15" xfId="3600"/>
    <cellStyle name="常规 15 2" xfId="3605"/>
    <cellStyle name="常规 15 2 2" xfId="3609"/>
    <cellStyle name="常规 15 3" xfId="3614"/>
    <cellStyle name="常规 15 3 2" xfId="4785"/>
    <cellStyle name="常规 15 4" xfId="4064"/>
    <cellStyle name="常规 16" xfId="4788"/>
    <cellStyle name="常规 16 2" xfId="4791"/>
    <cellStyle name="常规 16 2 2" xfId="4558"/>
    <cellStyle name="常规 16 2 2 2" xfId="4560"/>
    <cellStyle name="常规 16 2 2 2 2" xfId="1652"/>
    <cellStyle name="常规 16 2 2 2 2 2" xfId="4518"/>
    <cellStyle name="常规 16 2 2 2 2 3" xfId="4520"/>
    <cellStyle name="常规 16 2 2 2 2 4" xfId="4792"/>
    <cellStyle name="常规 16 2 2 2 2 5" xfId="4793"/>
    <cellStyle name="常规 16 2 2 2 3" xfId="4794"/>
    <cellStyle name="常规 16 2 2 2 4" xfId="4795"/>
    <cellStyle name="常规 16 2 2 3" xfId="4562"/>
    <cellStyle name="常规 16 2 2 3 2" xfId="4564"/>
    <cellStyle name="常规 16 2 2 3 2 2" xfId="4796"/>
    <cellStyle name="常规 16 2 2 3 2 3" xfId="4799"/>
    <cellStyle name="常规 16 2 2 3 2 4" xfId="4800"/>
    <cellStyle name="常规 16 2 2 3 2 5" xfId="4801"/>
    <cellStyle name="常规 16 2 2 3 3" xfId="4566"/>
    <cellStyle name="常规 16 2 2 3 4" xfId="4802"/>
    <cellStyle name="常规 16 2 2 4" xfId="4568"/>
    <cellStyle name="常规 16 2 2 4 2" xfId="4571"/>
    <cellStyle name="常规 16 2 2 4 3" xfId="4803"/>
    <cellStyle name="常规 16 2 2 4 4" xfId="4804"/>
    <cellStyle name="常规 16 2 2 5" xfId="4574"/>
    <cellStyle name="常规 16 2 3" xfId="4576"/>
    <cellStyle name="常规 16 2 3 2" xfId="4578"/>
    <cellStyle name="常规 16 2 3 2 2" xfId="4581"/>
    <cellStyle name="常规 16 2 3 2 3" xfId="4807"/>
    <cellStyle name="常规 16 2 3 2 4" xfId="4810"/>
    <cellStyle name="常规 16 2 3 3" xfId="4583"/>
    <cellStyle name="常规 16 2 4" xfId="4811"/>
    <cellStyle name="常规 16 2 4 2" xfId="4812"/>
    <cellStyle name="常规 16 2 4 2 2" xfId="4813"/>
    <cellStyle name="常规 16 2 4 2 3" xfId="4814"/>
    <cellStyle name="常规 16 2 4 2 4" xfId="4815"/>
    <cellStyle name="常规 16 2 4 2 5" xfId="4816"/>
    <cellStyle name="常规 16 2 4 3" xfId="4817"/>
    <cellStyle name="常规 16 2 4 4" xfId="4818"/>
    <cellStyle name="常规 16 2 5" xfId="4820"/>
    <cellStyle name="常规 16 2 5 2" xfId="4821"/>
    <cellStyle name="常规 16 2 5 2 2" xfId="4822"/>
    <cellStyle name="常规 16 2 5 2 3" xfId="4823"/>
    <cellStyle name="常规 16 2 5 2 4" xfId="4824"/>
    <cellStyle name="常规 16 2 5 2 5" xfId="4825"/>
    <cellStyle name="常规 16 2 5 3" xfId="4826"/>
    <cellStyle name="常规 16 2 5 4" xfId="4827"/>
    <cellStyle name="常规 16 2 6" xfId="4828"/>
    <cellStyle name="常规 16 2 6 2" xfId="4829"/>
    <cellStyle name="常规 16 2 6 2 2" xfId="4830"/>
    <cellStyle name="常规 16 2 6 2 3" xfId="4831"/>
    <cellStyle name="常规 16 2 6 2 4" xfId="4832"/>
    <cellStyle name="常规 16 2 6 2 5" xfId="4833"/>
    <cellStyle name="常规 16 2 6 3" xfId="4834"/>
    <cellStyle name="常规 16 2 6 4" xfId="4835"/>
    <cellStyle name="常规 16 2 7" xfId="4836"/>
    <cellStyle name="常规 16 2 7 2" xfId="4837"/>
    <cellStyle name="常规 16 2 7 3" xfId="4838"/>
    <cellStyle name="常规 16 2 7 4" xfId="4839"/>
    <cellStyle name="常规 16 2 7 5" xfId="4840"/>
    <cellStyle name="常规 16 2 8" xfId="4841"/>
    <cellStyle name="常规 16 3" xfId="3621"/>
    <cellStyle name="常规 16 3 2" xfId="4842"/>
    <cellStyle name="常规 16 3 2 2" xfId="4843"/>
    <cellStyle name="常规 16 3 2 2 2" xfId="4844"/>
    <cellStyle name="常规 16 3 2 2 3" xfId="4845"/>
    <cellStyle name="常规 16 3 2 2 4" xfId="4846"/>
    <cellStyle name="常规 16 3 2 2 5" xfId="4847"/>
    <cellStyle name="常规 16 3 2 3" xfId="4848"/>
    <cellStyle name="常规 16 3 2 4" xfId="4849"/>
    <cellStyle name="常规 16 3 3" xfId="4850"/>
    <cellStyle name="常规 16 3 3 2" xfId="4851"/>
    <cellStyle name="常规 16 3 3 2 2" xfId="4852"/>
    <cellStyle name="常规 16 3 3 2 3" xfId="4853"/>
    <cellStyle name="常规 16 3 3 2 4" xfId="4854"/>
    <cellStyle name="常规 16 3 3 2 5" xfId="4855"/>
    <cellStyle name="常规 16 3 3 3" xfId="4856"/>
    <cellStyle name="常规 16 3 3 4" xfId="4857"/>
    <cellStyle name="常规 16 3 4" xfId="4858"/>
    <cellStyle name="常规 16 3 4 2" xfId="4859"/>
    <cellStyle name="常规 16 3 4 3" xfId="4860"/>
    <cellStyle name="常规 16 3 4 4" xfId="4861"/>
    <cellStyle name="常规 16 3 5" xfId="4862"/>
    <cellStyle name="常规 16 4" xfId="4863"/>
    <cellStyle name="常规 16 4 2" xfId="4864"/>
    <cellStyle name="常规 16 4 2 2" xfId="4866"/>
    <cellStyle name="常规 16 4 2 3" xfId="4867"/>
    <cellStyle name="常规 16 4 2 4" xfId="4868"/>
    <cellStyle name="常规 16 4 3" xfId="4869"/>
    <cellStyle name="常规 16 5" xfId="4870"/>
    <cellStyle name="常规 16 5 2" xfId="4871"/>
    <cellStyle name="常规 16 5 2 2" xfId="4872"/>
    <cellStyle name="常规 16 5 2 3" xfId="4873"/>
    <cellStyle name="常规 16 5 2 4" xfId="4874"/>
    <cellStyle name="常规 16 5 2 5" xfId="4875"/>
    <cellStyle name="常规 16 5 3" xfId="4876"/>
    <cellStyle name="常规 16 5 4" xfId="4877"/>
    <cellStyle name="常规 16 6" xfId="4878"/>
    <cellStyle name="常规 16 6 2" xfId="4879"/>
    <cellStyle name="常规 16 6 2 2" xfId="4880"/>
    <cellStyle name="常规 16 6 2 3" xfId="4881"/>
    <cellStyle name="常规 16 6 2 4" xfId="4882"/>
    <cellStyle name="常规 16 6 2 5" xfId="4883"/>
    <cellStyle name="常规 16 6 3" xfId="4884"/>
    <cellStyle name="常规 16 6 4" xfId="4885"/>
    <cellStyle name="常规 16 7" xfId="4886"/>
    <cellStyle name="常规 16 7 2" xfId="4887"/>
    <cellStyle name="常规 16 7 2 2" xfId="4888"/>
    <cellStyle name="常规 16 7 2 3" xfId="4889"/>
    <cellStyle name="常规 16 7 2 4" xfId="4890"/>
    <cellStyle name="常规 16 7 2 5" xfId="4892"/>
    <cellStyle name="常规 16 7 3" xfId="4893"/>
    <cellStyle name="常规 16 7 4" xfId="4894"/>
    <cellStyle name="常规 16 8" xfId="4895"/>
    <cellStyle name="常规 16 8 2" xfId="4896"/>
    <cellStyle name="常规 16 8 3" xfId="4897"/>
    <cellStyle name="常规 16 8 4" xfId="4898"/>
    <cellStyle name="常规 16 8 5" xfId="4899"/>
    <cellStyle name="常规 16 9" xfId="4900"/>
    <cellStyle name="常规 16 9 2" xfId="4901"/>
    <cellStyle name="常规 17" xfId="4903"/>
    <cellStyle name="常规 17 2" xfId="4905"/>
    <cellStyle name="常规 17 2 2" xfId="4906"/>
    <cellStyle name="常规 17 3" xfId="4908"/>
    <cellStyle name="常规 17 3 2" xfId="4909"/>
    <cellStyle name="常规 17 4" xfId="4911"/>
    <cellStyle name="常规 18" xfId="4913"/>
    <cellStyle name="常规 18 2" xfId="4915"/>
    <cellStyle name="常规 18 2 2" xfId="4917"/>
    <cellStyle name="常规 18 2 2 2" xfId="4918"/>
    <cellStyle name="常规 18 2 2 2 2" xfId="4920"/>
    <cellStyle name="常规 18 2 2 2 3" xfId="4922"/>
    <cellStyle name="常规 18 2 2 2 4" xfId="4924"/>
    <cellStyle name="常规 18 2 2 2 5" xfId="4926"/>
    <cellStyle name="常规 18 2 2 3" xfId="4927"/>
    <cellStyle name="常规 18 2 2 4" xfId="4928"/>
    <cellStyle name="常规 18 2 3" xfId="4930"/>
    <cellStyle name="常规 18 2 3 2" xfId="4931"/>
    <cellStyle name="常规 18 2 3 2 2" xfId="4932"/>
    <cellStyle name="常规 18 2 3 2 3" xfId="4933"/>
    <cellStyle name="常规 18 2 3 2 4" xfId="4934"/>
    <cellStyle name="常规 18 2 3 2 5" xfId="4935"/>
    <cellStyle name="常规 18 2 3 3" xfId="4936"/>
    <cellStyle name="常规 18 2 3 4" xfId="4937"/>
    <cellStyle name="常规 18 2 4" xfId="4939"/>
    <cellStyle name="常规 18 2 4 2" xfId="4940"/>
    <cellStyle name="常规 18 2 4 3" xfId="4941"/>
    <cellStyle name="常规 18 2 4 4" xfId="4942"/>
    <cellStyle name="常规 18 2 5" xfId="4944"/>
    <cellStyle name="常规 18 3" xfId="4946"/>
    <cellStyle name="常规 18 3 2" xfId="4947"/>
    <cellStyle name="常规 18 3 2 2" xfId="4948"/>
    <cellStyle name="常规 18 3 2 2 2" xfId="4949"/>
    <cellStyle name="常规 18 3 2 2 2 2" xfId="4950"/>
    <cellStyle name="常规 18 3 2 2 2 2 2" xfId="4951"/>
    <cellStyle name="常规 18 3 2 2 2 2 3" xfId="4953"/>
    <cellStyle name="常规 18 3 2 2 2 2 4" xfId="4955"/>
    <cellStyle name="常规 18 3 2 2 2 2 5" xfId="4957"/>
    <cellStyle name="常规 18 3 2 2 2 3" xfId="4958"/>
    <cellStyle name="常规 18 3 2 2 2 4" xfId="4959"/>
    <cellStyle name="常规 18 3 2 2 3" xfId="4960"/>
    <cellStyle name="常规 18 3 2 2 3 2" xfId="4961"/>
    <cellStyle name="常规 18 3 2 2 3 2 2" xfId="4962"/>
    <cellStyle name="常规 18 3 2 2 3 2 3" xfId="4963"/>
    <cellStyle name="常规 18 3 2 2 3 2 4" xfId="4964"/>
    <cellStyle name="常规 18 3 2 2 3 2 5" xfId="4965"/>
    <cellStyle name="常规 18 3 2 2 3 3" xfId="4966"/>
    <cellStyle name="常规 18 3 2 2 3 4" xfId="4967"/>
    <cellStyle name="常规 18 3 2 2 4" xfId="4968"/>
    <cellStyle name="常规 18 3 2 2 4 2" xfId="4969"/>
    <cellStyle name="常规 18 3 2 2 4 3" xfId="4970"/>
    <cellStyle name="常规 18 3 2 2 4 4" xfId="4971"/>
    <cellStyle name="常规 18 3 2 2 5" xfId="4972"/>
    <cellStyle name="常规 18 3 2 3" xfId="4973"/>
    <cellStyle name="常规 18 3 2 3 2" xfId="4974"/>
    <cellStyle name="常规 18 3 2 3 2 2" xfId="1904"/>
    <cellStyle name="常规 18 3 2 3 2 3" xfId="2711"/>
    <cellStyle name="常规 18 3 2 3 2 4" xfId="4975"/>
    <cellStyle name="常规 18 3 2 3 3" xfId="4976"/>
    <cellStyle name="常规 18 3 2 4" xfId="4977"/>
    <cellStyle name="常规 18 3 2 4 2" xfId="4978"/>
    <cellStyle name="常规 18 3 2 4 2 2" xfId="4979"/>
    <cellStyle name="常规 18 3 2 4 2 3" xfId="4980"/>
    <cellStyle name="常规 18 3 2 4 2 4" xfId="4981"/>
    <cellStyle name="常规 18 3 2 4 2 5" xfId="4982"/>
    <cellStyle name="常规 18 3 2 4 3" xfId="4983"/>
    <cellStyle name="常规 18 3 2 4 4" xfId="4984"/>
    <cellStyle name="常规 18 3 2 5" xfId="4985"/>
    <cellStyle name="常规 18 3 2 5 2" xfId="4986"/>
    <cellStyle name="常规 18 3 2 5 2 2" xfId="4987"/>
    <cellStyle name="常规 18 3 2 5 2 3" xfId="4988"/>
    <cellStyle name="常规 18 3 2 5 2 4" xfId="4989"/>
    <cellStyle name="常规 18 3 2 5 2 5" xfId="4990"/>
    <cellStyle name="常规 18 3 2 5 3" xfId="4991"/>
    <cellStyle name="常规 18 3 2 5 4" xfId="4865"/>
    <cellStyle name="常规 18 3 2 6" xfId="4992"/>
    <cellStyle name="常规 18 3 2 6 2" xfId="4993"/>
    <cellStyle name="常规 18 3 2 6 2 2" xfId="4994"/>
    <cellStyle name="常规 18 3 2 6 2 3" xfId="4995"/>
    <cellStyle name="常规 18 3 2 6 2 4" xfId="4996"/>
    <cellStyle name="常规 18 3 2 6 2 5" xfId="4997"/>
    <cellStyle name="常规 18 3 2 6 3" xfId="4998"/>
    <cellStyle name="常规 18 3 2 6 4" xfId="4999"/>
    <cellStyle name="常规 18 3 2 7" xfId="5000"/>
    <cellStyle name="常规 18 3 2 7 2" xfId="5001"/>
    <cellStyle name="常规 18 3 2 7 3" xfId="5002"/>
    <cellStyle name="常规 18 3 2 7 4" xfId="5003"/>
    <cellStyle name="常规 18 3 2 7 5" xfId="5004"/>
    <cellStyle name="常规 18 3 2 8" xfId="5005"/>
    <cellStyle name="常规 18 3 3" xfId="5006"/>
    <cellStyle name="常规 18 3 3 2" xfId="5007"/>
    <cellStyle name="常规 18 3 3 2 2" xfId="5008"/>
    <cellStyle name="常规 18 3 3 2 2 2" xfId="5009"/>
    <cellStyle name="常规 18 3 3 2 2 3" xfId="5010"/>
    <cellStyle name="常规 18 3 3 2 2 4" xfId="5011"/>
    <cellStyle name="常规 18 3 3 2 2 5" xfId="5012"/>
    <cellStyle name="常规 18 3 3 2 3" xfId="5013"/>
    <cellStyle name="常规 18 3 3 2 4" xfId="5014"/>
    <cellStyle name="常规 18 3 3 3" xfId="5015"/>
    <cellStyle name="常规 18 3 3 3 2" xfId="5016"/>
    <cellStyle name="常规 18 3 3 3 2 2" xfId="768"/>
    <cellStyle name="常规 18 3 3 3 2 3" xfId="849"/>
    <cellStyle name="常规 18 3 3 3 2 4" xfId="5017"/>
    <cellStyle name="常规 18 3 3 3 2 5" xfId="5018"/>
    <cellStyle name="常规 18 3 3 3 3" xfId="5019"/>
    <cellStyle name="常规 18 3 3 3 4" xfId="5020"/>
    <cellStyle name="常规 18 3 3 4" xfId="5021"/>
    <cellStyle name="常规 18 3 3 4 2" xfId="5022"/>
    <cellStyle name="常规 18 3 3 4 3" xfId="5023"/>
    <cellStyle name="常规 18 3 3 4 4" xfId="5024"/>
    <cellStyle name="常规 18 3 3 5" xfId="5025"/>
    <cellStyle name="常规 18 3 3 6" xfId="5026"/>
    <cellStyle name="常规 18 3 4" xfId="5027"/>
    <cellStyle name="常规 18 3 4 2" xfId="5028"/>
    <cellStyle name="常规 18 3 4 2 2" xfId="5029"/>
    <cellStyle name="常规 18 3 4 2 3" xfId="5030"/>
    <cellStyle name="常规 18 3 4 2 4" xfId="5031"/>
    <cellStyle name="常规 18 3 4 3" xfId="5032"/>
    <cellStyle name="常规 18 3 4 4" xfId="5033"/>
    <cellStyle name="常规 18 3 5" xfId="5034"/>
    <cellStyle name="常规 18 3 5 2" xfId="5035"/>
    <cellStyle name="常规 18 3 5 2 2" xfId="5037"/>
    <cellStyle name="常规 18 3 5 2 3" xfId="5039"/>
    <cellStyle name="常规 18 3 5 2 4" xfId="5040"/>
    <cellStyle name="常规 18 3 5 2 5" xfId="5041"/>
    <cellStyle name="常规 18 3 5 3" xfId="5042"/>
    <cellStyle name="常规 18 3 5 4" xfId="5043"/>
    <cellStyle name="常规 18 3 6" xfId="5044"/>
    <cellStyle name="常规 18 3 6 2" xfId="5045"/>
    <cellStyle name="常规 18 3 6 2 2" xfId="5046"/>
    <cellStyle name="常规 18 3 6 2 3" xfId="5047"/>
    <cellStyle name="常规 18 3 6 2 4" xfId="5048"/>
    <cellStyle name="常规 18 3 6 2 5" xfId="5049"/>
    <cellStyle name="常规 18 3 6 3" xfId="5050"/>
    <cellStyle name="常规 18 3 6 4" xfId="5051"/>
    <cellStyle name="常规 18 3 7" xfId="5052"/>
    <cellStyle name="常规 18 3 7 2" xfId="5053"/>
    <cellStyle name="常规 18 3 7 2 2" xfId="5054"/>
    <cellStyle name="常规 18 3 7 2 3" xfId="5055"/>
    <cellStyle name="常规 18 3 7 2 4" xfId="5056"/>
    <cellStyle name="常规 18 3 7 2 5" xfId="5057"/>
    <cellStyle name="常规 18 3 7 3" xfId="5058"/>
    <cellStyle name="常规 18 3 7 4" xfId="5060"/>
    <cellStyle name="常规 18 3 8" xfId="5061"/>
    <cellStyle name="常规 18 3 8 2" xfId="5062"/>
    <cellStyle name="常规 18 3 8 3" xfId="5063"/>
    <cellStyle name="常规 18 3 8 4" xfId="5065"/>
    <cellStyle name="常规 18 3 8 5" xfId="5066"/>
    <cellStyle name="常规 18 3 9" xfId="5067"/>
    <cellStyle name="常规 18 4" xfId="5069"/>
    <cellStyle name="常规 18 4 2" xfId="5070"/>
    <cellStyle name="常规 18 4 2 2" xfId="5071"/>
    <cellStyle name="常规 18 4 2 3" xfId="5072"/>
    <cellStyle name="常规 18 4 2 4" xfId="5073"/>
    <cellStyle name="常规 18 4 3" xfId="5074"/>
    <cellStyle name="常规 18 5" xfId="5075"/>
    <cellStyle name="常规 18 5 2" xfId="5076"/>
    <cellStyle name="常规 18 5 2 2" xfId="5077"/>
    <cellStyle name="常规 18 5 2 3" xfId="5078"/>
    <cellStyle name="常规 18 5 2 4" xfId="5079"/>
    <cellStyle name="常规 18 5 2 5" xfId="5080"/>
    <cellStyle name="常规 18 5 3" xfId="5081"/>
    <cellStyle name="常规 18 5 4" xfId="5082"/>
    <cellStyle name="常规 18 6" xfId="5083"/>
    <cellStyle name="常规 18 6 2" xfId="5084"/>
    <cellStyle name="常规 18 6 2 2" xfId="5085"/>
    <cellStyle name="常规 18 6 2 3" xfId="5086"/>
    <cellStyle name="常规 18 6 2 4" xfId="5087"/>
    <cellStyle name="常规 18 6 2 5" xfId="5088"/>
    <cellStyle name="常规 18 6 3" xfId="5089"/>
    <cellStyle name="常规 18 6 4" xfId="5090"/>
    <cellStyle name="常规 18 7" xfId="5091"/>
    <cellStyle name="常规 18 7 2" xfId="5092"/>
    <cellStyle name="常规 18 7 2 2" xfId="5093"/>
    <cellStyle name="常规 18 7 2 3" xfId="5095"/>
    <cellStyle name="常规 18 7 2 4" xfId="5097"/>
    <cellStyle name="常规 18 7 2 5" xfId="5100"/>
    <cellStyle name="常规 18 7 3" xfId="5101"/>
    <cellStyle name="常规 18 7 4" xfId="5102"/>
    <cellStyle name="常规 18 8" xfId="5103"/>
    <cellStyle name="常规 18 8 2" xfId="5104"/>
    <cellStyle name="常规 18 8 3" xfId="5105"/>
    <cellStyle name="常规 18 8 4" xfId="5106"/>
    <cellStyle name="常规 18 8 5" xfId="5107"/>
    <cellStyle name="常规 18 9" xfId="5108"/>
    <cellStyle name="常规 19" xfId="5110"/>
    <cellStyle name="常规 19 2" xfId="5112"/>
    <cellStyle name="常规 19 3" xfId="5114"/>
    <cellStyle name="常规 19 4" xfId="5116"/>
    <cellStyle name="常规 2" xfId="5117"/>
    <cellStyle name="常规 2 10" xfId="5118"/>
    <cellStyle name="常规 2 10 2" xfId="5119"/>
    <cellStyle name="常规 2 10 2 2" xfId="5120"/>
    <cellStyle name="常规 2 10 3" xfId="5121"/>
    <cellStyle name="常规 2 10 3 2" xfId="5122"/>
    <cellStyle name="常规 2 11" xfId="5123"/>
    <cellStyle name="常规 2 11 2" xfId="5125"/>
    <cellStyle name="常规 2 11 2 2" xfId="5126"/>
    <cellStyle name="常规 2 11 3" xfId="5127"/>
    <cellStyle name="常规 2 12" xfId="5128"/>
    <cellStyle name="常规 2 12 2" xfId="5130"/>
    <cellStyle name="常规 2 12 2 2" xfId="5131"/>
    <cellStyle name="常规 2 12 3" xfId="5133"/>
    <cellStyle name="常规 2 13" xfId="5135"/>
    <cellStyle name="常规 2 13 2" xfId="5136"/>
    <cellStyle name="常规 2 13 2 2" xfId="5137"/>
    <cellStyle name="常规 2 13 3" xfId="5138"/>
    <cellStyle name="常规 2 14" xfId="5140"/>
    <cellStyle name="常规 2 14 2" xfId="5142"/>
    <cellStyle name="常规 2 15" xfId="5144"/>
    <cellStyle name="常规 2 16" xfId="5147"/>
    <cellStyle name="常规 2 17" xfId="5150"/>
    <cellStyle name="常规 2 18" xfId="5151"/>
    <cellStyle name="常规 2 19" xfId="5152"/>
    <cellStyle name="常规 2 2" xfId="5153"/>
    <cellStyle name="常规 2 2 10" xfId="5156"/>
    <cellStyle name="常规 2 2 10 2" xfId="5157"/>
    <cellStyle name="常规 2 2 10 2 2" xfId="5158"/>
    <cellStyle name="常规 2 2 10 3" xfId="5159"/>
    <cellStyle name="常规 2 2 11" xfId="2981"/>
    <cellStyle name="常规 2 2 11 2" xfId="5160"/>
    <cellStyle name="常规 2 2 11 2 2" xfId="5161"/>
    <cellStyle name="常规 2 2 11 3" xfId="5162"/>
    <cellStyle name="常规 2 2 12" xfId="5164"/>
    <cellStyle name="常规 2 2 12 2" xfId="5165"/>
    <cellStyle name="常规 2 2 12 2 2" xfId="5166"/>
    <cellStyle name="常规 2 2 12 3" xfId="5167"/>
    <cellStyle name="常规 2 2 13" xfId="5170"/>
    <cellStyle name="常规 2 2 13 2" xfId="5171"/>
    <cellStyle name="常规 2 2 13 2 2" xfId="4728"/>
    <cellStyle name="常规 2 2 13 3" xfId="5172"/>
    <cellStyle name="常规 2 2 14" xfId="5174"/>
    <cellStyle name="常规 2 2 14 2" xfId="5175"/>
    <cellStyle name="常规 2 2 15" xfId="5177"/>
    <cellStyle name="常规 2 2 15 2" xfId="5178"/>
    <cellStyle name="常规 2 2 16" xfId="5180"/>
    <cellStyle name="常规 2 2 17" xfId="5182"/>
    <cellStyle name="常规 2 2 18" xfId="5183"/>
    <cellStyle name="常规 2 2 19" xfId="5184"/>
    <cellStyle name="常规 2 2 2" xfId="5186"/>
    <cellStyle name="常规 2 2 2 10" xfId="5187"/>
    <cellStyle name="常规 2 2 2 11" xfId="5188"/>
    <cellStyle name="常规 2 2 2 12" xfId="5189"/>
    <cellStyle name="常规 2 2 2 13" xfId="5190"/>
    <cellStyle name="常规 2 2 2 14" xfId="5191"/>
    <cellStyle name="常规 2 2 2 15" xfId="5192"/>
    <cellStyle name="常规 2 2 2 16" xfId="5193"/>
    <cellStyle name="常规 2 2 2 17" xfId="5194"/>
    <cellStyle name="常规 2 2 2 18" xfId="4041"/>
    <cellStyle name="常规 2 2 2 19" xfId="4061"/>
    <cellStyle name="常规 2 2 2 2" xfId="5195"/>
    <cellStyle name="常规 2 2 2 2 10" xfId="4615"/>
    <cellStyle name="常规 2 2 2 2 11" xfId="4698"/>
    <cellStyle name="常规 2 2 2 2 12" xfId="4700"/>
    <cellStyle name="常规 2 2 2 2 13" xfId="5196"/>
    <cellStyle name="常规 2 2 2 2 14" xfId="5197"/>
    <cellStyle name="常规 2 2 2 2 2" xfId="5198"/>
    <cellStyle name="常规 2 2 2 2 2 2" xfId="5199"/>
    <cellStyle name="常规 2 2 2 2 3" xfId="5200"/>
    <cellStyle name="常规 2 2 2 2 3 2" xfId="5201"/>
    <cellStyle name="常规 2 2 2 2 4" xfId="5202"/>
    <cellStyle name="常规 2 2 2 2 4 2" xfId="5203"/>
    <cellStyle name="常规 2 2 2 2 5" xfId="5204"/>
    <cellStyle name="常规 2 2 2 2 6" xfId="5205"/>
    <cellStyle name="常规 2 2 2 2 7" xfId="5206"/>
    <cellStyle name="常规 2 2 2 2 8" xfId="5207"/>
    <cellStyle name="常规 2 2 2 2 9" xfId="5208"/>
    <cellStyle name="常规 2 2 2 3" xfId="5210"/>
    <cellStyle name="常规 2 2 2 3 2" xfId="5211"/>
    <cellStyle name="常规 2 2 2 3 2 2" xfId="5212"/>
    <cellStyle name="常规 2 2 2 3 3" xfId="5213"/>
    <cellStyle name="常规 2 2 2 4" xfId="5214"/>
    <cellStyle name="常规 2 2 2 4 2" xfId="5215"/>
    <cellStyle name="常规 2 2 2 5" xfId="5216"/>
    <cellStyle name="常规 2 2 2 5 2" xfId="5217"/>
    <cellStyle name="常规 2 2 2 6" xfId="5218"/>
    <cellStyle name="常规 2 2 2 7" xfId="5219"/>
    <cellStyle name="常规 2 2 2 8" xfId="5220"/>
    <cellStyle name="常规 2 2 2 9" xfId="5221"/>
    <cellStyle name="常规 2 2 20" xfId="5176"/>
    <cellStyle name="常规 2 2 21" xfId="5179"/>
    <cellStyle name="常规 2 2 22" xfId="5181"/>
    <cellStyle name="常规 2 2 3" xfId="5222"/>
    <cellStyle name="常规 2 2 3 2" xfId="5223"/>
    <cellStyle name="常规 2 2 3 2 2" xfId="5224"/>
    <cellStyle name="常规 2 2 3 2 2 2" xfId="5225"/>
    <cellStyle name="常规 2 2 3 2 3" xfId="5226"/>
    <cellStyle name="常规 2 2 3 3" xfId="5228"/>
    <cellStyle name="常规 2 2 3 3 2" xfId="5229"/>
    <cellStyle name="常规 2 2 3 4" xfId="5230"/>
    <cellStyle name="常规 2 2 3 4 2" xfId="5231"/>
    <cellStyle name="常规 2 2 4" xfId="5232"/>
    <cellStyle name="常规 2 2 4 2" xfId="5233"/>
    <cellStyle name="常规 2 2 4 3" xfId="5235"/>
    <cellStyle name="常规 2 2 4 3 2" xfId="5236"/>
    <cellStyle name="常规 2 2 4 3 3" xfId="5237"/>
    <cellStyle name="常规 2 2 4 4" xfId="5238"/>
    <cellStyle name="常规 2 2 5" xfId="5239"/>
    <cellStyle name="常规 2 2 5 2" xfId="5240"/>
    <cellStyle name="常规 2 2 5 2 2" xfId="5241"/>
    <cellStyle name="常规 2 2 5 2 3" xfId="5242"/>
    <cellStyle name="常规 2 2 5 3" xfId="5243"/>
    <cellStyle name="常规 2 2 6" xfId="5244"/>
    <cellStyle name="常规 2 2 6 2" xfId="5245"/>
    <cellStyle name="常规 2 2 6 2 2" xfId="5246"/>
    <cellStyle name="常规 2 2 6 2 3" xfId="5247"/>
    <cellStyle name="常规 2 2 6 3" xfId="5248"/>
    <cellStyle name="常规 2 2 7" xfId="5249"/>
    <cellStyle name="常规 2 2 7 2" xfId="5250"/>
    <cellStyle name="常规 2 2 7 2 2" xfId="5251"/>
    <cellStyle name="常规 2 2 7 2 3" xfId="4114"/>
    <cellStyle name="常规 2 2 7 3" xfId="5252"/>
    <cellStyle name="常规 2 2 8" xfId="2528"/>
    <cellStyle name="常规 2 2 8 2" xfId="3804"/>
    <cellStyle name="常规 2 2 8 2 2" xfId="5254"/>
    <cellStyle name="常规 2 2 8 3" xfId="5255"/>
    <cellStyle name="常规 2 2 9" xfId="3806"/>
    <cellStyle name="常规 2 2 9 2" xfId="5256"/>
    <cellStyle name="常规 2 2 9 2 2" xfId="5257"/>
    <cellStyle name="常规 2 2 9 3" xfId="5258"/>
    <cellStyle name="常规 2 20" xfId="5143"/>
    <cellStyle name="常规 2 21" xfId="5146"/>
    <cellStyle name="常规 2 22" xfId="5149"/>
    <cellStyle name="常规 2 3" xfId="5259"/>
    <cellStyle name="常规 2 3 2" xfId="5260"/>
    <cellStyle name="常规 2 3 2 2" xfId="5261"/>
    <cellStyle name="常规 2 3 2 2 2" xfId="5262"/>
    <cellStyle name="常规 2 3 3" xfId="5263"/>
    <cellStyle name="常规 2 3 3 2" xfId="5264"/>
    <cellStyle name="常规 2 3 3 2 2" xfId="5265"/>
    <cellStyle name="常规 2 3 3 3" xfId="5267"/>
    <cellStyle name="常规 2 3 4" xfId="5268"/>
    <cellStyle name="常规 2 3 4 2" xfId="5269"/>
    <cellStyle name="常规 2 3 5" xfId="5270"/>
    <cellStyle name="常规 2 3 6" xfId="5271"/>
    <cellStyle name="常规 2 4" xfId="5272"/>
    <cellStyle name="常规 2 4 2" xfId="5273"/>
    <cellStyle name="常规 2 4 2 2" xfId="5274"/>
    <cellStyle name="常规 2 4 2 2 2" xfId="5275"/>
    <cellStyle name="常规 2 4 3" xfId="5276"/>
    <cellStyle name="常规 2 4 3 2" xfId="5277"/>
    <cellStyle name="常规 2 4 4" xfId="5278"/>
    <cellStyle name="常规 2 5" xfId="5279"/>
    <cellStyle name="常规 2 5 2" xfId="5280"/>
    <cellStyle name="常规 2 5 2 2" xfId="5281"/>
    <cellStyle name="常规 2 5 3" xfId="5282"/>
    <cellStyle name="常规 2 5 4" xfId="5283"/>
    <cellStyle name="常规 2 5 5" xfId="5284"/>
    <cellStyle name="常规 2 6" xfId="5285"/>
    <cellStyle name="常规 2 6 2" xfId="5286"/>
    <cellStyle name="常规 2 6 2 2" xfId="5287"/>
    <cellStyle name="常规 2 6 2 3" xfId="5288"/>
    <cellStyle name="常规 2 6 3" xfId="5289"/>
    <cellStyle name="常规 2 6 4" xfId="5290"/>
    <cellStyle name="常规 2 7" xfId="5291"/>
    <cellStyle name="常规 2 7 2" xfId="5292"/>
    <cellStyle name="常规 2 8" xfId="5295"/>
    <cellStyle name="常规 2 8 2" xfId="5297"/>
    <cellStyle name="常规 2 8 2 2" xfId="5299"/>
    <cellStyle name="常规 2 8 2 3" xfId="5301"/>
    <cellStyle name="常规 2 8 3" xfId="5303"/>
    <cellStyle name="常规 2 9" xfId="5306"/>
    <cellStyle name="常规 2 9 2" xfId="5308"/>
    <cellStyle name="常规 2 9 2 2" xfId="5310"/>
    <cellStyle name="常规 2 9 3" xfId="5312"/>
    <cellStyle name="常规 2_有机硅账龄12.." xfId="5313"/>
    <cellStyle name="常规 20" xfId="3599"/>
    <cellStyle name="常规 20 2" xfId="3603"/>
    <cellStyle name="常规 20 3" xfId="3612"/>
    <cellStyle name="常规 21" xfId="4787"/>
    <cellStyle name="常规 21 2" xfId="4790"/>
    <cellStyle name="常规 21 3" xfId="3620"/>
    <cellStyle name="常规 22" xfId="4902"/>
    <cellStyle name="常规 22 2" xfId="4904"/>
    <cellStyle name="常规 22 3" xfId="4907"/>
    <cellStyle name="常规 22 4" xfId="4910"/>
    <cellStyle name="常规 23" xfId="4912"/>
    <cellStyle name="常规 23 2" xfId="4914"/>
    <cellStyle name="常规 23 2 2" xfId="4916"/>
    <cellStyle name="常规 23 2 3" xfId="4929"/>
    <cellStyle name="常规 23 2 4" xfId="4938"/>
    <cellStyle name="常规 23 2 5" xfId="4943"/>
    <cellStyle name="常规 23 3" xfId="4945"/>
    <cellStyle name="常规 23 4" xfId="5068"/>
    <cellStyle name="常规 24" xfId="5109"/>
    <cellStyle name="常规 24 2" xfId="5111"/>
    <cellStyle name="常规 24 2 2" xfId="5314"/>
    <cellStyle name="常规 24 2 3" xfId="5315"/>
    <cellStyle name="常规 24 2 4" xfId="5316"/>
    <cellStyle name="常规 24 2 5" xfId="5317"/>
    <cellStyle name="常规 24 3" xfId="5113"/>
    <cellStyle name="常规 24 4" xfId="5115"/>
    <cellStyle name="常规 25" xfId="5319"/>
    <cellStyle name="常规 25 2" xfId="5321"/>
    <cellStyle name="常规 25 3" xfId="5323"/>
    <cellStyle name="常规 26" xfId="2793"/>
    <cellStyle name="常规 26 2" xfId="5325"/>
    <cellStyle name="常规 27" xfId="5327"/>
    <cellStyle name="常规 27 2" xfId="5328"/>
    <cellStyle name="常规 27 3" xfId="5329"/>
    <cellStyle name="常规 28" xfId="5331"/>
    <cellStyle name="常规 28 2" xfId="5333"/>
    <cellStyle name="常规 28 3" xfId="5335"/>
    <cellStyle name="常规 28 4" xfId="5337"/>
    <cellStyle name="常规 29" xfId="5339"/>
    <cellStyle name="常规 3" xfId="5340"/>
    <cellStyle name="常规 3 10" xfId="5341"/>
    <cellStyle name="常规 3 10 2" xfId="5342"/>
    <cellStyle name="常规 3 10 2 2" xfId="5343"/>
    <cellStyle name="常规 3 10 3" xfId="5344"/>
    <cellStyle name="常规 3 11" xfId="5345"/>
    <cellStyle name="常规 3 11 2" xfId="5347"/>
    <cellStyle name="常规 3 12" xfId="5348"/>
    <cellStyle name="常规 3 12 2" xfId="5349"/>
    <cellStyle name="常规 3 2" xfId="5350"/>
    <cellStyle name="常规 3 2 2" xfId="5352"/>
    <cellStyle name="常规 3 2 2 2" xfId="5353"/>
    <cellStyle name="常规 3 2 2 2 2" xfId="5354"/>
    <cellStyle name="常规 3 2 2 3" xfId="5124"/>
    <cellStyle name="常规 3 2 3" xfId="5355"/>
    <cellStyle name="常规 3 2 3 2" xfId="5356"/>
    <cellStyle name="常规 3 2 3 2 2" xfId="5357"/>
    <cellStyle name="常规 3 2 3 3" xfId="5129"/>
    <cellStyle name="常规 3 2 3 4" xfId="5132"/>
    <cellStyle name="常规 3 2 4" xfId="5358"/>
    <cellStyle name="常规 3 2 4 2" xfId="5359"/>
    <cellStyle name="常规 3 2 5" xfId="5360"/>
    <cellStyle name="常规 3 2 5 2" xfId="1323"/>
    <cellStyle name="常规 3 2 5 2 2" xfId="5361"/>
    <cellStyle name="常规 3 2 5 3" xfId="5141"/>
    <cellStyle name="常规 3 2 5 4" xfId="5362"/>
    <cellStyle name="常规 3 2 6" xfId="5363"/>
    <cellStyle name="常规 3 2 6 2" xfId="5364"/>
    <cellStyle name="常规 3 2 7" xfId="5365"/>
    <cellStyle name="常规 3 2 8" xfId="1416"/>
    <cellStyle name="常规 3 2 9" xfId="1441"/>
    <cellStyle name="常规 3 3" xfId="5366"/>
    <cellStyle name="常规 3 3 2" xfId="5367"/>
    <cellStyle name="常规 3 3 3" xfId="5368"/>
    <cellStyle name="常规 3 3 4" xfId="5369"/>
    <cellStyle name="常规 3 4" xfId="5370"/>
    <cellStyle name="常规 3 4 2" xfId="5371"/>
    <cellStyle name="常规 3 4 2 2" xfId="5372"/>
    <cellStyle name="常规 3 4 2 3" xfId="5373"/>
    <cellStyle name="常规 3 4 2 4" xfId="5374"/>
    <cellStyle name="常规 3 4 2 5" xfId="5375"/>
    <cellStyle name="常规 3 4 3" xfId="5376"/>
    <cellStyle name="常规 3 4 3 2" xfId="5377"/>
    <cellStyle name="常规 3 4 4" xfId="5378"/>
    <cellStyle name="常规 3 5" xfId="5379"/>
    <cellStyle name="常规 3 5 2" xfId="5380"/>
    <cellStyle name="常规 3 5 2 2" xfId="5381"/>
    <cellStyle name="常规 3 5 2 3" xfId="5382"/>
    <cellStyle name="常规 3 5 2 4" xfId="5383"/>
    <cellStyle name="常规 3 5 2 5" xfId="5384"/>
    <cellStyle name="常规 3 5 3" xfId="5385"/>
    <cellStyle name="常规 3 5 3 2" xfId="5386"/>
    <cellStyle name="常规 3 5 4" xfId="5387"/>
    <cellStyle name="常规 3 6" xfId="5388"/>
    <cellStyle name="常规 3 6 2" xfId="5389"/>
    <cellStyle name="常规 3 6 2 2" xfId="5390"/>
    <cellStyle name="常规 3 6 2 3" xfId="5391"/>
    <cellStyle name="常规 3 6 2 4" xfId="5392"/>
    <cellStyle name="常规 3 6 2 5" xfId="5393"/>
    <cellStyle name="常规 3 6 3" xfId="5394"/>
    <cellStyle name="常规 3 6 3 2" xfId="5395"/>
    <cellStyle name="常规 3 6 4" xfId="5396"/>
    <cellStyle name="常规 3 7" xfId="5397"/>
    <cellStyle name="常规 3 7 2" xfId="5398"/>
    <cellStyle name="常规 3 7 2 2" xfId="5399"/>
    <cellStyle name="常规 3 7 2 3" xfId="5346"/>
    <cellStyle name="常规 3 7 2 4" xfId="5400"/>
    <cellStyle name="常规 3 7 2 5" xfId="5401"/>
    <cellStyle name="常规 3 7 3" xfId="5402"/>
    <cellStyle name="常规 3 7 3 2" xfId="5403"/>
    <cellStyle name="常规 3 7 4" xfId="5404"/>
    <cellStyle name="常规 3 8" xfId="5406"/>
    <cellStyle name="常规 3 8 2" xfId="5407"/>
    <cellStyle name="常规 3 8 2 2" xfId="5408"/>
    <cellStyle name="常规 3 8 2 3" xfId="428"/>
    <cellStyle name="常规 3 8 2 4" xfId="439"/>
    <cellStyle name="常规 3 8 2 5" xfId="5409"/>
    <cellStyle name="常规 3 8 3" xfId="5410"/>
    <cellStyle name="常规 3 8 3 2" xfId="5411"/>
    <cellStyle name="常规 3 8 4" xfId="5412"/>
    <cellStyle name="常规 3 9" xfId="5413"/>
    <cellStyle name="常规 3 9 2" xfId="5414"/>
    <cellStyle name="常规 3 9 2 2" xfId="5415"/>
    <cellStyle name="常规 3 9 3" xfId="4264"/>
    <cellStyle name="常规 3_有机硅账龄12.." xfId="5417"/>
    <cellStyle name="常规 30" xfId="5318"/>
    <cellStyle name="常规 31" xfId="2792"/>
    <cellStyle name="常规 31 2" xfId="5324"/>
    <cellStyle name="常规 31 3" xfId="5418"/>
    <cellStyle name="常规 31 4" xfId="5419"/>
    <cellStyle name="常规 32" xfId="5326"/>
    <cellStyle name="常规 33" xfId="5330"/>
    <cellStyle name="常规 33 2" xfId="5332"/>
    <cellStyle name="常规 33 3" xfId="5334"/>
    <cellStyle name="常规 33 4" xfId="5336"/>
    <cellStyle name="常规 34" xfId="5338"/>
    <cellStyle name="常规 35" xfId="5420"/>
    <cellStyle name="常规 36" xfId="5423"/>
    <cellStyle name="常规 37" xfId="5425"/>
    <cellStyle name="常规 38" xfId="5427"/>
    <cellStyle name="常规 38 2" xfId="5429"/>
    <cellStyle name="常规 38 3" xfId="5430"/>
    <cellStyle name="常规 38 4" xfId="5431"/>
    <cellStyle name="常规 39" xfId="5434"/>
    <cellStyle name="常规 39 23" xfId="5435"/>
    <cellStyle name="常规 39 23 2" xfId="3651"/>
    <cellStyle name="常规 4" xfId="5436"/>
    <cellStyle name="常规 4 10" xfId="5437"/>
    <cellStyle name="常规 4 10 2" xfId="5438"/>
    <cellStyle name="常规 4 11" xfId="5439"/>
    <cellStyle name="常规 4 12" xfId="5440"/>
    <cellStyle name="常规 4 2" xfId="5441"/>
    <cellStyle name="常规 4 2 2" xfId="5443"/>
    <cellStyle name="常规 4 2 2 2" xfId="5444"/>
    <cellStyle name="常规 4 2 3" xfId="5445"/>
    <cellStyle name="常规 4 2 4" xfId="5446"/>
    <cellStyle name="常规 4 3" xfId="5447"/>
    <cellStyle name="常规 4 3 2" xfId="5448"/>
    <cellStyle name="常规 4 3 3" xfId="5450"/>
    <cellStyle name="常规 4 4" xfId="5452"/>
    <cellStyle name="常规 4 4 2" xfId="5454"/>
    <cellStyle name="常规 4 4 2 2" xfId="5455"/>
    <cellStyle name="常规 4 4 2 3" xfId="5456"/>
    <cellStyle name="常规 4 4 2 4" xfId="5457"/>
    <cellStyle name="常规 4 4 2 5" xfId="5458"/>
    <cellStyle name="常规 4 4 3" xfId="5461"/>
    <cellStyle name="常规 4 4 3 2" xfId="5462"/>
    <cellStyle name="常规 4 4 4" xfId="2372"/>
    <cellStyle name="常规 4 5" xfId="5464"/>
    <cellStyle name="常规 4 5 2" xfId="5466"/>
    <cellStyle name="常规 4 5 2 2" xfId="5467"/>
    <cellStyle name="常规 4 5 2 3" xfId="5468"/>
    <cellStyle name="常规 4 5 2 4" xfId="5469"/>
    <cellStyle name="常规 4 5 2 5" xfId="5470"/>
    <cellStyle name="常规 4 5 3" xfId="5471"/>
    <cellStyle name="常规 4 5 3 2" xfId="380"/>
    <cellStyle name="常规 4 5 4" xfId="410"/>
    <cellStyle name="常规 4 6" xfId="5473"/>
    <cellStyle name="常规 4 6 2" xfId="5475"/>
    <cellStyle name="常规 4 6 2 2" xfId="5477"/>
    <cellStyle name="常规 4 6 2 3" xfId="5479"/>
    <cellStyle name="常规 4 6 2 4" xfId="5481"/>
    <cellStyle name="常规 4 6 2 5" xfId="5482"/>
    <cellStyle name="常规 4 6 3" xfId="5483"/>
    <cellStyle name="常规 4 6 3 2" xfId="2568"/>
    <cellStyle name="常规 4 6 4" xfId="2381"/>
    <cellStyle name="常规 4 7" xfId="5485"/>
    <cellStyle name="常规 4 7 2" xfId="5486"/>
    <cellStyle name="常规 4 7 2 2" xfId="5487"/>
    <cellStyle name="常规 4 7 2 3" xfId="2476"/>
    <cellStyle name="常规 4 7 2 4" xfId="2488"/>
    <cellStyle name="常规 4 7 2 5" xfId="5488"/>
    <cellStyle name="常规 4 7 3" xfId="5489"/>
    <cellStyle name="常规 4 7 4" xfId="5490"/>
    <cellStyle name="常规 4 8" xfId="5492"/>
    <cellStyle name="常规 4 8 2" xfId="5493"/>
    <cellStyle name="常规 4 8 2 2" xfId="5494"/>
    <cellStyle name="常规 4 8 2 3" xfId="1150"/>
    <cellStyle name="常规 4 8 2 4" xfId="1162"/>
    <cellStyle name="常规 4 8 2 5" xfId="5495"/>
    <cellStyle name="常规 4 8 3" xfId="5496"/>
    <cellStyle name="常规 4 8 4" xfId="5497"/>
    <cellStyle name="常规 4 9" xfId="5499"/>
    <cellStyle name="常规 4 9 2" xfId="5500"/>
    <cellStyle name="常规 4 9 3" xfId="5501"/>
    <cellStyle name="常规 4_有机硅账龄12.." xfId="5502"/>
    <cellStyle name="常规 41" xfId="5422"/>
    <cellStyle name="常规 41 2" xfId="5504"/>
    <cellStyle name="常规 41 3" xfId="5506"/>
    <cellStyle name="常规 41 4" xfId="5507"/>
    <cellStyle name="常规 44" xfId="5433"/>
    <cellStyle name="常规 46" xfId="5508"/>
    <cellStyle name="常规 46 2" xfId="5509"/>
    <cellStyle name="常规 46 3" xfId="5510"/>
    <cellStyle name="常规 46 4" xfId="5511"/>
    <cellStyle name="常规 49" xfId="5512"/>
    <cellStyle name="常规 49 2" xfId="5514"/>
    <cellStyle name="常规 49 3" xfId="5516"/>
    <cellStyle name="常规 49 4" xfId="5518"/>
    <cellStyle name="常规 5" xfId="5519"/>
    <cellStyle name="常规 5 10" xfId="5520"/>
    <cellStyle name="常规 5 10 2" xfId="5522"/>
    <cellStyle name="常规 5 10 2 2" xfId="5523"/>
    <cellStyle name="常规 5 10 2 3" xfId="5524"/>
    <cellStyle name="常规 5 10 2 4" xfId="5525"/>
    <cellStyle name="常规 5 10 2 5" xfId="5527"/>
    <cellStyle name="常规 5 10 3" xfId="5528"/>
    <cellStyle name="常规 5 10 4" xfId="5529"/>
    <cellStyle name="常规 5 11" xfId="5530"/>
    <cellStyle name="常规 5 11 2" xfId="5531"/>
    <cellStyle name="常规 5 11 2 2" xfId="5532"/>
    <cellStyle name="常规 5 11 2 3" xfId="5533"/>
    <cellStyle name="常规 5 11 2 4" xfId="1473"/>
    <cellStyle name="常规 5 11 2 5" xfId="5534"/>
    <cellStyle name="常规 5 11 3" xfId="5535"/>
    <cellStyle name="常规 5 11 4" xfId="5536"/>
    <cellStyle name="常规 5 12" xfId="5537"/>
    <cellStyle name="常规 5 12 2" xfId="5539"/>
    <cellStyle name="常规 5 12 2 2" xfId="5540"/>
    <cellStyle name="常规 5 12 2 3" xfId="5541"/>
    <cellStyle name="常规 5 12 2 4" xfId="5542"/>
    <cellStyle name="常规 5 12 2 5" xfId="5543"/>
    <cellStyle name="常规 5 12 3" xfId="5544"/>
    <cellStyle name="常规 5 12 4" xfId="5545"/>
    <cellStyle name="常规 5 13" xfId="5546"/>
    <cellStyle name="常规 5 13 2" xfId="5547"/>
    <cellStyle name="常规 5 13 3" xfId="5548"/>
    <cellStyle name="常规 5 13 4" xfId="5549"/>
    <cellStyle name="常规 5 13 5" xfId="5550"/>
    <cellStyle name="常规 5 14" xfId="5551"/>
    <cellStyle name="常规 5 14 2" xfId="5552"/>
    <cellStyle name="常规 5 15" xfId="970"/>
    <cellStyle name="常规 5 16" xfId="973"/>
    <cellStyle name="常规 5 17" xfId="4343"/>
    <cellStyle name="常规 5 2" xfId="5553"/>
    <cellStyle name="常规 5 2 10" xfId="5554"/>
    <cellStyle name="常规 5 2 2" xfId="5556"/>
    <cellStyle name="常规 5 2 2 2" xfId="5557"/>
    <cellStyle name="常规 5 2 2 2 2" xfId="5558"/>
    <cellStyle name="常规 5 2 2 2 2 2" xfId="5560"/>
    <cellStyle name="常规 5 2 2 2 2 2 2" xfId="5562"/>
    <cellStyle name="常规 5 2 2 2 2 2 3" xfId="5564"/>
    <cellStyle name="常规 5 2 2 2 2 2 4" xfId="5566"/>
    <cellStyle name="常规 5 2 2 2 2 2 5" xfId="5567"/>
    <cellStyle name="常规 5 2 2 2 2 3" xfId="5569"/>
    <cellStyle name="常规 5 2 2 2 2 4" xfId="5571"/>
    <cellStyle name="常规 5 2 2 2 3" xfId="5572"/>
    <cellStyle name="常规 5 2 2 2 3 2" xfId="5574"/>
    <cellStyle name="常规 5 2 2 2 3 2 2" xfId="5576"/>
    <cellStyle name="常规 5 2 2 2 3 2 3" xfId="5578"/>
    <cellStyle name="常规 5 2 2 2 3 2 4" xfId="5580"/>
    <cellStyle name="常规 5 2 2 2 3 2 5" xfId="5582"/>
    <cellStyle name="常规 5 2 2 2 3 3" xfId="5584"/>
    <cellStyle name="常规 5 2 2 2 3 4" xfId="5586"/>
    <cellStyle name="常规 5 2 2 2 4" xfId="5588"/>
    <cellStyle name="常规 5 2 2 2 4 2" xfId="5155"/>
    <cellStyle name="常规 5 2 2 2 4 3" xfId="2980"/>
    <cellStyle name="常规 5 2 2 2 4 4" xfId="5163"/>
    <cellStyle name="常规 5 2 2 2 4 5" xfId="5169"/>
    <cellStyle name="常规 5 2 2 2 5" xfId="5589"/>
    <cellStyle name="常规 5 2 2 2 6" xfId="5590"/>
    <cellStyle name="常规 5 2 2 3" xfId="5591"/>
    <cellStyle name="常规 5 2 2 3 2" xfId="5592"/>
    <cellStyle name="常规 5 2 2 3 2 2" xfId="5594"/>
    <cellStyle name="常规 5 2 2 3 2 3" xfId="5596"/>
    <cellStyle name="常规 5 2 2 3 2 4" xfId="5598"/>
    <cellStyle name="常规 5 2 2 3 2 5" xfId="5599"/>
    <cellStyle name="常规 5 2 2 3 3" xfId="5600"/>
    <cellStyle name="常规 5 2 2 3 4" xfId="5602"/>
    <cellStyle name="常规 5 2 2 4" xfId="5603"/>
    <cellStyle name="常规 5 2 2 4 2" xfId="5604"/>
    <cellStyle name="常规 5 2 2 4 2 2" xfId="5606"/>
    <cellStyle name="常规 5 2 2 4 2 3" xfId="5608"/>
    <cellStyle name="常规 5 2 2 4 2 4" xfId="5610"/>
    <cellStyle name="常规 5 2 2 4 2 5" xfId="5612"/>
    <cellStyle name="常规 5 2 2 4 3" xfId="5613"/>
    <cellStyle name="常规 5 2 2 4 4" xfId="5614"/>
    <cellStyle name="常规 5 2 2 5" xfId="5615"/>
    <cellStyle name="常规 5 2 2 5 2" xfId="5616"/>
    <cellStyle name="常规 5 2 2 5 2 2" xfId="5618"/>
    <cellStyle name="常规 5 2 2 5 2 3" xfId="5620"/>
    <cellStyle name="常规 5 2 2 5 2 4" xfId="5621"/>
    <cellStyle name="常规 5 2 2 5 2 5" xfId="5622"/>
    <cellStyle name="常规 5 2 2 5 3" xfId="5623"/>
    <cellStyle name="常规 5 2 2 5 4" xfId="5624"/>
    <cellStyle name="常规 5 2 2 6" xfId="5625"/>
    <cellStyle name="常规 5 2 2 6 2" xfId="5626"/>
    <cellStyle name="常规 5 2 2 6 2 2" xfId="5628"/>
    <cellStyle name="常规 5 2 2 6 2 3" xfId="5630"/>
    <cellStyle name="常规 5 2 2 6 2 4" xfId="5631"/>
    <cellStyle name="常规 5 2 2 6 2 5" xfId="5632"/>
    <cellStyle name="常规 5 2 2 6 3" xfId="5633"/>
    <cellStyle name="常规 5 2 2 6 4" xfId="5634"/>
    <cellStyle name="常规 5 2 2 7" xfId="2012"/>
    <cellStyle name="常规 5 2 2 7 2" xfId="5636"/>
    <cellStyle name="常规 5 2 2 7 3" xfId="5638"/>
    <cellStyle name="常规 5 2 2 7 4" xfId="5639"/>
    <cellStyle name="常规 5 2 2 7 5" xfId="5640"/>
    <cellStyle name="常规 5 2 2 8" xfId="4405"/>
    <cellStyle name="常规 5 2 2 8 2" xfId="5641"/>
    <cellStyle name="常规 5 2 2 9" xfId="4410"/>
    <cellStyle name="常规 5 2 3" xfId="5642"/>
    <cellStyle name="常规 5 2 3 2" xfId="5643"/>
    <cellStyle name="常规 5 2 3 2 2" xfId="5644"/>
    <cellStyle name="常规 5 2 3 2 2 2" xfId="5646"/>
    <cellStyle name="常规 5 2 3 2 2 3" xfId="5648"/>
    <cellStyle name="常规 5 2 3 2 2 4" xfId="5650"/>
    <cellStyle name="常规 5 2 3 2 2 5" xfId="5652"/>
    <cellStyle name="常规 5 2 3 2 3" xfId="5653"/>
    <cellStyle name="常规 5 2 3 2 4" xfId="5655"/>
    <cellStyle name="常规 5 2 3 3" xfId="5656"/>
    <cellStyle name="常规 5 2 3 3 2" xfId="1115"/>
    <cellStyle name="常规 5 2 3 3 2 2" xfId="5658"/>
    <cellStyle name="常规 5 2 3 3 2 3" xfId="5660"/>
    <cellStyle name="常规 5 2 3 3 2 4" xfId="5662"/>
    <cellStyle name="常规 5 2 3 3 2 5" xfId="5664"/>
    <cellStyle name="常规 5 2 3 3 3" xfId="5665"/>
    <cellStyle name="常规 5 2 3 3 4" xfId="5667"/>
    <cellStyle name="常规 5 2 3 4" xfId="5668"/>
    <cellStyle name="常规 5 2 3 4 2" xfId="5669"/>
    <cellStyle name="常规 5 2 3 4 3" xfId="5670"/>
    <cellStyle name="常规 5 2 3 4 4" xfId="5671"/>
    <cellStyle name="常规 5 2 3 4 5" xfId="153"/>
    <cellStyle name="常规 5 2 3 5" xfId="5672"/>
    <cellStyle name="常规 5 2 3 6" xfId="5673"/>
    <cellStyle name="常规 5 2 4" xfId="5674"/>
    <cellStyle name="常规 5 2 4 2" xfId="5677"/>
    <cellStyle name="常规 5 2 4 2 2" xfId="5678"/>
    <cellStyle name="常规 5 2 4 2 3" xfId="5679"/>
    <cellStyle name="常规 5 2 4 2 4" xfId="5681"/>
    <cellStyle name="常规 5 2 4 2 5" xfId="5682"/>
    <cellStyle name="常规 5 2 4 3" xfId="5684"/>
    <cellStyle name="常规 5 2 4 4" xfId="5686"/>
    <cellStyle name="常规 5 2 5" xfId="5687"/>
    <cellStyle name="常规 5 2 5 2" xfId="5689"/>
    <cellStyle name="常规 5 2 5 2 2" xfId="5691"/>
    <cellStyle name="常规 5 2 5 2 3" xfId="5692"/>
    <cellStyle name="常规 5 2 5 2 4" xfId="5694"/>
    <cellStyle name="常规 5 2 5 2 5" xfId="5695"/>
    <cellStyle name="常规 5 2 5 3" xfId="5697"/>
    <cellStyle name="常规 5 2 5 4" xfId="5699"/>
    <cellStyle name="常规 5 2 6" xfId="5700"/>
    <cellStyle name="常规 5 2 6 2" xfId="388"/>
    <cellStyle name="常规 5 2 6 2 2" xfId="5701"/>
    <cellStyle name="常规 5 2 6 2 3" xfId="5702"/>
    <cellStyle name="常规 5 2 6 2 4" xfId="5704"/>
    <cellStyle name="常规 5 2 6 2 5" xfId="5705"/>
    <cellStyle name="常规 5 2 6 3" xfId="399"/>
    <cellStyle name="常规 5 2 6 4" xfId="845"/>
    <cellStyle name="常规 5 2 7" xfId="5706"/>
    <cellStyle name="常规 5 2 7 2" xfId="5707"/>
    <cellStyle name="常规 5 2 7 2 2" xfId="5708"/>
    <cellStyle name="常规 5 2 7 2 3" xfId="5709"/>
    <cellStyle name="常规 5 2 7 2 4" xfId="5711"/>
    <cellStyle name="常规 5 2 7 2 5" xfId="5712"/>
    <cellStyle name="常规 5 2 7 3" xfId="5713"/>
    <cellStyle name="常规 5 2 7 4" xfId="5714"/>
    <cellStyle name="常规 5 2 8" xfId="1567"/>
    <cellStyle name="常规 5 2 8 2" xfId="5715"/>
    <cellStyle name="常规 5 2 8 3" xfId="5716"/>
    <cellStyle name="常规 5 2 8 4" xfId="5717"/>
    <cellStyle name="常规 5 2 8 5" xfId="5718"/>
    <cellStyle name="常规 5 2 9" xfId="5719"/>
    <cellStyle name="常规 5 2 9 2" xfId="5720"/>
    <cellStyle name="常规 5 3" xfId="5721"/>
    <cellStyle name="常规 5 3 10" xfId="5722"/>
    <cellStyle name="常规 5 3 2" xfId="5723"/>
    <cellStyle name="常规 5 3 2 2" xfId="5724"/>
    <cellStyle name="常规 5 3 2 2 2" xfId="5725"/>
    <cellStyle name="常规 5 3 2 2 2 2" xfId="5726"/>
    <cellStyle name="常规 5 3 2 2 2 2 2" xfId="244"/>
    <cellStyle name="常规 5 3 2 2 2 2 3" xfId="5727"/>
    <cellStyle name="常规 5 3 2 2 2 2 4" xfId="507"/>
    <cellStyle name="常规 5 3 2 2 2 2 5" xfId="511"/>
    <cellStyle name="常规 5 3 2 2 2 3" xfId="5728"/>
    <cellStyle name="常规 5 3 2 2 2 4" xfId="5729"/>
    <cellStyle name="常规 5 3 2 2 3" xfId="5730"/>
    <cellStyle name="常规 5 3 2 2 3 2" xfId="3950"/>
    <cellStyle name="常规 5 3 2 2 3 2 2" xfId="5731"/>
    <cellStyle name="常规 5 3 2 2 3 2 3" xfId="5732"/>
    <cellStyle name="常规 5 3 2 2 3 2 4" xfId="5733"/>
    <cellStyle name="常规 5 3 2 2 3 2 5" xfId="3457"/>
    <cellStyle name="常规 5 3 2 2 3 3" xfId="5734"/>
    <cellStyle name="常规 5 3 2 2 3 4" xfId="5735"/>
    <cellStyle name="常规 5 3 2 2 4" xfId="5736"/>
    <cellStyle name="常规 5 3 2 2 4 2" xfId="5737"/>
    <cellStyle name="常规 5 3 2 2 4 3" xfId="3108"/>
    <cellStyle name="常规 5 3 2 2 4 4" xfId="5738"/>
    <cellStyle name="常规 5 3 2 2 4 5" xfId="5739"/>
    <cellStyle name="常规 5 3 2 2 5" xfId="5740"/>
    <cellStyle name="常规 5 3 2 2 6" xfId="5741"/>
    <cellStyle name="常规 5 3 2 3" xfId="5742"/>
    <cellStyle name="常规 5 3 2 3 2" xfId="5743"/>
    <cellStyle name="常规 5 3 2 3 2 2" xfId="5744"/>
    <cellStyle name="常规 5 3 2 3 2 3" xfId="5745"/>
    <cellStyle name="常规 5 3 2 3 2 4" xfId="5746"/>
    <cellStyle name="常规 5 3 2 3 2 5" xfId="5747"/>
    <cellStyle name="常规 5 3 2 3 3" xfId="5748"/>
    <cellStyle name="常规 5 3 2 3 4" xfId="5749"/>
    <cellStyle name="常规 5 3 2 4" xfId="5750"/>
    <cellStyle name="常规 5 3 2 4 2" xfId="5751"/>
    <cellStyle name="常规 5 3 2 4 2 2" xfId="5752"/>
    <cellStyle name="常规 5 3 2 4 2 3" xfId="5753"/>
    <cellStyle name="常规 5 3 2 4 2 4" xfId="5754"/>
    <cellStyle name="常规 5 3 2 4 2 5" xfId="5755"/>
    <cellStyle name="常规 5 3 2 4 3" xfId="5756"/>
    <cellStyle name="常规 5 3 2 4 4" xfId="5757"/>
    <cellStyle name="常规 5 3 2 5" xfId="5758"/>
    <cellStyle name="常规 5 3 2 5 2" xfId="5759"/>
    <cellStyle name="常规 5 3 2 5 2 2" xfId="5760"/>
    <cellStyle name="常规 5 3 2 5 2 3" xfId="5761"/>
    <cellStyle name="常规 5 3 2 5 2 4" xfId="5762"/>
    <cellStyle name="常规 5 3 2 5 2 5" xfId="5763"/>
    <cellStyle name="常规 5 3 2 5 3" xfId="30"/>
    <cellStyle name="常规 5 3 2 5 4" xfId="5764"/>
    <cellStyle name="常规 5 3 2 6" xfId="5765"/>
    <cellStyle name="常规 5 3 2 6 2" xfId="5766"/>
    <cellStyle name="常规 5 3 2 6 2 2" xfId="5768"/>
    <cellStyle name="常规 5 3 2 6 2 3" xfId="5770"/>
    <cellStyle name="常规 5 3 2 6 2 4" xfId="5771"/>
    <cellStyle name="常规 5 3 2 6 2 5" xfId="5772"/>
    <cellStyle name="常规 5 3 2 6 3" xfId="5773"/>
    <cellStyle name="常规 5 3 2 6 4" xfId="5774"/>
    <cellStyle name="常规 5 3 2 7" xfId="5775"/>
    <cellStyle name="常规 5 3 2 7 2" xfId="5776"/>
    <cellStyle name="常规 5 3 2 7 3" xfId="5777"/>
    <cellStyle name="常规 5 3 2 7 4" xfId="5778"/>
    <cellStyle name="常规 5 3 2 7 5" xfId="5779"/>
    <cellStyle name="常规 5 3 2 8" xfId="5780"/>
    <cellStyle name="常规 5 3 2 9" xfId="5781"/>
    <cellStyle name="常规 5 3 3" xfId="5782"/>
    <cellStyle name="常规 5 3 3 2" xfId="5783"/>
    <cellStyle name="常规 5 3 3 2 2" xfId="5784"/>
    <cellStyle name="常规 5 3 3 2 2 2" xfId="5785"/>
    <cellStyle name="常规 5 3 3 2 2 3" xfId="5786"/>
    <cellStyle name="常规 5 3 3 2 2 4" xfId="5787"/>
    <cellStyle name="常规 5 3 3 2 2 5" xfId="5788"/>
    <cellStyle name="常规 5 3 3 2 3" xfId="5789"/>
    <cellStyle name="常规 5 3 3 2 4" xfId="5790"/>
    <cellStyle name="常规 5 3 3 3" xfId="5791"/>
    <cellStyle name="常规 5 3 3 3 2" xfId="5792"/>
    <cellStyle name="常规 5 3 3 3 2 2" xfId="5793"/>
    <cellStyle name="常规 5 3 3 3 2 3" xfId="5795"/>
    <cellStyle name="常规 5 3 3 3 2 4" xfId="5796"/>
    <cellStyle name="常规 5 3 3 3 2 5" xfId="5797"/>
    <cellStyle name="常规 5 3 3 3 3" xfId="5798"/>
    <cellStyle name="常规 5 3 3 3 4" xfId="5799"/>
    <cellStyle name="常规 5 3 3 4" xfId="5800"/>
    <cellStyle name="常规 5 3 3 4 2" xfId="5801"/>
    <cellStyle name="常规 5 3 3 4 3" xfId="5802"/>
    <cellStyle name="常规 5 3 3 4 4" xfId="5803"/>
    <cellStyle name="常规 5 3 3 4 5" xfId="5804"/>
    <cellStyle name="常规 5 3 3 5" xfId="5805"/>
    <cellStyle name="常规 5 3 3 6" xfId="5806"/>
    <cellStyle name="常规 5 3 4" xfId="3143"/>
    <cellStyle name="常规 5 3 4 2" xfId="1758"/>
    <cellStyle name="常规 5 3 4 2 2" xfId="5807"/>
    <cellStyle name="常规 5 3 4 2 3" xfId="5808"/>
    <cellStyle name="常规 5 3 4 2 4" xfId="5809"/>
    <cellStyle name="常规 5 3 4 2 5" xfId="5810"/>
    <cellStyle name="常规 5 3 4 3" xfId="5811"/>
    <cellStyle name="常规 5 3 4 4" xfId="5812"/>
    <cellStyle name="常规 5 3 5" xfId="3145"/>
    <cellStyle name="常规 5 3 5 2" xfId="5813"/>
    <cellStyle name="常规 5 3 5 2 2" xfId="5814"/>
    <cellStyle name="常规 5 3 5 2 3" xfId="5815"/>
    <cellStyle name="常规 5 3 5 2 4" xfId="5816"/>
    <cellStyle name="常规 5 3 5 2 5" xfId="5817"/>
    <cellStyle name="常规 5 3 5 3" xfId="5818"/>
    <cellStyle name="常规 5 3 5 4" xfId="5819"/>
    <cellStyle name="常规 5 3 6" xfId="5820"/>
    <cellStyle name="常规 5 3 6 2" xfId="5821"/>
    <cellStyle name="常规 5 3 6 2 2" xfId="5822"/>
    <cellStyle name="常规 5 3 6 2 3" xfId="5823"/>
    <cellStyle name="常规 5 3 6 2 4" xfId="5824"/>
    <cellStyle name="常规 5 3 6 2 5" xfId="5825"/>
    <cellStyle name="常规 5 3 6 3" xfId="5826"/>
    <cellStyle name="常规 5 3 6 4" xfId="5827"/>
    <cellStyle name="常规 5 3 7" xfId="5828"/>
    <cellStyle name="常规 5 3 7 2" xfId="5829"/>
    <cellStyle name="常规 5 3 7 2 2" xfId="5830"/>
    <cellStyle name="常规 5 3 7 2 3" xfId="5831"/>
    <cellStyle name="常规 5 3 7 2 4" xfId="5832"/>
    <cellStyle name="常规 5 3 7 2 5" xfId="5833"/>
    <cellStyle name="常规 5 3 7 3" xfId="5834"/>
    <cellStyle name="常规 5 3 7 4" xfId="5835"/>
    <cellStyle name="常规 5 3 8" xfId="1580"/>
    <cellStyle name="常规 5 3 8 2" xfId="3816"/>
    <cellStyle name="常规 5 3 8 3" xfId="3819"/>
    <cellStyle name="常规 5 3 8 4" xfId="5836"/>
    <cellStyle name="常规 5 3 8 5" xfId="5837"/>
    <cellStyle name="常规 5 3 9" xfId="1586"/>
    <cellStyle name="常规 5 3 9 2" xfId="5838"/>
    <cellStyle name="常规 5 4" xfId="5840"/>
    <cellStyle name="常规 5 4 10" xfId="5841"/>
    <cellStyle name="常规 5 4 2" xfId="5843"/>
    <cellStyle name="常规 5 4 2 2" xfId="5844"/>
    <cellStyle name="常规 5 4 2 2 2" xfId="5845"/>
    <cellStyle name="常规 5 4 2 2 2 2" xfId="5846"/>
    <cellStyle name="常规 5 4 2 2 2 2 2" xfId="5847"/>
    <cellStyle name="常规 5 4 2 2 2 2 3" xfId="5848"/>
    <cellStyle name="常规 5 4 2 2 2 2 4" xfId="5849"/>
    <cellStyle name="常规 5 4 2 2 2 2 5" xfId="5850"/>
    <cellStyle name="常规 5 4 2 2 2 3" xfId="5851"/>
    <cellStyle name="常规 5 4 2 2 2 4" xfId="5852"/>
    <cellStyle name="常规 5 4 2 2 3" xfId="5853"/>
    <cellStyle name="常规 5 4 2 2 3 2" xfId="5854"/>
    <cellStyle name="常规 5 4 2 2 3 2 2" xfId="37"/>
    <cellStyle name="常规 5 4 2 2 3 2 3" xfId="804"/>
    <cellStyle name="常规 5 4 2 2 3 2 4" xfId="378"/>
    <cellStyle name="常规 5 4 2 2 3 2 5" xfId="391"/>
    <cellStyle name="常规 5 4 2 2 3 3" xfId="5855"/>
    <cellStyle name="常规 5 4 2 2 3 4" xfId="5856"/>
    <cellStyle name="常规 5 4 2 2 4" xfId="5857"/>
    <cellStyle name="常规 5 4 2 2 4 2" xfId="5858"/>
    <cellStyle name="常规 5 4 2 2 4 3" xfId="2810"/>
    <cellStyle name="常规 5 4 2 2 4 4" xfId="5859"/>
    <cellStyle name="常规 5 4 2 2 4 5" xfId="5860"/>
    <cellStyle name="常规 5 4 2 2 5" xfId="5861"/>
    <cellStyle name="常规 5 4 2 2 6" xfId="5862"/>
    <cellStyle name="常规 5 4 2 3" xfId="5863"/>
    <cellStyle name="常规 5 4 2 3 2" xfId="5864"/>
    <cellStyle name="常规 5 4 2 3 2 2" xfId="5865"/>
    <cellStyle name="常规 5 4 2 3 2 3" xfId="5866"/>
    <cellStyle name="常规 5 4 2 3 2 4" xfId="5867"/>
    <cellStyle name="常规 5 4 2 3 2 5" xfId="5868"/>
    <cellStyle name="常规 5 4 2 3 3" xfId="5869"/>
    <cellStyle name="常规 5 4 2 3 4" xfId="5870"/>
    <cellStyle name="常规 5 4 2 4" xfId="5559"/>
    <cellStyle name="常规 5 4 2 4 2" xfId="5561"/>
    <cellStyle name="常规 5 4 2 4 2 2" xfId="5871"/>
    <cellStyle name="常规 5 4 2 4 2 3" xfId="5872"/>
    <cellStyle name="常规 5 4 2 4 2 4" xfId="5873"/>
    <cellStyle name="常规 5 4 2 4 2 5" xfId="5874"/>
    <cellStyle name="常规 5 4 2 4 3" xfId="5563"/>
    <cellStyle name="常规 5 4 2 4 4" xfId="5565"/>
    <cellStyle name="常规 5 4 2 5" xfId="5568"/>
    <cellStyle name="常规 5 4 2 5 2" xfId="5875"/>
    <cellStyle name="常规 5 4 2 5 2 2" xfId="5876"/>
    <cellStyle name="常规 5 4 2 5 2 3" xfId="5877"/>
    <cellStyle name="常规 5 4 2 5 2 4" xfId="5878"/>
    <cellStyle name="常规 5 4 2 5 2 5" xfId="5879"/>
    <cellStyle name="常规 5 4 2 5 3" xfId="5880"/>
    <cellStyle name="常规 5 4 2 5 4" xfId="5881"/>
    <cellStyle name="常规 5 4 2 6" xfId="5570"/>
    <cellStyle name="常规 5 4 2 6 2" xfId="5882"/>
    <cellStyle name="常规 5 4 2 6 2 2" xfId="5883"/>
    <cellStyle name="常规 5 4 2 6 2 3" xfId="5884"/>
    <cellStyle name="常规 5 4 2 6 2 4" xfId="5885"/>
    <cellStyle name="常规 5 4 2 6 2 5" xfId="5886"/>
    <cellStyle name="常规 5 4 2 6 3" xfId="5887"/>
    <cellStyle name="常规 5 4 2 6 4" xfId="5888"/>
    <cellStyle name="常规 5 4 2 7" xfId="5890"/>
    <cellStyle name="常规 5 4 2 7 2" xfId="5891"/>
    <cellStyle name="常规 5 4 2 7 3" xfId="5892"/>
    <cellStyle name="常规 5 4 2 7 4" xfId="5893"/>
    <cellStyle name="常规 5 4 2 7 5" xfId="5894"/>
    <cellStyle name="常规 5 4 2 8" xfId="5896"/>
    <cellStyle name="常规 5 4 2 9" xfId="5897"/>
    <cellStyle name="常规 5 4 3" xfId="5898"/>
    <cellStyle name="常规 5 4 3 2" xfId="5899"/>
    <cellStyle name="常规 5 4 3 2 2" xfId="5900"/>
    <cellStyle name="常规 5 4 3 2 2 2" xfId="5901"/>
    <cellStyle name="常规 5 4 3 2 2 3" xfId="5902"/>
    <cellStyle name="常规 5 4 3 2 2 4" xfId="5903"/>
    <cellStyle name="常规 5 4 3 2 2 5" xfId="5904"/>
    <cellStyle name="常规 5 4 3 2 3" xfId="5905"/>
    <cellStyle name="常规 5 4 3 2 4" xfId="5906"/>
    <cellStyle name="常规 5 4 3 3" xfId="4733"/>
    <cellStyle name="常规 5 4 3 3 2" xfId="3851"/>
    <cellStyle name="常规 5 4 3 3 2 2" xfId="4414"/>
    <cellStyle name="常规 5 4 3 3 2 3" xfId="5907"/>
    <cellStyle name="常规 5 4 3 3 2 4" xfId="5908"/>
    <cellStyle name="常规 5 4 3 3 2 5" xfId="5909"/>
    <cellStyle name="常规 5 4 3 3 3" xfId="4735"/>
    <cellStyle name="常规 5 4 3 3 4" xfId="4737"/>
    <cellStyle name="常规 5 4 3 4" xfId="5573"/>
    <cellStyle name="常规 5 4 3 4 2" xfId="5575"/>
    <cellStyle name="常规 5 4 3 4 3" xfId="5577"/>
    <cellStyle name="常规 5 4 3 4 4" xfId="5579"/>
    <cellStyle name="常规 5 4 3 4 5" xfId="5581"/>
    <cellStyle name="常规 5 4 3 5" xfId="5583"/>
    <cellStyle name="常规 5 4 3 6" xfId="5585"/>
    <cellStyle name="常规 5 4 4" xfId="3148"/>
    <cellStyle name="常规 5 4 4 2" xfId="5911"/>
    <cellStyle name="常规 5 4 4 2 2" xfId="5912"/>
    <cellStyle name="常规 5 4 4 2 3" xfId="5913"/>
    <cellStyle name="常规 5 4 4 2 4" xfId="5914"/>
    <cellStyle name="常规 5 4 4 2 5" xfId="5915"/>
    <cellStyle name="常规 5 4 4 3" xfId="5916"/>
    <cellStyle name="常规 5 4 4 4" xfId="5154"/>
    <cellStyle name="常规 5 4 5" xfId="649"/>
    <cellStyle name="常规 5 4 5 2" xfId="5917"/>
    <cellStyle name="常规 5 4 5 2 2" xfId="5918"/>
    <cellStyle name="常规 5 4 5 2 3" xfId="5919"/>
    <cellStyle name="常规 5 4 5 2 4" xfId="5920"/>
    <cellStyle name="常规 5 4 5 2 5" xfId="5922"/>
    <cellStyle name="常规 5 4 5 3" xfId="5923"/>
    <cellStyle name="常规 5 4 5 4" xfId="5924"/>
    <cellStyle name="常规 5 4 6" xfId="5925"/>
    <cellStyle name="常规 5 4 6 2" xfId="5926"/>
    <cellStyle name="常规 5 4 6 2 2" xfId="5927"/>
    <cellStyle name="常规 5 4 6 2 3" xfId="5928"/>
    <cellStyle name="常规 5 4 6 2 4" xfId="5929"/>
    <cellStyle name="常规 5 4 6 2 5" xfId="5930"/>
    <cellStyle name="常规 5 4 6 3" xfId="5931"/>
    <cellStyle name="常规 5 4 6 4" xfId="5932"/>
    <cellStyle name="常规 5 4 7" xfId="5933"/>
    <cellStyle name="常规 5 4 7 2" xfId="5935"/>
    <cellStyle name="常规 5 4 7 2 2" xfId="5936"/>
    <cellStyle name="常规 5 4 7 2 3" xfId="5937"/>
    <cellStyle name="常规 5 4 7 2 4" xfId="5938"/>
    <cellStyle name="常规 5 4 7 2 5" xfId="5939"/>
    <cellStyle name="常规 5 4 7 3" xfId="5941"/>
    <cellStyle name="常规 5 4 7 4" xfId="5943"/>
    <cellStyle name="常规 5 4 8" xfId="1596"/>
    <cellStyle name="常规 5 4 8 2" xfId="5944"/>
    <cellStyle name="常规 5 4 8 3" xfId="5945"/>
    <cellStyle name="常规 5 4 8 4" xfId="5946"/>
    <cellStyle name="常规 5 4 8 5" xfId="5947"/>
    <cellStyle name="常规 5 4 9" xfId="5948"/>
    <cellStyle name="常规 5 4 9 2" xfId="5949"/>
    <cellStyle name="常规 5 5" xfId="5951"/>
    <cellStyle name="常规 5 5 2" xfId="5952"/>
    <cellStyle name="常规 5 5 2 2" xfId="5953"/>
    <cellStyle name="常规 5 5 2 2 2" xfId="5954"/>
    <cellStyle name="常规 5 5 2 2 2 2" xfId="5955"/>
    <cellStyle name="常规 5 5 2 2 2 3" xfId="5956"/>
    <cellStyle name="常规 5 5 2 2 2 4" xfId="5957"/>
    <cellStyle name="常规 5 5 2 2 2 5" xfId="5958"/>
    <cellStyle name="常规 5 5 2 2 3" xfId="5959"/>
    <cellStyle name="常规 5 5 2 2 4" xfId="5960"/>
    <cellStyle name="常规 5 5 2 3" xfId="5961"/>
    <cellStyle name="常规 5 5 2 3 2" xfId="5962"/>
    <cellStyle name="常规 5 5 2 3 2 2" xfId="5963"/>
    <cellStyle name="常规 5 5 2 3 2 3" xfId="3972"/>
    <cellStyle name="常规 5 5 2 3 2 4" xfId="5964"/>
    <cellStyle name="常规 5 5 2 3 2 5" xfId="5965"/>
    <cellStyle name="常规 5 5 2 3 3" xfId="5966"/>
    <cellStyle name="常规 5 5 2 3 4" xfId="5967"/>
    <cellStyle name="常规 5 5 2 4" xfId="5593"/>
    <cellStyle name="常规 5 5 2 4 2" xfId="5968"/>
    <cellStyle name="常规 5 5 2 4 3" xfId="5969"/>
    <cellStyle name="常规 5 5 2 4 4" xfId="5970"/>
    <cellStyle name="常规 5 5 2 4 5" xfId="5971"/>
    <cellStyle name="常规 5 5 2 5" xfId="5595"/>
    <cellStyle name="常规 5 5 2 6" xfId="5597"/>
    <cellStyle name="常规 5 5 3" xfId="5972"/>
    <cellStyle name="常规 5 5 3 2" xfId="5973"/>
    <cellStyle name="常规 5 5 3 2 2" xfId="3994"/>
    <cellStyle name="常规 5 5 3 2 3" xfId="5974"/>
    <cellStyle name="常规 5 5 3 2 4" xfId="5975"/>
    <cellStyle name="常规 5 5 3 2 5" xfId="5976"/>
    <cellStyle name="常规 5 5 3 3" xfId="5977"/>
    <cellStyle name="常规 5 5 3 4" xfId="5978"/>
    <cellStyle name="常规 5 5 4" xfId="3151"/>
    <cellStyle name="常规 5 5 4 2" xfId="5980"/>
    <cellStyle name="常规 5 5 4 2 2" xfId="5981"/>
    <cellStyle name="常规 5 5 4 2 3" xfId="5983"/>
    <cellStyle name="常规 5 5 4 2 4" xfId="5985"/>
    <cellStyle name="常规 5 5 4 2 5" xfId="5987"/>
    <cellStyle name="常规 5 5 4 3" xfId="5988"/>
    <cellStyle name="常规 5 5 4 4" xfId="5989"/>
    <cellStyle name="常规 5 5 5" xfId="5990"/>
    <cellStyle name="常规 5 5 5 2" xfId="5991"/>
    <cellStyle name="常规 5 5 5 2 2" xfId="5992"/>
    <cellStyle name="常规 5 5 5 2 3" xfId="5994"/>
    <cellStyle name="常规 5 5 5 2 4" xfId="5995"/>
    <cellStyle name="常规 5 5 5 2 5" xfId="5996"/>
    <cellStyle name="常规 5 5 5 3" xfId="5997"/>
    <cellStyle name="常规 5 5 5 4" xfId="5998"/>
    <cellStyle name="常规 5 5 6" xfId="5999"/>
    <cellStyle name="常规 5 5 6 2" xfId="6000"/>
    <cellStyle name="常规 5 5 6 2 2" xfId="6002"/>
    <cellStyle name="常规 5 5 6 2 3" xfId="6004"/>
    <cellStyle name="常规 5 5 6 2 4" xfId="6005"/>
    <cellStyle name="常规 5 5 6 2 5" xfId="6006"/>
    <cellStyle name="常规 5 5 6 3" xfId="6007"/>
    <cellStyle name="常规 5 5 6 4" xfId="6008"/>
    <cellStyle name="常规 5 5 7" xfId="6009"/>
    <cellStyle name="常规 5 5 7 2" xfId="6010"/>
    <cellStyle name="常规 5 5 7 3" xfId="6011"/>
    <cellStyle name="常规 5 5 7 4" xfId="6012"/>
    <cellStyle name="常规 5 5 7 5" xfId="6013"/>
    <cellStyle name="常规 5 5 8" xfId="6014"/>
    <cellStyle name="常规 5 5 8 2" xfId="6015"/>
    <cellStyle name="常规 5 5 9" xfId="6016"/>
    <cellStyle name="常规 5 6" xfId="6018"/>
    <cellStyle name="常规 5 6 2" xfId="6019"/>
    <cellStyle name="常规 5 6 2 2" xfId="6020"/>
    <cellStyle name="常规 5 6 2 2 2" xfId="6021"/>
    <cellStyle name="常规 5 6 2 2 3" xfId="6022"/>
    <cellStyle name="常规 5 6 2 2 4" xfId="6023"/>
    <cellStyle name="常规 5 6 2 2 5" xfId="6024"/>
    <cellStyle name="常规 5 6 2 3" xfId="6025"/>
    <cellStyle name="常规 5 6 2 4" xfId="5605"/>
    <cellStyle name="常规 5 6 3" xfId="6026"/>
    <cellStyle name="常规 5 6 3 2" xfId="6027"/>
    <cellStyle name="常规 5 6 3 2 2" xfId="6028"/>
    <cellStyle name="常规 5 6 3 2 3" xfId="6029"/>
    <cellStyle name="常规 5 6 3 2 4" xfId="6030"/>
    <cellStyle name="常规 5 6 3 2 5" xfId="6031"/>
    <cellStyle name="常规 5 6 3 3" xfId="6032"/>
    <cellStyle name="常规 5 6 3 4" xfId="6033"/>
    <cellStyle name="常规 5 6 4" xfId="6034"/>
    <cellStyle name="常规 5 7" xfId="6035"/>
    <cellStyle name="常规 5 7 2" xfId="6036"/>
    <cellStyle name="常规 5 7 2 2" xfId="6037"/>
    <cellStyle name="常规 5 7 2 3" xfId="6038"/>
    <cellStyle name="常规 5 7 2 4" xfId="5617"/>
    <cellStyle name="常规 5 7 2 5" xfId="5619"/>
    <cellStyle name="常规 5 7 3" xfId="6039"/>
    <cellStyle name="常规 5 7 3 2" xfId="6040"/>
    <cellStyle name="常规 5 7 4" xfId="6041"/>
    <cellStyle name="常规 5 8" xfId="495"/>
    <cellStyle name="常规 5 8 2" xfId="6042"/>
    <cellStyle name="常规 5 8 2 2" xfId="6043"/>
    <cellStyle name="常规 5 8 2 3" xfId="6044"/>
    <cellStyle name="常规 5 8 2 4" xfId="5627"/>
    <cellStyle name="常规 5 8 2 5" xfId="5629"/>
    <cellStyle name="常规 5 8 3" xfId="6045"/>
    <cellStyle name="常规 5 8 3 2" xfId="6046"/>
    <cellStyle name="常规 5 8 4" xfId="6047"/>
    <cellStyle name="常规 5 9" xfId="711"/>
    <cellStyle name="常规 5 9 2" xfId="6048"/>
    <cellStyle name="常规 5 9 2 2" xfId="6049"/>
    <cellStyle name="常规 5 9 3" xfId="6050"/>
    <cellStyle name="常规 53" xfId="6051"/>
    <cellStyle name="常规 53 2" xfId="6053"/>
    <cellStyle name="常规 53 3" xfId="6055"/>
    <cellStyle name="常规 53 4" xfId="6057"/>
    <cellStyle name="常规 55" xfId="6060"/>
    <cellStyle name="常规 55 2" xfId="6063"/>
    <cellStyle name="常规 55 3" xfId="6066"/>
    <cellStyle name="常规 55 4" xfId="6068"/>
    <cellStyle name="常规 56" xfId="6069"/>
    <cellStyle name="常规 56 2" xfId="6071"/>
    <cellStyle name="常规 56 3" xfId="6073"/>
    <cellStyle name="常规 57" xfId="6074"/>
    <cellStyle name="常规 57 2" xfId="6076"/>
    <cellStyle name="常规 57 3" xfId="6078"/>
    <cellStyle name="常规 57 4" xfId="6079"/>
    <cellStyle name="常规 59" xfId="6080"/>
    <cellStyle name="常规 59 2" xfId="6082"/>
    <cellStyle name="常规 59 3" xfId="6084"/>
    <cellStyle name="常规 59 4" xfId="6086"/>
    <cellStyle name="常规 6" xfId="6087"/>
    <cellStyle name="常规 6 10" xfId="6088"/>
    <cellStyle name="常规 6 11" xfId="6089"/>
    <cellStyle name="常规 6 2" xfId="6090"/>
    <cellStyle name="常规 6 2 10" xfId="6092"/>
    <cellStyle name="常规 6 2 2" xfId="6094"/>
    <cellStyle name="常规 6 2 2 2" xfId="6095"/>
    <cellStyle name="常规 6 2 2 2 2" xfId="6096"/>
    <cellStyle name="常规 6 2 2 2 2 2" xfId="6097"/>
    <cellStyle name="常规 6 2 2 2 2 2 2" xfId="6098"/>
    <cellStyle name="常规 6 2 2 2 2 2 3" xfId="6099"/>
    <cellStyle name="常规 6 2 2 2 2 2 4" xfId="6100"/>
    <cellStyle name="常规 6 2 2 2 2 2 5" xfId="6101"/>
    <cellStyle name="常规 6 2 2 2 2 3" xfId="6102"/>
    <cellStyle name="常规 6 2 2 2 2 4" xfId="953"/>
    <cellStyle name="常规 6 2 2 2 3" xfId="6103"/>
    <cellStyle name="常规 6 2 2 2 3 2" xfId="6105"/>
    <cellStyle name="常规 6 2 2 2 3 2 2" xfId="6107"/>
    <cellStyle name="常规 6 2 2 2 3 2 3" xfId="6109"/>
    <cellStyle name="常规 6 2 2 2 3 2 4" xfId="6111"/>
    <cellStyle name="常规 6 2 2 2 3 2 5" xfId="6112"/>
    <cellStyle name="常规 6 2 2 2 3 3" xfId="6114"/>
    <cellStyle name="常规 6 2 2 2 3 4" xfId="6116"/>
    <cellStyle name="常规 6 2 2 2 4" xfId="6117"/>
    <cellStyle name="常规 6 2 2 2 4 2" xfId="6118"/>
    <cellStyle name="常规 6 2 2 2 4 3" xfId="6119"/>
    <cellStyle name="常规 6 2 2 2 4 4" xfId="6120"/>
    <cellStyle name="常规 6 2 2 2 4 5" xfId="6121"/>
    <cellStyle name="常规 6 2 2 2 5" xfId="6122"/>
    <cellStyle name="常规 6 2 2 2 6" xfId="6123"/>
    <cellStyle name="常规 6 2 2 3" xfId="6124"/>
    <cellStyle name="常规 6 2 2 3 2" xfId="6125"/>
    <cellStyle name="常规 6 2 2 3 2 2" xfId="6126"/>
    <cellStyle name="常规 6 2 2 3 2 3" xfId="6127"/>
    <cellStyle name="常规 6 2 2 3 2 4" xfId="6128"/>
    <cellStyle name="常规 6 2 2 3 2 5" xfId="6129"/>
    <cellStyle name="常规 6 2 2 3 3" xfId="6130"/>
    <cellStyle name="常规 6 2 2 3 4" xfId="6131"/>
    <cellStyle name="常规 6 2 2 4" xfId="6132"/>
    <cellStyle name="常规 6 2 2 4 2" xfId="6133"/>
    <cellStyle name="常规 6 2 2 4 2 2" xfId="6134"/>
    <cellStyle name="常规 6 2 2 4 2 3" xfId="6135"/>
    <cellStyle name="常规 6 2 2 4 2 4" xfId="6136"/>
    <cellStyle name="常规 6 2 2 4 2 5" xfId="3027"/>
    <cellStyle name="常规 6 2 2 4 3" xfId="6137"/>
    <cellStyle name="常规 6 2 2 4 4" xfId="6138"/>
    <cellStyle name="常规 6 2 2 5" xfId="6139"/>
    <cellStyle name="常规 6 2 2 5 2" xfId="6140"/>
    <cellStyle name="常规 6 2 2 5 2 2" xfId="6141"/>
    <cellStyle name="常规 6 2 2 5 2 3" xfId="6142"/>
    <cellStyle name="常规 6 2 2 5 2 4" xfId="6143"/>
    <cellStyle name="常规 6 2 2 5 2 5" xfId="6144"/>
    <cellStyle name="常规 6 2 2 5 3" xfId="3369"/>
    <cellStyle name="常规 6 2 2 5 4" xfId="6145"/>
    <cellStyle name="常规 6 2 2 6" xfId="6146"/>
    <cellStyle name="常规 6 2 2 6 2" xfId="6147"/>
    <cellStyle name="常规 6 2 2 6 2 2" xfId="6148"/>
    <cellStyle name="常规 6 2 2 6 2 3" xfId="6149"/>
    <cellStyle name="常规 6 2 2 6 2 4" xfId="6150"/>
    <cellStyle name="常规 6 2 2 6 2 5" xfId="6151"/>
    <cellStyle name="常规 6 2 2 6 3" xfId="3886"/>
    <cellStyle name="常规 6 2 2 6 4" xfId="3889"/>
    <cellStyle name="常规 6 2 2 7" xfId="2034"/>
    <cellStyle name="常规 6 2 2 7 2" xfId="6152"/>
    <cellStyle name="常规 6 2 2 7 3" xfId="3893"/>
    <cellStyle name="常规 6 2 2 7 4" xfId="3895"/>
    <cellStyle name="常规 6 2 2 7 5" xfId="908"/>
    <cellStyle name="常规 6 2 2 8" xfId="6153"/>
    <cellStyle name="常规 6 2 2 9" xfId="6154"/>
    <cellStyle name="常规 6 2 3" xfId="6155"/>
    <cellStyle name="常规 6 2 3 2" xfId="6156"/>
    <cellStyle name="常规 6 2 3 2 2" xfId="6157"/>
    <cellStyle name="常规 6 2 3 2 2 2" xfId="6158"/>
    <cellStyle name="常规 6 2 3 2 2 3" xfId="4504"/>
    <cellStyle name="常规 6 2 3 2 2 4" xfId="4506"/>
    <cellStyle name="常规 6 2 3 2 2 5" xfId="4508"/>
    <cellStyle name="常规 6 2 3 2 3" xfId="6159"/>
    <cellStyle name="常规 6 2 3 2 4" xfId="6160"/>
    <cellStyle name="常规 6 2 3 3" xfId="6161"/>
    <cellStyle name="常规 6 2 3 3 2" xfId="6162"/>
    <cellStyle name="常规 6 2 3 3 2 2" xfId="6163"/>
    <cellStyle name="常规 6 2 3 3 2 3" xfId="6164"/>
    <cellStyle name="常规 6 2 3 3 2 4" xfId="6165"/>
    <cellStyle name="常规 6 2 3 3 2 5" xfId="6167"/>
    <cellStyle name="常规 6 2 3 3 3" xfId="6168"/>
    <cellStyle name="常规 6 2 3 3 4" xfId="6169"/>
    <cellStyle name="常规 6 2 3 4" xfId="6170"/>
    <cellStyle name="常规 6 2 3 4 2" xfId="6171"/>
    <cellStyle name="常规 6 2 3 4 3" xfId="6173"/>
    <cellStyle name="常规 6 2 3 4 4" xfId="6175"/>
    <cellStyle name="常规 6 2 3 4 5" xfId="6176"/>
    <cellStyle name="常规 6 2 3 5" xfId="6177"/>
    <cellStyle name="常规 6 2 3 6" xfId="6178"/>
    <cellStyle name="常规 6 2 4" xfId="6179"/>
    <cellStyle name="常规 6 2 4 2" xfId="6181"/>
    <cellStyle name="常规 6 2 4 2 2" xfId="6182"/>
    <cellStyle name="常规 6 2 4 2 3" xfId="6183"/>
    <cellStyle name="常规 6 2 4 2 4" xfId="6184"/>
    <cellStyle name="常规 6 2 4 2 5" xfId="6185"/>
    <cellStyle name="常规 6 2 4 3" xfId="4048"/>
    <cellStyle name="常规 6 2 4 4" xfId="4744"/>
    <cellStyle name="常规 6 2 5" xfId="6186"/>
    <cellStyle name="常规 6 2 5 2" xfId="6187"/>
    <cellStyle name="常规 6 2 5 2 2" xfId="6188"/>
    <cellStyle name="常规 6 2 5 2 3" xfId="6189"/>
    <cellStyle name="常规 6 2 5 2 4" xfId="6190"/>
    <cellStyle name="常规 6 2 5 2 5" xfId="6191"/>
    <cellStyle name="常规 6 2 5 3" xfId="4751"/>
    <cellStyle name="常规 6 2 5 4" xfId="4754"/>
    <cellStyle name="常规 6 2 6" xfId="6192"/>
    <cellStyle name="常规 6 2 6 2" xfId="6193"/>
    <cellStyle name="常规 6 2 6 2 2" xfId="6194"/>
    <cellStyle name="常规 6 2 6 2 3" xfId="6195"/>
    <cellStyle name="常规 6 2 6 2 4" xfId="6196"/>
    <cellStyle name="常规 6 2 6 2 5" xfId="6197"/>
    <cellStyle name="常规 6 2 6 3" xfId="4762"/>
    <cellStyle name="常规 6 2 6 4" xfId="4765"/>
    <cellStyle name="常规 6 2 7" xfId="6198"/>
    <cellStyle name="常规 6 2 7 2" xfId="6199"/>
    <cellStyle name="常规 6 2 7 2 2" xfId="6200"/>
    <cellStyle name="常规 6 2 7 2 3" xfId="6201"/>
    <cellStyle name="常规 6 2 7 2 4" xfId="6202"/>
    <cellStyle name="常规 6 2 7 2 5" xfId="6203"/>
    <cellStyle name="常规 6 2 7 3" xfId="4771"/>
    <cellStyle name="常规 6 2 7 4" xfId="4773"/>
    <cellStyle name="常规 6 2 8" xfId="6204"/>
    <cellStyle name="常规 6 2 8 2" xfId="6205"/>
    <cellStyle name="常规 6 2 8 3" xfId="4778"/>
    <cellStyle name="常规 6 2 8 4" xfId="4782"/>
    <cellStyle name="常规 6 2 8 5" xfId="4053"/>
    <cellStyle name="常规 6 2 9" xfId="6206"/>
    <cellStyle name="常规 6 2 9 2" xfId="4298"/>
    <cellStyle name="常规 6 3" xfId="6207"/>
    <cellStyle name="常规 6 3 10" xfId="2925"/>
    <cellStyle name="常规 6 3 2" xfId="6208"/>
    <cellStyle name="常规 6 3 2 2" xfId="6209"/>
    <cellStyle name="常规 6 3 2 2 2" xfId="6210"/>
    <cellStyle name="常规 6 3 2 2 2 2" xfId="6211"/>
    <cellStyle name="常规 6 3 2 2 2 2 2" xfId="6212"/>
    <cellStyle name="常规 6 3 2 2 2 2 3" xfId="2191"/>
    <cellStyle name="常规 6 3 2 2 2 2 4" xfId="4645"/>
    <cellStyle name="常规 6 3 2 2 2 2 5" xfId="4527"/>
    <cellStyle name="常规 6 3 2 2 2 3" xfId="6213"/>
    <cellStyle name="常规 6 3 2 2 2 4" xfId="6215"/>
    <cellStyle name="常规 6 3 2 2 3" xfId="6216"/>
    <cellStyle name="常规 6 3 2 2 3 2" xfId="6217"/>
    <cellStyle name="常规 6 3 2 2 3 2 2" xfId="6218"/>
    <cellStyle name="常规 6 3 2 2 3 2 3" xfId="6219"/>
    <cellStyle name="常规 6 3 2 2 3 2 4" xfId="6220"/>
    <cellStyle name="常规 6 3 2 2 3 2 5" xfId="6221"/>
    <cellStyle name="常规 6 3 2 2 3 3" xfId="6222"/>
    <cellStyle name="常规 6 3 2 2 3 4" xfId="6224"/>
    <cellStyle name="常规 6 3 2 2 4" xfId="6225"/>
    <cellStyle name="常规 6 3 2 2 4 2" xfId="6226"/>
    <cellStyle name="常规 6 3 2 2 4 3" xfId="6227"/>
    <cellStyle name="常规 6 3 2 2 4 4" xfId="6229"/>
    <cellStyle name="常规 6 3 2 2 4 5" xfId="6231"/>
    <cellStyle name="常规 6 3 2 2 5" xfId="6232"/>
    <cellStyle name="常规 6 3 2 2 6" xfId="6233"/>
    <cellStyle name="常规 6 3 2 3" xfId="6052"/>
    <cellStyle name="常规 6 3 2 3 2" xfId="6234"/>
    <cellStyle name="常规 6 3 2 3 2 2" xfId="6235"/>
    <cellStyle name="常规 6 3 2 3 2 3" xfId="6236"/>
    <cellStyle name="常规 6 3 2 3 2 4" xfId="6238"/>
    <cellStyle name="常规 6 3 2 3 2 5" xfId="5676"/>
    <cellStyle name="常规 6 3 2 3 3" xfId="6239"/>
    <cellStyle name="常规 6 3 2 3 4" xfId="6240"/>
    <cellStyle name="常规 6 3 2 4" xfId="6054"/>
    <cellStyle name="常规 6 3 2 4 2" xfId="6242"/>
    <cellStyle name="常规 6 3 2 4 2 2" xfId="6243"/>
    <cellStyle name="常规 6 3 2 4 2 3" xfId="6244"/>
    <cellStyle name="常规 6 3 2 4 2 4" xfId="6245"/>
    <cellStyle name="常规 6 3 2 4 2 5" xfId="1757"/>
    <cellStyle name="常规 6 3 2 4 3" xfId="6247"/>
    <cellStyle name="常规 6 3 2 4 4" xfId="6249"/>
    <cellStyle name="常规 6 3 2 5" xfId="6056"/>
    <cellStyle name="常规 6 3 2 5 2" xfId="6250"/>
    <cellStyle name="常规 6 3 2 5 2 2" xfId="6251"/>
    <cellStyle name="常规 6 3 2 5 2 3" xfId="6252"/>
    <cellStyle name="常规 6 3 2 5 2 4" xfId="6253"/>
    <cellStyle name="常规 6 3 2 5 2 5" xfId="5910"/>
    <cellStyle name="常规 6 3 2 5 3" xfId="2299"/>
    <cellStyle name="常规 6 3 2 5 4" xfId="6254"/>
    <cellStyle name="常规 6 3 2 6" xfId="6255"/>
    <cellStyle name="常规 6 3 2 6 2" xfId="6256"/>
    <cellStyle name="常规 6 3 2 6 2 2" xfId="6257"/>
    <cellStyle name="常规 6 3 2 6 2 3" xfId="6258"/>
    <cellStyle name="常规 6 3 2 6 2 4" xfId="6259"/>
    <cellStyle name="常规 6 3 2 6 2 5" xfId="5979"/>
    <cellStyle name="常规 6 3 2 6 3" xfId="6260"/>
    <cellStyle name="常规 6 3 2 6 4" xfId="6261"/>
    <cellStyle name="常规 6 3 2 7" xfId="6262"/>
    <cellStyle name="常规 6 3 2 7 2" xfId="6263"/>
    <cellStyle name="常规 6 3 2 7 3" xfId="6264"/>
    <cellStyle name="常规 6 3 2 7 4" xfId="6265"/>
    <cellStyle name="常规 6 3 2 7 5" xfId="114"/>
    <cellStyle name="常规 6 3 2 8" xfId="6266"/>
    <cellStyle name="常规 6 3 2 9" xfId="6267"/>
    <cellStyle name="常规 6 3 3" xfId="6268"/>
    <cellStyle name="常规 6 3 3 2" xfId="6269"/>
    <cellStyle name="常规 6 3 3 2 2" xfId="6270"/>
    <cellStyle name="常规 6 3 3 2 2 2" xfId="6271"/>
    <cellStyle name="常规 6 3 3 2 2 3" xfId="6272"/>
    <cellStyle name="常规 6 3 3 2 2 4" xfId="6273"/>
    <cellStyle name="常规 6 3 3 2 2 5" xfId="6274"/>
    <cellStyle name="常规 6 3 3 2 3" xfId="6275"/>
    <cellStyle name="常规 6 3 3 2 4" xfId="6276"/>
    <cellStyle name="常规 6 3 3 3" xfId="5513"/>
    <cellStyle name="常规 6 3 3 3 2" xfId="6277"/>
    <cellStyle name="常规 6 3 3 3 2 2" xfId="6278"/>
    <cellStyle name="常规 6 3 3 3 2 3" xfId="6279"/>
    <cellStyle name="常规 6 3 3 3 2 4" xfId="6280"/>
    <cellStyle name="常规 6 3 3 3 2 5" xfId="6180"/>
    <cellStyle name="常规 6 3 3 3 3" xfId="6281"/>
    <cellStyle name="常规 6 3 3 3 4" xfId="6282"/>
    <cellStyle name="常规 6 3 3 4" xfId="5515"/>
    <cellStyle name="常规 6 3 3 4 2" xfId="6283"/>
    <cellStyle name="常规 6 3 3 4 3" xfId="6284"/>
    <cellStyle name="常规 6 3 3 4 4" xfId="6285"/>
    <cellStyle name="常规 6 3 3 4 5" xfId="6286"/>
    <cellStyle name="常规 6 3 3 5" xfId="5517"/>
    <cellStyle name="常规 6 3 3 6" xfId="6287"/>
    <cellStyle name="常规 6 3 4" xfId="682"/>
    <cellStyle name="常规 6 3 4 2" xfId="1995"/>
    <cellStyle name="常规 6 3 4 2 2" xfId="6288"/>
    <cellStyle name="常规 6 3 4 2 3" xfId="6289"/>
    <cellStyle name="常规 6 3 4 2 4" xfId="6290"/>
    <cellStyle name="常规 6 3 4 2 5" xfId="6291"/>
    <cellStyle name="常规 6 3 4 3" xfId="6062"/>
    <cellStyle name="常规 6 3 4 4" xfId="6065"/>
    <cellStyle name="常规 6 3 5" xfId="3160"/>
    <cellStyle name="常规 6 3 5 2" xfId="6292"/>
    <cellStyle name="常规 6 3 5 2 2" xfId="6293"/>
    <cellStyle name="常规 6 3 5 2 3" xfId="6295"/>
    <cellStyle name="常规 6 3 5 2 4" xfId="6296"/>
    <cellStyle name="常规 6 3 5 2 5" xfId="6297"/>
    <cellStyle name="常规 6 3 5 3" xfId="6070"/>
    <cellStyle name="常规 6 3 5 4" xfId="6072"/>
    <cellStyle name="常规 6 3 6" xfId="6298"/>
    <cellStyle name="常规 6 3 6 2" xfId="6299"/>
    <cellStyle name="常规 6 3 6 2 2" xfId="6300"/>
    <cellStyle name="常规 6 3 6 2 3" xfId="6301"/>
    <cellStyle name="常规 6 3 6 2 4" xfId="6302"/>
    <cellStyle name="常规 6 3 6 2 5" xfId="6303"/>
    <cellStyle name="常规 6 3 6 3" xfId="6075"/>
    <cellStyle name="常规 6 3 6 4" xfId="6077"/>
    <cellStyle name="常规 6 3 7" xfId="6304"/>
    <cellStyle name="常规 6 3 7 2" xfId="6305"/>
    <cellStyle name="常规 6 3 7 2 2" xfId="6306"/>
    <cellStyle name="常规 6 3 7 2 3" xfId="6307"/>
    <cellStyle name="常规 6 3 7 2 4" xfId="6308"/>
    <cellStyle name="常规 6 3 7 2 5" xfId="6309"/>
    <cellStyle name="常规 6 3 7 3" xfId="6310"/>
    <cellStyle name="常规 6 3 7 4" xfId="6311"/>
    <cellStyle name="常规 6 3 8" xfId="6312"/>
    <cellStyle name="常规 6 3 8 2" xfId="6313"/>
    <cellStyle name="常规 6 3 8 3" xfId="6081"/>
    <cellStyle name="常规 6 3 8 4" xfId="6083"/>
    <cellStyle name="常规 6 3 8 5" xfId="6085"/>
    <cellStyle name="常规 6 3 9" xfId="6314"/>
    <cellStyle name="常规 6 3 9 2" xfId="6315"/>
    <cellStyle name="常规 6 4" xfId="6318"/>
    <cellStyle name="常规 6 4 10" xfId="2986"/>
    <cellStyle name="常规 6 4 2" xfId="6319"/>
    <cellStyle name="常规 6 4 2 2" xfId="6320"/>
    <cellStyle name="常规 6 4 2 2 2" xfId="6321"/>
    <cellStyle name="常规 6 4 2 2 2 2" xfId="2624"/>
    <cellStyle name="常规 6 4 2 2 2 2 2" xfId="6322"/>
    <cellStyle name="常规 6 4 2 2 2 2 3" xfId="6323"/>
    <cellStyle name="常规 6 4 2 2 2 2 4" xfId="6324"/>
    <cellStyle name="常规 6 4 2 2 2 2 5" xfId="6325"/>
    <cellStyle name="常规 6 4 2 2 2 3" xfId="6326"/>
    <cellStyle name="常规 6 4 2 2 2 4" xfId="6327"/>
    <cellStyle name="常规 6 4 2 2 3" xfId="6328"/>
    <cellStyle name="常规 6 4 2 2 3 2" xfId="2629"/>
    <cellStyle name="常规 6 4 2 2 3 2 2" xfId="4364"/>
    <cellStyle name="常规 6 4 2 2 3 2 3" xfId="3364"/>
    <cellStyle name="常规 6 4 2 2 3 2 4" xfId="3374"/>
    <cellStyle name="常规 6 4 2 2 3 2 5" xfId="3383"/>
    <cellStyle name="常规 6 4 2 2 3 3" xfId="4368"/>
    <cellStyle name="常规 6 4 2 2 3 4" xfId="4372"/>
    <cellStyle name="常规 6 4 2 2 4" xfId="6329"/>
    <cellStyle name="常规 6 4 2 2 4 2" xfId="6330"/>
    <cellStyle name="常规 6 4 2 2 4 3" xfId="6331"/>
    <cellStyle name="常规 6 4 2 2 4 4" xfId="6332"/>
    <cellStyle name="常规 6 4 2 2 4 5" xfId="6333"/>
    <cellStyle name="常规 6 4 2 2 5" xfId="6334"/>
    <cellStyle name="常规 6 4 2 2 6" xfId="6335"/>
    <cellStyle name="常规 6 4 2 3" xfId="6336"/>
    <cellStyle name="常规 6 4 2 3 2" xfId="6337"/>
    <cellStyle name="常规 6 4 2 3 2 2" xfId="2646"/>
    <cellStyle name="常规 6 4 2 3 2 3" xfId="6338"/>
    <cellStyle name="常规 6 4 2 3 2 4" xfId="6339"/>
    <cellStyle name="常规 6 4 2 3 2 5" xfId="6340"/>
    <cellStyle name="常规 6 4 2 3 3" xfId="6341"/>
    <cellStyle name="常规 6 4 2 3 4" xfId="6342"/>
    <cellStyle name="常规 6 4 2 4" xfId="5645"/>
    <cellStyle name="常规 6 4 2 4 2" xfId="6343"/>
    <cellStyle name="常规 6 4 2 4 2 2" xfId="961"/>
    <cellStyle name="常规 6 4 2 4 2 3" xfId="6344"/>
    <cellStyle name="常规 6 4 2 4 2 4" xfId="6345"/>
    <cellStyle name="常规 6 4 2 4 2 5" xfId="4780"/>
    <cellStyle name="常规 6 4 2 4 3" xfId="6346"/>
    <cellStyle name="常规 6 4 2 4 4" xfId="6347"/>
    <cellStyle name="常规 6 4 2 5" xfId="5647"/>
    <cellStyle name="常规 6 4 2 5 2" xfId="6348"/>
    <cellStyle name="常规 6 4 2 5 2 2" xfId="2674"/>
    <cellStyle name="常规 6 4 2 5 2 3" xfId="6350"/>
    <cellStyle name="常规 6 4 2 5 2 4" xfId="6351"/>
    <cellStyle name="常规 6 4 2 5 2 5" xfId="6352"/>
    <cellStyle name="常规 6 4 2 5 3" xfId="975"/>
    <cellStyle name="常规 6 4 2 5 4" xfId="6353"/>
    <cellStyle name="常规 6 4 2 6" xfId="5649"/>
    <cellStyle name="常规 6 4 2 6 2" xfId="6354"/>
    <cellStyle name="常规 6 4 2 6 2 2" xfId="2694"/>
    <cellStyle name="常规 6 4 2 6 2 3" xfId="6355"/>
    <cellStyle name="常规 6 4 2 6 2 4" xfId="6356"/>
    <cellStyle name="常规 6 4 2 6 2 5" xfId="6357"/>
    <cellStyle name="常规 6 4 2 6 3" xfId="6358"/>
    <cellStyle name="常规 6 4 2 6 4" xfId="4657"/>
    <cellStyle name="常规 6 4 2 7" xfId="5651"/>
    <cellStyle name="常规 6 4 2 7 2" xfId="6359"/>
    <cellStyle name="常规 6 4 2 7 3" xfId="6360"/>
    <cellStyle name="常规 6 4 2 7 4" xfId="3952"/>
    <cellStyle name="常规 6 4 2 7 5" xfId="1395"/>
    <cellStyle name="常规 6 4 2 8" xfId="6361"/>
    <cellStyle name="常规 6 4 2 9" xfId="6362"/>
    <cellStyle name="常规 6 4 3" xfId="6363"/>
    <cellStyle name="常规 6 4 3 2" xfId="6364"/>
    <cellStyle name="常规 6 4 3 2 2" xfId="6365"/>
    <cellStyle name="常规 6 4 3 2 2 2" xfId="2262"/>
    <cellStyle name="常规 6 4 3 2 2 3" xfId="2275"/>
    <cellStyle name="常规 6 4 3 2 2 4" xfId="6366"/>
    <cellStyle name="常规 6 4 3 2 2 5" xfId="6367"/>
    <cellStyle name="常规 6 4 3 2 3" xfId="6368"/>
    <cellStyle name="常规 6 4 3 2 4" xfId="6369"/>
    <cellStyle name="常规 6 4 3 3" xfId="6370"/>
    <cellStyle name="常规 6 4 3 3 2" xfId="6371"/>
    <cellStyle name="常规 6 4 3 3 2 2" xfId="2815"/>
    <cellStyle name="常规 6 4 3 3 2 3" xfId="6372"/>
    <cellStyle name="常规 6 4 3 3 2 4" xfId="6373"/>
    <cellStyle name="常规 6 4 3 3 2 5" xfId="6374"/>
    <cellStyle name="常规 6 4 3 3 3" xfId="6375"/>
    <cellStyle name="常规 6 4 3 3 4" xfId="6376"/>
    <cellStyle name="常规 6 4 3 4" xfId="6377"/>
    <cellStyle name="常规 6 4 3 4 2" xfId="6378"/>
    <cellStyle name="常规 6 4 3 4 3" xfId="6379"/>
    <cellStyle name="常规 6 4 3 4 4" xfId="6380"/>
    <cellStyle name="常规 6 4 3 4 5" xfId="6381"/>
    <cellStyle name="常规 6 4 3 5" xfId="6382"/>
    <cellStyle name="常规 6 4 3 6" xfId="6383"/>
    <cellStyle name="常规 6 4 4" xfId="3164"/>
    <cellStyle name="常规 6 4 4 2" xfId="6384"/>
    <cellStyle name="常规 6 4 4 2 2" xfId="6385"/>
    <cellStyle name="常规 6 4 4 2 3" xfId="6386"/>
    <cellStyle name="常规 6 4 4 2 4" xfId="6387"/>
    <cellStyle name="常规 6 4 4 2 5" xfId="6388"/>
    <cellStyle name="常规 6 4 4 3" xfId="6389"/>
    <cellStyle name="常规 6 4 4 4" xfId="6391"/>
    <cellStyle name="常规 6 4 5" xfId="3166"/>
    <cellStyle name="常规 6 4 5 2" xfId="6392"/>
    <cellStyle name="常规 6 4 5 2 2" xfId="6393"/>
    <cellStyle name="常规 6 4 5 2 3" xfId="6394"/>
    <cellStyle name="常规 6 4 5 2 4" xfId="6395"/>
    <cellStyle name="常规 6 4 5 2 5" xfId="6396"/>
    <cellStyle name="常规 6 4 5 3" xfId="6397"/>
    <cellStyle name="常规 6 4 5 4" xfId="6398"/>
    <cellStyle name="常规 6 4 6" xfId="6399"/>
    <cellStyle name="常规 6 4 6 2" xfId="6400"/>
    <cellStyle name="常规 6 4 6 2 2" xfId="6401"/>
    <cellStyle name="常规 6 4 6 2 3" xfId="6402"/>
    <cellStyle name="常规 6 4 6 2 4" xfId="6403"/>
    <cellStyle name="常规 6 4 6 2 5" xfId="6404"/>
    <cellStyle name="常规 6 4 6 3" xfId="6405"/>
    <cellStyle name="常规 6 4 6 4" xfId="6406"/>
    <cellStyle name="常规 6 4 7" xfId="6407"/>
    <cellStyle name="常规 6 4 7 2" xfId="6408"/>
    <cellStyle name="常规 6 4 7 2 2" xfId="6409"/>
    <cellStyle name="常规 6 4 7 2 3" xfId="6410"/>
    <cellStyle name="常规 6 4 7 2 4" xfId="6411"/>
    <cellStyle name="常规 6 4 7 2 5" xfId="6412"/>
    <cellStyle name="常规 6 4 7 3" xfId="6413"/>
    <cellStyle name="常规 6 4 7 4" xfId="6414"/>
    <cellStyle name="常规 6 4 8" xfId="6415"/>
    <cellStyle name="常规 6 4 8 2" xfId="6416"/>
    <cellStyle name="常规 6 4 8 3" xfId="6417"/>
    <cellStyle name="常规 6 4 8 4" xfId="6418"/>
    <cellStyle name="常规 6 4 8 5" xfId="6419"/>
    <cellStyle name="常规 6 4 9" xfId="6420"/>
    <cellStyle name="常规 6 4 9 2" xfId="6421"/>
    <cellStyle name="常规 6 5" xfId="6423"/>
    <cellStyle name="常规 6 5 2" xfId="6424"/>
    <cellStyle name="常规 6 5 2 2" xfId="6425"/>
    <cellStyle name="常规 6 5 3" xfId="6426"/>
    <cellStyle name="常规 6 5 4" xfId="3169"/>
    <cellStyle name="常规 6 6" xfId="6427"/>
    <cellStyle name="常规 6 6 2" xfId="6428"/>
    <cellStyle name="常规 6 6 2 2" xfId="621"/>
    <cellStyle name="常规 6 6 2 3" xfId="6429"/>
    <cellStyle name="常规 6 6 2 4" xfId="6430"/>
    <cellStyle name="常规 6 6 3" xfId="6431"/>
    <cellStyle name="常规 6 6 3 2" xfId="6432"/>
    <cellStyle name="常规 6 6 4" xfId="6433"/>
    <cellStyle name="常规 6 7" xfId="6434"/>
    <cellStyle name="常规 6 7 2" xfId="6435"/>
    <cellStyle name="常规 6 7 3" xfId="6436"/>
    <cellStyle name="常规 6 8" xfId="516"/>
    <cellStyle name="常规 6 8 2" xfId="3594"/>
    <cellStyle name="常规 6 8 3" xfId="3596"/>
    <cellStyle name="常规 6 9" xfId="291"/>
    <cellStyle name="常规 6 9 2" xfId="6438"/>
    <cellStyle name="常规 60" xfId="6059"/>
    <cellStyle name="常规 60 2" xfId="6061"/>
    <cellStyle name="常规 60 3" xfId="6064"/>
    <cellStyle name="常规 60 4" xfId="6067"/>
    <cellStyle name="常规 67" xfId="6439"/>
    <cellStyle name="常规 67 2" xfId="6440"/>
    <cellStyle name="常规 67 3" xfId="6441"/>
    <cellStyle name="常规 67 4" xfId="6442"/>
    <cellStyle name="常规 7" xfId="6443"/>
    <cellStyle name="常规 7 10" xfId="6444"/>
    <cellStyle name="常规 7 10 2" xfId="6446"/>
    <cellStyle name="常规 7 10 3" xfId="6447"/>
    <cellStyle name="常规 7 11" xfId="6448"/>
    <cellStyle name="常规 7 11 2" xfId="6449"/>
    <cellStyle name="常规 7 11 3" xfId="2374"/>
    <cellStyle name="常规 7 12" xfId="6450"/>
    <cellStyle name="常规 7 12 2" xfId="6451"/>
    <cellStyle name="常规 7 12 3" xfId="412"/>
    <cellStyle name="常规 7 13" xfId="6453"/>
    <cellStyle name="常规 7 13 2" xfId="5526"/>
    <cellStyle name="常规 7 13 3" xfId="2383"/>
    <cellStyle name="常规 7 14" xfId="6454"/>
    <cellStyle name="常规 7 14 2" xfId="2496"/>
    <cellStyle name="常规 7 15" xfId="6455"/>
    <cellStyle name="常规 7 2" xfId="6456"/>
    <cellStyle name="常规 7 2 10" xfId="6390"/>
    <cellStyle name="常规 7 2 2" xfId="6458"/>
    <cellStyle name="常规 7 2 2 2" xfId="4143"/>
    <cellStyle name="常规 7 2 2 2 2" xfId="6460"/>
    <cellStyle name="常规 7 2 2 2 2 2" xfId="6462"/>
    <cellStyle name="常规 7 2 2 2 2 2 2" xfId="6463"/>
    <cellStyle name="常规 7 2 2 2 2 2 3" xfId="6464"/>
    <cellStyle name="常规 7 2 2 2 2 2 4" xfId="6465"/>
    <cellStyle name="常规 7 2 2 2 2 2 5" xfId="6467"/>
    <cellStyle name="常规 7 2 2 2 2 3" xfId="6468"/>
    <cellStyle name="常规 7 2 2 2 2 4" xfId="6469"/>
    <cellStyle name="常规 7 2 2 2 3" xfId="1344"/>
    <cellStyle name="常规 7 2 2 2 3 2" xfId="6470"/>
    <cellStyle name="常规 7 2 2 2 3 2 2" xfId="6471"/>
    <cellStyle name="常规 7 2 2 2 3 2 3" xfId="6472"/>
    <cellStyle name="常规 7 2 2 2 3 2 4" xfId="2435"/>
    <cellStyle name="常规 7 2 2 2 3 2 5" xfId="2450"/>
    <cellStyle name="常规 7 2 2 2 3 3" xfId="6473"/>
    <cellStyle name="常规 7 2 2 2 3 4" xfId="6474"/>
    <cellStyle name="常规 7 2 2 2 4" xfId="1348"/>
    <cellStyle name="常规 7 2 2 2 4 2" xfId="6475"/>
    <cellStyle name="常规 7 2 2 2 4 3" xfId="6476"/>
    <cellStyle name="常规 7 2 2 2 4 4" xfId="6477"/>
    <cellStyle name="常规 7 2 2 2 4 5" xfId="6478"/>
    <cellStyle name="常规 7 2 2 2 5" xfId="6480"/>
    <cellStyle name="常规 7 2 2 2 6" xfId="6482"/>
    <cellStyle name="常规 7 2 2 3" xfId="6483"/>
    <cellStyle name="常规 7 2 2 3 2" xfId="6484"/>
    <cellStyle name="常规 7 2 2 3 2 2" xfId="6485"/>
    <cellStyle name="常规 7 2 2 3 2 3" xfId="6486"/>
    <cellStyle name="常规 7 2 2 3 2 4" xfId="6487"/>
    <cellStyle name="常规 7 2 2 3 2 5" xfId="6489"/>
    <cellStyle name="常规 7 2 2 3 3" xfId="1353"/>
    <cellStyle name="常规 7 2 2 3 4" xfId="6490"/>
    <cellStyle name="常规 7 2 2 4" xfId="6491"/>
    <cellStyle name="常规 7 2 2 4 2" xfId="6492"/>
    <cellStyle name="常规 7 2 2 4 2 2" xfId="6493"/>
    <cellStyle name="常规 7 2 2 4 2 3" xfId="6494"/>
    <cellStyle name="常规 7 2 2 4 2 4" xfId="6495"/>
    <cellStyle name="常规 7 2 2 4 2 5" xfId="6496"/>
    <cellStyle name="常规 7 2 2 4 3" xfId="6497"/>
    <cellStyle name="常规 7 2 2 4 4" xfId="6498"/>
    <cellStyle name="常规 7 2 2 5" xfId="6499"/>
    <cellStyle name="常规 7 2 2 5 2" xfId="5607"/>
    <cellStyle name="常规 7 2 2 5 2 2" xfId="6500"/>
    <cellStyle name="常规 7 2 2 5 2 3" xfId="6501"/>
    <cellStyle name="常规 7 2 2 5 2 4" xfId="6502"/>
    <cellStyle name="常规 7 2 2 5 2 5" xfId="6503"/>
    <cellStyle name="常规 7 2 2 5 3" xfId="5609"/>
    <cellStyle name="常规 7 2 2 5 4" xfId="5611"/>
    <cellStyle name="常规 7 2 2 6" xfId="6504"/>
    <cellStyle name="常规 7 2 2 6 2" xfId="6505"/>
    <cellStyle name="常规 7 2 2 6 2 2" xfId="6506"/>
    <cellStyle name="常规 7 2 2 6 2 3" xfId="6507"/>
    <cellStyle name="常规 7 2 2 6 2 4" xfId="6508"/>
    <cellStyle name="常规 7 2 2 6 2 5" xfId="6509"/>
    <cellStyle name="常规 7 2 2 6 3" xfId="6510"/>
    <cellStyle name="常规 7 2 2 6 4" xfId="6511"/>
    <cellStyle name="常规 7 2 2 7" xfId="2995"/>
    <cellStyle name="常规 7 2 2 7 2" xfId="6513"/>
    <cellStyle name="常规 7 2 2 7 3" xfId="6515"/>
    <cellStyle name="常规 7 2 2 7 4" xfId="6517"/>
    <cellStyle name="常规 7 2 2 7 5" xfId="6519"/>
    <cellStyle name="常规 7 2 2 8" xfId="6520"/>
    <cellStyle name="常规 7 2 2 9" xfId="6521"/>
    <cellStyle name="常规 7 2 3" xfId="6522"/>
    <cellStyle name="常规 7 2 3 2" xfId="2223"/>
    <cellStyle name="常规 7 2 3 2 2" xfId="6523"/>
    <cellStyle name="常规 7 2 3 2 2 2" xfId="956"/>
    <cellStyle name="常规 7 2 3 2 2 3" xfId="6524"/>
    <cellStyle name="常规 7 2 3 2 2 4" xfId="6525"/>
    <cellStyle name="常规 7 2 3 2 2 5" xfId="6526"/>
    <cellStyle name="常规 7 2 3 2 3" xfId="1384"/>
    <cellStyle name="常规 7 2 3 2 4" xfId="6527"/>
    <cellStyle name="常规 7 2 3 3" xfId="6528"/>
    <cellStyle name="常规 7 2 3 3 2" xfId="6529"/>
    <cellStyle name="常规 7 2 3 3 2 2" xfId="6530"/>
    <cellStyle name="常规 7 2 3 3 2 3" xfId="6531"/>
    <cellStyle name="常规 7 2 3 3 2 4" xfId="6532"/>
    <cellStyle name="常规 7 2 3 3 2 5" xfId="6533"/>
    <cellStyle name="常规 7 2 3 3 3" xfId="6534"/>
    <cellStyle name="常规 7 2 3 3 4" xfId="6535"/>
    <cellStyle name="常规 7 2 3 4" xfId="6536"/>
    <cellStyle name="常规 7 2 3 4 2" xfId="6537"/>
    <cellStyle name="常规 7 2 3 4 3" xfId="6538"/>
    <cellStyle name="常规 7 2 3 4 4" xfId="6539"/>
    <cellStyle name="常规 7 2 3 4 5" xfId="6540"/>
    <cellStyle name="常规 7 2 3 5" xfId="6542"/>
    <cellStyle name="常规 7 2 3 6" xfId="6544"/>
    <cellStyle name="常规 7 2 4" xfId="6545"/>
    <cellStyle name="常规 7 2 4 2" xfId="2233"/>
    <cellStyle name="常规 7 2 4 2 2" xfId="6546"/>
    <cellStyle name="常规 7 2 4 2 3" xfId="1411"/>
    <cellStyle name="常规 7 2 4 2 4" xfId="6547"/>
    <cellStyle name="常规 7 2 4 2 5" xfId="6548"/>
    <cellStyle name="常规 7 2 4 3" xfId="6549"/>
    <cellStyle name="常规 7 2 4 4" xfId="6550"/>
    <cellStyle name="常规 7 2 5" xfId="6551"/>
    <cellStyle name="常规 7 2 5 2" xfId="6552"/>
    <cellStyle name="常规 7 2 5 2 2" xfId="6553"/>
    <cellStyle name="常规 7 2 5 2 3" xfId="1436"/>
    <cellStyle name="常规 7 2 5 2 4" xfId="6554"/>
    <cellStyle name="常规 7 2 5 2 5" xfId="6555"/>
    <cellStyle name="常规 7 2 5 3" xfId="6556"/>
    <cellStyle name="常规 7 2 5 4" xfId="6557"/>
    <cellStyle name="常规 7 2 6" xfId="6558"/>
    <cellStyle name="常规 7 2 6 2" xfId="6559"/>
    <cellStyle name="常规 7 2 6 2 2" xfId="6560"/>
    <cellStyle name="常规 7 2 6 2 3" xfId="1460"/>
    <cellStyle name="常规 7 2 6 2 4" xfId="6561"/>
    <cellStyle name="常规 7 2 6 2 5" xfId="6562"/>
    <cellStyle name="常规 7 2 6 3" xfId="6563"/>
    <cellStyle name="常规 7 2 6 4" xfId="6564"/>
    <cellStyle name="常规 7 2 7" xfId="6565"/>
    <cellStyle name="常规 7 2 7 2" xfId="6566"/>
    <cellStyle name="常规 7 2 7 3" xfId="6567"/>
    <cellStyle name="常规 7 2 8" xfId="6568"/>
    <cellStyle name="常规 7 2 8 2" xfId="6569"/>
    <cellStyle name="常规 7 2 8 3" xfId="6570"/>
    <cellStyle name="常规 7 2 8 4" xfId="6571"/>
    <cellStyle name="常规 7 2 8 5" xfId="6572"/>
    <cellStyle name="常规 7 2 9" xfId="6573"/>
    <cellStyle name="常规 7 2 9 2" xfId="6574"/>
    <cellStyle name="常规 7 3" xfId="6575"/>
    <cellStyle name="常规 7 3 10" xfId="6576"/>
    <cellStyle name="常规 7 3 2" xfId="6577"/>
    <cellStyle name="常规 7 3 2 2" xfId="6578"/>
    <cellStyle name="常规 7 3 2 2 2" xfId="6579"/>
    <cellStyle name="常规 7 3 2 2 2 2" xfId="6580"/>
    <cellStyle name="常规 7 3 2 2 2 2 2" xfId="6581"/>
    <cellStyle name="常规 7 3 2 2 2 2 3" xfId="6582"/>
    <cellStyle name="常规 7 3 2 2 2 2 4" xfId="3075"/>
    <cellStyle name="常规 7 3 2 2 2 2 5" xfId="3078"/>
    <cellStyle name="常规 7 3 2 2 2 3" xfId="6584"/>
    <cellStyle name="常规 7 3 2 2 2 4" xfId="6585"/>
    <cellStyle name="常规 7 3 2 2 3" xfId="1433"/>
    <cellStyle name="常规 7 3 2 2 3 2" xfId="6586"/>
    <cellStyle name="常规 7 3 2 2 3 2 2" xfId="6587"/>
    <cellStyle name="常规 7 3 2 2 3 2 3" xfId="6589"/>
    <cellStyle name="常规 7 3 2 2 3 2 4" xfId="3082"/>
    <cellStyle name="常规 7 3 2 2 3 2 5" xfId="3085"/>
    <cellStyle name="常规 7 3 2 2 3 3" xfId="6591"/>
    <cellStyle name="常规 7 3 2 2 3 4" xfId="6592"/>
    <cellStyle name="常规 7 3 2 2 4" xfId="1438"/>
    <cellStyle name="常规 7 3 2 2 4 2" xfId="6593"/>
    <cellStyle name="常规 7 3 2 2 4 3" xfId="6595"/>
    <cellStyle name="常规 7 3 2 2 4 4" xfId="6596"/>
    <cellStyle name="常规 7 3 2 2 4 5" xfId="6597"/>
    <cellStyle name="常规 7 3 2 2 5" xfId="6598"/>
    <cellStyle name="常规 7 3 2 2 6" xfId="6599"/>
    <cellStyle name="常规 7 3 2 3" xfId="6600"/>
    <cellStyle name="常规 7 3 2 3 2" xfId="6601"/>
    <cellStyle name="常规 7 3 2 3 2 2" xfId="6603"/>
    <cellStyle name="常规 7 3 2 3 2 3" xfId="6606"/>
    <cellStyle name="常规 7 3 2 3 2 4" xfId="6608"/>
    <cellStyle name="常规 7 3 2 3 2 5" xfId="6610"/>
    <cellStyle name="常规 7 3 2 3 3" xfId="1457"/>
    <cellStyle name="常规 7 3 2 3 4" xfId="6611"/>
    <cellStyle name="常规 7 3 2 4" xfId="6612"/>
    <cellStyle name="常规 7 3 2 4 2" xfId="6614"/>
    <cellStyle name="常规 7 3 2 4 2 2" xfId="6615"/>
    <cellStyle name="常规 7 3 2 4 2 3" xfId="6617"/>
    <cellStyle name="常规 7 3 2 4 2 4" xfId="6618"/>
    <cellStyle name="常规 7 3 2 4 2 5" xfId="6619"/>
    <cellStyle name="常规 7 3 2 4 3" xfId="6620"/>
    <cellStyle name="常规 7 3 2 4 4" xfId="6621"/>
    <cellStyle name="常规 7 3 2 5" xfId="6622"/>
    <cellStyle name="常规 7 3 2 5 2" xfId="6623"/>
    <cellStyle name="常规 7 3 2 5 2 2" xfId="6625"/>
    <cellStyle name="常规 7 3 2 5 2 3" xfId="6628"/>
    <cellStyle name="常规 7 3 2 5 2 4" xfId="6630"/>
    <cellStyle name="常规 7 3 2 5 2 5" xfId="6631"/>
    <cellStyle name="常规 7 3 2 5 3" xfId="6632"/>
    <cellStyle name="常规 7 3 2 5 4" xfId="6633"/>
    <cellStyle name="常规 7 3 2 6" xfId="6634"/>
    <cellStyle name="常规 7 3 2 6 2" xfId="6635"/>
    <cellStyle name="常规 7 3 2 6 2 2" xfId="6638"/>
    <cellStyle name="常规 7 3 2 6 2 3" xfId="6641"/>
    <cellStyle name="常规 7 3 2 6 2 4" xfId="6643"/>
    <cellStyle name="常规 7 3 2 6 2 5" xfId="415"/>
    <cellStyle name="常规 7 3 2 6 3" xfId="6644"/>
    <cellStyle name="常规 7 3 2 6 4" xfId="6645"/>
    <cellStyle name="常规 7 3 2 7" xfId="6646"/>
    <cellStyle name="常规 7 3 2 7 2" xfId="6647"/>
    <cellStyle name="常规 7 3 2 7 3" xfId="6648"/>
    <cellStyle name="常规 7 3 2 7 4" xfId="6649"/>
    <cellStyle name="常规 7 3 2 7 5" xfId="6650"/>
    <cellStyle name="常规 7 3 2 8" xfId="6651"/>
    <cellStyle name="常规 7 3 2 9" xfId="6652"/>
    <cellStyle name="常规 7 3 3" xfId="6653"/>
    <cellStyle name="常规 7 3 3 2" xfId="6654"/>
    <cellStyle name="常规 7 3 3 2 2" xfId="6655"/>
    <cellStyle name="常规 7 3 3 2 2 2" xfId="6656"/>
    <cellStyle name="常规 7 3 3 2 2 3" xfId="6657"/>
    <cellStyle name="常规 7 3 3 2 2 4" xfId="6658"/>
    <cellStyle name="常规 7 3 3 2 2 5" xfId="6659"/>
    <cellStyle name="常规 7 3 3 2 3" xfId="1665"/>
    <cellStyle name="常规 7 3 3 2 4" xfId="6660"/>
    <cellStyle name="常规 7 3 3 3" xfId="6661"/>
    <cellStyle name="常规 7 3 3 3 2" xfId="6662"/>
    <cellStyle name="常规 7 3 3 3 2 2" xfId="6663"/>
    <cellStyle name="常规 7 3 3 3 2 3" xfId="6664"/>
    <cellStyle name="常规 7 3 3 3 2 4" xfId="6665"/>
    <cellStyle name="常规 7 3 3 3 2 5" xfId="6666"/>
    <cellStyle name="常规 7 3 3 3 3" xfId="6667"/>
    <cellStyle name="常规 7 3 3 3 4" xfId="6668"/>
    <cellStyle name="常规 7 3 3 4" xfId="6669"/>
    <cellStyle name="常规 7 3 3 4 2" xfId="6671"/>
    <cellStyle name="常规 7 3 3 4 3" xfId="6673"/>
    <cellStyle name="常规 7 3 3 4 4" xfId="6674"/>
    <cellStyle name="常规 7 3 3 4 5" xfId="6675"/>
    <cellStyle name="常规 7 3 3 5" xfId="6677"/>
    <cellStyle name="常规 7 3 3 6" xfId="6679"/>
    <cellStyle name="常规 7 3 4" xfId="3180"/>
    <cellStyle name="常规 7 3 4 2" xfId="2254"/>
    <cellStyle name="常规 7 3 4 2 2" xfId="6680"/>
    <cellStyle name="常规 7 3 4 2 3" xfId="1700"/>
    <cellStyle name="常规 7 3 4 2 4" xfId="6681"/>
    <cellStyle name="常规 7 3 4 2 5" xfId="6682"/>
    <cellStyle name="常规 7 3 4 3" xfId="6683"/>
    <cellStyle name="常规 7 3 4 4" xfId="6684"/>
    <cellStyle name="常规 7 3 5" xfId="3182"/>
    <cellStyle name="常规 7 3 5 2" xfId="6685"/>
    <cellStyle name="常规 7 3 5 2 2" xfId="6687"/>
    <cellStyle name="常规 7 3 5 2 3" xfId="1725"/>
    <cellStyle name="常规 7 3 5 2 4" xfId="6688"/>
    <cellStyle name="常规 7 3 5 2 5" xfId="6689"/>
    <cellStyle name="常规 7 3 5 3" xfId="6690"/>
    <cellStyle name="常规 7 3 5 4" xfId="6691"/>
    <cellStyle name="常规 7 3 6" xfId="6692"/>
    <cellStyle name="常规 7 3 6 2" xfId="6693"/>
    <cellStyle name="常规 7 3 6 2 2" xfId="6694"/>
    <cellStyle name="常规 7 3 6 2 3" xfId="1744"/>
    <cellStyle name="常规 7 3 6 2 4" xfId="6695"/>
    <cellStyle name="常规 7 3 6 2 5" xfId="6696"/>
    <cellStyle name="常规 7 3 6 3" xfId="6697"/>
    <cellStyle name="常规 7 3 6 4" xfId="6698"/>
    <cellStyle name="常规 7 3 7" xfId="6699"/>
    <cellStyle name="常规 7 3 7 2" xfId="6700"/>
    <cellStyle name="常规 7 3 7 3" xfId="6701"/>
    <cellStyle name="常规 7 3 8" xfId="6702"/>
    <cellStyle name="常规 7 3 8 2" xfId="6703"/>
    <cellStyle name="常规 7 3 8 3" xfId="6704"/>
    <cellStyle name="常规 7 3 8 4" xfId="6705"/>
    <cellStyle name="常规 7 3 8 5" xfId="6706"/>
    <cellStyle name="常规 7 3 9" xfId="6707"/>
    <cellStyle name="常规 7 3 9 2" xfId="6708"/>
    <cellStyle name="常规 7 4" xfId="6710"/>
    <cellStyle name="常规 7 4 10" xfId="6711"/>
    <cellStyle name="常规 7 4 2" xfId="6712"/>
    <cellStyle name="常规 7 4 2 2" xfId="6713"/>
    <cellStyle name="常规 7 4 2 2 2" xfId="6714"/>
    <cellStyle name="常规 7 4 2 2 2 2" xfId="6715"/>
    <cellStyle name="常规 7 4 2 2 2 2 2" xfId="6716"/>
    <cellStyle name="常规 7 4 2 2 2 2 3" xfId="6717"/>
    <cellStyle name="常规 7 4 2 2 2 2 4" xfId="6718"/>
    <cellStyle name="常规 7 4 2 2 2 2 5" xfId="6719"/>
    <cellStyle name="常规 7 4 2 2 2 3" xfId="1260"/>
    <cellStyle name="常规 7 4 2 2 2 4" xfId="1264"/>
    <cellStyle name="常规 7 4 2 2 3" xfId="1918"/>
    <cellStyle name="常规 7 4 2 2 3 2" xfId="6720"/>
    <cellStyle name="常规 7 4 2 2 3 2 2" xfId="6721"/>
    <cellStyle name="常规 7 4 2 2 3 2 3" xfId="6722"/>
    <cellStyle name="常规 7 4 2 2 3 2 4" xfId="6723"/>
    <cellStyle name="常规 7 4 2 2 3 2 5" xfId="6724"/>
    <cellStyle name="常规 7 4 2 2 3 3" xfId="656"/>
    <cellStyle name="常规 7 4 2 2 3 4" xfId="6725"/>
    <cellStyle name="常规 7 4 2 2 4" xfId="1921"/>
    <cellStyle name="常规 7 4 2 2 4 2" xfId="6726"/>
    <cellStyle name="常规 7 4 2 2 4 3" xfId="6727"/>
    <cellStyle name="常规 7 4 2 2 4 4" xfId="6728"/>
    <cellStyle name="常规 7 4 2 2 4 5" xfId="6729"/>
    <cellStyle name="常规 7 4 2 2 5" xfId="6730"/>
    <cellStyle name="常规 7 4 2 2 6" xfId="6731"/>
    <cellStyle name="常规 7 4 2 3" xfId="6732"/>
    <cellStyle name="常规 7 4 2 3 2" xfId="6733"/>
    <cellStyle name="常规 7 4 2 3 2 2" xfId="6734"/>
    <cellStyle name="常规 7 4 2 3 2 3" xfId="1281"/>
    <cellStyle name="常规 7 4 2 3 2 4" xfId="1289"/>
    <cellStyle name="常规 7 4 2 3 2 5" xfId="1295"/>
    <cellStyle name="常规 7 4 2 3 3" xfId="1928"/>
    <cellStyle name="常规 7 4 2 3 4" xfId="6735"/>
    <cellStyle name="常规 7 4 2 4" xfId="6736"/>
    <cellStyle name="常规 7 4 2 4 2" xfId="6737"/>
    <cellStyle name="常规 7 4 2 4 2 2" xfId="6738"/>
    <cellStyle name="常规 7 4 2 4 2 3" xfId="6739"/>
    <cellStyle name="常规 7 4 2 4 2 4" xfId="6740"/>
    <cellStyle name="常规 7 4 2 4 2 5" xfId="6741"/>
    <cellStyle name="常规 7 4 2 4 3" xfId="6742"/>
    <cellStyle name="常规 7 4 2 4 4" xfId="6743"/>
    <cellStyle name="常规 7 4 2 5" xfId="6744"/>
    <cellStyle name="常规 7 4 2 5 2" xfId="6745"/>
    <cellStyle name="常规 7 4 2 5 2 2" xfId="6746"/>
    <cellStyle name="常规 7 4 2 5 2 3" xfId="6747"/>
    <cellStyle name="常规 7 4 2 5 2 4" xfId="6748"/>
    <cellStyle name="常规 7 4 2 5 2 5" xfId="6749"/>
    <cellStyle name="常规 7 4 2 5 3" xfId="6750"/>
    <cellStyle name="常规 7 4 2 5 4" xfId="6751"/>
    <cellStyle name="常规 7 4 2 6" xfId="6753"/>
    <cellStyle name="常规 7 4 2 6 2" xfId="6754"/>
    <cellStyle name="常规 7 4 2 6 2 2" xfId="6755"/>
    <cellStyle name="常规 7 4 2 6 2 3" xfId="6756"/>
    <cellStyle name="常规 7 4 2 6 2 4" xfId="6757"/>
    <cellStyle name="常规 7 4 2 6 2 5" xfId="2560"/>
    <cellStyle name="常规 7 4 2 6 3" xfId="6758"/>
    <cellStyle name="常规 7 4 2 6 4" xfId="6759"/>
    <cellStyle name="常规 7 4 2 7" xfId="6760"/>
    <cellStyle name="常规 7 4 2 7 2" xfId="6761"/>
    <cellStyle name="常规 7 4 2 7 3" xfId="6762"/>
    <cellStyle name="常规 7 4 2 7 4" xfId="6763"/>
    <cellStyle name="常规 7 4 2 7 5" xfId="6764"/>
    <cellStyle name="常规 7 4 2 8" xfId="6765"/>
    <cellStyle name="常规 7 4 2 9" xfId="6766"/>
    <cellStyle name="常规 7 4 3" xfId="6767"/>
    <cellStyle name="常规 7 4 3 2" xfId="6768"/>
    <cellStyle name="常规 7 4 3 2 2" xfId="6769"/>
    <cellStyle name="常规 7 4 3 2 2 2" xfId="6770"/>
    <cellStyle name="常规 7 4 3 2 2 3" xfId="6771"/>
    <cellStyle name="常规 7 4 3 2 2 4" xfId="6772"/>
    <cellStyle name="常规 7 4 3 2 2 5" xfId="6773"/>
    <cellStyle name="常规 7 4 3 2 3" xfId="1684"/>
    <cellStyle name="常规 7 4 3 2 4" xfId="6774"/>
    <cellStyle name="常规 7 4 3 3" xfId="6775"/>
    <cellStyle name="常规 7 4 3 3 2" xfId="6776"/>
    <cellStyle name="常规 7 4 3 3 2 2" xfId="6777"/>
    <cellStyle name="常规 7 4 3 3 2 3" xfId="6778"/>
    <cellStyle name="常规 7 4 3 3 2 4" xfId="6779"/>
    <cellStyle name="常规 7 4 3 3 2 5" xfId="6780"/>
    <cellStyle name="常规 7 4 3 3 3" xfId="6781"/>
    <cellStyle name="常规 7 4 3 3 4" xfId="6782"/>
    <cellStyle name="常规 7 4 3 4" xfId="6783"/>
    <cellStyle name="常规 7 4 3 4 2" xfId="6784"/>
    <cellStyle name="常规 7 4 3 4 3" xfId="6785"/>
    <cellStyle name="常规 7 4 3 4 4" xfId="6786"/>
    <cellStyle name="常规 7 4 3 4 5" xfId="6787"/>
    <cellStyle name="常规 7 4 3 5" xfId="6789"/>
    <cellStyle name="常规 7 4 3 6" xfId="6792"/>
    <cellStyle name="常规 7 4 4" xfId="287"/>
    <cellStyle name="常规 7 4 4 2" xfId="6793"/>
    <cellStyle name="常规 7 4 4 2 2" xfId="6794"/>
    <cellStyle name="常规 7 4 4 2 3" xfId="1952"/>
    <cellStyle name="常规 7 4 4 2 4" xfId="6795"/>
    <cellStyle name="常规 7 4 4 2 5" xfId="6796"/>
    <cellStyle name="常规 7 4 4 3" xfId="6797"/>
    <cellStyle name="常规 7 4 4 4" xfId="6798"/>
    <cellStyle name="常规 7 4 5" xfId="3186"/>
    <cellStyle name="常规 7 4 5 2" xfId="6799"/>
    <cellStyle name="常规 7 4 5 2 2" xfId="6800"/>
    <cellStyle name="常规 7 4 5 2 3" xfId="501"/>
    <cellStyle name="常规 7 4 5 2 4" xfId="6801"/>
    <cellStyle name="常规 7 4 5 2 5" xfId="6802"/>
    <cellStyle name="常规 7 4 5 3" xfId="6803"/>
    <cellStyle name="常规 7 4 5 4" xfId="6804"/>
    <cellStyle name="常规 7 4 6" xfId="6805"/>
    <cellStyle name="常规 7 4 6 2" xfId="6806"/>
    <cellStyle name="常规 7 4 6 2 2" xfId="6807"/>
    <cellStyle name="常规 7 4 6 2 3" xfId="1981"/>
    <cellStyle name="常规 7 4 6 2 4" xfId="6808"/>
    <cellStyle name="常规 7 4 6 2 5" xfId="6809"/>
    <cellStyle name="常规 7 4 6 3" xfId="6810"/>
    <cellStyle name="常规 7 4 6 4" xfId="6811"/>
    <cellStyle name="常规 7 4 7" xfId="6812"/>
    <cellStyle name="常规 7 4 7 2" xfId="6813"/>
    <cellStyle name="常规 7 4 7 3" xfId="6814"/>
    <cellStyle name="常规 7 4 8" xfId="6815"/>
    <cellStyle name="常规 7 4 8 2" xfId="6816"/>
    <cellStyle name="常规 7 4 8 3" xfId="6817"/>
    <cellStyle name="常规 7 4 8 4" xfId="6818"/>
    <cellStyle name="常规 7 4 8 5" xfId="6819"/>
    <cellStyle name="常规 7 4 9" xfId="6820"/>
    <cellStyle name="常规 7 4 9 2" xfId="6821"/>
    <cellStyle name="常规 7 5" xfId="6822"/>
    <cellStyle name="常规 7 5 2" xfId="6823"/>
    <cellStyle name="常规 7 5 2 2" xfId="6824"/>
    <cellStyle name="常规 7 5 3" xfId="6825"/>
    <cellStyle name="常规 7 6" xfId="6826"/>
    <cellStyle name="常规 7 6 2" xfId="6827"/>
    <cellStyle name="常规 7 6 2 2" xfId="6829"/>
    <cellStyle name="常规 7 6 2 3" xfId="6831"/>
    <cellStyle name="常规 7 6 3" xfId="6832"/>
    <cellStyle name="常规 7 7" xfId="6833"/>
    <cellStyle name="常规 7 7 2" xfId="6834"/>
    <cellStyle name="常规 7 7 2 2" xfId="6835"/>
    <cellStyle name="常规 7 7 2 3" xfId="6836"/>
    <cellStyle name="常规 7 7 3" xfId="6837"/>
    <cellStyle name="常规 7 8" xfId="449"/>
    <cellStyle name="常规 7 8 2" xfId="6838"/>
    <cellStyle name="常规 7 8 3" xfId="6839"/>
    <cellStyle name="常规 7 9" xfId="6840"/>
    <cellStyle name="常规 7 9 2" xfId="6841"/>
    <cellStyle name="常规 7 9 3" xfId="6842"/>
    <cellStyle name="常规 71" xfId="6843"/>
    <cellStyle name="常规 71 2" xfId="6844"/>
    <cellStyle name="常规 71 3" xfId="6845"/>
    <cellStyle name="常规 71 4" xfId="6846"/>
    <cellStyle name="常规 74" xfId="6847"/>
    <cellStyle name="常规 8" xfId="6848"/>
    <cellStyle name="常规 8 2" xfId="6849"/>
    <cellStyle name="常规 8 2 2" xfId="6851"/>
    <cellStyle name="常规 8 3" xfId="6602"/>
    <cellStyle name="常规 8 3 2" xfId="6852"/>
    <cellStyle name="常规 8 4" xfId="6605"/>
    <cellStyle name="常规 8 5" xfId="6607"/>
    <cellStyle name="常规 8 6" xfId="6609"/>
    <cellStyle name="常规 8 7" xfId="6853"/>
    <cellStyle name="常规 8 8" xfId="6854"/>
    <cellStyle name="常规 9" xfId="6855"/>
    <cellStyle name="常规 9 2" xfId="6856"/>
    <cellStyle name="常规 9 2 2" xfId="6858"/>
    <cellStyle name="常规 9 3" xfId="6859"/>
    <cellStyle name="常规 9 3 2" xfId="6860"/>
    <cellStyle name="常规 9 4" xfId="6862"/>
    <cellStyle name="常规 9 5" xfId="6863"/>
    <cellStyle name="超级链接_B4-1审计项目工时预算与控制表(集团)" xfId="6864"/>
    <cellStyle name="超链接 2" xfId="6865"/>
    <cellStyle name="超链接 2 2" xfId="6866"/>
    <cellStyle name="超链接 3" xfId="6867"/>
    <cellStyle name="分级显示行_1_4附件二凯旋评估表" xfId="6869"/>
    <cellStyle name="分级显示列_1_PERSON2" xfId="6870"/>
    <cellStyle name="好 10" xfId="6871"/>
    <cellStyle name="好 10 2" xfId="4456"/>
    <cellStyle name="好 10 2 2" xfId="6872"/>
    <cellStyle name="好 10 2 2 2" xfId="6873"/>
    <cellStyle name="好 10 2 3" xfId="6874"/>
    <cellStyle name="好 10 3" xfId="6875"/>
    <cellStyle name="好 10 3 2" xfId="6876"/>
    <cellStyle name="好 10 3 3" xfId="6877"/>
    <cellStyle name="好 10 4" xfId="6878"/>
    <cellStyle name="好 10 4 2" xfId="6879"/>
    <cellStyle name="好 10 5" xfId="6880"/>
    <cellStyle name="好 11" xfId="4260"/>
    <cellStyle name="好 11 2" xfId="4461"/>
    <cellStyle name="好 11 2 2" xfId="6881"/>
    <cellStyle name="好 11 2 2 2" xfId="6882"/>
    <cellStyle name="好 11 2 3" xfId="6883"/>
    <cellStyle name="好 11 3" xfId="6884"/>
    <cellStyle name="好 11 3 2" xfId="6885"/>
    <cellStyle name="好 11 3 3" xfId="6886"/>
    <cellStyle name="好 11 4" xfId="6887"/>
    <cellStyle name="好 11 4 2" xfId="6888"/>
    <cellStyle name="好 11 5" xfId="6889"/>
    <cellStyle name="好 12" xfId="6890"/>
    <cellStyle name="好 12 2" xfId="4466"/>
    <cellStyle name="好 12 2 2" xfId="6892"/>
    <cellStyle name="好 12 2 2 2" xfId="6317"/>
    <cellStyle name="好 12 2 3" xfId="6894"/>
    <cellStyle name="好 12 3" xfId="6895"/>
    <cellStyle name="好 12 3 2" xfId="6898"/>
    <cellStyle name="好 12 3 3" xfId="6901"/>
    <cellStyle name="好 12 4" xfId="6903"/>
    <cellStyle name="好 12 4 2" xfId="6905"/>
    <cellStyle name="好 12 5" xfId="6906"/>
    <cellStyle name="好 13" xfId="6907"/>
    <cellStyle name="好 13 2" xfId="4470"/>
    <cellStyle name="好 13 2 2" xfId="6908"/>
    <cellStyle name="好 13 3" xfId="6909"/>
    <cellStyle name="好 13 3 2" xfId="6911"/>
    <cellStyle name="好 13 3 2 2" xfId="6913"/>
    <cellStyle name="好 13 3 2 3" xfId="6914"/>
    <cellStyle name="好 13 3 3" xfId="6916"/>
    <cellStyle name="好 13 3 4" xfId="6918"/>
    <cellStyle name="好 13 4" xfId="6919"/>
    <cellStyle name="好 13 4 2" xfId="6920"/>
    <cellStyle name="好 13 5" xfId="6445"/>
    <cellStyle name="好 14" xfId="6921"/>
    <cellStyle name="好 15" xfId="6922"/>
    <cellStyle name="好 16" xfId="5521"/>
    <cellStyle name="好 2" xfId="6923"/>
    <cellStyle name="好 2 2" xfId="6924"/>
    <cellStyle name="好 2 2 2" xfId="6925"/>
    <cellStyle name="好 2 2 2 2" xfId="6926"/>
    <cellStyle name="好 2 2 3" xfId="6927"/>
    <cellStyle name="好 2 3" xfId="6928"/>
    <cellStyle name="好 2 3 2" xfId="6929"/>
    <cellStyle name="好 2 3 3" xfId="6930"/>
    <cellStyle name="好 2 4" xfId="6931"/>
    <cellStyle name="好 2 4 2" xfId="6932"/>
    <cellStyle name="好 2 5" xfId="6933"/>
    <cellStyle name="好 3" xfId="6934"/>
    <cellStyle name="好 3 2" xfId="6935"/>
    <cellStyle name="好 3 2 2" xfId="6936"/>
    <cellStyle name="好 3 2 2 2" xfId="6937"/>
    <cellStyle name="好 3 2 3" xfId="2350"/>
    <cellStyle name="好 3 3" xfId="6938"/>
    <cellStyle name="好 3 3 2" xfId="6939"/>
    <cellStyle name="好 3 3 3" xfId="2368"/>
    <cellStyle name="好 3 4" xfId="6940"/>
    <cellStyle name="好 3 4 2" xfId="6941"/>
    <cellStyle name="好 3 5" xfId="6942"/>
    <cellStyle name="好 3 6" xfId="6943"/>
    <cellStyle name="好 4" xfId="6944"/>
    <cellStyle name="好 4 2" xfId="6945"/>
    <cellStyle name="好 4 2 2" xfId="6946"/>
    <cellStyle name="好 4 2 2 2" xfId="6948"/>
    <cellStyle name="好 4 2 3" xfId="6949"/>
    <cellStyle name="好 4 3" xfId="6950"/>
    <cellStyle name="好 4 3 2" xfId="6951"/>
    <cellStyle name="好 4 3 3" xfId="6952"/>
    <cellStyle name="好 4 4" xfId="6828"/>
    <cellStyle name="好 4 4 2" xfId="6953"/>
    <cellStyle name="好 4 5" xfId="6830"/>
    <cellStyle name="好 5" xfId="6954"/>
    <cellStyle name="好 5 2" xfId="6955"/>
    <cellStyle name="好 5 2 2" xfId="6956"/>
    <cellStyle name="好 5 2 2 2" xfId="6958"/>
    <cellStyle name="好 5 2 3" xfId="6959"/>
    <cellStyle name="好 5 3" xfId="6960"/>
    <cellStyle name="好 5 3 2" xfId="6961"/>
    <cellStyle name="好 5 3 3" xfId="6962"/>
    <cellStyle name="好 5 4" xfId="6963"/>
    <cellStyle name="好 5 4 2" xfId="6964"/>
    <cellStyle name="好 5 5" xfId="6965"/>
    <cellStyle name="好 6" xfId="6966"/>
    <cellStyle name="好 6 2" xfId="6967"/>
    <cellStyle name="好 6 2 2" xfId="6968"/>
    <cellStyle name="好 6 2 2 2" xfId="6969"/>
    <cellStyle name="好 6 2 3" xfId="6970"/>
    <cellStyle name="好 6 3" xfId="6971"/>
    <cellStyle name="好 6 3 2" xfId="6972"/>
    <cellStyle name="好 6 3 3" xfId="6973"/>
    <cellStyle name="好 6 4" xfId="6974"/>
    <cellStyle name="好 6 4 2" xfId="6975"/>
    <cellStyle name="好 6 5" xfId="6976"/>
    <cellStyle name="好 7" xfId="6977"/>
    <cellStyle name="好 7 2" xfId="6978"/>
    <cellStyle name="好 7 2 2" xfId="6979"/>
    <cellStyle name="好 7 2 2 2" xfId="6980"/>
    <cellStyle name="好 7 2 3" xfId="6981"/>
    <cellStyle name="好 7 3" xfId="6982"/>
    <cellStyle name="好 7 3 2" xfId="6983"/>
    <cellStyle name="好 7 3 3" xfId="6984"/>
    <cellStyle name="好 7 4" xfId="6985"/>
    <cellStyle name="好 7 4 2" xfId="6986"/>
    <cellStyle name="好 7 5" xfId="6987"/>
    <cellStyle name="好 8" xfId="6988"/>
    <cellStyle name="好 8 2" xfId="6989"/>
    <cellStyle name="好 8 2 2" xfId="6990"/>
    <cellStyle name="好 8 2 2 2" xfId="6991"/>
    <cellStyle name="好 8 2 3" xfId="764"/>
    <cellStyle name="好 8 3" xfId="6992"/>
    <cellStyle name="好 8 3 2" xfId="6993"/>
    <cellStyle name="好 8 3 3" xfId="575"/>
    <cellStyle name="好 8 4" xfId="4354"/>
    <cellStyle name="好 8 4 2" xfId="6994"/>
    <cellStyle name="好 8 5" xfId="6995"/>
    <cellStyle name="好 9" xfId="6996"/>
    <cellStyle name="好 9 2" xfId="6997"/>
    <cellStyle name="好 9 2 2" xfId="6998"/>
    <cellStyle name="好 9 2 2 2" xfId="6999"/>
    <cellStyle name="好 9 2 3" xfId="7000"/>
    <cellStyle name="好 9 3" xfId="7001"/>
    <cellStyle name="好 9 3 2" xfId="7002"/>
    <cellStyle name="好 9 3 3" xfId="7003"/>
    <cellStyle name="好 9 4" xfId="4356"/>
    <cellStyle name="好 9 4 2" xfId="7004"/>
    <cellStyle name="好 9 5" xfId="3669"/>
    <cellStyle name="好_06年出版社" xfId="7005"/>
    <cellStyle name="好_06年拍卖" xfId="7006"/>
    <cellStyle name="好_06年瑞祥泰" xfId="7007"/>
    <cellStyle name="好_07年瑞祥泰" xfId="7008"/>
    <cellStyle name="好_12账龄分析" xfId="7009"/>
    <cellStyle name="好_12账龄分析 2" xfId="7010"/>
    <cellStyle name="好_12账龄分析 2 2" xfId="7011"/>
    <cellStyle name="好_12账龄分析 3" xfId="7012"/>
    <cellStyle name="好_12账龄分析 4" xfId="7013"/>
    <cellStyle name="好_CF-九江天赐" xfId="7014"/>
    <cellStyle name="好_报表2011年九江天赐" xfId="7015"/>
    <cellStyle name="好_报表2011年天赐高新" xfId="7016"/>
    <cellStyle name="好_报表2011年有机硅" xfId="7017"/>
    <cellStyle name="好_附注插件2010" xfId="7018"/>
    <cellStyle name="好_黑猫焦化附注" xfId="7019"/>
    <cellStyle name="好_栏目销售率(2)" xfId="7020"/>
    <cellStyle name="好_调整分录2011年天赐高新" xfId="7021"/>
    <cellStyle name="好_有机硅现金流" xfId="7022"/>
    <cellStyle name="好_账龄02" xfId="1166"/>
    <cellStyle name="好_账龄02 2" xfId="1172"/>
    <cellStyle name="好_账龄02 2 2" xfId="2658"/>
    <cellStyle name="好_账龄02 3" xfId="1180"/>
    <cellStyle name="好_账龄02 4" xfId="7023"/>
    <cellStyle name="好_账龄02." xfId="7024"/>
    <cellStyle name="好_账龄02. 2" xfId="7025"/>
    <cellStyle name="好_账龄02. 2 2" xfId="7026"/>
    <cellStyle name="好_账龄02. 3" xfId="7028"/>
    <cellStyle name="好_账龄02. 4" xfId="7029"/>
    <cellStyle name="好_账龄07" xfId="7031"/>
    <cellStyle name="好_账龄07 2" xfId="7033"/>
    <cellStyle name="好_账龄07 2 2" xfId="7035"/>
    <cellStyle name="好_账龄07 3" xfId="7037"/>
    <cellStyle name="好_账龄07 4" xfId="7039"/>
    <cellStyle name="好_账龄08" xfId="7040"/>
    <cellStyle name="好_账龄08 2" xfId="7042"/>
    <cellStyle name="好_账龄08 2 2" xfId="4819"/>
    <cellStyle name="好_账龄08 3" xfId="7044"/>
    <cellStyle name="好_账龄08 4" xfId="7046"/>
    <cellStyle name="好_账龄09" xfId="7047"/>
    <cellStyle name="好_账龄09 2" xfId="7048"/>
    <cellStyle name="好_账龄09 2 2" xfId="7049"/>
    <cellStyle name="好_账龄09 3" xfId="7050"/>
    <cellStyle name="好_账龄09 4" xfId="7051"/>
    <cellStyle name="好_账龄10" xfId="7052"/>
    <cellStyle name="好_账龄10 2" xfId="7053"/>
    <cellStyle name="好_账龄10 2 2" xfId="7054"/>
    <cellStyle name="好_账龄10 3" xfId="7055"/>
    <cellStyle name="好_账龄10 4" xfId="7056"/>
    <cellStyle name="好_账龄11" xfId="7057"/>
    <cellStyle name="好_账龄11 2" xfId="7058"/>
    <cellStyle name="好_账龄11 2 2" xfId="1896"/>
    <cellStyle name="好_账龄11 3" xfId="7059"/>
    <cellStyle name="好_账龄11 4" xfId="7060"/>
    <cellStyle name="好_账龄12" xfId="7030"/>
    <cellStyle name="好_账龄12 2" xfId="7032"/>
    <cellStyle name="好_账龄12 2 2" xfId="7034"/>
    <cellStyle name="好_账龄12 3" xfId="7036"/>
    <cellStyle name="好_账龄12 4" xfId="7038"/>
    <cellStyle name="好_账龄分析2" xfId="7061"/>
    <cellStyle name="好_账龄分析2 2" xfId="7062"/>
    <cellStyle name="好_账龄分析2 2 2" xfId="7063"/>
    <cellStyle name="好_账龄分析2 3" xfId="7064"/>
    <cellStyle name="好_账龄分析2 4" xfId="7065"/>
    <cellStyle name="好_中国书店出版社(09审计）往来科目需填写表格" xfId="2426"/>
    <cellStyle name="好_中国书店瑞祥泰 (09审计）往来科目需填写表格" xfId="3929"/>
    <cellStyle name="好_中航文化序时账&amp;余额表" xfId="5416"/>
    <cellStyle name="桁区切り [0.00]_１１月価格表" xfId="7066"/>
    <cellStyle name="桁区切り_１１月価格表" xfId="7067"/>
    <cellStyle name="汇总 10" xfId="7068"/>
    <cellStyle name="汇总 10 10" xfId="7069"/>
    <cellStyle name="汇总 10 10 2" xfId="7070"/>
    <cellStyle name="汇总 10 11" xfId="7071"/>
    <cellStyle name="汇总 10 11 2" xfId="7072"/>
    <cellStyle name="汇总 10 12" xfId="7073"/>
    <cellStyle name="汇总 10 13" xfId="7074"/>
    <cellStyle name="汇总 10 14" xfId="7075"/>
    <cellStyle name="汇总 10 15" xfId="7076"/>
    <cellStyle name="汇总 10 16" xfId="7077"/>
    <cellStyle name="汇总 10 2" xfId="7078"/>
    <cellStyle name="汇总 10 2 2" xfId="7079"/>
    <cellStyle name="汇总 10 2 2 2" xfId="7080"/>
    <cellStyle name="汇总 10 2 3" xfId="7081"/>
    <cellStyle name="汇总 10 2 4" xfId="7082"/>
    <cellStyle name="汇总 10 2 5" xfId="7084"/>
    <cellStyle name="汇总 10 3" xfId="7085"/>
    <cellStyle name="汇总 10 3 2" xfId="7086"/>
    <cellStyle name="汇总 10 3 3" xfId="7087"/>
    <cellStyle name="汇总 10 4" xfId="7088"/>
    <cellStyle name="汇总 10 4 2" xfId="7089"/>
    <cellStyle name="汇总 10 5" xfId="119"/>
    <cellStyle name="汇总 10 5 2" xfId="7090"/>
    <cellStyle name="汇总 10 6" xfId="7091"/>
    <cellStyle name="汇总 10 6 2" xfId="7092"/>
    <cellStyle name="汇总 10 7" xfId="7093"/>
    <cellStyle name="汇总 10 7 2" xfId="7094"/>
    <cellStyle name="汇总 10 8" xfId="7095"/>
    <cellStyle name="汇总 10 8 2" xfId="7027"/>
    <cellStyle name="汇总 10 9" xfId="7096"/>
    <cellStyle name="汇总 10 9 2" xfId="7097"/>
    <cellStyle name="汇总 11" xfId="7099"/>
    <cellStyle name="汇总 11 10" xfId="5921"/>
    <cellStyle name="汇总 11 10 2" xfId="7100"/>
    <cellStyle name="汇总 11 11" xfId="7101"/>
    <cellStyle name="汇总 11 11 2" xfId="7102"/>
    <cellStyle name="汇总 11 12" xfId="7103"/>
    <cellStyle name="汇总 11 13" xfId="7104"/>
    <cellStyle name="汇总 11 14" xfId="7105"/>
    <cellStyle name="汇总 11 15" xfId="7106"/>
    <cellStyle name="汇总 11 16" xfId="7107"/>
    <cellStyle name="汇总 11 2" xfId="7108"/>
    <cellStyle name="汇总 11 2 2" xfId="7109"/>
    <cellStyle name="汇总 11 2 2 2" xfId="7110"/>
    <cellStyle name="汇总 11 2 3" xfId="7111"/>
    <cellStyle name="汇总 11 2 4" xfId="7112"/>
    <cellStyle name="汇总 11 2 5" xfId="7113"/>
    <cellStyle name="汇总 11 3" xfId="7114"/>
    <cellStyle name="汇总 11 3 2" xfId="7115"/>
    <cellStyle name="汇总 11 3 3" xfId="7116"/>
    <cellStyle name="汇总 11 4" xfId="7117"/>
    <cellStyle name="汇总 11 4 2" xfId="7118"/>
    <cellStyle name="汇总 11 5" xfId="7119"/>
    <cellStyle name="汇总 11 5 2" xfId="7120"/>
    <cellStyle name="汇总 11 6" xfId="7121"/>
    <cellStyle name="汇总 11 6 2" xfId="7122"/>
    <cellStyle name="汇总 11 7" xfId="7123"/>
    <cellStyle name="汇总 11 7 2" xfId="7124"/>
    <cellStyle name="汇总 11 8" xfId="7125"/>
    <cellStyle name="汇总 11 8 2" xfId="7126"/>
    <cellStyle name="汇总 11 9" xfId="7127"/>
    <cellStyle name="汇总 11 9 2" xfId="7128"/>
    <cellStyle name="汇总 12" xfId="7129"/>
    <cellStyle name="汇总 12 10" xfId="1224"/>
    <cellStyle name="汇总 12 10 2" xfId="1228"/>
    <cellStyle name="汇总 12 11" xfId="1237"/>
    <cellStyle name="汇总 12 11 2" xfId="2848"/>
    <cellStyle name="汇总 12 12" xfId="7130"/>
    <cellStyle name="汇总 12 13" xfId="4201"/>
    <cellStyle name="汇总 12 14" xfId="7131"/>
    <cellStyle name="汇总 12 15" xfId="7132"/>
    <cellStyle name="汇总 12 16" xfId="7133"/>
    <cellStyle name="汇总 12 2" xfId="4541"/>
    <cellStyle name="汇总 12 2 2" xfId="7134"/>
    <cellStyle name="汇总 12 2 2 2" xfId="7135"/>
    <cellStyle name="汇总 12 2 3" xfId="7136"/>
    <cellStyle name="汇总 12 2 4" xfId="7137"/>
    <cellStyle name="汇总 12 2 5" xfId="7138"/>
    <cellStyle name="汇总 12 3" xfId="7139"/>
    <cellStyle name="汇总 12 3 2" xfId="7140"/>
    <cellStyle name="汇总 12 3 3" xfId="7141"/>
    <cellStyle name="汇总 12 4" xfId="7142"/>
    <cellStyle name="汇总 12 4 2" xfId="7143"/>
    <cellStyle name="汇总 12 5" xfId="7144"/>
    <cellStyle name="汇总 12 5 2" xfId="7145"/>
    <cellStyle name="汇总 12 6" xfId="7146"/>
    <cellStyle name="汇总 12 6 2" xfId="7147"/>
    <cellStyle name="汇总 12 7" xfId="7148"/>
    <cellStyle name="汇总 12 7 2" xfId="7149"/>
    <cellStyle name="汇总 12 8" xfId="7150"/>
    <cellStyle name="汇总 12 8 2" xfId="7151"/>
    <cellStyle name="汇总 12 9" xfId="7152"/>
    <cellStyle name="汇总 12 9 2" xfId="7153"/>
    <cellStyle name="汇总 13" xfId="7154"/>
    <cellStyle name="汇总 13 10" xfId="7155"/>
    <cellStyle name="汇总 13 10 2" xfId="7156"/>
    <cellStyle name="汇总 13 11" xfId="7157"/>
    <cellStyle name="汇总 13 11 2" xfId="7158"/>
    <cellStyle name="汇总 13 12" xfId="7159"/>
    <cellStyle name="汇总 13 13" xfId="7160"/>
    <cellStyle name="汇总 13 14" xfId="7161"/>
    <cellStyle name="汇总 13 15" xfId="7162"/>
    <cellStyle name="汇总 13 16" xfId="2938"/>
    <cellStyle name="汇总 13 2" xfId="7163"/>
    <cellStyle name="汇总 13 2 2" xfId="7164"/>
    <cellStyle name="汇总 13 2 2 2" xfId="7165"/>
    <cellStyle name="汇总 13 2 3" xfId="7166"/>
    <cellStyle name="汇总 13 2 4" xfId="7167"/>
    <cellStyle name="汇总 13 2 5" xfId="7168"/>
    <cellStyle name="汇总 13 3" xfId="7169"/>
    <cellStyle name="汇总 13 3 2" xfId="7170"/>
    <cellStyle name="汇总 13 3 3" xfId="7171"/>
    <cellStyle name="汇总 13 4" xfId="7172"/>
    <cellStyle name="汇总 13 4 2" xfId="7173"/>
    <cellStyle name="汇总 13 5" xfId="7174"/>
    <cellStyle name="汇总 13 5 2" xfId="7175"/>
    <cellStyle name="汇总 13 6" xfId="7176"/>
    <cellStyle name="汇总 13 6 2" xfId="7177"/>
    <cellStyle name="汇总 13 7" xfId="7178"/>
    <cellStyle name="汇总 13 7 2" xfId="7179"/>
    <cellStyle name="汇总 13 8" xfId="7180"/>
    <cellStyle name="汇总 13 8 2" xfId="7181"/>
    <cellStyle name="汇总 13 9" xfId="7182"/>
    <cellStyle name="汇总 13 9 2" xfId="7183"/>
    <cellStyle name="汇总 14" xfId="7184"/>
    <cellStyle name="汇总 15" xfId="7185"/>
    <cellStyle name="汇总 16" xfId="4570"/>
    <cellStyle name="汇总 2" xfId="7186"/>
    <cellStyle name="汇总 2 10" xfId="7187"/>
    <cellStyle name="汇总 2 10 2" xfId="7188"/>
    <cellStyle name="汇总 2 11" xfId="7189"/>
    <cellStyle name="汇总 2 11 2" xfId="7191"/>
    <cellStyle name="汇总 2 12" xfId="7192"/>
    <cellStyle name="汇总 2 13" xfId="7193"/>
    <cellStyle name="汇总 2 14" xfId="7194"/>
    <cellStyle name="汇总 2 15" xfId="7196"/>
    <cellStyle name="汇总 2 16" xfId="7198"/>
    <cellStyle name="汇总 2 2" xfId="7199"/>
    <cellStyle name="汇总 2 2 2" xfId="7200"/>
    <cellStyle name="汇总 2 2 2 2" xfId="7202"/>
    <cellStyle name="汇总 2 2 3" xfId="7203"/>
    <cellStyle name="汇总 2 2 4" xfId="7204"/>
    <cellStyle name="汇总 2 2 5" xfId="7205"/>
    <cellStyle name="汇总 2 3" xfId="7206"/>
    <cellStyle name="汇总 2 3 2" xfId="2315"/>
    <cellStyle name="汇总 2 3 3" xfId="24"/>
    <cellStyle name="汇总 2 4" xfId="7207"/>
    <cellStyle name="汇总 2 4 2" xfId="2343"/>
    <cellStyle name="汇总 2 5" xfId="7208"/>
    <cellStyle name="汇总 2 5 2" xfId="2362"/>
    <cellStyle name="汇总 2 6" xfId="7209"/>
    <cellStyle name="汇总 2 6 2" xfId="2379"/>
    <cellStyle name="汇总 2 7" xfId="7210"/>
    <cellStyle name="汇总 2 7 2" xfId="7211"/>
    <cellStyle name="汇总 2 8" xfId="7212"/>
    <cellStyle name="汇总 2 8 2" xfId="7213"/>
    <cellStyle name="汇总 2 9" xfId="7214"/>
    <cellStyle name="汇总 2 9 2" xfId="7215"/>
    <cellStyle name="汇总 3" xfId="7216"/>
    <cellStyle name="汇总 3 10" xfId="7217"/>
    <cellStyle name="汇总 3 10 2" xfId="7218"/>
    <cellStyle name="汇总 3 11" xfId="7219"/>
    <cellStyle name="汇总 3 11 2" xfId="7220"/>
    <cellStyle name="汇总 3 12" xfId="7221"/>
    <cellStyle name="汇总 3 13" xfId="7222"/>
    <cellStyle name="汇总 3 14" xfId="7223"/>
    <cellStyle name="汇总 3 15" xfId="6670"/>
    <cellStyle name="汇总 3 16" xfId="6672"/>
    <cellStyle name="汇总 3 2" xfId="7224"/>
    <cellStyle name="汇总 3 2 2" xfId="7225"/>
    <cellStyle name="汇总 3 2 2 2" xfId="7226"/>
    <cellStyle name="汇总 3 2 3" xfId="7227"/>
    <cellStyle name="汇总 3 2 4" xfId="7228"/>
    <cellStyle name="汇总 3 2 5" xfId="7229"/>
    <cellStyle name="汇总 3 3" xfId="7230"/>
    <cellStyle name="汇总 3 3 2" xfId="7231"/>
    <cellStyle name="汇总 3 3 3" xfId="7232"/>
    <cellStyle name="汇总 3 4" xfId="7233"/>
    <cellStyle name="汇总 3 4 2" xfId="7234"/>
    <cellStyle name="汇总 3 4 3" xfId="7235"/>
    <cellStyle name="汇总 3 5" xfId="7236"/>
    <cellStyle name="汇总 3 5 2" xfId="7237"/>
    <cellStyle name="汇总 3 6" xfId="7238"/>
    <cellStyle name="汇总 3 6 2" xfId="7239"/>
    <cellStyle name="汇总 3 7" xfId="7240"/>
    <cellStyle name="汇总 3 7 2" xfId="7241"/>
    <cellStyle name="汇总 3 8" xfId="7242"/>
    <cellStyle name="汇总 3 8 2" xfId="5587"/>
    <cellStyle name="汇总 3 9" xfId="7243"/>
    <cellStyle name="汇总 3 9 2" xfId="5601"/>
    <cellStyle name="汇总 4" xfId="7244"/>
    <cellStyle name="汇总 4 10" xfId="7245"/>
    <cellStyle name="汇总 4 10 2" xfId="7246"/>
    <cellStyle name="汇总 4 11" xfId="4605"/>
    <cellStyle name="汇总 4 11 2" xfId="7247"/>
    <cellStyle name="汇总 4 12" xfId="7248"/>
    <cellStyle name="汇总 4 13" xfId="7249"/>
    <cellStyle name="汇总 4 14" xfId="7250"/>
    <cellStyle name="汇总 4 15" xfId="7251"/>
    <cellStyle name="汇总 4 16" xfId="7252"/>
    <cellStyle name="汇总 4 2" xfId="7253"/>
    <cellStyle name="汇总 4 2 2" xfId="7254"/>
    <cellStyle name="汇总 4 2 2 2" xfId="7255"/>
    <cellStyle name="汇总 4 2 3" xfId="7256"/>
    <cellStyle name="汇总 4 2 4" xfId="7257"/>
    <cellStyle name="汇总 4 2 5" xfId="7258"/>
    <cellStyle name="汇总 4 3" xfId="7259"/>
    <cellStyle name="汇总 4 3 2" xfId="7260"/>
    <cellStyle name="汇总 4 3 3" xfId="7261"/>
    <cellStyle name="汇总 4 4" xfId="772"/>
    <cellStyle name="汇总 4 4 2" xfId="7262"/>
    <cellStyle name="汇总 4 5" xfId="7263"/>
    <cellStyle name="汇总 4 5 2" xfId="7264"/>
    <cellStyle name="汇总 4 6" xfId="7265"/>
    <cellStyle name="汇总 4 6 2" xfId="7266"/>
    <cellStyle name="汇总 4 7" xfId="7267"/>
    <cellStyle name="汇总 4 7 2" xfId="7268"/>
    <cellStyle name="汇总 4 8" xfId="7269"/>
    <cellStyle name="汇总 4 8 2" xfId="5654"/>
    <cellStyle name="汇总 4 9" xfId="7270"/>
    <cellStyle name="汇总 4 9 2" xfId="5666"/>
    <cellStyle name="汇总 5" xfId="7271"/>
    <cellStyle name="汇总 5 10" xfId="7272"/>
    <cellStyle name="汇总 5 10 2" xfId="7273"/>
    <cellStyle name="汇总 5 11" xfId="7274"/>
    <cellStyle name="汇总 5 11 2" xfId="7275"/>
    <cellStyle name="汇总 5 12" xfId="7276"/>
    <cellStyle name="汇总 5 13" xfId="7277"/>
    <cellStyle name="汇总 5 14" xfId="7278"/>
    <cellStyle name="汇总 5 15" xfId="7279"/>
    <cellStyle name="汇总 5 16" xfId="7280"/>
    <cellStyle name="汇总 5 2" xfId="7281"/>
    <cellStyle name="汇总 5 2 2" xfId="7282"/>
    <cellStyle name="汇总 5 2 2 2" xfId="7283"/>
    <cellStyle name="汇总 5 2 3" xfId="7284"/>
    <cellStyle name="汇总 5 2 4" xfId="7285"/>
    <cellStyle name="汇总 5 2 5" xfId="7286"/>
    <cellStyle name="汇总 5 3" xfId="7287"/>
    <cellStyle name="汇总 5 3 2" xfId="7288"/>
    <cellStyle name="汇总 5 3 3" xfId="7289"/>
    <cellStyle name="汇总 5 4" xfId="7290"/>
    <cellStyle name="汇总 5 4 2" xfId="7291"/>
    <cellStyle name="汇总 5 5" xfId="7292"/>
    <cellStyle name="汇总 5 5 2" xfId="7293"/>
    <cellStyle name="汇总 5 6" xfId="7294"/>
    <cellStyle name="汇总 5 6 2" xfId="7296"/>
    <cellStyle name="汇总 5 7" xfId="7297"/>
    <cellStyle name="汇总 5 7 2" xfId="7298"/>
    <cellStyle name="汇总 5 8" xfId="7299"/>
    <cellStyle name="汇总 5 8 2" xfId="5680"/>
    <cellStyle name="汇总 5 9" xfId="7300"/>
    <cellStyle name="汇总 5 9 2" xfId="7301"/>
    <cellStyle name="汇总 6" xfId="7302"/>
    <cellStyle name="汇总 6 10" xfId="7303"/>
    <cellStyle name="汇总 6 10 2" xfId="7304"/>
    <cellStyle name="汇总 6 11" xfId="7305"/>
    <cellStyle name="汇总 6 11 2" xfId="7306"/>
    <cellStyle name="汇总 6 12" xfId="7307"/>
    <cellStyle name="汇总 6 13" xfId="7308"/>
    <cellStyle name="汇总 6 14" xfId="7309"/>
    <cellStyle name="汇总 6 15" xfId="7311"/>
    <cellStyle name="汇总 6 16" xfId="7313"/>
    <cellStyle name="汇总 6 2" xfId="7314"/>
    <cellStyle name="汇总 6 2 2" xfId="7315"/>
    <cellStyle name="汇总 6 2 2 2" xfId="7316"/>
    <cellStyle name="汇总 6 2 3" xfId="7317"/>
    <cellStyle name="汇总 6 2 4" xfId="7318"/>
    <cellStyle name="汇总 6 2 5" xfId="7320"/>
    <cellStyle name="汇总 6 3" xfId="7321"/>
    <cellStyle name="汇总 6 3 2" xfId="7322"/>
    <cellStyle name="汇总 6 3 3" xfId="7323"/>
    <cellStyle name="汇总 6 4" xfId="7324"/>
    <cellStyle name="汇总 6 4 2" xfId="7325"/>
    <cellStyle name="汇总 6 5" xfId="7326"/>
    <cellStyle name="汇总 6 5 2" xfId="7327"/>
    <cellStyle name="汇总 6 6" xfId="7328"/>
    <cellStyle name="汇总 6 6 2" xfId="7330"/>
    <cellStyle name="汇总 6 7" xfId="7331"/>
    <cellStyle name="汇总 6 7 2" xfId="7332"/>
    <cellStyle name="汇总 6 8" xfId="7333"/>
    <cellStyle name="汇总 6 8 2" xfId="5693"/>
    <cellStyle name="汇总 6 9" xfId="7334"/>
    <cellStyle name="汇总 6 9 2" xfId="7335"/>
    <cellStyle name="汇总 7" xfId="7336"/>
    <cellStyle name="汇总 7 10" xfId="7337"/>
    <cellStyle name="汇总 7 10 2" xfId="7338"/>
    <cellStyle name="汇总 7 11" xfId="7339"/>
    <cellStyle name="汇总 7 11 2" xfId="7340"/>
    <cellStyle name="汇总 7 12" xfId="7341"/>
    <cellStyle name="汇总 7 13" xfId="7343"/>
    <cellStyle name="汇总 7 14" xfId="7344"/>
    <cellStyle name="汇总 7 15" xfId="7346"/>
    <cellStyle name="汇总 7 16" xfId="7348"/>
    <cellStyle name="汇总 7 2" xfId="7349"/>
    <cellStyle name="汇总 7 2 2" xfId="7350"/>
    <cellStyle name="汇总 7 2 2 2" xfId="7351"/>
    <cellStyle name="汇总 7 2 3" xfId="7352"/>
    <cellStyle name="汇总 7 2 4" xfId="7353"/>
    <cellStyle name="汇总 7 2 5" xfId="7355"/>
    <cellStyle name="汇总 7 3" xfId="7356"/>
    <cellStyle name="汇总 7 3 2" xfId="2578"/>
    <cellStyle name="汇总 7 3 3" xfId="2584"/>
    <cellStyle name="汇总 7 4" xfId="7357"/>
    <cellStyle name="汇总 7 4 2" xfId="754"/>
    <cellStyle name="汇总 7 5" xfId="7358"/>
    <cellStyle name="汇总 7 5 2" xfId="55"/>
    <cellStyle name="汇总 7 6" xfId="7359"/>
    <cellStyle name="汇总 7 6 2" xfId="828"/>
    <cellStyle name="汇总 7 7" xfId="7360"/>
    <cellStyle name="汇总 7 7 2" xfId="7361"/>
    <cellStyle name="汇总 7 8" xfId="7362"/>
    <cellStyle name="汇总 7 8 2" xfId="5703"/>
    <cellStyle name="汇总 7 9" xfId="7363"/>
    <cellStyle name="汇总 7 9 2" xfId="7364"/>
    <cellStyle name="汇总 8" xfId="7201"/>
    <cellStyle name="汇总 8 10" xfId="7365"/>
    <cellStyle name="汇总 8 10 2" xfId="7366"/>
    <cellStyle name="汇总 8 11" xfId="7367"/>
    <cellStyle name="汇总 8 11 2" xfId="7368"/>
    <cellStyle name="汇总 8 12" xfId="7369"/>
    <cellStyle name="汇总 8 13" xfId="7370"/>
    <cellStyle name="汇总 8 14" xfId="7371"/>
    <cellStyle name="汇总 8 15" xfId="7372"/>
    <cellStyle name="汇总 8 16" xfId="7373"/>
    <cellStyle name="汇总 8 2" xfId="7374"/>
    <cellStyle name="汇总 8 2 2" xfId="7375"/>
    <cellStyle name="汇总 8 2 2 2" xfId="7376"/>
    <cellStyle name="汇总 8 2 3" xfId="7377"/>
    <cellStyle name="汇总 8 2 4" xfId="7378"/>
    <cellStyle name="汇总 8 2 5" xfId="7380"/>
    <cellStyle name="汇总 8 3" xfId="7381"/>
    <cellStyle name="汇总 8 3 2" xfId="7382"/>
    <cellStyle name="汇总 8 3 3" xfId="7383"/>
    <cellStyle name="汇总 8 4" xfId="7384"/>
    <cellStyle name="汇总 8 4 2" xfId="7385"/>
    <cellStyle name="汇总 8 5" xfId="7386"/>
    <cellStyle name="汇总 8 5 2" xfId="7387"/>
    <cellStyle name="汇总 8 6" xfId="7388"/>
    <cellStyle name="汇总 8 6 2" xfId="7389"/>
    <cellStyle name="汇总 8 7" xfId="7390"/>
    <cellStyle name="汇总 8 7 2" xfId="7391"/>
    <cellStyle name="汇总 8 8" xfId="7392"/>
    <cellStyle name="汇总 8 8 2" xfId="5710"/>
    <cellStyle name="汇总 8 9" xfId="7393"/>
    <cellStyle name="汇总 8 9 2" xfId="7394"/>
    <cellStyle name="汇总 9" xfId="7395"/>
    <cellStyle name="汇总 9 10" xfId="7396"/>
    <cellStyle name="汇总 9 10 2" xfId="7397"/>
    <cellStyle name="汇总 9 11" xfId="4611"/>
    <cellStyle name="汇总 9 11 2" xfId="7398"/>
    <cellStyle name="汇总 9 12" xfId="7399"/>
    <cellStyle name="汇总 9 13" xfId="7400"/>
    <cellStyle name="汇总 9 14" xfId="7401"/>
    <cellStyle name="汇总 9 15" xfId="7402"/>
    <cellStyle name="汇总 9 16" xfId="7403"/>
    <cellStyle name="汇总 9 2" xfId="7404"/>
    <cellStyle name="汇总 9 2 2" xfId="7405"/>
    <cellStyle name="汇总 9 2 2 2" xfId="7406"/>
    <cellStyle name="汇总 9 2 3" xfId="7407"/>
    <cellStyle name="汇总 9 2 4" xfId="7409"/>
    <cellStyle name="汇总 9 2 5" xfId="7412"/>
    <cellStyle name="汇总 9 3" xfId="7413"/>
    <cellStyle name="汇总 9 3 2" xfId="7414"/>
    <cellStyle name="汇总 9 3 3" xfId="3658"/>
    <cellStyle name="汇总 9 4" xfId="7415"/>
    <cellStyle name="汇总 9 4 2" xfId="7416"/>
    <cellStyle name="汇总 9 5" xfId="7417"/>
    <cellStyle name="汇总 9 5 2" xfId="7418"/>
    <cellStyle name="汇总 9 6" xfId="7419"/>
    <cellStyle name="汇总 9 6 2" xfId="7420"/>
    <cellStyle name="汇总 9 7" xfId="7421"/>
    <cellStyle name="汇总 9 7 2" xfId="7422"/>
    <cellStyle name="汇总 9 8" xfId="7423"/>
    <cellStyle name="汇总 9 8 2" xfId="7424"/>
    <cellStyle name="汇总 9 9" xfId="7425"/>
    <cellStyle name="汇总 9 9 2" xfId="7426"/>
    <cellStyle name="计算 10" xfId="7427"/>
    <cellStyle name="计算 10 10" xfId="486"/>
    <cellStyle name="计算 10 10 2" xfId="7428"/>
    <cellStyle name="计算 10 11" xfId="7429"/>
    <cellStyle name="计算 10 11 2" xfId="7430"/>
    <cellStyle name="计算 10 12" xfId="4287"/>
    <cellStyle name="计算 10 13" xfId="4292"/>
    <cellStyle name="计算 10 14" xfId="66"/>
    <cellStyle name="计算 10 15" xfId="4297"/>
    <cellStyle name="计算 10 16" xfId="3602"/>
    <cellStyle name="计算 10 17" xfId="3611"/>
    <cellStyle name="计算 10 18" xfId="4063"/>
    <cellStyle name="计算 10 2" xfId="7432"/>
    <cellStyle name="计算 10 2 2" xfId="7434"/>
    <cellStyle name="计算 10 2 2 2" xfId="7436"/>
    <cellStyle name="计算 10 2 2 3" xfId="2807"/>
    <cellStyle name="计算 10 2 3" xfId="2767"/>
    <cellStyle name="计算 10 2 3 2" xfId="7438"/>
    <cellStyle name="计算 10 2 4" xfId="7440"/>
    <cellStyle name="计算 10 2 5" xfId="7442"/>
    <cellStyle name="计算 10 2 6" xfId="7443"/>
    <cellStyle name="计算 10 2 7" xfId="7444"/>
    <cellStyle name="计算 10 2 8" xfId="7445"/>
    <cellStyle name="计算 10 3" xfId="7446"/>
    <cellStyle name="计算 10 3 2" xfId="7448"/>
    <cellStyle name="计算 10 3 2 2" xfId="7451"/>
    <cellStyle name="计算 10 3 3" xfId="7453"/>
    <cellStyle name="计算 10 3 4" xfId="7455"/>
    <cellStyle name="计算 10 4" xfId="7456"/>
    <cellStyle name="计算 10 4 2" xfId="7458"/>
    <cellStyle name="计算 10 4 3" xfId="7460"/>
    <cellStyle name="计算 10 5" xfId="7461"/>
    <cellStyle name="计算 10 5 2" xfId="7463"/>
    <cellStyle name="计算 10 6" xfId="1235"/>
    <cellStyle name="计算 10 6 2" xfId="7465"/>
    <cellStyle name="计算 10 7" xfId="7466"/>
    <cellStyle name="计算 10 7 2" xfId="7467"/>
    <cellStyle name="计算 10 8" xfId="7468"/>
    <cellStyle name="计算 10 8 2" xfId="7469"/>
    <cellStyle name="计算 10 9" xfId="7470"/>
    <cellStyle name="计算 10 9 2" xfId="7471"/>
    <cellStyle name="计算 11" xfId="7472"/>
    <cellStyle name="计算 11 10" xfId="2336"/>
    <cellStyle name="计算 11 10 2" xfId="7473"/>
    <cellStyle name="计算 11 11" xfId="2339"/>
    <cellStyle name="计算 11 11 2" xfId="7474"/>
    <cellStyle name="计算 11 12" xfId="2750"/>
    <cellStyle name="计算 11 13" xfId="4308"/>
    <cellStyle name="计算 11 14" xfId="4311"/>
    <cellStyle name="计算 11 15" xfId="7475"/>
    <cellStyle name="计算 11 16" xfId="5320"/>
    <cellStyle name="计算 11 17" xfId="5322"/>
    <cellStyle name="计算 11 18" xfId="7476"/>
    <cellStyle name="计算 11 2" xfId="7477"/>
    <cellStyle name="计算 11 2 2" xfId="7478"/>
    <cellStyle name="计算 11 2 2 2" xfId="7479"/>
    <cellStyle name="计算 11 2 2 3" xfId="2928"/>
    <cellStyle name="计算 11 2 3" xfId="7480"/>
    <cellStyle name="计算 11 2 3 2" xfId="7481"/>
    <cellStyle name="计算 11 2 4" xfId="7482"/>
    <cellStyle name="计算 11 2 5" xfId="7483"/>
    <cellStyle name="计算 11 2 6" xfId="1392"/>
    <cellStyle name="计算 11 2 7" xfId="7484"/>
    <cellStyle name="计算 11 2 8" xfId="7485"/>
    <cellStyle name="计算 11 3" xfId="7486"/>
    <cellStyle name="计算 11 3 2" xfId="7487"/>
    <cellStyle name="计算 11 3 2 2" xfId="7488"/>
    <cellStyle name="计算 11 3 3" xfId="7489"/>
    <cellStyle name="计算 11 3 4" xfId="7490"/>
    <cellStyle name="计算 11 4" xfId="7491"/>
    <cellStyle name="计算 11 4 2" xfId="7492"/>
    <cellStyle name="计算 11 4 3" xfId="7493"/>
    <cellStyle name="计算 11 5" xfId="7494"/>
    <cellStyle name="计算 11 5 2" xfId="7495"/>
    <cellStyle name="计算 11 6" xfId="1268"/>
    <cellStyle name="计算 11 6 2" xfId="7496"/>
    <cellStyle name="计算 11 7" xfId="7497"/>
    <cellStyle name="计算 11 7 2" xfId="7498"/>
    <cellStyle name="计算 11 8" xfId="7499"/>
    <cellStyle name="计算 11 8 2" xfId="7500"/>
    <cellStyle name="计算 11 9" xfId="7501"/>
    <cellStyle name="计算 11 9 2" xfId="7502"/>
    <cellStyle name="计算 12" xfId="7503"/>
    <cellStyle name="计算 12 10" xfId="7504"/>
    <cellStyle name="计算 12 10 2" xfId="7506"/>
    <cellStyle name="计算 12 11" xfId="7507"/>
    <cellStyle name="计算 12 11 2" xfId="7508"/>
    <cellStyle name="计算 12 12" xfId="7509"/>
    <cellStyle name="计算 12 13" xfId="7510"/>
    <cellStyle name="计算 12 14" xfId="7511"/>
    <cellStyle name="计算 12 15" xfId="7512"/>
    <cellStyle name="计算 12 16" xfId="7513"/>
    <cellStyle name="计算 12 17" xfId="7514"/>
    <cellStyle name="计算 12 18" xfId="7515"/>
    <cellStyle name="计算 12 2" xfId="7516"/>
    <cellStyle name="计算 12 2 2" xfId="7517"/>
    <cellStyle name="计算 12 2 2 2" xfId="7518"/>
    <cellStyle name="计算 12 2 2 3" xfId="3047"/>
    <cellStyle name="计算 12 2 3" xfId="7519"/>
    <cellStyle name="计算 12 2 3 2" xfId="7521"/>
    <cellStyle name="计算 12 2 4" xfId="7522"/>
    <cellStyle name="计算 12 2 5" xfId="7523"/>
    <cellStyle name="计算 12 2 6" xfId="7524"/>
    <cellStyle name="计算 12 2 7" xfId="7525"/>
    <cellStyle name="计算 12 2 8" xfId="7526"/>
    <cellStyle name="计算 12 3" xfId="7527"/>
    <cellStyle name="计算 12 3 2" xfId="7528"/>
    <cellStyle name="计算 12 3 2 2" xfId="7529"/>
    <cellStyle name="计算 12 3 3" xfId="7530"/>
    <cellStyle name="计算 12 3 4" xfId="7531"/>
    <cellStyle name="计算 12 4" xfId="7532"/>
    <cellStyle name="计算 12 4 2" xfId="7533"/>
    <cellStyle name="计算 12 4 3" xfId="7534"/>
    <cellStyle name="计算 12 5" xfId="7535"/>
    <cellStyle name="计算 12 5 2" xfId="7536"/>
    <cellStyle name="计算 12 6" xfId="7537"/>
    <cellStyle name="计算 12 6 2" xfId="7538"/>
    <cellStyle name="计算 12 7" xfId="7539"/>
    <cellStyle name="计算 12 7 2" xfId="7540"/>
    <cellStyle name="计算 12 8" xfId="7541"/>
    <cellStyle name="计算 12 8 2" xfId="7542"/>
    <cellStyle name="计算 12 9" xfId="7543"/>
    <cellStyle name="计算 12 9 2" xfId="7544"/>
    <cellStyle name="计算 13" xfId="7545"/>
    <cellStyle name="计算 13 10" xfId="7546"/>
    <cellStyle name="计算 13 10 2" xfId="7547"/>
    <cellStyle name="计算 13 11" xfId="7548"/>
    <cellStyle name="计算 13 11 2" xfId="7549"/>
    <cellStyle name="计算 13 12" xfId="7550"/>
    <cellStyle name="计算 13 13" xfId="7551"/>
    <cellStyle name="计算 13 14" xfId="7552"/>
    <cellStyle name="计算 13 15" xfId="7553"/>
    <cellStyle name="计算 13 16" xfId="7554"/>
    <cellStyle name="计算 13 17" xfId="7555"/>
    <cellStyle name="计算 13 2" xfId="7556"/>
    <cellStyle name="计算 13 2 2" xfId="7557"/>
    <cellStyle name="计算 13 2 2 2" xfId="7558"/>
    <cellStyle name="计算 13 2 3" xfId="7559"/>
    <cellStyle name="计算 13 2 4" xfId="7560"/>
    <cellStyle name="计算 13 2 5" xfId="7561"/>
    <cellStyle name="计算 13 2 6" xfId="7562"/>
    <cellStyle name="计算 13 3" xfId="7563"/>
    <cellStyle name="计算 13 3 2" xfId="7564"/>
    <cellStyle name="计算 13 3 2 2" xfId="289"/>
    <cellStyle name="计算 13 3 2 3" xfId="7565"/>
    <cellStyle name="计算 13 3 3" xfId="7566"/>
    <cellStyle name="计算 13 3 3 2" xfId="404"/>
    <cellStyle name="计算 13 3 4" xfId="7567"/>
    <cellStyle name="计算 13 3 5" xfId="7568"/>
    <cellStyle name="计算 13 3 6" xfId="7569"/>
    <cellStyle name="计算 13 3 7" xfId="7570"/>
    <cellStyle name="计算 13 3 8" xfId="7572"/>
    <cellStyle name="计算 13 4" xfId="7573"/>
    <cellStyle name="计算 13 4 2" xfId="3209"/>
    <cellStyle name="计算 13 4 3" xfId="3214"/>
    <cellStyle name="计算 13 5" xfId="7574"/>
    <cellStyle name="计算 13 5 2" xfId="3228"/>
    <cellStyle name="计算 13 6" xfId="7575"/>
    <cellStyle name="计算 13 6 2" xfId="3238"/>
    <cellStyle name="计算 13 7" xfId="7576"/>
    <cellStyle name="计算 13 7 2" xfId="7577"/>
    <cellStyle name="计算 13 8" xfId="7578"/>
    <cellStyle name="计算 13 8 2" xfId="7579"/>
    <cellStyle name="计算 13 9" xfId="7580"/>
    <cellStyle name="计算 13 9 2" xfId="7581"/>
    <cellStyle name="计算 14" xfId="7582"/>
    <cellStyle name="计算 15" xfId="7583"/>
    <cellStyle name="计算 16" xfId="7584"/>
    <cellStyle name="计算 2" xfId="7585"/>
    <cellStyle name="计算 2 10" xfId="7586"/>
    <cellStyle name="计算 2 10 2" xfId="7587"/>
    <cellStyle name="计算 2 11" xfId="7588"/>
    <cellStyle name="计算 2 11 2" xfId="7590"/>
    <cellStyle name="计算 2 12" xfId="7591"/>
    <cellStyle name="计算 2 13" xfId="7592"/>
    <cellStyle name="计算 2 14" xfId="7593"/>
    <cellStyle name="计算 2 15" xfId="7594"/>
    <cellStyle name="计算 2 16" xfId="7595"/>
    <cellStyle name="计算 2 17" xfId="7596"/>
    <cellStyle name="计算 2 18" xfId="7597"/>
    <cellStyle name="计算 2 2" xfId="7598"/>
    <cellStyle name="计算 2 2 2" xfId="7600"/>
    <cellStyle name="计算 2 2 2 2" xfId="7602"/>
    <cellStyle name="计算 2 2 2 3" xfId="7603"/>
    <cellStyle name="计算 2 2 3" xfId="7604"/>
    <cellStyle name="计算 2 2 3 2" xfId="7605"/>
    <cellStyle name="计算 2 2 4" xfId="7606"/>
    <cellStyle name="计算 2 2 5" xfId="7607"/>
    <cellStyle name="计算 2 2 6" xfId="7608"/>
    <cellStyle name="计算 2 2 7" xfId="7609"/>
    <cellStyle name="计算 2 2 8" xfId="7610"/>
    <cellStyle name="计算 2 3" xfId="7611"/>
    <cellStyle name="计算 2 3 2" xfId="7613"/>
    <cellStyle name="计算 2 3 2 2" xfId="7615"/>
    <cellStyle name="计算 2 3 3" xfId="7616"/>
    <cellStyle name="计算 2 3 4" xfId="7617"/>
    <cellStyle name="计算 2 4" xfId="7618"/>
    <cellStyle name="计算 2 4 2" xfId="7620"/>
    <cellStyle name="计算 2 4 3" xfId="7621"/>
    <cellStyle name="计算 2 5" xfId="7622"/>
    <cellStyle name="计算 2 5 2" xfId="7624"/>
    <cellStyle name="计算 2 6" xfId="7625"/>
    <cellStyle name="计算 2 6 2" xfId="7627"/>
    <cellStyle name="计算 2 7" xfId="7628"/>
    <cellStyle name="计算 2 7 2" xfId="5794"/>
    <cellStyle name="计算 2 8" xfId="7629"/>
    <cellStyle name="计算 2 8 2" xfId="7630"/>
    <cellStyle name="计算 2 9" xfId="7631"/>
    <cellStyle name="计算 2 9 2" xfId="7632"/>
    <cellStyle name="计算 3" xfId="7633"/>
    <cellStyle name="计算 3 10" xfId="7634"/>
    <cellStyle name="计算 3 10 2" xfId="7635"/>
    <cellStyle name="计算 3 11" xfId="7636"/>
    <cellStyle name="计算 3 11 2" xfId="7637"/>
    <cellStyle name="计算 3 12" xfId="7638"/>
    <cellStyle name="计算 3 13" xfId="7639"/>
    <cellStyle name="计算 3 14" xfId="749"/>
    <cellStyle name="计算 3 15" xfId="732"/>
    <cellStyle name="计算 3 16" xfId="2533"/>
    <cellStyle name="计算 3 17" xfId="7640"/>
    <cellStyle name="计算 3 18" xfId="7641"/>
    <cellStyle name="计算 3 2" xfId="7642"/>
    <cellStyle name="计算 3 2 2" xfId="7643"/>
    <cellStyle name="计算 3 2 2 2" xfId="4891"/>
    <cellStyle name="计算 3 2 2 3" xfId="7644"/>
    <cellStyle name="计算 3 2 3" xfId="7645"/>
    <cellStyle name="计算 3 2 3 2" xfId="7646"/>
    <cellStyle name="计算 3 2 4" xfId="7647"/>
    <cellStyle name="计算 3 2 5" xfId="7648"/>
    <cellStyle name="计算 3 2 6" xfId="7649"/>
    <cellStyle name="计算 3 2 7" xfId="7650"/>
    <cellStyle name="计算 3 2 8" xfId="7651"/>
    <cellStyle name="计算 3 3" xfId="7652"/>
    <cellStyle name="计算 3 3 2" xfId="7653"/>
    <cellStyle name="计算 3 3 2 2" xfId="7654"/>
    <cellStyle name="计算 3 3 3" xfId="7655"/>
    <cellStyle name="计算 3 3 4" xfId="7656"/>
    <cellStyle name="计算 3 4" xfId="7657"/>
    <cellStyle name="计算 3 4 2" xfId="7658"/>
    <cellStyle name="计算 3 4 3" xfId="7659"/>
    <cellStyle name="计算 3 5" xfId="7660"/>
    <cellStyle name="计算 3 5 2" xfId="5134"/>
    <cellStyle name="计算 3 5 3" xfId="5139"/>
    <cellStyle name="计算 3 6" xfId="7661"/>
    <cellStyle name="计算 3 6 2" xfId="7662"/>
    <cellStyle name="计算 3 7" xfId="7663"/>
    <cellStyle name="计算 3 7 2" xfId="7664"/>
    <cellStyle name="计算 3 8" xfId="7665"/>
    <cellStyle name="计算 3 8 2" xfId="7666"/>
    <cellStyle name="计算 3 9" xfId="7667"/>
    <cellStyle name="计算 3 9 2" xfId="7668"/>
    <cellStyle name="计算 4" xfId="7669"/>
    <cellStyle name="计算 4 10" xfId="3751"/>
    <cellStyle name="计算 4 10 2" xfId="7670"/>
    <cellStyle name="计算 4 11" xfId="7671"/>
    <cellStyle name="计算 4 11 2" xfId="7672"/>
    <cellStyle name="计算 4 12" xfId="7673"/>
    <cellStyle name="计算 4 13" xfId="7674"/>
    <cellStyle name="计算 4 14" xfId="7675"/>
    <cellStyle name="计算 4 15" xfId="7676"/>
    <cellStyle name="计算 4 16" xfId="7677"/>
    <cellStyle name="计算 4 17" xfId="7678"/>
    <cellStyle name="计算 4 18" xfId="7679"/>
    <cellStyle name="计算 4 2" xfId="7680"/>
    <cellStyle name="计算 4 2 2" xfId="7681"/>
    <cellStyle name="计算 4 2 2 2" xfId="7682"/>
    <cellStyle name="计算 4 2 2 3" xfId="2318"/>
    <cellStyle name="计算 4 2 3" xfId="7683"/>
    <cellStyle name="计算 4 2 3 2" xfId="7684"/>
    <cellStyle name="计算 4 2 4" xfId="7685"/>
    <cellStyle name="计算 4 2 5" xfId="7686"/>
    <cellStyle name="计算 4 2 6" xfId="7687"/>
    <cellStyle name="计算 4 2 7" xfId="7688"/>
    <cellStyle name="计算 4 2 8" xfId="7689"/>
    <cellStyle name="计算 4 3" xfId="7690"/>
    <cellStyle name="计算 4 3 2" xfId="7691"/>
    <cellStyle name="计算 4 3 2 2" xfId="7692"/>
    <cellStyle name="计算 4 3 3" xfId="7693"/>
    <cellStyle name="计算 4 3 4" xfId="7694"/>
    <cellStyle name="计算 4 4" xfId="7695"/>
    <cellStyle name="计算 4 4 2" xfId="7696"/>
    <cellStyle name="计算 4 4 3" xfId="7697"/>
    <cellStyle name="计算 4 5" xfId="7698"/>
    <cellStyle name="计算 4 5 2" xfId="6452"/>
    <cellStyle name="计算 4 6" xfId="7699"/>
    <cellStyle name="计算 4 6 2" xfId="7700"/>
    <cellStyle name="计算 4 7" xfId="7701"/>
    <cellStyle name="计算 4 7 2" xfId="7702"/>
    <cellStyle name="计算 4 8" xfId="7703"/>
    <cellStyle name="计算 4 8 2" xfId="7704"/>
    <cellStyle name="计算 4 9" xfId="7705"/>
    <cellStyle name="计算 4 9 2" xfId="7706"/>
    <cellStyle name="计算 5" xfId="7707"/>
    <cellStyle name="计算 5 10" xfId="7708"/>
    <cellStyle name="计算 5 10 2" xfId="7709"/>
    <cellStyle name="计算 5 11" xfId="7710"/>
    <cellStyle name="计算 5 11 2" xfId="7711"/>
    <cellStyle name="计算 5 12" xfId="7712"/>
    <cellStyle name="计算 5 13" xfId="7713"/>
    <cellStyle name="计算 5 14" xfId="7714"/>
    <cellStyle name="计算 5 15" xfId="7715"/>
    <cellStyle name="计算 5 16" xfId="7716"/>
    <cellStyle name="计算 5 17" xfId="7717"/>
    <cellStyle name="计算 5 18" xfId="7718"/>
    <cellStyle name="计算 5 2" xfId="7719"/>
    <cellStyle name="计算 5 2 2" xfId="7720"/>
    <cellStyle name="计算 5 2 2 2" xfId="5099"/>
    <cellStyle name="计算 5 2 2 3" xfId="7722"/>
    <cellStyle name="计算 5 2 3" xfId="7723"/>
    <cellStyle name="计算 5 2 3 2" xfId="7725"/>
    <cellStyle name="计算 5 2 4" xfId="7726"/>
    <cellStyle name="计算 5 2 5" xfId="7727"/>
    <cellStyle name="计算 5 2 6" xfId="7728"/>
    <cellStyle name="计算 5 2 7" xfId="7729"/>
    <cellStyle name="计算 5 2 8" xfId="7731"/>
    <cellStyle name="计算 5 3" xfId="7732"/>
    <cellStyle name="计算 5 3 2" xfId="7733"/>
    <cellStyle name="计算 5 3 2 2" xfId="7735"/>
    <cellStyle name="计算 5 3 3" xfId="7736"/>
    <cellStyle name="计算 5 3 4" xfId="7737"/>
    <cellStyle name="计算 5 4" xfId="3204"/>
    <cellStyle name="计算 5 4 2" xfId="7738"/>
    <cellStyle name="计算 5 4 3" xfId="7739"/>
    <cellStyle name="计算 5 5" xfId="7740"/>
    <cellStyle name="计算 5 5 2" xfId="7741"/>
    <cellStyle name="计算 5 6" xfId="7742"/>
    <cellStyle name="计算 5 6 2" xfId="7743"/>
    <cellStyle name="计算 5 7" xfId="7744"/>
    <cellStyle name="计算 5 7 2" xfId="7745"/>
    <cellStyle name="计算 5 8" xfId="7746"/>
    <cellStyle name="计算 5 8 2" xfId="7747"/>
    <cellStyle name="计算 5 9" xfId="7599"/>
    <cellStyle name="计算 5 9 2" xfId="7601"/>
    <cellStyle name="计算 6" xfId="7749"/>
    <cellStyle name="计算 6 10" xfId="7750"/>
    <cellStyle name="计算 6 10 2" xfId="7751"/>
    <cellStyle name="计算 6 11" xfId="4580"/>
    <cellStyle name="计算 6 11 2" xfId="7752"/>
    <cellStyle name="计算 6 12" xfId="4806"/>
    <cellStyle name="计算 6 13" xfId="4809"/>
    <cellStyle name="计算 6 14" xfId="7753"/>
    <cellStyle name="计算 6 15" xfId="7754"/>
    <cellStyle name="计算 6 16" xfId="6241"/>
    <cellStyle name="计算 6 17" xfId="6246"/>
    <cellStyle name="计算 6 18" xfId="6248"/>
    <cellStyle name="计算 6 2" xfId="7755"/>
    <cellStyle name="计算 6 2 2" xfId="7756"/>
    <cellStyle name="计算 6 2 2 2" xfId="7757"/>
    <cellStyle name="计算 6 2 2 3" xfId="6091"/>
    <cellStyle name="计算 6 2 3" xfId="7758"/>
    <cellStyle name="计算 6 2 3 2" xfId="7759"/>
    <cellStyle name="计算 6 2 4" xfId="7760"/>
    <cellStyle name="计算 6 2 5" xfId="2874"/>
    <cellStyle name="计算 6 2 6" xfId="2890"/>
    <cellStyle name="计算 6 2 7" xfId="2918"/>
    <cellStyle name="计算 6 2 8" xfId="1529"/>
    <cellStyle name="计算 6 3" xfId="7761"/>
    <cellStyle name="计算 6 3 2" xfId="7762"/>
    <cellStyle name="计算 6 3 2 2" xfId="7763"/>
    <cellStyle name="计算 6 3 3" xfId="7764"/>
    <cellStyle name="计算 6 3 4" xfId="7765"/>
    <cellStyle name="计算 6 4" xfId="7766"/>
    <cellStyle name="计算 6 4 2" xfId="7767"/>
    <cellStyle name="计算 6 4 3" xfId="7768"/>
    <cellStyle name="计算 6 5" xfId="7769"/>
    <cellStyle name="计算 6 5 2" xfId="4045"/>
    <cellStyle name="计算 6 6" xfId="7770"/>
    <cellStyle name="计算 6 6 2" xfId="6058"/>
    <cellStyle name="计算 6 7" xfId="7771"/>
    <cellStyle name="计算 6 7 2" xfId="7772"/>
    <cellStyle name="计算 6 8" xfId="7773"/>
    <cellStyle name="计算 6 8 2" xfId="7774"/>
    <cellStyle name="计算 6 9" xfId="7612"/>
    <cellStyle name="计算 6 9 2" xfId="7614"/>
    <cellStyle name="计算 7" xfId="7775"/>
    <cellStyle name="计算 7 10" xfId="7776"/>
    <cellStyle name="计算 7 10 2" xfId="7777"/>
    <cellStyle name="计算 7 11" xfId="7778"/>
    <cellStyle name="计算 7 11 2" xfId="7779"/>
    <cellStyle name="计算 7 12" xfId="7589"/>
    <cellStyle name="计算 7 13" xfId="7780"/>
    <cellStyle name="计算 7 14" xfId="7781"/>
    <cellStyle name="计算 7 15" xfId="7782"/>
    <cellStyle name="计算 7 16" xfId="7783"/>
    <cellStyle name="计算 7 17" xfId="7784"/>
    <cellStyle name="计算 7 18" xfId="7785"/>
    <cellStyle name="计算 7 2" xfId="7786"/>
    <cellStyle name="计算 7 2 2" xfId="7787"/>
    <cellStyle name="计算 7 2 2 2" xfId="7788"/>
    <cellStyle name="计算 7 2 2 3" xfId="7789"/>
    <cellStyle name="计算 7 2 3" xfId="7790"/>
    <cellStyle name="计算 7 2 3 2" xfId="7791"/>
    <cellStyle name="计算 7 2 4" xfId="7792"/>
    <cellStyle name="计算 7 2 5" xfId="7793"/>
    <cellStyle name="计算 7 2 6" xfId="7794"/>
    <cellStyle name="计算 7 2 7" xfId="7795"/>
    <cellStyle name="计算 7 2 8" xfId="7796"/>
    <cellStyle name="计算 7 3" xfId="7797"/>
    <cellStyle name="计算 7 3 2" xfId="7798"/>
    <cellStyle name="计算 7 3 2 2" xfId="7799"/>
    <cellStyle name="计算 7 3 3" xfId="3423"/>
    <cellStyle name="计算 7 3 4" xfId="7800"/>
    <cellStyle name="计算 7 4" xfId="7801"/>
    <cellStyle name="计算 7 4 2" xfId="7802"/>
    <cellStyle name="计算 7 4 3" xfId="7803"/>
    <cellStyle name="计算 7 5" xfId="7804"/>
    <cellStyle name="计算 7 5 2" xfId="7806"/>
    <cellStyle name="计算 7 6" xfId="7807"/>
    <cellStyle name="计算 7 6 2" xfId="7808"/>
    <cellStyle name="计算 7 7" xfId="7809"/>
    <cellStyle name="计算 7 7 2" xfId="7810"/>
    <cellStyle name="计算 7 8" xfId="7811"/>
    <cellStyle name="计算 7 8 2" xfId="7812"/>
    <cellStyle name="计算 7 9" xfId="7619"/>
    <cellStyle name="计算 7 9 2" xfId="7813"/>
    <cellStyle name="计算 8" xfId="7814"/>
    <cellStyle name="计算 8 10" xfId="7815"/>
    <cellStyle name="计算 8 10 2" xfId="7816"/>
    <cellStyle name="计算 8 11" xfId="7817"/>
    <cellStyle name="计算 8 11 2" xfId="7818"/>
    <cellStyle name="计算 8 12" xfId="7819"/>
    <cellStyle name="计算 8 13" xfId="7820"/>
    <cellStyle name="计算 8 14" xfId="783"/>
    <cellStyle name="计算 8 15" xfId="787"/>
    <cellStyle name="计算 8 16" xfId="1189"/>
    <cellStyle name="计算 8 17" xfId="7821"/>
    <cellStyle name="计算 8 18" xfId="7822"/>
    <cellStyle name="计算 8 2" xfId="7823"/>
    <cellStyle name="计算 8 2 2" xfId="7824"/>
    <cellStyle name="计算 8 2 2 2" xfId="7825"/>
    <cellStyle name="计算 8 2 2 3" xfId="7826"/>
    <cellStyle name="计算 8 2 3" xfId="3703"/>
    <cellStyle name="计算 8 2 3 2" xfId="7827"/>
    <cellStyle name="计算 8 2 4" xfId="3705"/>
    <cellStyle name="计算 8 2 5" xfId="7828"/>
    <cellStyle name="计算 8 2 6" xfId="7829"/>
    <cellStyle name="计算 8 2 7" xfId="7830"/>
    <cellStyle name="计算 8 2 8" xfId="7831"/>
    <cellStyle name="计算 8 3" xfId="7832"/>
    <cellStyle name="计算 8 3 2" xfId="7833"/>
    <cellStyle name="计算 8 3 2 2" xfId="7834"/>
    <cellStyle name="计算 8 3 3" xfId="3707"/>
    <cellStyle name="计算 8 3 4" xfId="7835"/>
    <cellStyle name="计算 8 4" xfId="7836"/>
    <cellStyle name="计算 8 4 2" xfId="7837"/>
    <cellStyle name="计算 8 4 3" xfId="7838"/>
    <cellStyle name="计算 8 5" xfId="7839"/>
    <cellStyle name="计算 8 5 2" xfId="7840"/>
    <cellStyle name="计算 8 6" xfId="7841"/>
    <cellStyle name="计算 8 6 2" xfId="7842"/>
    <cellStyle name="计算 8 7" xfId="7843"/>
    <cellStyle name="计算 8 7 2" xfId="5209"/>
    <cellStyle name="计算 8 8" xfId="7844"/>
    <cellStyle name="计算 8 8 2" xfId="5227"/>
    <cellStyle name="计算 8 9" xfId="7623"/>
    <cellStyle name="计算 8 9 2" xfId="5234"/>
    <cellStyle name="计算 9" xfId="305"/>
    <cellStyle name="计算 9 10" xfId="2443"/>
    <cellStyle name="计算 9 10 2" xfId="7845"/>
    <cellStyle name="计算 9 11" xfId="4279"/>
    <cellStyle name="计算 9 11 2" xfId="7846"/>
    <cellStyle name="计算 9 12" xfId="7847"/>
    <cellStyle name="计算 9 13" xfId="7848"/>
    <cellStyle name="计算 9 14" xfId="7849"/>
    <cellStyle name="计算 9 15" xfId="7850"/>
    <cellStyle name="计算 9 16" xfId="7041"/>
    <cellStyle name="计算 9 17" xfId="7043"/>
    <cellStyle name="计算 9 18" xfId="7045"/>
    <cellStyle name="计算 9 2" xfId="314"/>
    <cellStyle name="计算 9 2 2" xfId="7852"/>
    <cellStyle name="计算 9 2 2 2" xfId="3277"/>
    <cellStyle name="计算 9 2 2 3" xfId="2581"/>
    <cellStyle name="计算 9 2 3" xfId="3717"/>
    <cellStyle name="计算 9 2 3 2" xfId="7854"/>
    <cellStyle name="计算 9 2 4" xfId="3719"/>
    <cellStyle name="计算 9 2 5" xfId="7855"/>
    <cellStyle name="计算 9 2 6" xfId="7856"/>
    <cellStyle name="计算 9 2 7" xfId="7857"/>
    <cellStyle name="计算 9 2 8" xfId="7858"/>
    <cellStyle name="计算 9 3" xfId="7859"/>
    <cellStyle name="计算 9 3 2" xfId="7861"/>
    <cellStyle name="计算 9 3 2 2" xfId="3298"/>
    <cellStyle name="计算 9 3 3" xfId="3722"/>
    <cellStyle name="计算 9 3 4" xfId="7862"/>
    <cellStyle name="计算 9 4" xfId="4919"/>
    <cellStyle name="计算 9 4 2" xfId="7863"/>
    <cellStyle name="计算 9 4 3" xfId="7864"/>
    <cellStyle name="计算 9 5" xfId="4921"/>
    <cellStyle name="计算 9 5 2" xfId="7865"/>
    <cellStyle name="计算 9 6" xfId="4923"/>
    <cellStyle name="计算 9 6 2" xfId="7866"/>
    <cellStyle name="计算 9 7" xfId="4925"/>
    <cellStyle name="计算 9 7 2" xfId="7867"/>
    <cellStyle name="计算 9 8" xfId="7868"/>
    <cellStyle name="计算 9 8 2" xfId="5266"/>
    <cellStyle name="计算 9 9" xfId="7626"/>
    <cellStyle name="计算 9 9 2" xfId="7869"/>
    <cellStyle name="检查单元格 10" xfId="7870"/>
    <cellStyle name="检查单元格 10 2" xfId="7871"/>
    <cellStyle name="检查单元格 10 2 2" xfId="7872"/>
    <cellStyle name="检查单元格 10 2 2 2" xfId="7873"/>
    <cellStyle name="检查单元格 10 2 3" xfId="7874"/>
    <cellStyle name="检查单元格 10 3" xfId="7875"/>
    <cellStyle name="检查单元格 10 3 2" xfId="7876"/>
    <cellStyle name="检查单元格 10 3 3" xfId="7877"/>
    <cellStyle name="检查单元格 10 4" xfId="326"/>
    <cellStyle name="检查单元格 10 4 2" xfId="7878"/>
    <cellStyle name="检查单元格 10 5" xfId="7879"/>
    <cellStyle name="检查单元格 11" xfId="7880"/>
    <cellStyle name="检查单元格 11 2" xfId="7882"/>
    <cellStyle name="检查单元格 11 2 2" xfId="7884"/>
    <cellStyle name="检查单元格 11 2 2 2" xfId="7885"/>
    <cellStyle name="检查单元格 11 2 3" xfId="7886"/>
    <cellStyle name="检查单元格 11 3" xfId="7888"/>
    <cellStyle name="检查单元格 11 3 2" xfId="124"/>
    <cellStyle name="检查单元格 11 3 3" xfId="127"/>
    <cellStyle name="检查单元格 11 4" xfId="7890"/>
    <cellStyle name="检查单元格 11 4 2" xfId="7893"/>
    <cellStyle name="检查单元格 11 5" xfId="7895"/>
    <cellStyle name="检查单元格 12" xfId="7896"/>
    <cellStyle name="检查单元格 12 2" xfId="7898"/>
    <cellStyle name="检查单元格 12 2 2" xfId="7900"/>
    <cellStyle name="检查单元格 12 2 2 2" xfId="7901"/>
    <cellStyle name="检查单元格 12 2 3" xfId="7902"/>
    <cellStyle name="检查单元格 12 3" xfId="7904"/>
    <cellStyle name="检查单元格 12 3 2" xfId="7905"/>
    <cellStyle name="检查单元格 12 3 3" xfId="7906"/>
    <cellStyle name="检查单元格 12 4" xfId="7907"/>
    <cellStyle name="检查单元格 12 4 2" xfId="7909"/>
    <cellStyle name="检查单元格 12 5" xfId="7910"/>
    <cellStyle name="检查单元格 13" xfId="7911"/>
    <cellStyle name="检查单元格 13 2" xfId="7913"/>
    <cellStyle name="检查单元格 13 2 2" xfId="7914"/>
    <cellStyle name="检查单元格 13 3" xfId="7916"/>
    <cellStyle name="检查单元格 13 3 2" xfId="7917"/>
    <cellStyle name="检查单元格 13 3 2 2" xfId="7918"/>
    <cellStyle name="检查单元格 13 3 2 3" xfId="7920"/>
    <cellStyle name="检查单元格 13 3 3" xfId="7921"/>
    <cellStyle name="检查单元格 13 3 4" xfId="7922"/>
    <cellStyle name="检查单元格 13 4" xfId="7923"/>
    <cellStyle name="检查单元格 13 4 2" xfId="7924"/>
    <cellStyle name="检查单元格 13 5" xfId="7925"/>
    <cellStyle name="检查单元格 14" xfId="7926"/>
    <cellStyle name="检查单元格 15" xfId="7927"/>
    <cellStyle name="检查单元格 16" xfId="7928"/>
    <cellStyle name="检查单元格 2" xfId="7929"/>
    <cellStyle name="检查单元格 2 2" xfId="7930"/>
    <cellStyle name="检查单元格 2 2 2" xfId="7931"/>
    <cellStyle name="检查单元格 2 2 2 2" xfId="7932"/>
    <cellStyle name="检查单元格 2 2 3" xfId="7933"/>
    <cellStyle name="检查单元格 2 3" xfId="7934"/>
    <cellStyle name="检查单元格 2 3 2" xfId="7935"/>
    <cellStyle name="检查单元格 2 3 3" xfId="7937"/>
    <cellStyle name="检查单元格 2 4" xfId="7938"/>
    <cellStyle name="检查单元格 2 4 2" xfId="7939"/>
    <cellStyle name="检查单元格 2 5" xfId="7940"/>
    <cellStyle name="检查单元格 3" xfId="7941"/>
    <cellStyle name="检查单元格 3 2" xfId="7942"/>
    <cellStyle name="检查单元格 3 2 2" xfId="7943"/>
    <cellStyle name="检查单元格 3 2 2 2" xfId="7944"/>
    <cellStyle name="检查单元格 3 2 3" xfId="7945"/>
    <cellStyle name="检查单元格 3 3" xfId="7946"/>
    <cellStyle name="检查单元格 3 3 2" xfId="7947"/>
    <cellStyle name="检查单元格 3 3 3" xfId="7948"/>
    <cellStyle name="检查单元格 3 4" xfId="7949"/>
    <cellStyle name="检查单元格 3 4 2" xfId="7950"/>
    <cellStyle name="检查单元格 3 5" xfId="7951"/>
    <cellStyle name="检查单元格 3 6" xfId="7952"/>
    <cellStyle name="检查单元格 4" xfId="7953"/>
    <cellStyle name="检查单元格 4 2" xfId="7954"/>
    <cellStyle name="检查单元格 4 2 2" xfId="7955"/>
    <cellStyle name="检查单元格 4 2 2 2" xfId="7957"/>
    <cellStyle name="检查单元格 4 2 3" xfId="7958"/>
    <cellStyle name="检查单元格 4 3" xfId="7959"/>
    <cellStyle name="检查单元格 4 3 2" xfId="7960"/>
    <cellStyle name="检查单元格 4 3 3" xfId="7961"/>
    <cellStyle name="检查单元格 4 4" xfId="7962"/>
    <cellStyle name="检查单元格 4 4 2" xfId="7963"/>
    <cellStyle name="检查单元格 4 5" xfId="7964"/>
    <cellStyle name="检查单元格 5" xfId="7965"/>
    <cellStyle name="检查单元格 5 2" xfId="7966"/>
    <cellStyle name="检查单元格 5 2 2" xfId="7967"/>
    <cellStyle name="检查单元格 5 2 2 2" xfId="7968"/>
    <cellStyle name="检查单元格 5 2 3" xfId="7969"/>
    <cellStyle name="检查单元格 5 3" xfId="7970"/>
    <cellStyle name="检查单元格 5 3 2" xfId="7971"/>
    <cellStyle name="检查单元格 5 3 3" xfId="7972"/>
    <cellStyle name="检查单元格 5 4" xfId="2289"/>
    <cellStyle name="检查单元格 5 4 2" xfId="7973"/>
    <cellStyle name="检查单元格 5 5" xfId="7974"/>
    <cellStyle name="检查单元格 6" xfId="7975"/>
    <cellStyle name="检查单元格 6 2" xfId="7976"/>
    <cellStyle name="检查单元格 6 2 2" xfId="7977"/>
    <cellStyle name="检查单元格 6 2 2 2" xfId="7978"/>
    <cellStyle name="检查单元格 6 2 3" xfId="7979"/>
    <cellStyle name="检查单元格 6 3" xfId="7980"/>
    <cellStyle name="检查单元格 6 3 2" xfId="7981"/>
    <cellStyle name="检查单元格 6 3 3" xfId="7982"/>
    <cellStyle name="检查单元格 6 4" xfId="7983"/>
    <cellStyle name="检查单元格 6 4 2" xfId="7984"/>
    <cellStyle name="检查单元格 6 5" xfId="7985"/>
    <cellStyle name="检查单元格 7" xfId="7986"/>
    <cellStyle name="检查单元格 7 2" xfId="7987"/>
    <cellStyle name="检查单元格 7 2 2" xfId="7988"/>
    <cellStyle name="检查单元格 7 2 2 2" xfId="7989"/>
    <cellStyle name="检查单元格 7 2 3" xfId="3292"/>
    <cellStyle name="检查单元格 7 3" xfId="7990"/>
    <cellStyle name="检查单元格 7 3 2" xfId="7991"/>
    <cellStyle name="检查单元格 7 3 3" xfId="7992"/>
    <cellStyle name="检查单元格 7 4" xfId="7993"/>
    <cellStyle name="检查单元格 7 4 2" xfId="7994"/>
    <cellStyle name="检查单元格 7 5" xfId="7995"/>
    <cellStyle name="检查单元格 8" xfId="1250"/>
    <cellStyle name="检查单元格 8 2" xfId="7996"/>
    <cellStyle name="检查单元格 8 2 2" xfId="7997"/>
    <cellStyle name="检查单元格 8 2 2 2" xfId="7998"/>
    <cellStyle name="检查单元格 8 2 3" xfId="7999"/>
    <cellStyle name="检查单元格 8 3" xfId="13"/>
    <cellStyle name="检查单元格 8 3 2" xfId="5294"/>
    <cellStyle name="检查单元格 8 3 3" xfId="5305"/>
    <cellStyle name="检查单元格 8 4" xfId="8000"/>
    <cellStyle name="检查单元格 8 4 2" xfId="5405"/>
    <cellStyle name="检查单元格 8 5" xfId="8002"/>
    <cellStyle name="检查单元格 9" xfId="2942"/>
    <cellStyle name="检查单元格 9 2" xfId="8003"/>
    <cellStyle name="检查单元格 9 2 2" xfId="8004"/>
    <cellStyle name="检查单元格 9 2 2 2" xfId="8005"/>
    <cellStyle name="检查单元格 9 2 3" xfId="8006"/>
    <cellStyle name="检查单元格 9 3" xfId="8007"/>
    <cellStyle name="检查单元格 9 3 2" xfId="8008"/>
    <cellStyle name="检查单元格 9 3 3" xfId="8009"/>
    <cellStyle name="检查单元格 9 4" xfId="8010"/>
    <cellStyle name="检查单元格 9 4 2" xfId="8011"/>
    <cellStyle name="检查单元格 9 5" xfId="8013"/>
    <cellStyle name="解释性文本 10" xfId="8014"/>
    <cellStyle name="解释性文本 10 2" xfId="1336"/>
    <cellStyle name="解释性文本 10 2 2" xfId="8015"/>
    <cellStyle name="解释性文本 10 3" xfId="8016"/>
    <cellStyle name="解释性文本 10 3 2" xfId="8017"/>
    <cellStyle name="解释性文本 10 4" xfId="964"/>
    <cellStyle name="解释性文本 11" xfId="8018"/>
    <cellStyle name="解释性文本 11 2" xfId="8019"/>
    <cellStyle name="解释性文本 11 2 2" xfId="8020"/>
    <cellStyle name="解释性文本 11 3" xfId="8021"/>
    <cellStyle name="解释性文本 11 3 2" xfId="8022"/>
    <cellStyle name="解释性文本 11 4" xfId="8023"/>
    <cellStyle name="解释性文本 12" xfId="8024"/>
    <cellStyle name="解释性文本 12 2" xfId="8025"/>
    <cellStyle name="解释性文本 12 2 2" xfId="8026"/>
    <cellStyle name="解释性文本 12 3" xfId="8027"/>
    <cellStyle name="解释性文本 12 3 2" xfId="8028"/>
    <cellStyle name="解释性文本 12 4" xfId="8029"/>
    <cellStyle name="解释性文本 13" xfId="8030"/>
    <cellStyle name="解释性文本 13 2" xfId="8032"/>
    <cellStyle name="解释性文本 13 2 2" xfId="8035"/>
    <cellStyle name="解释性文本 13 3" xfId="8037"/>
    <cellStyle name="解释性文本 13 3 2" xfId="8039"/>
    <cellStyle name="解释性文本 13 4" xfId="8040"/>
    <cellStyle name="解释性文本 14" xfId="8041"/>
    <cellStyle name="解释性文本 15" xfId="8042"/>
    <cellStyle name="解释性文本 16" xfId="8044"/>
    <cellStyle name="解释性文本 2" xfId="2607"/>
    <cellStyle name="解释性文本 2 2" xfId="8045"/>
    <cellStyle name="解释性文本 2 2 2" xfId="8046"/>
    <cellStyle name="解释性文本 2 3" xfId="8047"/>
    <cellStyle name="解释性文本 2 3 2" xfId="8048"/>
    <cellStyle name="解释性文本 2 4" xfId="8049"/>
    <cellStyle name="解释性文本 3" xfId="8050"/>
    <cellStyle name="解释性文本 3 2" xfId="8051"/>
    <cellStyle name="解释性文本 3 2 2" xfId="8052"/>
    <cellStyle name="解释性文本 3 3" xfId="8053"/>
    <cellStyle name="解释性文本 3 3 2" xfId="8054"/>
    <cellStyle name="解释性文本 3 4" xfId="8055"/>
    <cellStyle name="解释性文本 3 5" xfId="8056"/>
    <cellStyle name="解释性文本 4" xfId="8057"/>
    <cellStyle name="解释性文本 4 2" xfId="8058"/>
    <cellStyle name="解释性文本 4 2 2" xfId="8059"/>
    <cellStyle name="解释性文本 4 3" xfId="8060"/>
    <cellStyle name="解释性文本 4 3 2" xfId="8061"/>
    <cellStyle name="解释性文本 4 4" xfId="8062"/>
    <cellStyle name="解释性文本 5" xfId="8063"/>
    <cellStyle name="解释性文本 5 2" xfId="8064"/>
    <cellStyle name="解释性文本 5 2 2" xfId="8065"/>
    <cellStyle name="解释性文本 5 3" xfId="193"/>
    <cellStyle name="解释性文本 5 3 2" xfId="98"/>
    <cellStyle name="解释性文本 5 4" xfId="6"/>
    <cellStyle name="解释性文本 6" xfId="8066"/>
    <cellStyle name="解释性文本 6 2" xfId="8067"/>
    <cellStyle name="解释性文本 6 2 2" xfId="8068"/>
    <cellStyle name="解释性文本 6 3" xfId="8070"/>
    <cellStyle name="解释性文本 6 3 2" xfId="8072"/>
    <cellStyle name="解释性文本 6 4" xfId="8074"/>
    <cellStyle name="解释性文本 7" xfId="8075"/>
    <cellStyle name="解释性文本 7 2" xfId="8076"/>
    <cellStyle name="解释性文本 7 2 2" xfId="8077"/>
    <cellStyle name="解释性文本 7 3" xfId="8079"/>
    <cellStyle name="解释性文本 7 3 2" xfId="8080"/>
    <cellStyle name="解释性文本 7 4" xfId="8082"/>
    <cellStyle name="解释性文本 8" xfId="8083"/>
    <cellStyle name="解释性文本 8 2" xfId="7408"/>
    <cellStyle name="解释性文本 8 2 2" xfId="8084"/>
    <cellStyle name="解释性文本 8 3" xfId="7411"/>
    <cellStyle name="解释性文本 8 3 2" xfId="8085"/>
    <cellStyle name="解释性文本 8 4" xfId="8086"/>
    <cellStyle name="解释性文本 9" xfId="8087"/>
    <cellStyle name="解释性文本 9 2" xfId="8088"/>
    <cellStyle name="解释性文本 9 2 2" xfId="8089"/>
    <cellStyle name="解释性文本 9 3" xfId="8090"/>
    <cellStyle name="解释性文本 9 3 2" xfId="8091"/>
    <cellStyle name="解释性文本 9 4" xfId="8092"/>
    <cellStyle name="借出原因" xfId="8093"/>
    <cellStyle name="借出原因 2" xfId="8094"/>
    <cellStyle name="借出原因 2 2" xfId="8096"/>
    <cellStyle name="借出原因 2 2 2" xfId="165"/>
    <cellStyle name="借出原因 2 3" xfId="8098"/>
    <cellStyle name="借出原因 2 3 2" xfId="1824"/>
    <cellStyle name="借出原因 2 4" xfId="8100"/>
    <cellStyle name="借出原因 3" xfId="8101"/>
    <cellStyle name="借出原因 3 2" xfId="8103"/>
    <cellStyle name="借出原因 3 2 2" xfId="8105"/>
    <cellStyle name="借出原因 3 3" xfId="8107"/>
    <cellStyle name="借出原因 3 3 2" xfId="8109"/>
    <cellStyle name="借出原因 3 4" xfId="8111"/>
    <cellStyle name="借出原因 4" xfId="8112"/>
    <cellStyle name="借出原因 4 2" xfId="8114"/>
    <cellStyle name="借出原因 4 2 2" xfId="8116"/>
    <cellStyle name="借出原因 4 3" xfId="8118"/>
    <cellStyle name="借出原因 4 3 2" xfId="8120"/>
    <cellStyle name="借出原因 4 4" xfId="8122"/>
    <cellStyle name="借出原因 5" xfId="8123"/>
    <cellStyle name="借出原因 5 2" xfId="8125"/>
    <cellStyle name="借出原因 5 2 2" xfId="8127"/>
    <cellStyle name="借出原因 5 3" xfId="8129"/>
    <cellStyle name="借出原因 5 3 2" xfId="8131"/>
    <cellStyle name="借出原因 5 4" xfId="8133"/>
    <cellStyle name="借出原因 6" xfId="8134"/>
    <cellStyle name="借出原因 6 2" xfId="8137"/>
    <cellStyle name="借出原因 6 2 2" xfId="8139"/>
    <cellStyle name="借出原因 6 3" xfId="8142"/>
    <cellStyle name="借出原因 6 3 2" xfId="8144"/>
    <cellStyle name="借出原因 6 4" xfId="8147"/>
    <cellStyle name="借出原因 7" xfId="8148"/>
    <cellStyle name="借出原因 7 2" xfId="8151"/>
    <cellStyle name="借出原因 8" xfId="8152"/>
    <cellStyle name="借出原因 8 2" xfId="8154"/>
    <cellStyle name="借出原因 9" xfId="8155"/>
    <cellStyle name="警告文本 10" xfId="4253"/>
    <cellStyle name="警告文本 10 2" xfId="4255"/>
    <cellStyle name="警告文本 10 2 2" xfId="8156"/>
    <cellStyle name="警告文本 10 3" xfId="8157"/>
    <cellStyle name="警告文本 10 3 2" xfId="8158"/>
    <cellStyle name="警告文本 10 4" xfId="8159"/>
    <cellStyle name="警告文本 11" xfId="8160"/>
    <cellStyle name="警告文本 11 2" xfId="8162"/>
    <cellStyle name="警告文本 11 2 2" xfId="8163"/>
    <cellStyle name="警告文本 11 3" xfId="8165"/>
    <cellStyle name="警告文本 11 3 2" xfId="8166"/>
    <cellStyle name="警告文本 11 4" xfId="8168"/>
    <cellStyle name="警告文本 12" xfId="8169"/>
    <cellStyle name="警告文本 12 2" xfId="8170"/>
    <cellStyle name="警告文本 12 2 2" xfId="8171"/>
    <cellStyle name="警告文本 12 3" xfId="8172"/>
    <cellStyle name="警告文本 12 3 2" xfId="8173"/>
    <cellStyle name="警告文本 12 4" xfId="8174"/>
    <cellStyle name="警告文本 13" xfId="8175"/>
    <cellStyle name="警告文本 13 2" xfId="8176"/>
    <cellStyle name="警告文本 13 2 2" xfId="8177"/>
    <cellStyle name="警告文本 13 3" xfId="8178"/>
    <cellStyle name="警告文本 13 3 2" xfId="8179"/>
    <cellStyle name="警告文本 13 4" xfId="8180"/>
    <cellStyle name="警告文本 14" xfId="8181"/>
    <cellStyle name="警告文本 15" xfId="8182"/>
    <cellStyle name="警告文本 16" xfId="8183"/>
    <cellStyle name="警告文本 2" xfId="8185"/>
    <cellStyle name="警告文本 2 2" xfId="8187"/>
    <cellStyle name="警告文本 2 2 2" xfId="8189"/>
    <cellStyle name="警告文本 2 3" xfId="8191"/>
    <cellStyle name="警告文本 2 3 2" xfId="8193"/>
    <cellStyle name="警告文本 2 4" xfId="8194"/>
    <cellStyle name="警告文本 3" xfId="8195"/>
    <cellStyle name="警告文本 3 2" xfId="8196"/>
    <cellStyle name="警告文本 3 2 2" xfId="8197"/>
    <cellStyle name="警告文本 3 3" xfId="8198"/>
    <cellStyle name="警告文本 3 3 2" xfId="8199"/>
    <cellStyle name="警告文本 3 4" xfId="8200"/>
    <cellStyle name="警告文本 3 5" xfId="8201"/>
    <cellStyle name="警告文本 4" xfId="8202"/>
    <cellStyle name="警告文本 4 2" xfId="8203"/>
    <cellStyle name="警告文本 4 2 2" xfId="5059"/>
    <cellStyle name="警告文本 4 3" xfId="8204"/>
    <cellStyle name="警告文本 4 3 2" xfId="5064"/>
    <cellStyle name="警告文本 4 4" xfId="8205"/>
    <cellStyle name="警告文本 5" xfId="8206"/>
    <cellStyle name="警告文本 5 2" xfId="8207"/>
    <cellStyle name="警告文本 5 2 2" xfId="8208"/>
    <cellStyle name="警告文本 5 3" xfId="8209"/>
    <cellStyle name="警告文本 5 3 2" xfId="8210"/>
    <cellStyle name="警告文本 5 4" xfId="8211"/>
    <cellStyle name="警告文本 6" xfId="6104"/>
    <cellStyle name="警告文本 6 2" xfId="6106"/>
    <cellStyle name="警告文本 6 2 2" xfId="8212"/>
    <cellStyle name="警告文本 6 3" xfId="6108"/>
    <cellStyle name="警告文本 6 3 2" xfId="8213"/>
    <cellStyle name="警告文本 6 4" xfId="6110"/>
    <cellStyle name="警告文本 7" xfId="6113"/>
    <cellStyle name="警告文本 7 2" xfId="8214"/>
    <cellStyle name="警告文本 7 2 2" xfId="8215"/>
    <cellStyle name="警告文本 7 3" xfId="8216"/>
    <cellStyle name="警告文本 7 3 2" xfId="8217"/>
    <cellStyle name="警告文本 7 4" xfId="8218"/>
    <cellStyle name="警告文本 8" xfId="6115"/>
    <cellStyle name="警告文本 8 2" xfId="8219"/>
    <cellStyle name="警告文本 8 2 2" xfId="8220"/>
    <cellStyle name="警告文本 8 3" xfId="8221"/>
    <cellStyle name="警告文本 8 3 2" xfId="8222"/>
    <cellStyle name="警告文本 8 4" xfId="8223"/>
    <cellStyle name="警告文本 9" xfId="8224"/>
    <cellStyle name="警告文本 9 2" xfId="8225"/>
    <cellStyle name="警告文本 9 2 2" xfId="8226"/>
    <cellStyle name="警告文本 9 3" xfId="8227"/>
    <cellStyle name="警告文本 9 3 2" xfId="8228"/>
    <cellStyle name="警告文本 9 4" xfId="8229"/>
    <cellStyle name="链接单元格 10" xfId="8230"/>
    <cellStyle name="链接单元格 10 2" xfId="6466"/>
    <cellStyle name="链接单元格 10 2 2" xfId="8231"/>
    <cellStyle name="链接单元格 10 3" xfId="8232"/>
    <cellStyle name="链接单元格 10 3 2" xfId="8233"/>
    <cellStyle name="链接单元格 10 4" xfId="8234"/>
    <cellStyle name="链接单元格 11" xfId="863"/>
    <cellStyle name="链接单元格 11 2" xfId="866"/>
    <cellStyle name="链接单元格 11 2 2" xfId="3685"/>
    <cellStyle name="链接单元格 11 3" xfId="871"/>
    <cellStyle name="链接单元格 11 3 2" xfId="8235"/>
    <cellStyle name="链接单元格 11 4" xfId="8237"/>
    <cellStyle name="链接单元格 12" xfId="603"/>
    <cellStyle name="链接单元格 12 2" xfId="3687"/>
    <cellStyle name="链接单元格 12 2 2" xfId="8238"/>
    <cellStyle name="链接单元格 12 3" xfId="3217"/>
    <cellStyle name="链接单元格 12 3 2" xfId="8239"/>
    <cellStyle name="链接单元格 12 4" xfId="8240"/>
    <cellStyle name="链接单元格 13" xfId="877"/>
    <cellStyle name="链接单元格 13 2" xfId="3690"/>
    <cellStyle name="链接单元格 13 2 2" xfId="8241"/>
    <cellStyle name="链接单元格 13 3" xfId="8242"/>
    <cellStyle name="链接单元格 13 3 2" xfId="8243"/>
    <cellStyle name="链接单元格 13 4" xfId="8244"/>
    <cellStyle name="链接单元格 14" xfId="3694"/>
    <cellStyle name="链接单元格 15" xfId="8245"/>
    <cellStyle name="链接单元格 16" xfId="8246"/>
    <cellStyle name="链接单元格 2" xfId="8247"/>
    <cellStyle name="链接单元格 2 2" xfId="8248"/>
    <cellStyle name="链接单元格 2 2 2" xfId="8249"/>
    <cellStyle name="链接单元格 2 3" xfId="8250"/>
    <cellStyle name="链接单元格 2 3 2" xfId="8251"/>
    <cellStyle name="链接单元格 2 4" xfId="8252"/>
    <cellStyle name="链接单元格 3" xfId="8253"/>
    <cellStyle name="链接单元格 3 2" xfId="8254"/>
    <cellStyle name="链接单元格 3 2 2" xfId="8255"/>
    <cellStyle name="链接单元格 3 3" xfId="8256"/>
    <cellStyle name="链接单元格 3 3 2" xfId="8257"/>
    <cellStyle name="链接单元格 3 4" xfId="8258"/>
    <cellStyle name="链接单元格 3 5" xfId="8259"/>
    <cellStyle name="链接单元格 4" xfId="8260"/>
    <cellStyle name="链接单元格 4 2" xfId="8261"/>
    <cellStyle name="链接单元格 4 2 2" xfId="8262"/>
    <cellStyle name="链接单元格 4 3" xfId="8263"/>
    <cellStyle name="链接单元格 4 3 2" xfId="8264"/>
    <cellStyle name="链接单元格 4 4" xfId="8265"/>
    <cellStyle name="链接单元格 5" xfId="8266"/>
    <cellStyle name="链接单元格 5 2" xfId="8267"/>
    <cellStyle name="链接单元格 5 2 2" xfId="8268"/>
    <cellStyle name="链接单元格 5 3" xfId="8269"/>
    <cellStyle name="链接单元格 5 3 2" xfId="8270"/>
    <cellStyle name="链接单元格 5 4" xfId="8271"/>
    <cellStyle name="链接单元格 6" xfId="8272"/>
    <cellStyle name="链接单元格 6 2" xfId="8273"/>
    <cellStyle name="链接单元格 6 2 2" xfId="8274"/>
    <cellStyle name="链接单元格 6 3" xfId="8275"/>
    <cellStyle name="链接单元格 6 3 2" xfId="8276"/>
    <cellStyle name="链接单元格 6 4" xfId="8277"/>
    <cellStyle name="链接单元格 7" xfId="8279"/>
    <cellStyle name="链接单元格 7 2" xfId="8280"/>
    <cellStyle name="链接单元格 7 2 2" xfId="8281"/>
    <cellStyle name="链接单元格 7 3" xfId="8282"/>
    <cellStyle name="链接单元格 7 3 2" xfId="8283"/>
    <cellStyle name="链接单元格 7 4" xfId="8284"/>
    <cellStyle name="链接单元格 8" xfId="8285"/>
    <cellStyle name="链接单元格 8 2" xfId="8286"/>
    <cellStyle name="链接单元格 8 2 2" xfId="8287"/>
    <cellStyle name="链接单元格 8 3" xfId="8288"/>
    <cellStyle name="链接单元格 8 3 2" xfId="8289"/>
    <cellStyle name="链接单元格 8 4" xfId="8290"/>
    <cellStyle name="链接单元格 9" xfId="5474"/>
    <cellStyle name="链接单元格 9 2" xfId="5476"/>
    <cellStyle name="链接单元格 9 2 2" xfId="8291"/>
    <cellStyle name="链接单元格 9 3" xfId="5478"/>
    <cellStyle name="链接单元格 9 3 2" xfId="8292"/>
    <cellStyle name="链接单元格 9 4" xfId="5480"/>
    <cellStyle name="霓付 [0]_1202" xfId="8293"/>
    <cellStyle name="霓付_1202" xfId="8294"/>
    <cellStyle name="烹拳 [0]_1202" xfId="8295"/>
    <cellStyle name="烹拳_1202" xfId="8296"/>
    <cellStyle name="普通_ 白土" xfId="8034"/>
    <cellStyle name="千分位[0]_ 白土" xfId="8297"/>
    <cellStyle name="千分位_ 白土" xfId="8298"/>
    <cellStyle name="千位[0]_ 方正PC" xfId="8299"/>
    <cellStyle name="千位_ 方正PC" xfId="8300"/>
    <cellStyle name="千位分隔" xfId="32" builtinId="3"/>
    <cellStyle name="千位分隔 10" xfId="8301"/>
    <cellStyle name="千位分隔 10 2" xfId="8302"/>
    <cellStyle name="千位分隔 10 2 2" xfId="8303"/>
    <cellStyle name="千位分隔 10 3" xfId="8304"/>
    <cellStyle name="千位分隔 10 4" xfId="3783"/>
    <cellStyle name="千位分隔 11" xfId="8306"/>
    <cellStyle name="千位分隔 11 2" xfId="8307"/>
    <cellStyle name="千位分隔 11 2 2" xfId="8308"/>
    <cellStyle name="千位分隔 11 3" xfId="8309"/>
    <cellStyle name="千位分隔 12" xfId="8310"/>
    <cellStyle name="千位分隔 12 2" xfId="8311"/>
    <cellStyle name="千位分隔 12 2 2" xfId="8312"/>
    <cellStyle name="千位分隔 12 3" xfId="8313"/>
    <cellStyle name="千位分隔 12 4" xfId="8314"/>
    <cellStyle name="千位分隔 12 5" xfId="8315"/>
    <cellStyle name="千位分隔 12 6" xfId="8316"/>
    <cellStyle name="千位分隔 13" xfId="8317"/>
    <cellStyle name="千位分隔 13 2" xfId="8318"/>
    <cellStyle name="千位分隔 14" xfId="8319"/>
    <cellStyle name="千位分隔 14 2" xfId="6166"/>
    <cellStyle name="千位分隔 15" xfId="8321"/>
    <cellStyle name="千位分隔 15 2" xfId="8323"/>
    <cellStyle name="千位分隔 16" xfId="8325"/>
    <cellStyle name="千位分隔 16 2" xfId="4798"/>
    <cellStyle name="千位分隔 17" xfId="8327"/>
    <cellStyle name="千位分隔 17 2" xfId="4094"/>
    <cellStyle name="千位分隔 18" xfId="8329"/>
    <cellStyle name="千位分隔 18 2" xfId="4104"/>
    <cellStyle name="千位分隔 18 3" xfId="8330"/>
    <cellStyle name="千位分隔 18 4" xfId="8331"/>
    <cellStyle name="千位分隔 19" xfId="8333"/>
    <cellStyle name="千位分隔 19 2" xfId="8334"/>
    <cellStyle name="千位分隔 2" xfId="8335"/>
    <cellStyle name="千位分隔 2 10" xfId="8336"/>
    <cellStyle name="千位分隔 2 10 2" xfId="8337"/>
    <cellStyle name="千位分隔 2 11" xfId="8338"/>
    <cellStyle name="千位分隔 2 11 2" xfId="8339"/>
    <cellStyle name="千位分隔 2 12" xfId="8340"/>
    <cellStyle name="千位分隔 2 13" xfId="8341"/>
    <cellStyle name="千位分隔 2 2" xfId="8342"/>
    <cellStyle name="千位分隔 2 2 10" xfId="8343"/>
    <cellStyle name="千位分隔 2 2 10 2" xfId="8345"/>
    <cellStyle name="千位分隔 2 2 11" xfId="8346"/>
    <cellStyle name="千位分隔 2 2 2" xfId="8347"/>
    <cellStyle name="千位分隔 2 2 2 2" xfId="8348"/>
    <cellStyle name="千位分隔 2 2 2 5" xfId="8349"/>
    <cellStyle name="千位分隔 2 2 3" xfId="7881"/>
    <cellStyle name="千位分隔 2 2 3 2" xfId="7883"/>
    <cellStyle name="千位分隔 2 2 4" xfId="7887"/>
    <cellStyle name="千位分隔 2 2 4 2" xfId="123"/>
    <cellStyle name="千位分隔 2 2 5" xfId="7889"/>
    <cellStyle name="千位分隔 2 2 5 2" xfId="7892"/>
    <cellStyle name="千位分隔 2 2 6" xfId="7894"/>
    <cellStyle name="千位分隔 2 2 6 2" xfId="8350"/>
    <cellStyle name="千位分隔 2 2 7" xfId="8351"/>
    <cellStyle name="千位分隔 2 2 7 2" xfId="8352"/>
    <cellStyle name="千位分隔 2 2 8" xfId="8353"/>
    <cellStyle name="千位分隔 2 2 8 2" xfId="8354"/>
    <cellStyle name="千位分隔 2 2 9" xfId="8355"/>
    <cellStyle name="千位分隔 2 3" xfId="8356"/>
    <cellStyle name="千位分隔 2 3 2" xfId="8357"/>
    <cellStyle name="千位分隔 2 3 2 2" xfId="8358"/>
    <cellStyle name="千位分隔 2 3 3" xfId="7897"/>
    <cellStyle name="千位分隔 2 3 3 2" xfId="7899"/>
    <cellStyle name="千位分隔 2 3 4" xfId="7903"/>
    <cellStyle name="千位分隔 2 4" xfId="8359"/>
    <cellStyle name="千位分隔 2 4 2" xfId="8360"/>
    <cellStyle name="千位分隔 2 4 2 2" xfId="8361"/>
    <cellStyle name="千位分隔 2 4 3" xfId="7912"/>
    <cellStyle name="千位分隔 2 4 4" xfId="7915"/>
    <cellStyle name="千位分隔 2 5" xfId="8362"/>
    <cellStyle name="千位分隔 2 5 2" xfId="8363"/>
    <cellStyle name="千位分隔 2 5 3" xfId="8364"/>
    <cellStyle name="千位分隔 2 5 4" xfId="8365"/>
    <cellStyle name="千位分隔 2 6" xfId="8366"/>
    <cellStyle name="千位分隔 2 6 2" xfId="8367"/>
    <cellStyle name="千位分隔 2 6 2 2" xfId="8368"/>
    <cellStyle name="千位分隔 2 6 3" xfId="8369"/>
    <cellStyle name="千位分隔 2 7" xfId="8370"/>
    <cellStyle name="千位分隔 2 7 2" xfId="8371"/>
    <cellStyle name="千位分隔 2 7 2 2" xfId="8372"/>
    <cellStyle name="千位分隔 2 7 2 3" xfId="8373"/>
    <cellStyle name="千位分隔 2 7 2 4" xfId="8374"/>
    <cellStyle name="千位分隔 2 7 3" xfId="8375"/>
    <cellStyle name="千位分隔 2 8" xfId="5767"/>
    <cellStyle name="千位分隔 2 8 2" xfId="8376"/>
    <cellStyle name="千位分隔 2 8 2 2" xfId="8377"/>
    <cellStyle name="千位分隔 2 8 2 3" xfId="8378"/>
    <cellStyle name="千位分隔 2 8 2 4" xfId="8379"/>
    <cellStyle name="千位分隔 2 8 3" xfId="8380"/>
    <cellStyle name="千位分隔 2 9" xfId="5769"/>
    <cellStyle name="千位分隔 2 9 2" xfId="8381"/>
    <cellStyle name="千位分隔 2 9 3" xfId="8382"/>
    <cellStyle name="千位分隔 20" xfId="8320"/>
    <cellStyle name="千位分隔 20 2" xfId="8322"/>
    <cellStyle name="千位分隔 21" xfId="8324"/>
    <cellStyle name="千位分隔 21 2" xfId="4797"/>
    <cellStyle name="千位分隔 22" xfId="8326"/>
    <cellStyle name="千位分隔 23" xfId="8328"/>
    <cellStyle name="千位分隔 24" xfId="8332"/>
    <cellStyle name="千位分隔 25" xfId="8383"/>
    <cellStyle name="千位分隔 26" xfId="5538"/>
    <cellStyle name="千位分隔 3" xfId="8384"/>
    <cellStyle name="千位分隔 3 10" xfId="8385"/>
    <cellStyle name="千位分隔 3 10 2" xfId="8386"/>
    <cellStyle name="千位分隔 3 10 2 2" xfId="8387"/>
    <cellStyle name="千位分隔 3 10 2 3" xfId="8389"/>
    <cellStyle name="千位分隔 3 10 2 4" xfId="2396"/>
    <cellStyle name="千位分隔 3 11" xfId="8390"/>
    <cellStyle name="千位分隔 3 11 2" xfId="8391"/>
    <cellStyle name="千位分隔 3 11 2 2" xfId="106"/>
    <cellStyle name="千位分隔 3 11 2 3" xfId="1883"/>
    <cellStyle name="千位分隔 3 11 2 4" xfId="1886"/>
    <cellStyle name="千位分隔 3 12" xfId="8392"/>
    <cellStyle name="千位分隔 3 12 2" xfId="8393"/>
    <cellStyle name="千位分隔 3 12 2 2" xfId="8394"/>
    <cellStyle name="千位分隔 3 12 2 3" xfId="8395"/>
    <cellStyle name="千位分隔 3 12 2 4" xfId="3607"/>
    <cellStyle name="千位分隔 3 13" xfId="8396"/>
    <cellStyle name="千位分隔 3 13 2" xfId="233"/>
    <cellStyle name="千位分隔 3 13 3" xfId="8398"/>
    <cellStyle name="千位分隔 3 13 4" xfId="8399"/>
    <cellStyle name="千位分隔 3 14" xfId="6613"/>
    <cellStyle name="千位分隔 3 2" xfId="8400"/>
    <cellStyle name="千位分隔 3 2 2" xfId="8401"/>
    <cellStyle name="千位分隔 3 2 2 2" xfId="8403"/>
    <cellStyle name="千位分隔 3 2 3" xfId="8404"/>
    <cellStyle name="千位分隔 3 2 4" xfId="8405"/>
    <cellStyle name="千位分隔 3 2 5" xfId="8406"/>
    <cellStyle name="千位分隔 3 2 6" xfId="8407"/>
    <cellStyle name="千位分隔 3 3" xfId="8408"/>
    <cellStyle name="千位分隔 3 3 2" xfId="8409"/>
    <cellStyle name="千位分隔 3 3 2 2" xfId="8411"/>
    <cellStyle name="千位分隔 3 3 2 2 2" xfId="8412"/>
    <cellStyle name="千位分隔 3 3 2 2 3" xfId="8413"/>
    <cellStyle name="千位分隔 3 3 2 2 4" xfId="8414"/>
    <cellStyle name="千位分隔 3 3 3" xfId="8415"/>
    <cellStyle name="千位分隔 3 3 3 2" xfId="8417"/>
    <cellStyle name="千位分隔 3 3 3 2 2" xfId="8418"/>
    <cellStyle name="千位分隔 3 3 3 2 3" xfId="8419"/>
    <cellStyle name="千位分隔 3 3 3 2 4" xfId="8420"/>
    <cellStyle name="千位分隔 3 3 4" xfId="8421"/>
    <cellStyle name="千位分隔 3 3 5" xfId="8422"/>
    <cellStyle name="千位分隔 3 4" xfId="8423"/>
    <cellStyle name="千位分隔 3 4 2" xfId="8425"/>
    <cellStyle name="千位分隔 3 4 2 2" xfId="8428"/>
    <cellStyle name="千位分隔 3 4 2 3" xfId="8430"/>
    <cellStyle name="千位分隔 3 4 2 4" xfId="8432"/>
    <cellStyle name="千位分隔 3 4 3" xfId="8434"/>
    <cellStyle name="千位分隔 3 5" xfId="8435"/>
    <cellStyle name="千位分隔 3 5 2" xfId="8436"/>
    <cellStyle name="千位分隔 3 5 2 2" xfId="8438"/>
    <cellStyle name="千位分隔 3 5 2 3" xfId="8439"/>
    <cellStyle name="千位分隔 3 5 2 4" xfId="8440"/>
    <cellStyle name="千位分隔 3 5 3" xfId="8441"/>
    <cellStyle name="千位分隔 3 6" xfId="8442"/>
    <cellStyle name="千位分隔 3 6 2" xfId="8443"/>
    <cellStyle name="千位分隔 3 6 3" xfId="8444"/>
    <cellStyle name="千位分隔 3 7" xfId="8445"/>
    <cellStyle name="千位分隔 3 7 2" xfId="8446"/>
    <cellStyle name="千位分隔 3 7 3" xfId="8447"/>
    <cellStyle name="千位分隔 3 8" xfId="8448"/>
    <cellStyle name="千位分隔 3 8 2" xfId="8449"/>
    <cellStyle name="千位分隔 3 8 3" xfId="8450"/>
    <cellStyle name="千位分隔 3 9" xfId="8451"/>
    <cellStyle name="千位分隔 3 9 2" xfId="8452"/>
    <cellStyle name="千位分隔 3 9 3" xfId="8453"/>
    <cellStyle name="千位分隔 3 9 4" xfId="8454"/>
    <cellStyle name="千位分隔 4" xfId="8455"/>
    <cellStyle name="千位分隔 4 2" xfId="8456"/>
    <cellStyle name="千位分隔 4 2 2" xfId="8001"/>
    <cellStyle name="千位分隔 4 2 3" xfId="585"/>
    <cellStyle name="千位分隔 4 3" xfId="8457"/>
    <cellStyle name="千位分隔 4 3 2" xfId="8012"/>
    <cellStyle name="千位分隔 4 3 2 2" xfId="8459"/>
    <cellStyle name="千位分隔 4 3 3" xfId="1036"/>
    <cellStyle name="千位分隔 4 4" xfId="8460"/>
    <cellStyle name="千位分隔 5" xfId="8461"/>
    <cellStyle name="千位分隔 5 2" xfId="8462"/>
    <cellStyle name="千位分隔 5 2 2" xfId="8463"/>
    <cellStyle name="千位分隔 5 2 2 2" xfId="8464"/>
    <cellStyle name="千位分隔 5 2 2 2 2" xfId="8466"/>
    <cellStyle name="千位分隔 5 2 2 2 2 2" xfId="8467"/>
    <cellStyle name="千位分隔 5 2 2 2 2 2 2" xfId="150"/>
    <cellStyle name="千位分隔 5 2 2 2 2 2 3" xfId="34"/>
    <cellStyle name="千位分隔 5 2 2 2 2 2 4" xfId="800"/>
    <cellStyle name="千位分隔 5 2 2 2 3" xfId="8468"/>
    <cellStyle name="千位分隔 5 2 2 2 3 2" xfId="8469"/>
    <cellStyle name="千位分隔 5 2 2 2 3 2 2" xfId="8471"/>
    <cellStyle name="千位分隔 5 2 2 2 3 2 3" xfId="8473"/>
    <cellStyle name="千位分隔 5 2 2 2 3 2 4" xfId="2110"/>
    <cellStyle name="千位分隔 5 2 2 2 4" xfId="8474"/>
    <cellStyle name="千位分隔 5 2 2 2 4 2" xfId="8475"/>
    <cellStyle name="千位分隔 5 2 2 2 4 3" xfId="8476"/>
    <cellStyle name="千位分隔 5 2 2 2 4 4" xfId="8477"/>
    <cellStyle name="千位分隔 5 2 2 3" xfId="2715"/>
    <cellStyle name="千位分隔 5 2 2 3 2" xfId="2718"/>
    <cellStyle name="千位分隔 5 2 2 3 2 2" xfId="8478"/>
    <cellStyle name="千位分隔 5 2 2 3 2 3" xfId="8479"/>
    <cellStyle name="千位分隔 5 2 2 3 2 4" xfId="8480"/>
    <cellStyle name="千位分隔 5 2 2 4" xfId="2722"/>
    <cellStyle name="千位分隔 5 2 2 4 2" xfId="4399"/>
    <cellStyle name="千位分隔 5 2 2 4 2 2" xfId="8481"/>
    <cellStyle name="千位分隔 5 2 2 4 2 3" xfId="8482"/>
    <cellStyle name="千位分隔 5 2 2 4 2 4" xfId="8483"/>
    <cellStyle name="千位分隔 5 2 2 5" xfId="4401"/>
    <cellStyle name="千位分隔 5 2 2 5 2" xfId="8484"/>
    <cellStyle name="千位分隔 5 2 2 5 2 2" xfId="4687"/>
    <cellStyle name="千位分隔 5 2 2 5 2 3" xfId="4690"/>
    <cellStyle name="千位分隔 5 2 2 5 2 4" xfId="8485"/>
    <cellStyle name="千位分隔 5 2 2 6" xfId="3749"/>
    <cellStyle name="千位分隔 5 2 2 6 2" xfId="8486"/>
    <cellStyle name="千位分隔 5 2 2 6 2 2" xfId="8487"/>
    <cellStyle name="千位分隔 5 2 2 6 2 3" xfId="8488"/>
    <cellStyle name="千位分隔 5 2 2 6 2 4" xfId="8489"/>
    <cellStyle name="千位分隔 5 2 2 7" xfId="8490"/>
    <cellStyle name="千位分隔 5 2 2 7 2" xfId="5984"/>
    <cellStyle name="千位分隔 5 2 2 7 3" xfId="5986"/>
    <cellStyle name="千位分隔 5 2 2 7 4" xfId="8491"/>
    <cellStyle name="千位分隔 5 2 3" xfId="8492"/>
    <cellStyle name="千位分隔 5 2 3 2" xfId="8493"/>
    <cellStyle name="千位分隔 5 2 4" xfId="8494"/>
    <cellStyle name="千位分隔 5 2 4 2" xfId="8495"/>
    <cellStyle name="千位分隔 5 2 4 2 2" xfId="8497"/>
    <cellStyle name="千位分隔 5 2 4 2 2 2" xfId="8498"/>
    <cellStyle name="千位分隔 5 2 4 2 2 3" xfId="8499"/>
    <cellStyle name="千位分隔 5 2 4 2 2 4" xfId="8500"/>
    <cellStyle name="千位分隔 5 2 4 3" xfId="2009"/>
    <cellStyle name="千位分隔 5 2 4 3 2" xfId="2789"/>
    <cellStyle name="千位分隔 5 2 4 3 2 2" xfId="8501"/>
    <cellStyle name="千位分隔 5 2 4 3 2 3" xfId="8502"/>
    <cellStyle name="千位分隔 5 2 4 3 2 4" xfId="8503"/>
    <cellStyle name="千位分隔 5 2 4 4" xfId="4407"/>
    <cellStyle name="千位分隔 5 2 4 4 2" xfId="135"/>
    <cellStyle name="千位分隔 5 2 4 4 3" xfId="142"/>
    <cellStyle name="千位分隔 5 2 4 4 4" xfId="8505"/>
    <cellStyle name="千位分隔 5 2 5" xfId="8506"/>
    <cellStyle name="千位分隔 5 2 5 2" xfId="8507"/>
    <cellStyle name="千位分隔 5 2 5 2 2" xfId="8509"/>
    <cellStyle name="千位分隔 5 2 5 2 3" xfId="8510"/>
    <cellStyle name="千位分隔 5 2 5 2 4" xfId="8511"/>
    <cellStyle name="千位分隔 5 2 6" xfId="8512"/>
    <cellStyle name="千位分隔 5 2 6 2" xfId="8513"/>
    <cellStyle name="千位分隔 5 2 6 2 2" xfId="8515"/>
    <cellStyle name="千位分隔 5 2 6 2 3" xfId="3681"/>
    <cellStyle name="千位分隔 5 2 6 2 4" xfId="8516"/>
    <cellStyle name="千位分隔 5 2 7" xfId="8517"/>
    <cellStyle name="千位分隔 5 2 7 2" xfId="8518"/>
    <cellStyle name="千位分隔 5 2 7 2 2" xfId="8520"/>
    <cellStyle name="千位分隔 5 2 7 2 3" xfId="8521"/>
    <cellStyle name="千位分隔 5 2 7 2 4" xfId="8522"/>
    <cellStyle name="千位分隔 5 2 8" xfId="8523"/>
    <cellStyle name="千位分隔 5 2 8 2" xfId="8524"/>
    <cellStyle name="千位分隔 5 2 8 2 2" xfId="8526"/>
    <cellStyle name="千位分隔 5 2 8 2 3" xfId="8527"/>
    <cellStyle name="千位分隔 5 2 8 2 4" xfId="7956"/>
    <cellStyle name="千位分隔 5 2 9" xfId="8528"/>
    <cellStyle name="千位分隔 5 2 9 2" xfId="2166"/>
    <cellStyle name="千位分隔 5 2 9 3" xfId="8529"/>
    <cellStyle name="千位分隔 5 2 9 4" xfId="8530"/>
    <cellStyle name="千位分隔 5 3" xfId="8531"/>
    <cellStyle name="千位分隔 5 3 2" xfId="8532"/>
    <cellStyle name="千位分隔 5 3 2 2" xfId="8533"/>
    <cellStyle name="千位分隔 5 3 2 2 2" xfId="8534"/>
    <cellStyle name="千位分隔 5 3 2 2 3" xfId="8535"/>
    <cellStyle name="千位分隔 5 3 2 2 4" xfId="8536"/>
    <cellStyle name="千位分隔 5 3 3" xfId="8537"/>
    <cellStyle name="千位分隔 5 3 3 2" xfId="8538"/>
    <cellStyle name="千位分隔 5 3 3 2 2" xfId="8539"/>
    <cellStyle name="千位分隔 5 3 3 2 3" xfId="8540"/>
    <cellStyle name="千位分隔 5 3 3 2 4" xfId="8541"/>
    <cellStyle name="千位分隔 5 3 4" xfId="8542"/>
    <cellStyle name="千位分隔 5 3 4 2" xfId="8543"/>
    <cellStyle name="千位分隔 5 3 4 3" xfId="4449"/>
    <cellStyle name="千位分隔 5 3 4 4" xfId="4451"/>
    <cellStyle name="千位分隔 5 4" xfId="8544"/>
    <cellStyle name="千位分隔 5 4 2" xfId="8545"/>
    <cellStyle name="千位分隔 5 4 2 2" xfId="8546"/>
    <cellStyle name="千位分隔 5 4 2 3" xfId="4492"/>
    <cellStyle name="千位分隔 5 4 2 4" xfId="4495"/>
    <cellStyle name="千位分隔 5 5" xfId="8547"/>
    <cellStyle name="千位分隔 5 5 2" xfId="8548"/>
    <cellStyle name="千位分隔 5 5 2 2" xfId="8549"/>
    <cellStyle name="千位分隔 5 5 2 3" xfId="129"/>
    <cellStyle name="千位分隔 5 5 2 4" xfId="108"/>
    <cellStyle name="千位分隔 5 6" xfId="8550"/>
    <cellStyle name="千位分隔 5 6 2" xfId="1350"/>
    <cellStyle name="千位分隔 5 6 2 2" xfId="8551"/>
    <cellStyle name="千位分隔 5 6 2 3" xfId="4538"/>
    <cellStyle name="千位分隔 5 6 2 4" xfId="4540"/>
    <cellStyle name="千位分隔 5 7" xfId="8552"/>
    <cellStyle name="千位分隔 5 7 2" xfId="8553"/>
    <cellStyle name="千位分隔 5 7 2 2" xfId="8554"/>
    <cellStyle name="千位分隔 5 7 2 3" xfId="4550"/>
    <cellStyle name="千位分隔 5 7 2 4" xfId="4552"/>
    <cellStyle name="千位分隔 5 8" xfId="8555"/>
    <cellStyle name="千位分隔 5 8 2" xfId="8556"/>
    <cellStyle name="千位分隔 5 8 3" xfId="8557"/>
    <cellStyle name="千位分隔 5 8 4" xfId="8558"/>
    <cellStyle name="千位分隔 5 9" xfId="8559"/>
    <cellStyle name="千位分隔 6" xfId="8560"/>
    <cellStyle name="千位分隔 6 2" xfId="5889"/>
    <cellStyle name="千位分隔 6 3" xfId="5895"/>
    <cellStyle name="千位分隔 7" xfId="8561"/>
    <cellStyle name="千位分隔 7 2" xfId="8562"/>
    <cellStyle name="千位分隔 7 2 2" xfId="8563"/>
    <cellStyle name="千位分隔 7 3" xfId="8564"/>
    <cellStyle name="千位分隔 7 4" xfId="8565"/>
    <cellStyle name="千位分隔 7 5" xfId="8566"/>
    <cellStyle name="千位分隔 8" xfId="8567"/>
    <cellStyle name="千位分隔 8 2" xfId="5168"/>
    <cellStyle name="千位分隔 8 3" xfId="5173"/>
    <cellStyle name="千位分隔 9" xfId="8568"/>
    <cellStyle name="千位分隔 9 2" xfId="8569"/>
    <cellStyle name="千位分隔 9 3" xfId="8570"/>
    <cellStyle name="千位分隔[0] 10" xfId="8571"/>
    <cellStyle name="千位分隔[0] 11" xfId="8572"/>
    <cellStyle name="千位分隔[0] 12" xfId="8573"/>
    <cellStyle name="千位分隔[0] 2" xfId="1124"/>
    <cellStyle name="千位分隔[0] 2 2" xfId="8574"/>
    <cellStyle name="千位分隔[0] 2 3" xfId="8575"/>
    <cellStyle name="千位分隔[0] 2 4" xfId="8576"/>
    <cellStyle name="千位分隔[0] 2 5" xfId="5036"/>
    <cellStyle name="千位分隔[0] 2 6" xfId="5038"/>
    <cellStyle name="千位分隔[0] 3" xfId="8577"/>
    <cellStyle name="千位分隔[0] 3 2" xfId="8578"/>
    <cellStyle name="千位分隔[0] 3 2 2" xfId="6541"/>
    <cellStyle name="千位分隔[0] 3 2 3" xfId="6543"/>
    <cellStyle name="千位分隔[0] 3 2 4" xfId="8579"/>
    <cellStyle name="千位分隔[0] 3 3" xfId="8580"/>
    <cellStyle name="千位分隔[0] 4" xfId="7520"/>
    <cellStyle name="千位分隔[0] 4 2" xfId="8581"/>
    <cellStyle name="千位分隔[0] 4 2 2" xfId="6676"/>
    <cellStyle name="千位分隔[0] 4 2 3" xfId="6678"/>
    <cellStyle name="千位分隔[0] 4 2 4" xfId="8582"/>
    <cellStyle name="千位分隔[0] 5" xfId="8583"/>
    <cellStyle name="千位分隔[0] 5 2" xfId="8584"/>
    <cellStyle name="千位分隔[0] 5 2 2" xfId="6788"/>
    <cellStyle name="千位分隔[0] 5 2 3" xfId="6791"/>
    <cellStyle name="千位分隔[0] 5 2 4" xfId="8585"/>
    <cellStyle name="千位分隔[0] 6" xfId="8586"/>
    <cellStyle name="千位分隔[0] 7" xfId="8587"/>
    <cellStyle name="千位分隔[0] 7 2" xfId="6752"/>
    <cellStyle name="千位分隔[0] 8" xfId="8588"/>
    <cellStyle name="千位分隔[0] 8 2" xfId="6790"/>
    <cellStyle name="千位分隔[0] 9" xfId="8589"/>
    <cellStyle name="钎霖_(沥焊何巩)岿喊牢盔拌裙" xfId="8590"/>
    <cellStyle name="强调文字颜色 1 10" xfId="8591"/>
    <cellStyle name="强调文字颜色 1 10 2" xfId="8592"/>
    <cellStyle name="强调文字颜色 1 10 2 2" xfId="8593"/>
    <cellStyle name="强调文字颜色 1 10 2 2 2" xfId="8594"/>
    <cellStyle name="强调文字颜色 1 10 2 3" xfId="8595"/>
    <cellStyle name="强调文字颜色 1 10 3" xfId="8596"/>
    <cellStyle name="强调文字颜色 1 10 3 2" xfId="8597"/>
    <cellStyle name="强调文字颜色 1 10 3 3" xfId="2071"/>
    <cellStyle name="强调文字颜色 1 10 4" xfId="8598"/>
    <cellStyle name="强调文字颜色 1 10 4 2" xfId="8599"/>
    <cellStyle name="强调文字颜色 1 10 5" xfId="8600"/>
    <cellStyle name="强调文字颜色 1 11" xfId="8601"/>
    <cellStyle name="强调文字颜色 1 11 2" xfId="8602"/>
    <cellStyle name="强调文字颜色 1 11 2 2" xfId="8603"/>
    <cellStyle name="强调文字颜色 1 11 2 2 2" xfId="8604"/>
    <cellStyle name="强调文字颜色 1 11 2 3" xfId="8605"/>
    <cellStyle name="强调文字颜色 1 11 3" xfId="8606"/>
    <cellStyle name="强调文字颜色 1 11 3 2" xfId="8607"/>
    <cellStyle name="强调文字颜色 1 11 3 3" xfId="8608"/>
    <cellStyle name="强调文字颜色 1 11 4" xfId="8609"/>
    <cellStyle name="强调文字颜色 1 11 4 2" xfId="3825"/>
    <cellStyle name="强调文字颜色 1 11 5" xfId="8610"/>
    <cellStyle name="强调文字颜色 1 12" xfId="8611"/>
    <cellStyle name="强调文字颜色 1 12 2" xfId="4952"/>
    <cellStyle name="强调文字颜色 1 12 2 2" xfId="8612"/>
    <cellStyle name="强调文字颜色 1 12 2 2 2" xfId="8613"/>
    <cellStyle name="强调文字颜色 1 12 2 3" xfId="8614"/>
    <cellStyle name="强调文字颜色 1 12 3" xfId="4954"/>
    <cellStyle name="强调文字颜色 1 12 3 2" xfId="8615"/>
    <cellStyle name="强调文字颜色 1 12 3 3" xfId="8616"/>
    <cellStyle name="强调文字颜色 1 12 4" xfId="4956"/>
    <cellStyle name="强调文字颜色 1 12 4 2" xfId="3833"/>
    <cellStyle name="强调文字颜色 1 12 5" xfId="8617"/>
    <cellStyle name="强调文字颜色 1 13" xfId="8618"/>
    <cellStyle name="强调文字颜色 1 13 2" xfId="8619"/>
    <cellStyle name="强调文字颜色 1 13 2 2" xfId="8620"/>
    <cellStyle name="强调文字颜色 1 13 3" xfId="8621"/>
    <cellStyle name="强调文字颜色 1 13 3 2" xfId="8622"/>
    <cellStyle name="强调文字颜色 1 13 3 2 2" xfId="8623"/>
    <cellStyle name="强调文字颜色 1 13 3 2 3" xfId="8624"/>
    <cellStyle name="强调文字颜色 1 13 3 3" xfId="8625"/>
    <cellStyle name="强调文字颜色 1 13 3 4" xfId="8626"/>
    <cellStyle name="强调文字颜色 1 13 4" xfId="8627"/>
    <cellStyle name="强调文字颜色 1 13 4 2" xfId="3847"/>
    <cellStyle name="强调文字颜色 1 13 5" xfId="8628"/>
    <cellStyle name="强调文字颜色 1 14" xfId="8630"/>
    <cellStyle name="强调文字颜色 1 15" xfId="8631"/>
    <cellStyle name="强调文字颜色 1 16" xfId="8632"/>
    <cellStyle name="强调文字颜色 1 2" xfId="8633"/>
    <cellStyle name="强调文字颜色 1 2 2" xfId="8634"/>
    <cellStyle name="强调文字颜色 1 2 2 2" xfId="8635"/>
    <cellStyle name="强调文字颜色 1 2 2 2 2" xfId="8636"/>
    <cellStyle name="强调文字颜色 1 2 2 3" xfId="8637"/>
    <cellStyle name="强调文字颜色 1 2 3" xfId="8638"/>
    <cellStyle name="强调文字颜色 1 2 3 2" xfId="8639"/>
    <cellStyle name="强调文字颜色 1 2 3 3" xfId="8640"/>
    <cellStyle name="强调文字颜色 1 2 4" xfId="8641"/>
    <cellStyle name="强调文字颜色 1 2 4 2" xfId="8642"/>
    <cellStyle name="强调文字颜色 1 2 5" xfId="8643"/>
    <cellStyle name="强调文字颜色 1 3" xfId="8644"/>
    <cellStyle name="强调文字颜色 1 3 2" xfId="8645"/>
    <cellStyle name="强调文字颜色 1 3 2 2" xfId="8646"/>
    <cellStyle name="强调文字颜色 1 3 2 2 2" xfId="4741"/>
    <cellStyle name="强调文字颜色 1 3 2 3" xfId="8647"/>
    <cellStyle name="强调文字颜色 1 3 3" xfId="8648"/>
    <cellStyle name="强调文字颜色 1 3 3 2" xfId="8649"/>
    <cellStyle name="强调文字颜色 1 3 3 3" xfId="8650"/>
    <cellStyle name="强调文字颜色 1 3 4" xfId="8651"/>
    <cellStyle name="强调文字颜色 1 3 4 2" xfId="8652"/>
    <cellStyle name="强调文字颜色 1 3 5" xfId="8653"/>
    <cellStyle name="强调文字颜色 1 3 6" xfId="8654"/>
    <cellStyle name="强调文字颜色 1 4" xfId="8655"/>
    <cellStyle name="强调文字颜色 1 4 2" xfId="8656"/>
    <cellStyle name="强调文字颜色 1 4 2 2" xfId="8657"/>
    <cellStyle name="强调文字颜色 1 4 2 2 2" xfId="4170"/>
    <cellStyle name="强调文字颜色 1 4 2 3" xfId="8658"/>
    <cellStyle name="强调文字颜色 1 4 3" xfId="8659"/>
    <cellStyle name="强调文字颜色 1 4 3 2" xfId="8660"/>
    <cellStyle name="强调文字颜色 1 4 3 3" xfId="8661"/>
    <cellStyle name="强调文字颜色 1 4 4" xfId="8662"/>
    <cellStyle name="强调文字颜色 1 4 4 2" xfId="8663"/>
    <cellStyle name="强调文字颜色 1 4 5" xfId="8664"/>
    <cellStyle name="强调文字颜色 1 5" xfId="8665"/>
    <cellStyle name="强调文字颜色 1 5 2" xfId="8666"/>
    <cellStyle name="强调文字颜色 1 5 2 2" xfId="8667"/>
    <cellStyle name="强调文字颜色 1 5 2 2 2" xfId="8668"/>
    <cellStyle name="强调文字颜色 1 5 2 3" xfId="8669"/>
    <cellStyle name="强调文字颜色 1 5 3" xfId="8670"/>
    <cellStyle name="强调文字颜色 1 5 3 2" xfId="8671"/>
    <cellStyle name="强调文字颜色 1 5 3 3" xfId="8672"/>
    <cellStyle name="强调文字颜色 1 5 4" xfId="8673"/>
    <cellStyle name="强调文字颜色 1 5 4 2" xfId="8674"/>
    <cellStyle name="强调文字颜色 1 5 5" xfId="8675"/>
    <cellStyle name="强调文字颜色 1 6" xfId="8676"/>
    <cellStyle name="强调文字颜色 1 6 2" xfId="8677"/>
    <cellStyle name="强调文字颜色 1 6 2 2" xfId="8678"/>
    <cellStyle name="强调文字颜色 1 6 2 2 2" xfId="8679"/>
    <cellStyle name="强调文字颜色 1 6 2 3" xfId="8680"/>
    <cellStyle name="强调文字颜色 1 6 3" xfId="8681"/>
    <cellStyle name="强调文字颜色 1 6 3 2" xfId="8682"/>
    <cellStyle name="强调文字颜色 1 6 3 3" xfId="8683"/>
    <cellStyle name="强调文字颜色 1 6 4" xfId="8684"/>
    <cellStyle name="强调文字颜色 1 6 4 2" xfId="8685"/>
    <cellStyle name="强调文字颜色 1 6 5" xfId="8686"/>
    <cellStyle name="强调文字颜色 1 7" xfId="8687"/>
    <cellStyle name="强调文字颜色 1 7 2" xfId="8688"/>
    <cellStyle name="强调文字颜色 1 7 2 2" xfId="8689"/>
    <cellStyle name="强调文字颜色 1 7 2 2 2" xfId="8692"/>
    <cellStyle name="强调文字颜色 1 7 2 3" xfId="8693"/>
    <cellStyle name="强调文字颜色 1 7 3" xfId="883"/>
    <cellStyle name="强调文字颜色 1 7 3 2" xfId="8694"/>
    <cellStyle name="强调文字颜色 1 7 3 3" xfId="8695"/>
    <cellStyle name="强调文字颜色 1 7 4" xfId="8696"/>
    <cellStyle name="强调文字颜色 1 7 4 2" xfId="8697"/>
    <cellStyle name="强调文字颜色 1 7 5" xfId="8698"/>
    <cellStyle name="强调文字颜色 1 8" xfId="8699"/>
    <cellStyle name="强调文字颜色 1 8 2" xfId="8700"/>
    <cellStyle name="强调文字颜色 1 8 2 2" xfId="8701"/>
    <cellStyle name="强调文字颜色 1 8 2 2 2" xfId="8702"/>
    <cellStyle name="强调文字颜色 1 8 2 3" xfId="8703"/>
    <cellStyle name="强调文字颜色 1 8 3" xfId="8704"/>
    <cellStyle name="强调文字颜色 1 8 3 2" xfId="901"/>
    <cellStyle name="强调文字颜色 1 8 3 3" xfId="1643"/>
    <cellStyle name="强调文字颜色 1 8 4" xfId="8705"/>
    <cellStyle name="强调文字颜色 1 8 4 2" xfId="8706"/>
    <cellStyle name="强调文字颜色 1 8 5" xfId="8707"/>
    <cellStyle name="强调文字颜色 1 9" xfId="8708"/>
    <cellStyle name="强调文字颜色 1 9 2" xfId="8709"/>
    <cellStyle name="强调文字颜色 1 9 2 2" xfId="8710"/>
    <cellStyle name="强调文字颜色 1 9 2 2 2" xfId="8711"/>
    <cellStyle name="强调文字颜色 1 9 2 3" xfId="8712"/>
    <cellStyle name="强调文字颜色 1 9 3" xfId="8713"/>
    <cellStyle name="强调文字颜色 1 9 3 2" xfId="8714"/>
    <cellStyle name="强调文字颜色 1 9 3 3" xfId="8715"/>
    <cellStyle name="强调文字颜色 1 9 4" xfId="8716"/>
    <cellStyle name="强调文字颜色 1 9 4 2" xfId="8717"/>
    <cellStyle name="强调文字颜色 1 9 5" xfId="8718"/>
    <cellStyle name="强调文字颜色 2 10" xfId="4268"/>
    <cellStyle name="强调文字颜色 2 10 2" xfId="703"/>
    <cellStyle name="强调文字颜色 2 10 2 2" xfId="8719"/>
    <cellStyle name="强调文字颜色 2 10 2 2 2" xfId="8720"/>
    <cellStyle name="强调文字颜色 2 10 2 3" xfId="8721"/>
    <cellStyle name="强调文字颜色 2 10 3" xfId="1052"/>
    <cellStyle name="强调文字颜色 2 10 3 2" xfId="8722"/>
    <cellStyle name="强调文字颜色 2 10 3 3" xfId="8724"/>
    <cellStyle name="强调文字颜色 2 10 4" xfId="1056"/>
    <cellStyle name="强调文字颜色 2 10 4 2" xfId="8725"/>
    <cellStyle name="强调文字颜色 2 10 5" xfId="1059"/>
    <cellStyle name="强调文字颜色 2 11" xfId="8727"/>
    <cellStyle name="强调文字颜色 2 11 2" xfId="8728"/>
    <cellStyle name="强调文字颜色 2 11 2 2" xfId="8729"/>
    <cellStyle name="强调文字颜色 2 11 2 2 2" xfId="8730"/>
    <cellStyle name="强调文字颜色 2 11 2 3" xfId="8731"/>
    <cellStyle name="强调文字颜色 2 11 3" xfId="8732"/>
    <cellStyle name="强调文字颜色 2 11 3 2" xfId="8733"/>
    <cellStyle name="强调文字颜色 2 11 3 3" xfId="8734"/>
    <cellStyle name="强调文字颜色 2 11 4" xfId="8735"/>
    <cellStyle name="强调文字颜色 2 11 4 2" xfId="8736"/>
    <cellStyle name="强调文字颜色 2 11 5" xfId="8737"/>
    <cellStyle name="强调文字颜色 2 12" xfId="8738"/>
    <cellStyle name="强调文字颜色 2 12 2" xfId="8739"/>
    <cellStyle name="强调文字颜色 2 12 2 2" xfId="8740"/>
    <cellStyle name="强调文字颜色 2 12 2 2 2" xfId="8741"/>
    <cellStyle name="强调文字颜色 2 12 2 3" xfId="8742"/>
    <cellStyle name="强调文字颜色 2 12 3" xfId="8743"/>
    <cellStyle name="强调文字颜色 2 12 3 2" xfId="8744"/>
    <cellStyle name="强调文字颜色 2 12 3 3" xfId="8745"/>
    <cellStyle name="强调文字颜色 2 12 4" xfId="8746"/>
    <cellStyle name="强调文字颜色 2 12 4 2" xfId="8747"/>
    <cellStyle name="强调文字颜色 2 12 5" xfId="8748"/>
    <cellStyle name="强调文字颜色 2 13" xfId="8749"/>
    <cellStyle name="强调文字颜色 2 13 2" xfId="8750"/>
    <cellStyle name="强调文字颜色 2 13 2 2" xfId="8751"/>
    <cellStyle name="强调文字颜色 2 13 3" xfId="8752"/>
    <cellStyle name="强调文字颜色 2 13 3 2" xfId="8753"/>
    <cellStyle name="强调文字颜色 2 13 3 2 2" xfId="8755"/>
    <cellStyle name="强调文字颜色 2 13 3 2 3" xfId="8757"/>
    <cellStyle name="强调文字颜色 2 13 3 3" xfId="8758"/>
    <cellStyle name="强调文字颜色 2 13 3 4" xfId="8759"/>
    <cellStyle name="强调文字颜色 2 13 4" xfId="8760"/>
    <cellStyle name="强调文字颜色 2 13 4 2" xfId="8761"/>
    <cellStyle name="强调文字颜色 2 13 5" xfId="8762"/>
    <cellStyle name="强调文字颜色 2 14" xfId="8763"/>
    <cellStyle name="强调文字颜色 2 15" xfId="3845"/>
    <cellStyle name="强调文字颜色 2 16" xfId="8764"/>
    <cellStyle name="强调文字颜色 2 2" xfId="8765"/>
    <cellStyle name="强调文字颜色 2 2 2" xfId="8766"/>
    <cellStyle name="强调文字颜色 2 2 2 2" xfId="634"/>
    <cellStyle name="强调文字颜色 2 2 2 2 2" xfId="806"/>
    <cellStyle name="强调文字颜色 2 2 2 3" xfId="809"/>
    <cellStyle name="强调文字颜色 2 2 3" xfId="8767"/>
    <cellStyle name="强调文字颜色 2 2 3 2" xfId="816"/>
    <cellStyle name="强调文字颜色 2 2 3 3" xfId="821"/>
    <cellStyle name="强调文字颜色 2 2 4" xfId="8768"/>
    <cellStyle name="强调文字颜色 2 2 4 2" xfId="1357"/>
    <cellStyle name="强调文字颜色 2 2 5" xfId="8769"/>
    <cellStyle name="强调文字颜色 2 3" xfId="8770"/>
    <cellStyle name="强调文字颜色 2 3 2" xfId="8771"/>
    <cellStyle name="强调文字颜色 2 3 2 2" xfId="8772"/>
    <cellStyle name="强调文字颜色 2 3 2 2 2" xfId="8773"/>
    <cellStyle name="强调文字颜色 2 3 2 3" xfId="8774"/>
    <cellStyle name="强调文字颜色 2 3 3" xfId="8775"/>
    <cellStyle name="强调文字颜色 2 3 3 2" xfId="8776"/>
    <cellStyle name="强调文字颜色 2 3 3 3" xfId="8777"/>
    <cellStyle name="强调文字颜色 2 3 4" xfId="8778"/>
    <cellStyle name="强调文字颜色 2 3 4 2" xfId="471"/>
    <cellStyle name="强调文字颜色 2 3 5" xfId="8779"/>
    <cellStyle name="强调文字颜色 2 3 6" xfId="8780"/>
    <cellStyle name="强调文字颜色 2 4" xfId="8781"/>
    <cellStyle name="强调文字颜色 2 4 2" xfId="8782"/>
    <cellStyle name="强调文字颜色 2 4 2 2" xfId="8783"/>
    <cellStyle name="强调文字颜色 2 4 2 2 2" xfId="8784"/>
    <cellStyle name="强调文字颜色 2 4 2 3" xfId="8785"/>
    <cellStyle name="强调文字颜色 2 4 3" xfId="8786"/>
    <cellStyle name="强调文字颜色 2 4 3 2" xfId="8787"/>
    <cellStyle name="强调文字颜色 2 4 3 3" xfId="8788"/>
    <cellStyle name="强调文字颜色 2 4 4" xfId="8789"/>
    <cellStyle name="强调文字颜色 2 4 4 2" xfId="8790"/>
    <cellStyle name="强调文字颜色 2 4 5" xfId="8791"/>
    <cellStyle name="强调文字颜色 2 5" xfId="8792"/>
    <cellStyle name="强调文字颜色 2 5 2" xfId="8793"/>
    <cellStyle name="强调文字颜色 2 5 2 2" xfId="8794"/>
    <cellStyle name="强调文字颜色 2 5 2 2 2" xfId="8795"/>
    <cellStyle name="强调文字颜色 2 5 2 3" xfId="8796"/>
    <cellStyle name="强调文字颜色 2 5 3" xfId="8797"/>
    <cellStyle name="强调文字颜色 2 5 3 2" xfId="8798"/>
    <cellStyle name="强调文字颜色 2 5 3 3" xfId="8799"/>
    <cellStyle name="强调文字颜色 2 5 4" xfId="8800"/>
    <cellStyle name="强调文字颜色 2 5 4 2" xfId="8801"/>
    <cellStyle name="强调文字颜色 2 5 5" xfId="8802"/>
    <cellStyle name="强调文字颜色 2 6" xfId="8803"/>
    <cellStyle name="强调文字颜色 2 6 2" xfId="8804"/>
    <cellStyle name="强调文字颜色 2 6 2 2" xfId="8805"/>
    <cellStyle name="强调文字颜色 2 6 2 2 2" xfId="8806"/>
    <cellStyle name="强调文字颜色 2 6 2 3" xfId="8807"/>
    <cellStyle name="强调文字颜色 2 6 3" xfId="8808"/>
    <cellStyle name="强调文字颜色 2 6 3 2" xfId="8809"/>
    <cellStyle name="强调文字颜色 2 6 3 3" xfId="8810"/>
    <cellStyle name="强调文字颜色 2 6 4" xfId="8811"/>
    <cellStyle name="强调文字颜色 2 6 4 2" xfId="8812"/>
    <cellStyle name="强调文字颜色 2 6 5" xfId="8813"/>
    <cellStyle name="强调文字颜色 2 7" xfId="8814"/>
    <cellStyle name="强调文字颜色 2 7 2" xfId="8815"/>
    <cellStyle name="强调文字颜色 2 7 2 2" xfId="8816"/>
    <cellStyle name="强调文字颜色 2 7 2 2 2" xfId="8818"/>
    <cellStyle name="强调文字颜色 2 7 2 3" xfId="8819"/>
    <cellStyle name="强调文字颜色 2 7 3" xfId="8820"/>
    <cellStyle name="强调文字颜色 2 7 3 2" xfId="8821"/>
    <cellStyle name="强调文字颜色 2 7 3 3" xfId="8822"/>
    <cellStyle name="强调文字颜色 2 7 4" xfId="8823"/>
    <cellStyle name="强调文字颜色 2 7 4 2" xfId="8824"/>
    <cellStyle name="强调文字颜色 2 7 5" xfId="8825"/>
    <cellStyle name="强调文字颜色 2 8" xfId="8826"/>
    <cellStyle name="强调文字颜色 2 8 2" xfId="5421"/>
    <cellStyle name="强调文字颜色 2 8 2 2" xfId="5503"/>
    <cellStyle name="强调文字颜色 2 8 2 2 2" xfId="8827"/>
    <cellStyle name="强调文字颜色 2 8 2 3" xfId="5505"/>
    <cellStyle name="强调文字颜色 2 8 3" xfId="5424"/>
    <cellStyle name="强调文字颜色 2 8 3 2" xfId="8828"/>
    <cellStyle name="强调文字颜色 2 8 3 3" xfId="8829"/>
    <cellStyle name="强调文字颜色 2 8 4" xfId="5426"/>
    <cellStyle name="强调文字颜色 2 8 4 2" xfId="5428"/>
    <cellStyle name="强调文字颜色 2 8 5" xfId="5432"/>
    <cellStyle name="强调文字颜色 2 9" xfId="8830"/>
    <cellStyle name="强调文字颜色 2 9 2" xfId="8831"/>
    <cellStyle name="强调文字颜色 2 9 2 2" xfId="8832"/>
    <cellStyle name="强调文字颜色 2 9 2 2 2" xfId="8834"/>
    <cellStyle name="强调文字颜色 2 9 2 3" xfId="8835"/>
    <cellStyle name="强调文字颜色 2 9 3" xfId="8836"/>
    <cellStyle name="强调文字颜色 2 9 3 2" xfId="8837"/>
    <cellStyle name="强调文字颜色 2 9 3 3" xfId="8838"/>
    <cellStyle name="强调文字颜色 2 9 4" xfId="8839"/>
    <cellStyle name="强调文字颜色 2 9 4 2" xfId="8840"/>
    <cellStyle name="强调文字颜色 2 9 5" xfId="8841"/>
    <cellStyle name="强调文字颜色 3 10" xfId="8842"/>
    <cellStyle name="强调文字颜色 3 10 2" xfId="8843"/>
    <cellStyle name="强调文字颜色 3 10 2 2" xfId="8844"/>
    <cellStyle name="强调文字颜色 3 10 2 2 2" xfId="8846"/>
    <cellStyle name="强调文字颜色 3 10 2 3" xfId="8847"/>
    <cellStyle name="强调文字颜色 3 10 3" xfId="8848"/>
    <cellStyle name="强调文字颜色 3 10 3 2" xfId="8849"/>
    <cellStyle name="强调文字颜色 3 10 3 3" xfId="8850"/>
    <cellStyle name="强调文字颜色 3 10 4" xfId="1629"/>
    <cellStyle name="强调文字颜色 3 10 4 2" xfId="3352"/>
    <cellStyle name="强调文字颜色 3 10 5" xfId="1750"/>
    <cellStyle name="强调文字颜色 3 11" xfId="8851"/>
    <cellStyle name="强调文字颜色 3 11 2" xfId="8852"/>
    <cellStyle name="强调文字颜色 3 11 2 2" xfId="8853"/>
    <cellStyle name="强调文字颜色 3 11 2 2 2" xfId="8854"/>
    <cellStyle name="强调文字颜色 3 11 2 3" xfId="8855"/>
    <cellStyle name="强调文字颜色 3 11 3" xfId="8856"/>
    <cellStyle name="强调文字颜色 3 11 3 2" xfId="8857"/>
    <cellStyle name="强调文字颜色 3 11 3 3" xfId="8858"/>
    <cellStyle name="强调文字颜色 3 11 4" xfId="8859"/>
    <cellStyle name="强调文字颜色 3 11 4 2" xfId="8861"/>
    <cellStyle name="强调文字颜色 3 11 5" xfId="8862"/>
    <cellStyle name="强调文字颜色 3 12" xfId="8863"/>
    <cellStyle name="强调文字颜色 3 12 2" xfId="6488"/>
    <cellStyle name="强调文字颜色 3 12 2 2" xfId="8864"/>
    <cellStyle name="强调文字颜色 3 12 2 2 2" xfId="7919"/>
    <cellStyle name="强调文字颜色 3 12 2 3" xfId="8865"/>
    <cellStyle name="强调文字颜色 3 12 3" xfId="8866"/>
    <cellStyle name="强调文字颜色 3 12 3 2" xfId="8867"/>
    <cellStyle name="强调文字颜色 3 12 3 3" xfId="8868"/>
    <cellStyle name="强调文字颜色 3 12 4" xfId="8869"/>
    <cellStyle name="强调文字颜色 3 12 4 2" xfId="4427"/>
    <cellStyle name="强调文字颜色 3 12 5" xfId="8870"/>
    <cellStyle name="强调文字颜色 3 13" xfId="979"/>
    <cellStyle name="强调文字颜色 3 13 2" xfId="8871"/>
    <cellStyle name="强调文字颜色 3 13 2 2" xfId="8872"/>
    <cellStyle name="强调文字颜色 3 13 3" xfId="8873"/>
    <cellStyle name="强调文字颜色 3 13 3 2" xfId="8874"/>
    <cellStyle name="强调文字颜色 3 13 3 2 2" xfId="8875"/>
    <cellStyle name="强调文字颜色 3 13 3 2 3" xfId="7190"/>
    <cellStyle name="强调文字颜色 3 13 3 3" xfId="8876"/>
    <cellStyle name="强调文字颜色 3 13 3 4" xfId="8877"/>
    <cellStyle name="强调文字颜色 3 13 4" xfId="8878"/>
    <cellStyle name="强调文字颜色 3 13 4 2" xfId="8879"/>
    <cellStyle name="强调文字颜色 3 13 5" xfId="8880"/>
    <cellStyle name="强调文字颜色 3 14" xfId="8881"/>
    <cellStyle name="强调文字颜色 3 15" xfId="8882"/>
    <cellStyle name="强调文字颜色 3 16" xfId="8883"/>
    <cellStyle name="强调文字颜色 3 2" xfId="8884"/>
    <cellStyle name="强调文字颜色 3 2 2" xfId="8885"/>
    <cellStyle name="强调文字颜色 3 2 2 2" xfId="8886"/>
    <cellStyle name="强调文字颜色 3 2 2 2 2" xfId="8887"/>
    <cellStyle name="强调文字颜色 3 2 2 3" xfId="8888"/>
    <cellStyle name="强调文字颜色 3 2 3" xfId="8889"/>
    <cellStyle name="强调文字颜色 3 2 3 2" xfId="8890"/>
    <cellStyle name="强调文字颜色 3 2 3 3" xfId="8891"/>
    <cellStyle name="强调文字颜色 3 2 4" xfId="8892"/>
    <cellStyle name="强调文字颜色 3 2 4 2" xfId="8893"/>
    <cellStyle name="强调文字颜色 3 2 5" xfId="8402"/>
    <cellStyle name="强调文字颜色 3 3" xfId="8845"/>
    <cellStyle name="强调文字颜色 3 3 2" xfId="8894"/>
    <cellStyle name="强调文字颜色 3 3 2 2" xfId="8895"/>
    <cellStyle name="强调文字颜色 3 3 2 2 2" xfId="8896"/>
    <cellStyle name="强调文字颜色 3 3 2 3" xfId="8897"/>
    <cellStyle name="强调文字颜色 3 3 3" xfId="8898"/>
    <cellStyle name="强调文字颜色 3 3 3 2" xfId="8899"/>
    <cellStyle name="强调文字颜色 3 3 3 3" xfId="8900"/>
    <cellStyle name="强调文字颜色 3 3 4" xfId="8901"/>
    <cellStyle name="强调文字颜色 3 3 4 2" xfId="8902"/>
    <cellStyle name="强调文字颜色 3 3 5" xfId="8903"/>
    <cellStyle name="强调文字颜色 3 3 6" xfId="8904"/>
    <cellStyle name="强调文字颜色 3 4" xfId="8905"/>
    <cellStyle name="强调文字颜色 3 4 2" xfId="8906"/>
    <cellStyle name="强调文字颜色 3 4 2 2" xfId="8907"/>
    <cellStyle name="强调文字颜色 3 4 2 2 2" xfId="8908"/>
    <cellStyle name="强调文字颜色 3 4 2 3" xfId="8909"/>
    <cellStyle name="强调文字颜色 3 4 3" xfId="8910"/>
    <cellStyle name="强调文字颜色 3 4 3 2" xfId="8911"/>
    <cellStyle name="强调文字颜色 3 4 3 3" xfId="8912"/>
    <cellStyle name="强调文字颜色 3 4 4" xfId="8913"/>
    <cellStyle name="强调文字颜色 3 4 4 2" xfId="8914"/>
    <cellStyle name="强调文字颜色 3 4 5" xfId="8915"/>
    <cellStyle name="强调文字颜色 3 5" xfId="8916"/>
    <cellStyle name="强调文字颜色 3 5 2" xfId="8917"/>
    <cellStyle name="强调文字颜色 3 5 2 2" xfId="8918"/>
    <cellStyle name="强调文字颜色 3 5 2 2 2" xfId="8919"/>
    <cellStyle name="强调文字颜色 3 5 2 3" xfId="8920"/>
    <cellStyle name="强调文字颜色 3 5 3" xfId="8921"/>
    <cellStyle name="强调文字颜色 3 5 3 2" xfId="8922"/>
    <cellStyle name="强调文字颜色 3 5 3 3" xfId="8923"/>
    <cellStyle name="强调文字颜色 3 5 4" xfId="8924"/>
    <cellStyle name="强调文字颜色 3 5 4 2" xfId="8925"/>
    <cellStyle name="强调文字颜色 3 5 5" xfId="8926"/>
    <cellStyle name="强调文字颜色 3 6" xfId="8927"/>
    <cellStyle name="强调文字颜色 3 6 2" xfId="8928"/>
    <cellStyle name="强调文字颜色 3 6 2 2" xfId="8929"/>
    <cellStyle name="强调文字颜色 3 6 2 2 2" xfId="8930"/>
    <cellStyle name="强调文字颜色 3 6 2 3" xfId="8931"/>
    <cellStyle name="强调文字颜色 3 6 3" xfId="8932"/>
    <cellStyle name="强调文字颜色 3 6 3 2" xfId="8933"/>
    <cellStyle name="强调文字颜色 3 6 3 3" xfId="8934"/>
    <cellStyle name="强调文字颜色 3 6 4" xfId="8935"/>
    <cellStyle name="强调文字颜色 3 6 4 2" xfId="8936"/>
    <cellStyle name="强调文字颜色 3 6 5" xfId="8937"/>
    <cellStyle name="强调文字颜色 3 7" xfId="8938"/>
    <cellStyle name="强调文字颜色 3 7 2" xfId="8939"/>
    <cellStyle name="强调文字颜色 3 7 2 2" xfId="8940"/>
    <cellStyle name="强调文字颜色 3 7 2 2 2" xfId="8941"/>
    <cellStyle name="强调文字颜色 3 7 2 3" xfId="8942"/>
    <cellStyle name="强调文字颜色 3 7 3" xfId="8943"/>
    <cellStyle name="强调文字颜色 3 7 3 2" xfId="8944"/>
    <cellStyle name="强调文字颜色 3 7 3 3" xfId="8945"/>
    <cellStyle name="强调文字颜色 3 7 4" xfId="8946"/>
    <cellStyle name="强调文字颜色 3 7 4 2" xfId="8947"/>
    <cellStyle name="强调文字颜色 3 7 5" xfId="8948"/>
    <cellStyle name="强调文字颜色 3 8" xfId="8949"/>
    <cellStyle name="强调文字颜色 3 8 2" xfId="8950"/>
    <cellStyle name="强调文字颜色 3 8 2 2" xfId="8951"/>
    <cellStyle name="强调文字颜色 3 8 2 2 2" xfId="8952"/>
    <cellStyle name="强调文字颜色 3 8 2 3" xfId="8953"/>
    <cellStyle name="强调文字颜色 3 8 3" xfId="1377"/>
    <cellStyle name="强调文字颜色 3 8 3 2" xfId="1381"/>
    <cellStyle name="强调文字颜色 3 8 3 3" xfId="8954"/>
    <cellStyle name="强调文字颜色 3 8 4" xfId="1386"/>
    <cellStyle name="强调文字颜色 3 8 4 2" xfId="8955"/>
    <cellStyle name="强调文字颜色 3 8 5" xfId="8956"/>
    <cellStyle name="强调文字颜色 3 9" xfId="8957"/>
    <cellStyle name="强调文字颜色 3 9 2" xfId="8958"/>
    <cellStyle name="强调文字颜色 3 9 2 2" xfId="8959"/>
    <cellStyle name="强调文字颜色 3 9 2 2 2" xfId="8960"/>
    <cellStyle name="强调文字颜色 3 9 2 3" xfId="8961"/>
    <cellStyle name="强调文字颜色 3 9 3" xfId="1406"/>
    <cellStyle name="强调文字颜色 3 9 3 2" xfId="1409"/>
    <cellStyle name="强调文字颜色 3 9 3 3" xfId="1654"/>
    <cellStyle name="强调文字颜色 3 9 4" xfId="1413"/>
    <cellStyle name="强调文字颜色 3 9 4 2" xfId="8962"/>
    <cellStyle name="强调文字颜色 3 9 5" xfId="1656"/>
    <cellStyle name="强调文字颜色 4 10" xfId="8963"/>
    <cellStyle name="强调文字颜色 4 10 2" xfId="8964"/>
    <cellStyle name="强调文字颜色 4 10 2 2" xfId="6172"/>
    <cellStyle name="强调文字颜色 4 10 2 2 2" xfId="8965"/>
    <cellStyle name="强调文字颜色 4 10 2 3" xfId="6174"/>
    <cellStyle name="强调文字颜色 4 10 3" xfId="3378"/>
    <cellStyle name="强调文字颜色 4 10 3 2" xfId="8966"/>
    <cellStyle name="强调文字颜色 4 10 3 3" xfId="8967"/>
    <cellStyle name="强调文字颜色 4 10 4" xfId="3380"/>
    <cellStyle name="强调文字颜色 4 10 4 2" xfId="3903"/>
    <cellStyle name="强调文字颜色 4 10 5" xfId="3907"/>
    <cellStyle name="强调文字颜色 4 11" xfId="8968"/>
    <cellStyle name="强调文字颜色 4 11 2" xfId="8969"/>
    <cellStyle name="强调文字颜色 4 11 2 2" xfId="8970"/>
    <cellStyle name="强调文字颜色 4 11 2 2 2" xfId="1512"/>
    <cellStyle name="强调文字颜色 4 11 2 3" xfId="8971"/>
    <cellStyle name="强调文字颜色 4 11 3" xfId="3386"/>
    <cellStyle name="强调文字颜色 4 11 3 2" xfId="8972"/>
    <cellStyle name="强调文字颜色 4 11 3 3" xfId="8973"/>
    <cellStyle name="强调文字颜色 4 11 4" xfId="8974"/>
    <cellStyle name="强调文字颜色 4 11 4 2" xfId="8975"/>
    <cellStyle name="强调文字颜色 4 11 5" xfId="8976"/>
    <cellStyle name="强调文字颜色 4 12" xfId="8977"/>
    <cellStyle name="强调文字颜色 4 12 2" xfId="8978"/>
    <cellStyle name="强调文字颜色 4 12 2 2" xfId="8979"/>
    <cellStyle name="强调文字颜色 4 12 2 2 2" xfId="8980"/>
    <cellStyle name="强调文字颜色 4 12 2 3" xfId="8981"/>
    <cellStyle name="强调文字颜色 4 12 3" xfId="8982"/>
    <cellStyle name="强调文字颜色 4 12 3 2" xfId="8983"/>
    <cellStyle name="强调文字颜色 4 12 3 3" xfId="8984"/>
    <cellStyle name="强调文字颜色 4 12 4" xfId="8985"/>
    <cellStyle name="强调文字颜色 4 12 4 2" xfId="8986"/>
    <cellStyle name="强调文字颜色 4 12 5" xfId="8987"/>
    <cellStyle name="强调文字颜色 4 13" xfId="8988"/>
    <cellStyle name="强调文字颜色 4 13 2" xfId="8989"/>
    <cellStyle name="强调文字颜色 4 13 2 2" xfId="8726"/>
    <cellStyle name="强调文字颜色 4 13 3" xfId="8990"/>
    <cellStyle name="强调文字颜色 4 13 3 2" xfId="8991"/>
    <cellStyle name="强调文字颜色 4 13 3 2 2" xfId="8992"/>
    <cellStyle name="强调文字颜色 4 13 3 2 3" xfId="8993"/>
    <cellStyle name="强调文字颜色 4 13 3 3" xfId="8994"/>
    <cellStyle name="强调文字颜色 4 13 3 4" xfId="8995"/>
    <cellStyle name="强调文字颜色 4 13 4" xfId="8996"/>
    <cellStyle name="强调文字颜色 4 13 4 2" xfId="8997"/>
    <cellStyle name="强调文字颜色 4 13 5" xfId="8998"/>
    <cellStyle name="强调文字颜色 4 14" xfId="8999"/>
    <cellStyle name="强调文字颜色 4 15" xfId="9000"/>
    <cellStyle name="强调文字颜色 4 16" xfId="9001"/>
    <cellStyle name="强调文字颜色 4 2" xfId="9002"/>
    <cellStyle name="强调文字颜色 4 2 2" xfId="9003"/>
    <cellStyle name="强调文字颜色 4 2 2 2" xfId="1632"/>
    <cellStyle name="强调文字颜色 4 2 2 2 2" xfId="9004"/>
    <cellStyle name="强调文字颜色 4 2 2 3" xfId="323"/>
    <cellStyle name="强调文字颜色 4 2 3" xfId="9005"/>
    <cellStyle name="强调文字颜色 4 2 3 2" xfId="9006"/>
    <cellStyle name="强调文字颜色 4 2 3 3" xfId="9007"/>
    <cellStyle name="强调文字颜色 4 2 4" xfId="9008"/>
    <cellStyle name="强调文字颜色 4 2 4 2" xfId="9009"/>
    <cellStyle name="强调文字颜色 4 2 5" xfId="8410"/>
    <cellStyle name="强调文字颜色 4 3" xfId="9010"/>
    <cellStyle name="强调文字颜色 4 3 2" xfId="9011"/>
    <cellStyle name="强调文字颜色 4 3 2 2" xfId="9012"/>
    <cellStyle name="强调文字颜色 4 3 2 2 2" xfId="9013"/>
    <cellStyle name="强调文字颜色 4 3 2 3" xfId="9014"/>
    <cellStyle name="强调文字颜色 4 3 3" xfId="9015"/>
    <cellStyle name="强调文字颜色 4 3 3 2" xfId="9016"/>
    <cellStyle name="强调文字颜色 4 3 3 3" xfId="9017"/>
    <cellStyle name="强调文字颜色 4 3 4" xfId="9018"/>
    <cellStyle name="强调文字颜色 4 3 4 2" xfId="9019"/>
    <cellStyle name="强调文字颜色 4 3 5" xfId="8416"/>
    <cellStyle name="强调文字颜色 4 3 6" xfId="9020"/>
    <cellStyle name="强调文字颜色 4 4" xfId="9021"/>
    <cellStyle name="强调文字颜色 4 4 2" xfId="9022"/>
    <cellStyle name="强调文字颜色 4 4 2 2" xfId="9023"/>
    <cellStyle name="强调文字颜色 4 4 2 2 2" xfId="9024"/>
    <cellStyle name="强调文字颜色 4 4 2 3" xfId="9025"/>
    <cellStyle name="强调文字颜色 4 4 3" xfId="9026"/>
    <cellStyle name="强调文字颜色 4 4 3 2" xfId="9027"/>
    <cellStyle name="强调文字颜色 4 4 3 3" xfId="9028"/>
    <cellStyle name="强调文字颜色 4 4 4" xfId="9029"/>
    <cellStyle name="强调文字颜色 4 4 4 2" xfId="9030"/>
    <cellStyle name="强调文字颜色 4 4 5" xfId="9031"/>
    <cellStyle name="强调文字颜色 4 5" xfId="9032"/>
    <cellStyle name="强调文字颜色 4 5 2" xfId="9033"/>
    <cellStyle name="强调文字颜色 4 5 2 2" xfId="9034"/>
    <cellStyle name="强调文字颜色 4 5 2 2 2" xfId="9035"/>
    <cellStyle name="强调文字颜色 4 5 2 3" xfId="9036"/>
    <cellStyle name="强调文字颜色 4 5 3" xfId="9037"/>
    <cellStyle name="强调文字颜色 4 5 3 2" xfId="9038"/>
    <cellStyle name="强调文字颜色 4 5 3 3" xfId="9039"/>
    <cellStyle name="强调文字颜色 4 5 4" xfId="9040"/>
    <cellStyle name="强调文字颜色 4 5 4 2" xfId="9041"/>
    <cellStyle name="强调文字颜色 4 5 5" xfId="251"/>
    <cellStyle name="强调文字颜色 4 6" xfId="9042"/>
    <cellStyle name="强调文字颜色 4 6 2" xfId="9043"/>
    <cellStyle name="强调文字颜色 4 6 2 2" xfId="9044"/>
    <cellStyle name="强调文字颜色 4 6 2 2 2" xfId="1089"/>
    <cellStyle name="强调文字颜色 4 6 2 3" xfId="9045"/>
    <cellStyle name="强调文字颜色 4 6 3" xfId="9046"/>
    <cellStyle name="强调文字颜色 4 6 3 2" xfId="9047"/>
    <cellStyle name="强调文字颜色 4 6 3 3" xfId="9048"/>
    <cellStyle name="强调文字颜色 4 6 4" xfId="9049"/>
    <cellStyle name="强调文字颜色 4 6 4 2" xfId="9050"/>
    <cellStyle name="强调文字颜色 4 6 5" xfId="9051"/>
    <cellStyle name="强调文字颜色 4 7" xfId="9052"/>
    <cellStyle name="强调文字颜色 4 7 2" xfId="7195"/>
    <cellStyle name="强调文字颜色 4 7 2 2" xfId="9053"/>
    <cellStyle name="强调文字颜色 4 7 2 2 2" xfId="9054"/>
    <cellStyle name="强调文字颜色 4 7 2 3" xfId="9055"/>
    <cellStyle name="强调文字颜色 4 7 3" xfId="7197"/>
    <cellStyle name="强调文字颜色 4 7 3 2" xfId="9056"/>
    <cellStyle name="强调文字颜色 4 7 3 3" xfId="9057"/>
    <cellStyle name="强调文字颜色 4 7 4" xfId="9058"/>
    <cellStyle name="强调文字颜色 4 7 4 2" xfId="9059"/>
    <cellStyle name="强调文字颜色 4 7 5" xfId="9060"/>
    <cellStyle name="强调文字颜色 4 8" xfId="9061"/>
    <cellStyle name="强调文字颜色 4 8 2" xfId="9062"/>
    <cellStyle name="强调文字颜色 4 8 2 2" xfId="9063"/>
    <cellStyle name="强调文字颜色 4 8 2 2 2" xfId="9064"/>
    <cellStyle name="强调文字颜色 4 8 2 3" xfId="9065"/>
    <cellStyle name="强调文字颜色 4 8 3" xfId="1662"/>
    <cellStyle name="强调文字颜色 4 8 3 2" xfId="1667"/>
    <cellStyle name="强调文字颜色 4 8 3 3" xfId="9066"/>
    <cellStyle name="强调文字颜色 4 8 4" xfId="1670"/>
    <cellStyle name="强调文字颜色 4 8 4 2" xfId="9067"/>
    <cellStyle name="强调文字颜色 4 8 5" xfId="9068"/>
    <cellStyle name="强调文字颜色 4 9" xfId="9069"/>
    <cellStyle name="强调文字颜色 4 9 2" xfId="9070"/>
    <cellStyle name="强调文字颜色 4 9 2 2" xfId="9071"/>
    <cellStyle name="强调文字颜色 4 9 2 2 2" xfId="9072"/>
    <cellStyle name="强调文字颜色 4 9 2 3" xfId="9073"/>
    <cellStyle name="强调文字颜色 4 9 3" xfId="1674"/>
    <cellStyle name="强调文字颜色 4 9 3 2" xfId="9074"/>
    <cellStyle name="强调文字颜色 4 9 3 3" xfId="9075"/>
    <cellStyle name="强调文字颜色 4 9 4" xfId="1677"/>
    <cellStyle name="强调文字颜色 4 9 4 2" xfId="9076"/>
    <cellStyle name="强调文字颜色 4 9 5" xfId="9077"/>
    <cellStyle name="强调文字颜色 5 10" xfId="9078"/>
    <cellStyle name="强调文字颜色 5 10 2" xfId="9079"/>
    <cellStyle name="强调文字颜色 5 10 2 2" xfId="9080"/>
    <cellStyle name="强调文字颜色 5 10 2 2 2" xfId="9081"/>
    <cellStyle name="强调文字颜色 5 10 2 3" xfId="9082"/>
    <cellStyle name="强调文字颜色 5 10 3" xfId="9083"/>
    <cellStyle name="强调文字颜色 5 10 3 2" xfId="9084"/>
    <cellStyle name="强调文字颜色 5 10 3 3" xfId="9085"/>
    <cellStyle name="强调文字颜色 5 10 4" xfId="4022"/>
    <cellStyle name="强调文字颜色 5 10 4 2" xfId="4033"/>
    <cellStyle name="强调文字颜色 5 10 5" xfId="1"/>
    <cellStyle name="强调文字颜色 5 11" xfId="9086"/>
    <cellStyle name="强调文字颜色 5 11 2" xfId="9087"/>
    <cellStyle name="强调文字颜色 5 11 2 2" xfId="9088"/>
    <cellStyle name="强调文字颜色 5 11 2 2 2" xfId="9089"/>
    <cellStyle name="强调文字颜色 5 11 2 3" xfId="9090"/>
    <cellStyle name="强调文字颜色 5 11 3" xfId="9091"/>
    <cellStyle name="强调文字颜色 5 11 3 2" xfId="9092"/>
    <cellStyle name="强调文字颜色 5 11 3 3" xfId="9093"/>
    <cellStyle name="强调文字颜色 5 11 4" xfId="4120"/>
    <cellStyle name="强调文字颜色 5 11 4 2" xfId="4130"/>
    <cellStyle name="强调文字颜色 5 11 5" xfId="4156"/>
    <cellStyle name="强调文字颜色 5 12" xfId="9094"/>
    <cellStyle name="强调文字颜色 5 12 2" xfId="9095"/>
    <cellStyle name="强调文字颜色 5 12 2 2" xfId="9096"/>
    <cellStyle name="强调文字颜色 5 12 2 2 2" xfId="9097"/>
    <cellStyle name="强调文字颜色 5 12 2 3" xfId="9098"/>
    <cellStyle name="强调文字颜色 5 12 3" xfId="9099"/>
    <cellStyle name="强调文字颜色 5 12 3 2" xfId="9100"/>
    <cellStyle name="强调文字颜色 5 12 3 3" xfId="9101"/>
    <cellStyle name="强调文字颜色 5 12 4" xfId="4193"/>
    <cellStyle name="强调文字颜色 5 12 4 2" xfId="4204"/>
    <cellStyle name="强调文字颜色 5 12 5" xfId="4209"/>
    <cellStyle name="强调文字颜色 5 13" xfId="9102"/>
    <cellStyle name="强调文字颜色 5 13 2" xfId="9104"/>
    <cellStyle name="强调文字颜色 5 13 2 2" xfId="230"/>
    <cellStyle name="强调文字颜色 5 13 3" xfId="9106"/>
    <cellStyle name="强调文字颜色 5 13 3 2" xfId="9107"/>
    <cellStyle name="强调文字颜色 5 13 3 2 2" xfId="4805"/>
    <cellStyle name="强调文字颜色 5 13 3 2 3" xfId="4808"/>
    <cellStyle name="强调文字颜色 5 13 3 3" xfId="9108"/>
    <cellStyle name="强调文字颜色 5 13 3 4" xfId="9109"/>
    <cellStyle name="强调文字颜色 5 13 4" xfId="1936"/>
    <cellStyle name="强调文字颜色 5 13 4 2" xfId="4224"/>
    <cellStyle name="强调文字颜色 5 13 5" xfId="4228"/>
    <cellStyle name="强调文字颜色 5 14" xfId="9110"/>
    <cellStyle name="强调文字颜色 5 15" xfId="9111"/>
    <cellStyle name="强调文字颜色 5 16" xfId="9112"/>
    <cellStyle name="强调文字颜色 5 2" xfId="9113"/>
    <cellStyle name="强调文字颜色 5 2 2" xfId="7310"/>
    <cellStyle name="强调文字颜色 5 2 2 2" xfId="9114"/>
    <cellStyle name="强调文字颜色 5 2 2 2 2" xfId="426"/>
    <cellStyle name="强调文字颜色 5 2 2 3" xfId="9115"/>
    <cellStyle name="强调文字颜色 5 2 3" xfId="7312"/>
    <cellStyle name="强调文字颜色 5 2 3 2" xfId="9116"/>
    <cellStyle name="强调文字颜色 5 2 3 3" xfId="9117"/>
    <cellStyle name="强调文字颜色 5 2 4" xfId="9118"/>
    <cellStyle name="强调文字颜色 5 2 4 2" xfId="9119"/>
    <cellStyle name="强调文字颜色 5 2 5" xfId="8427"/>
    <cellStyle name="强调文字颜色 5 3" xfId="9120"/>
    <cellStyle name="强调文字颜色 5 3 2" xfId="9121"/>
    <cellStyle name="强调文字颜色 5 3 2 2" xfId="9122"/>
    <cellStyle name="强调文字颜色 5 3 2 2 2" xfId="9123"/>
    <cellStyle name="强调文字颜色 5 3 2 3" xfId="9124"/>
    <cellStyle name="强调文字颜色 5 3 3" xfId="9125"/>
    <cellStyle name="强调文字颜色 5 3 3 2" xfId="9126"/>
    <cellStyle name="强调文字颜色 5 3 3 3" xfId="9127"/>
    <cellStyle name="强调文字颜色 5 3 4" xfId="9128"/>
    <cellStyle name="强调文字颜色 5 3 4 2" xfId="9129"/>
    <cellStyle name="强调文字颜色 5 3 5" xfId="9131"/>
    <cellStyle name="强调文字颜色 5 3 6" xfId="9133"/>
    <cellStyle name="强调文字颜色 5 4" xfId="8833"/>
    <cellStyle name="强调文字颜色 5 4 2" xfId="9134"/>
    <cellStyle name="强调文字颜色 5 4 2 2" xfId="9135"/>
    <cellStyle name="强调文字颜色 5 4 2 2 2" xfId="9136"/>
    <cellStyle name="强调文字颜色 5 4 2 3" xfId="9137"/>
    <cellStyle name="强调文字颜色 5 4 3" xfId="9138"/>
    <cellStyle name="强调文字颜色 5 4 3 2" xfId="9139"/>
    <cellStyle name="强调文字颜色 5 4 3 3" xfId="9140"/>
    <cellStyle name="强调文字颜色 5 4 4" xfId="9141"/>
    <cellStyle name="强调文字颜色 5 4 4 2" xfId="9142"/>
    <cellStyle name="强调文字颜色 5 4 5" xfId="9144"/>
    <cellStyle name="强调文字颜色 5 5" xfId="9145"/>
    <cellStyle name="强调文字颜色 5 5 2" xfId="9147"/>
    <cellStyle name="强调文字颜色 5 5 2 2" xfId="9149"/>
    <cellStyle name="强调文字颜色 5 5 2 2 2" xfId="9150"/>
    <cellStyle name="强调文字颜色 5 5 2 3" xfId="9152"/>
    <cellStyle name="强调文字颜色 5 5 3" xfId="9154"/>
    <cellStyle name="强调文字颜色 5 5 3 2" xfId="9156"/>
    <cellStyle name="强调文字颜色 5 5 3 3" xfId="9158"/>
    <cellStyle name="强调文字颜色 5 5 4" xfId="9160"/>
    <cellStyle name="强调文字颜色 5 5 4 2" xfId="9162"/>
    <cellStyle name="强调文字颜色 5 5 5" xfId="9164"/>
    <cellStyle name="强调文字颜色 5 6" xfId="9165"/>
    <cellStyle name="强调文字颜色 5 6 2" xfId="9166"/>
    <cellStyle name="强调文字颜色 5 6 2 2" xfId="9167"/>
    <cellStyle name="强调文字颜色 5 6 2 2 2" xfId="70"/>
    <cellStyle name="强调文字颜色 5 6 2 3" xfId="9168"/>
    <cellStyle name="强调文字颜色 5 6 3" xfId="1848"/>
    <cellStyle name="强调文字颜色 5 6 3 2" xfId="9169"/>
    <cellStyle name="强调文字颜色 5 6 3 3" xfId="9170"/>
    <cellStyle name="强调文字颜色 5 6 4" xfId="9171"/>
    <cellStyle name="强调文字颜色 5 6 4 2" xfId="9172"/>
    <cellStyle name="强调文字颜色 5 6 5" xfId="9173"/>
    <cellStyle name="强调文字颜色 5 7" xfId="9174"/>
    <cellStyle name="强调文字颜色 5 7 2" xfId="7345"/>
    <cellStyle name="强调文字颜色 5 7 2 2" xfId="9175"/>
    <cellStyle name="强调文字颜色 5 7 2 2 2" xfId="9177"/>
    <cellStyle name="强调文字颜色 5 7 2 3" xfId="9178"/>
    <cellStyle name="强调文字颜色 5 7 3" xfId="7347"/>
    <cellStyle name="强调文字颜色 5 7 3 2" xfId="9179"/>
    <cellStyle name="强调文字颜色 5 7 3 3" xfId="9180"/>
    <cellStyle name="强调文字颜色 5 7 4" xfId="9181"/>
    <cellStyle name="强调文字颜色 5 7 4 2" xfId="9182"/>
    <cellStyle name="强调文字颜色 5 7 5" xfId="9183"/>
    <cellStyle name="强调文字颜色 5 8" xfId="9184"/>
    <cellStyle name="强调文字颜色 5 8 2" xfId="9185"/>
    <cellStyle name="强调文字颜色 5 8 2 2" xfId="9186"/>
    <cellStyle name="强调文字颜色 5 8 2 2 2" xfId="9187"/>
    <cellStyle name="强调文字颜色 5 8 2 3" xfId="9188"/>
    <cellStyle name="强调文字颜色 5 8 3" xfId="1682"/>
    <cellStyle name="强调文字颜色 5 8 3 2" xfId="1686"/>
    <cellStyle name="强调文字颜色 5 8 3 3" xfId="9189"/>
    <cellStyle name="强调文字颜色 5 8 4" xfId="1689"/>
    <cellStyle name="强调文字颜色 5 8 4 2" xfId="9190"/>
    <cellStyle name="强调文字颜色 5 8 5" xfId="9191"/>
    <cellStyle name="强调文字颜色 5 9" xfId="9192"/>
    <cellStyle name="强调文字颜色 5 9 2" xfId="9194"/>
    <cellStyle name="强调文字颜色 5 9 2 2" xfId="9195"/>
    <cellStyle name="强调文字颜色 5 9 2 2 2" xfId="8504"/>
    <cellStyle name="强调文字颜色 5 9 2 3" xfId="9196"/>
    <cellStyle name="强调文字颜色 5 9 3" xfId="1694"/>
    <cellStyle name="强调文字颜色 5 9 3 2" xfId="9197"/>
    <cellStyle name="强调文字颜色 5 9 3 3" xfId="9198"/>
    <cellStyle name="强调文字颜色 5 9 4" xfId="1697"/>
    <cellStyle name="强调文字颜色 5 9 4 2" xfId="9199"/>
    <cellStyle name="强调文字颜色 5 9 5" xfId="9200"/>
    <cellStyle name="强调文字颜色 6 10" xfId="1164"/>
    <cellStyle name="强调文字颜色 6 10 2" xfId="1169"/>
    <cellStyle name="强调文字颜色 6 10 2 2" xfId="2660"/>
    <cellStyle name="强调文字颜色 6 10 2 2 2" xfId="9201"/>
    <cellStyle name="强调文字颜色 6 10 2 3" xfId="2663"/>
    <cellStyle name="强调文字颜色 6 10 3" xfId="1175"/>
    <cellStyle name="强调文字颜色 6 10 3 2" xfId="659"/>
    <cellStyle name="强调文字颜色 6 10 3 3" xfId="9202"/>
    <cellStyle name="强调文字颜色 6 10 4" xfId="2665"/>
    <cellStyle name="强调文字颜色 6 10 4 2" xfId="9203"/>
    <cellStyle name="强调文字颜色 6 10 5" xfId="9204"/>
    <cellStyle name="强调文字颜色 6 11" xfId="1182"/>
    <cellStyle name="强调文字颜色 6 11 2" xfId="1186"/>
    <cellStyle name="强调文字颜色 6 11 2 2" xfId="2676"/>
    <cellStyle name="强调文字颜色 6 11 2 2 2" xfId="9205"/>
    <cellStyle name="强调文字颜色 6 11 2 3" xfId="2679"/>
    <cellStyle name="强调文字颜色 6 11 3" xfId="2681"/>
    <cellStyle name="强调文字颜色 6 11 3 2" xfId="2683"/>
    <cellStyle name="强调文字颜色 6 11 3 3" xfId="9206"/>
    <cellStyle name="强调文字颜色 6 11 4" xfId="2685"/>
    <cellStyle name="强调文字颜色 6 11 4 2" xfId="9207"/>
    <cellStyle name="强调文字颜色 6 11 5" xfId="9208"/>
    <cellStyle name="强调文字颜色 6 12" xfId="1194"/>
    <cellStyle name="强调文字颜色 6 12 2" xfId="2697"/>
    <cellStyle name="强调文字颜色 6 12 2 2" xfId="2700"/>
    <cellStyle name="强调文字颜色 6 12 2 2 2" xfId="9209"/>
    <cellStyle name="强调文字颜色 6 12 2 3" xfId="2703"/>
    <cellStyle name="强调文字颜色 6 12 3" xfId="2706"/>
    <cellStyle name="强调文字颜色 6 12 3 2" xfId="51"/>
    <cellStyle name="强调文字颜色 6 12 3 3" xfId="9210"/>
    <cellStyle name="强调文字颜色 6 12 4" xfId="2709"/>
    <cellStyle name="强调文字颜色 6 12 4 2" xfId="9211"/>
    <cellStyle name="强调文字颜色 6 12 5" xfId="9212"/>
    <cellStyle name="强调文字颜色 6 13" xfId="9213"/>
    <cellStyle name="强调文字颜色 6 13 2" xfId="2726"/>
    <cellStyle name="强调文字颜色 6 13 2 2" xfId="2729"/>
    <cellStyle name="强调文字颜色 6 13 3" xfId="2006"/>
    <cellStyle name="强调文字颜色 6 13 3 2" xfId="2011"/>
    <cellStyle name="强调文字颜色 6 13 3 2 2" xfId="5635"/>
    <cellStyle name="强调文字颜色 6 13 3 2 3" xfId="5637"/>
    <cellStyle name="强调文字颜色 6 13 3 3" xfId="4404"/>
    <cellStyle name="强调文字颜色 6 13 3 4" xfId="4409"/>
    <cellStyle name="强调文字颜色 6 13 4" xfId="2016"/>
    <cellStyle name="强调文字颜色 6 13 4 2" xfId="9214"/>
    <cellStyle name="强调文字颜色 6 13 5" xfId="9215"/>
    <cellStyle name="强调文字颜色 6 14" xfId="4197"/>
    <cellStyle name="强调文字颜色 6 15" xfId="9216"/>
    <cellStyle name="强调文字颜色 6 16" xfId="9217"/>
    <cellStyle name="强调文字颜色 6 2" xfId="9218"/>
    <cellStyle name="强调文字颜色 6 2 2" xfId="9219"/>
    <cellStyle name="强调文字颜色 6 2 2 2" xfId="9220"/>
    <cellStyle name="强调文字颜色 6 2 2 2 2" xfId="9221"/>
    <cellStyle name="强调文字颜色 6 2 2 3" xfId="9222"/>
    <cellStyle name="强调文字颜色 6 2 3" xfId="9223"/>
    <cellStyle name="强调文字颜色 6 2 3 2" xfId="9225"/>
    <cellStyle name="强调文字颜色 6 2 3 3" xfId="9226"/>
    <cellStyle name="强调文字颜色 6 2 4" xfId="9227"/>
    <cellStyle name="强调文字颜色 6 2 4 2" xfId="7319"/>
    <cellStyle name="强调文字颜色 6 2 5" xfId="8437"/>
    <cellStyle name="强调文字颜色 6 3" xfId="9228"/>
    <cellStyle name="强调文字颜色 6 3 2" xfId="9229"/>
    <cellStyle name="强调文字颜色 6 3 2 2" xfId="9230"/>
    <cellStyle name="强调文字颜色 6 3 2 2 2" xfId="9231"/>
    <cellStyle name="强调文字颜色 6 3 2 3" xfId="9232"/>
    <cellStyle name="强调文字颜色 6 3 3" xfId="3056"/>
    <cellStyle name="强调文字颜色 6 3 3 2" xfId="9233"/>
    <cellStyle name="强调文字颜色 6 3 3 3" xfId="9234"/>
    <cellStyle name="强调文字颜色 6 3 4" xfId="9235"/>
    <cellStyle name="强调文字颜色 6 3 4 2" xfId="7354"/>
    <cellStyle name="强调文字颜色 6 3 5" xfId="9236"/>
    <cellStyle name="强调文字颜色 6 3 6" xfId="9237"/>
    <cellStyle name="强调文字颜色 6 4" xfId="9238"/>
    <cellStyle name="强调文字颜色 6 4 2" xfId="9239"/>
    <cellStyle name="强调文字颜色 6 4 2 2" xfId="9240"/>
    <cellStyle name="强调文字颜色 6 4 2 2 2" xfId="9241"/>
    <cellStyle name="强调文字颜色 6 4 2 3" xfId="9242"/>
    <cellStyle name="强调文字颜色 6 4 3" xfId="9243"/>
    <cellStyle name="强调文字颜色 6 4 3 2" xfId="9244"/>
    <cellStyle name="强调文字颜色 6 4 3 3" xfId="9245"/>
    <cellStyle name="强调文字颜色 6 4 4" xfId="9246"/>
    <cellStyle name="强调文字颜色 6 4 4 2" xfId="7379"/>
    <cellStyle name="强调文字颜色 6 4 5" xfId="9247"/>
    <cellStyle name="强调文字颜色 6 5" xfId="9248"/>
    <cellStyle name="强调文字颜色 6 5 2" xfId="9249"/>
    <cellStyle name="强调文字颜色 6 5 2 2" xfId="8069"/>
    <cellStyle name="强调文字颜色 6 5 2 2 2" xfId="8071"/>
    <cellStyle name="强调文字颜色 6 5 2 3" xfId="8073"/>
    <cellStyle name="强调文字颜色 6 5 3" xfId="9250"/>
    <cellStyle name="强调文字颜色 6 5 3 2" xfId="8078"/>
    <cellStyle name="强调文字颜色 6 5 3 3" xfId="8081"/>
    <cellStyle name="强调文字颜色 6 5 4" xfId="9251"/>
    <cellStyle name="强调文字颜色 6 5 4 2" xfId="7410"/>
    <cellStyle name="强调文字颜色 6 5 5" xfId="9252"/>
    <cellStyle name="强调文字颜色 6 6" xfId="9253"/>
    <cellStyle name="强调文字颜色 6 6 2" xfId="3389"/>
    <cellStyle name="强调文字颜色 6 6 2 2" xfId="9254"/>
    <cellStyle name="强调文字颜色 6 6 2 2 2" xfId="8629"/>
    <cellStyle name="强调文字颜色 6 6 2 3" xfId="9255"/>
    <cellStyle name="强调文字颜色 6 6 3" xfId="9256"/>
    <cellStyle name="强调文字颜色 6 6 3 2" xfId="4195"/>
    <cellStyle name="强调文字颜色 6 6 3 3" xfId="4199"/>
    <cellStyle name="强调文字颜色 6 6 4" xfId="9257"/>
    <cellStyle name="强调文字颜色 6 6 4 2" xfId="9258"/>
    <cellStyle name="强调文字颜色 6 6 5" xfId="9259"/>
    <cellStyle name="强调文字颜色 6 7" xfId="9260"/>
    <cellStyle name="强调文字颜色 6 7 2" xfId="9261"/>
    <cellStyle name="强调文字颜色 6 7 2 2" xfId="9262"/>
    <cellStyle name="强调文字颜色 6 7 2 2 2" xfId="9263"/>
    <cellStyle name="强调文字颜色 6 7 2 3" xfId="9264"/>
    <cellStyle name="强调文字颜色 6 7 3" xfId="9265"/>
    <cellStyle name="强调文字颜色 6 7 3 2" xfId="9266"/>
    <cellStyle name="强调文字颜色 6 7 3 3" xfId="9267"/>
    <cellStyle name="强调文字颜色 6 7 4" xfId="9268"/>
    <cellStyle name="强调文字颜色 6 7 4 2" xfId="9269"/>
    <cellStyle name="强调文字颜色 6 7 5" xfId="9270"/>
    <cellStyle name="强调文字颜色 6 8" xfId="9271"/>
    <cellStyle name="强调文字颜色 6 8 2" xfId="9272"/>
    <cellStyle name="强调文字颜色 6 8 2 2" xfId="9273"/>
    <cellStyle name="强调文字颜色 6 8 2 2 2" xfId="9274"/>
    <cellStyle name="强调文字颜色 6 8 2 3" xfId="9275"/>
    <cellStyle name="强调文字颜色 6 8 3" xfId="1710"/>
    <cellStyle name="强调文字颜色 6 8 3 2" xfId="1714"/>
    <cellStyle name="强调文字颜色 6 8 3 3" xfId="9276"/>
    <cellStyle name="强调文字颜色 6 8 4" xfId="93"/>
    <cellStyle name="强调文字颜色 6 8 4 2" xfId="9277"/>
    <cellStyle name="强调文字颜色 6 8 5" xfId="9278"/>
    <cellStyle name="强调文字颜色 6 9" xfId="9279"/>
    <cellStyle name="强调文字颜色 6 9 2" xfId="9281"/>
    <cellStyle name="强调文字颜色 6 9 2 2" xfId="2196"/>
    <cellStyle name="强调文字颜色 6 9 2 2 2" xfId="9282"/>
    <cellStyle name="强调文字颜色 6 9 2 3" xfId="2200"/>
    <cellStyle name="强调文字颜色 6 9 3" xfId="1718"/>
    <cellStyle name="强调文字颜色 6 9 3 2" xfId="75"/>
    <cellStyle name="强调文字颜色 6 9 3 3" xfId="146"/>
    <cellStyle name="强调文字颜色 6 9 4" xfId="1721"/>
    <cellStyle name="强调文字颜色 6 9 4 2" xfId="9283"/>
    <cellStyle name="强调文字颜色 6 9 5" xfId="9284"/>
    <cellStyle name="日期" xfId="9285"/>
    <cellStyle name="商品名称" xfId="9286"/>
    <cellStyle name="商品名称 2" xfId="9287"/>
    <cellStyle name="商品名称 2 2" xfId="9288"/>
    <cellStyle name="商品名称 3" xfId="9289"/>
    <cellStyle name="商品名称 3 2" xfId="9290"/>
    <cellStyle name="商品名称 4" xfId="9291"/>
    <cellStyle name="适中 10" xfId="9292"/>
    <cellStyle name="适中 10 2" xfId="9293"/>
    <cellStyle name="适中 10 2 2" xfId="9294"/>
    <cellStyle name="适中 10 2 2 2" xfId="9295"/>
    <cellStyle name="适中 10 2 3" xfId="9296"/>
    <cellStyle name="适中 10 3" xfId="9297"/>
    <cellStyle name="适中 10 3 2" xfId="9298"/>
    <cellStyle name="适中 10 3 3" xfId="9299"/>
    <cellStyle name="适中 10 4" xfId="9300"/>
    <cellStyle name="适中 10 4 2" xfId="9301"/>
    <cellStyle name="适中 10 5" xfId="9303"/>
    <cellStyle name="适中 11" xfId="9304"/>
    <cellStyle name="适中 11 2" xfId="1778"/>
    <cellStyle name="适中 11 2 2" xfId="9305"/>
    <cellStyle name="适中 11 2 2 2" xfId="9306"/>
    <cellStyle name="适中 11 2 3" xfId="9307"/>
    <cellStyle name="适中 11 3" xfId="9308"/>
    <cellStyle name="适中 11 3 2" xfId="9309"/>
    <cellStyle name="适中 11 3 3" xfId="9310"/>
    <cellStyle name="适中 11 4" xfId="9311"/>
    <cellStyle name="适中 11 4 2" xfId="9312"/>
    <cellStyle name="适中 11 5" xfId="9314"/>
    <cellStyle name="适中 12" xfId="9315"/>
    <cellStyle name="适中 12 2" xfId="9316"/>
    <cellStyle name="适中 12 2 2" xfId="9317"/>
    <cellStyle name="适中 12 2 2 2" xfId="9318"/>
    <cellStyle name="适中 12 2 3" xfId="9319"/>
    <cellStyle name="适中 12 3" xfId="9320"/>
    <cellStyle name="适中 12 3 2" xfId="9321"/>
    <cellStyle name="适中 12 3 3" xfId="9322"/>
    <cellStyle name="适中 12 4" xfId="9323"/>
    <cellStyle name="适中 12 4 2" xfId="9324"/>
    <cellStyle name="适中 12 5" xfId="9326"/>
    <cellStyle name="适中 13" xfId="9327"/>
    <cellStyle name="适中 13 2" xfId="3358"/>
    <cellStyle name="适中 13 2 2" xfId="9328"/>
    <cellStyle name="适中 13 3" xfId="3958"/>
    <cellStyle name="适中 13 3 2" xfId="9329"/>
    <cellStyle name="适中 13 3 2 2" xfId="9330"/>
    <cellStyle name="适中 13 3 2 3" xfId="941"/>
    <cellStyle name="适中 13 3 3" xfId="9331"/>
    <cellStyle name="适中 13 3 4" xfId="9332"/>
    <cellStyle name="适中 13 4" xfId="3960"/>
    <cellStyle name="适中 13 4 2" xfId="9333"/>
    <cellStyle name="适中 13 5" xfId="2195"/>
    <cellStyle name="适中 14" xfId="9334"/>
    <cellStyle name="适中 14 2" xfId="69"/>
    <cellStyle name="适中 15" xfId="9335"/>
    <cellStyle name="适中 16" xfId="9336"/>
    <cellStyle name="适中 17" xfId="9337"/>
    <cellStyle name="适中 2" xfId="9338"/>
    <cellStyle name="适中 2 2" xfId="9339"/>
    <cellStyle name="适中 2 2 2" xfId="9302"/>
    <cellStyle name="适中 2 2 2 2" xfId="9340"/>
    <cellStyle name="适中 2 2 3" xfId="9341"/>
    <cellStyle name="适中 2 3" xfId="9342"/>
    <cellStyle name="适中 2 3 2" xfId="9313"/>
    <cellStyle name="适中 2 3 3" xfId="9343"/>
    <cellStyle name="适中 2 4" xfId="9344"/>
    <cellStyle name="适中 2 4 2" xfId="9325"/>
    <cellStyle name="适中 2 5" xfId="9280"/>
    <cellStyle name="适中 3" xfId="720"/>
    <cellStyle name="适中 3 2" xfId="9345"/>
    <cellStyle name="适中 3 2 2" xfId="9346"/>
    <cellStyle name="适中 3 2 2 2" xfId="9347"/>
    <cellStyle name="适中 3 2 3" xfId="9348"/>
    <cellStyle name="适中 3 3" xfId="9349"/>
    <cellStyle name="适中 3 3 2" xfId="9350"/>
    <cellStyle name="适中 3 3 3" xfId="9351"/>
    <cellStyle name="适中 3 4" xfId="9352"/>
    <cellStyle name="适中 3 4 2" xfId="9353"/>
    <cellStyle name="适中 3 5" xfId="6686"/>
    <cellStyle name="适中 3 6" xfId="1724"/>
    <cellStyle name="适中 4" xfId="9354"/>
    <cellStyle name="适中 4 2" xfId="9355"/>
    <cellStyle name="适中 4 2 2" xfId="9356"/>
    <cellStyle name="适中 4 2 2 2" xfId="9357"/>
    <cellStyle name="适中 4 2 3" xfId="9358"/>
    <cellStyle name="适中 4 3" xfId="9359"/>
    <cellStyle name="适中 4 3 2" xfId="9360"/>
    <cellStyle name="适中 4 3 3" xfId="9361"/>
    <cellStyle name="适中 4 4" xfId="9362"/>
    <cellStyle name="适中 4 4 2" xfId="9363"/>
    <cellStyle name="适中 4 5" xfId="9364"/>
    <cellStyle name="适中 5" xfId="9365"/>
    <cellStyle name="适中 5 2" xfId="9366"/>
    <cellStyle name="适中 5 2 2" xfId="9367"/>
    <cellStyle name="适中 5 2 2 2" xfId="9368"/>
    <cellStyle name="适中 5 2 3" xfId="9369"/>
    <cellStyle name="适中 5 3" xfId="9370"/>
    <cellStyle name="适中 5 3 2" xfId="5145"/>
    <cellStyle name="适中 5 3 3" xfId="5148"/>
    <cellStyle name="适中 5 4" xfId="9371"/>
    <cellStyle name="适中 5 4 2" xfId="9373"/>
    <cellStyle name="适中 5 5" xfId="9374"/>
    <cellStyle name="适中 6" xfId="6437"/>
    <cellStyle name="适中 6 2" xfId="9375"/>
    <cellStyle name="适中 6 2 2" xfId="9376"/>
    <cellStyle name="适中 6 2 2 2" xfId="9377"/>
    <cellStyle name="适中 6 2 3" xfId="9378"/>
    <cellStyle name="适中 6 3" xfId="9379"/>
    <cellStyle name="适中 6 3 2" xfId="9380"/>
    <cellStyle name="适中 6 3 3" xfId="9381"/>
    <cellStyle name="适中 6 4" xfId="9382"/>
    <cellStyle name="适中 6 4 2" xfId="9383"/>
    <cellStyle name="适中 6 5" xfId="9384"/>
    <cellStyle name="适中 7" xfId="9385"/>
    <cellStyle name="适中 7 2" xfId="9386"/>
    <cellStyle name="适中 7 2 2" xfId="9387"/>
    <cellStyle name="适中 7 2 2 2" xfId="9388"/>
    <cellStyle name="适中 7 2 3" xfId="9389"/>
    <cellStyle name="适中 7 3" xfId="9390"/>
    <cellStyle name="适中 7 3 2" xfId="9391"/>
    <cellStyle name="适中 7 3 3" xfId="9392"/>
    <cellStyle name="适中 7 4" xfId="9393"/>
    <cellStyle name="适中 7 4 2" xfId="9394"/>
    <cellStyle name="适中 7 5" xfId="9395"/>
    <cellStyle name="适中 8" xfId="9396"/>
    <cellStyle name="适中 8 2" xfId="148"/>
    <cellStyle name="适中 8 2 2" xfId="3131"/>
    <cellStyle name="适中 8 2 2 2" xfId="3134"/>
    <cellStyle name="适中 8 2 3" xfId="3140"/>
    <cellStyle name="适中 8 3" xfId="9397"/>
    <cellStyle name="适中 8 3 2" xfId="4769"/>
    <cellStyle name="适中 8 3 3" xfId="257"/>
    <cellStyle name="适中 8 4" xfId="9398"/>
    <cellStyle name="适中 8 4 2" xfId="9399"/>
    <cellStyle name="适中 8 5" xfId="9400"/>
    <cellStyle name="适中 9" xfId="9401"/>
    <cellStyle name="适中 9 2" xfId="9402"/>
    <cellStyle name="适中 9 2 2" xfId="9403"/>
    <cellStyle name="适中 9 2 2 2" xfId="9404"/>
    <cellStyle name="适中 9 2 3" xfId="9405"/>
    <cellStyle name="适中 9 3" xfId="9406"/>
    <cellStyle name="适中 9 3 2" xfId="9407"/>
    <cellStyle name="适中 9 3 3" xfId="9408"/>
    <cellStyle name="适中 9 4" xfId="9409"/>
    <cellStyle name="适中 9 4 2" xfId="9410"/>
    <cellStyle name="适中 9 5" xfId="9411"/>
    <cellStyle name="输出 10" xfId="3824"/>
    <cellStyle name="输出 10 10" xfId="9412"/>
    <cellStyle name="输出 10 10 2" xfId="9413"/>
    <cellStyle name="输出 10 11" xfId="9414"/>
    <cellStyle name="输出 10 11 2" xfId="9415"/>
    <cellStyle name="输出 10 12" xfId="9416"/>
    <cellStyle name="输出 10 13" xfId="9417"/>
    <cellStyle name="输出 10 14" xfId="9418"/>
    <cellStyle name="输出 10 15" xfId="9419"/>
    <cellStyle name="输出 10 16" xfId="9420"/>
    <cellStyle name="输出 10 17" xfId="9421"/>
    <cellStyle name="输出 10 2" xfId="9422"/>
    <cellStyle name="输出 10 2 2" xfId="9423"/>
    <cellStyle name="输出 10 2 2 2" xfId="9424"/>
    <cellStyle name="输出 10 2 2 3" xfId="9425"/>
    <cellStyle name="输出 10 2 3" xfId="9426"/>
    <cellStyle name="输出 10 2 3 2" xfId="9427"/>
    <cellStyle name="输出 10 2 4" xfId="9428"/>
    <cellStyle name="输出 10 2 5" xfId="9429"/>
    <cellStyle name="输出 10 2 6" xfId="9430"/>
    <cellStyle name="输出 10 2 7" xfId="9431"/>
    <cellStyle name="输出 10 3" xfId="9432"/>
    <cellStyle name="输出 10 3 2" xfId="9433"/>
    <cellStyle name="输出 10 3 2 2" xfId="9434"/>
    <cellStyle name="输出 10 3 3" xfId="9435"/>
    <cellStyle name="输出 10 3 4" xfId="9436"/>
    <cellStyle name="输出 10 4" xfId="2622"/>
    <cellStyle name="输出 10 4 2" xfId="9437"/>
    <cellStyle name="输出 10 4 3" xfId="9438"/>
    <cellStyle name="输出 10 5" xfId="9439"/>
    <cellStyle name="输出 10 5 2" xfId="9440"/>
    <cellStyle name="输出 10 6" xfId="9441"/>
    <cellStyle name="输出 10 6 2" xfId="9442"/>
    <cellStyle name="输出 10 7" xfId="9443"/>
    <cellStyle name="输出 10 7 2" xfId="9444"/>
    <cellStyle name="输出 10 8" xfId="9445"/>
    <cellStyle name="输出 10 8 2" xfId="9446"/>
    <cellStyle name="输出 10 9" xfId="9447"/>
    <cellStyle name="输出 10 9 2" xfId="9448"/>
    <cellStyle name="输出 11" xfId="9449"/>
    <cellStyle name="输出 11 10" xfId="9450"/>
    <cellStyle name="输出 11 10 2" xfId="9451"/>
    <cellStyle name="输出 11 11" xfId="9452"/>
    <cellStyle name="输出 11 11 2" xfId="9453"/>
    <cellStyle name="输出 11 12" xfId="9454"/>
    <cellStyle name="输出 11 13" xfId="9455"/>
    <cellStyle name="输出 11 14" xfId="9456"/>
    <cellStyle name="输出 11 15" xfId="2656"/>
    <cellStyle name="输出 11 16" xfId="9457"/>
    <cellStyle name="输出 11 17" xfId="9458"/>
    <cellStyle name="输出 11 2" xfId="9459"/>
    <cellStyle name="输出 11 2 2" xfId="9460"/>
    <cellStyle name="输出 11 2 2 2" xfId="9461"/>
    <cellStyle name="输出 11 2 2 3" xfId="9462"/>
    <cellStyle name="输出 11 2 3" xfId="6957"/>
    <cellStyle name="输出 11 2 3 2" xfId="7748"/>
    <cellStyle name="输出 11 2 4" xfId="9463"/>
    <cellStyle name="输出 11 2 5" xfId="9464"/>
    <cellStyle name="输出 11 2 6" xfId="9465"/>
    <cellStyle name="输出 11 2 7" xfId="9466"/>
    <cellStyle name="输出 11 3" xfId="9467"/>
    <cellStyle name="输出 11 3 2" xfId="9468"/>
    <cellStyle name="输出 11 3 2 2" xfId="9469"/>
    <cellStyle name="输出 11 3 3" xfId="9470"/>
    <cellStyle name="输出 11 3 4" xfId="9471"/>
    <cellStyle name="输出 11 4" xfId="2632"/>
    <cellStyle name="输出 11 4 2" xfId="9472"/>
    <cellStyle name="输出 11 4 3" xfId="9473"/>
    <cellStyle name="输出 11 5" xfId="9474"/>
    <cellStyle name="输出 11 5 2" xfId="9475"/>
    <cellStyle name="输出 11 6" xfId="9476"/>
    <cellStyle name="输出 11 6 2" xfId="9477"/>
    <cellStyle name="输出 11 7" xfId="9478"/>
    <cellStyle name="输出 11 7 2" xfId="9479"/>
    <cellStyle name="输出 11 8" xfId="9480"/>
    <cellStyle name="输出 11 8 2" xfId="9481"/>
    <cellStyle name="输出 11 9" xfId="9482"/>
    <cellStyle name="输出 11 9 2" xfId="9483"/>
    <cellStyle name="输出 12" xfId="9484"/>
    <cellStyle name="输出 12 10" xfId="9485"/>
    <cellStyle name="输出 12 10 2" xfId="7730"/>
    <cellStyle name="输出 12 11" xfId="9486"/>
    <cellStyle name="输出 12 11 2" xfId="9487"/>
    <cellStyle name="输出 12 12" xfId="9488"/>
    <cellStyle name="输出 12 13" xfId="9489"/>
    <cellStyle name="输出 12 14" xfId="9490"/>
    <cellStyle name="输出 12 15" xfId="652"/>
    <cellStyle name="输出 12 16" xfId="9491"/>
    <cellStyle name="输出 12 17" xfId="9492"/>
    <cellStyle name="输出 12 2" xfId="9493"/>
    <cellStyle name="输出 12 2 2" xfId="9494"/>
    <cellStyle name="输出 12 2 2 2" xfId="9495"/>
    <cellStyle name="输出 12 2 2 3" xfId="9496"/>
    <cellStyle name="输出 12 2 3" xfId="9497"/>
    <cellStyle name="输出 12 2 3 2" xfId="9498"/>
    <cellStyle name="输出 12 2 4" xfId="9499"/>
    <cellStyle name="输出 12 2 5" xfId="9500"/>
    <cellStyle name="输出 12 2 6" xfId="9501"/>
    <cellStyle name="输出 12 2 7" xfId="9502"/>
    <cellStyle name="输出 12 3" xfId="9503"/>
    <cellStyle name="输出 12 3 2" xfId="9504"/>
    <cellStyle name="输出 12 3 2 2" xfId="9505"/>
    <cellStyle name="输出 12 3 3" xfId="9506"/>
    <cellStyle name="输出 12 3 4" xfId="9507"/>
    <cellStyle name="输出 12 4" xfId="9508"/>
    <cellStyle name="输出 12 4 2" xfId="9509"/>
    <cellStyle name="输出 12 4 3" xfId="9510"/>
    <cellStyle name="输出 12 5" xfId="9511"/>
    <cellStyle name="输出 12 5 2" xfId="9512"/>
    <cellStyle name="输出 12 6" xfId="9513"/>
    <cellStyle name="输出 12 6 2" xfId="9514"/>
    <cellStyle name="输出 12 7" xfId="9515"/>
    <cellStyle name="输出 12 7 2" xfId="9516"/>
    <cellStyle name="输出 12 8" xfId="9517"/>
    <cellStyle name="输出 12 8 2" xfId="9518"/>
    <cellStyle name="输出 12 9" xfId="9519"/>
    <cellStyle name="输出 12 9 2" xfId="9520"/>
    <cellStyle name="输出 13" xfId="9521"/>
    <cellStyle name="输出 13 10" xfId="9522"/>
    <cellStyle name="输出 13 10 2" xfId="9523"/>
    <cellStyle name="输出 13 11" xfId="9524"/>
    <cellStyle name="输出 13 11 2" xfId="9525"/>
    <cellStyle name="输出 13 12" xfId="7450"/>
    <cellStyle name="输出 13 13" xfId="2817"/>
    <cellStyle name="输出 13 14" xfId="9526"/>
    <cellStyle name="输出 13 15" xfId="9527"/>
    <cellStyle name="输出 13 16" xfId="9528"/>
    <cellStyle name="输出 13 2" xfId="9529"/>
    <cellStyle name="输出 13 2 2" xfId="9530"/>
    <cellStyle name="输出 13 2 2 2" xfId="9531"/>
    <cellStyle name="输出 13 2 3" xfId="9532"/>
    <cellStyle name="输出 13 2 4" xfId="9533"/>
    <cellStyle name="输出 13 2 5" xfId="9534"/>
    <cellStyle name="输出 13 3" xfId="9535"/>
    <cellStyle name="输出 13 3 2" xfId="9536"/>
    <cellStyle name="输出 13 3 2 2" xfId="9537"/>
    <cellStyle name="输出 13 3 2 3" xfId="9538"/>
    <cellStyle name="输出 13 3 3" xfId="9539"/>
    <cellStyle name="输出 13 3 3 2" xfId="9540"/>
    <cellStyle name="输出 13 3 4" xfId="9541"/>
    <cellStyle name="输出 13 3 5" xfId="9542"/>
    <cellStyle name="输出 13 3 6" xfId="9543"/>
    <cellStyle name="输出 13 3 7" xfId="9544"/>
    <cellStyle name="输出 13 4" xfId="9545"/>
    <cellStyle name="输出 13 4 2" xfId="9546"/>
    <cellStyle name="输出 13 4 3" xfId="9547"/>
    <cellStyle name="输出 13 5" xfId="9548"/>
    <cellStyle name="输出 13 5 2" xfId="9549"/>
    <cellStyle name="输出 13 6" xfId="9550"/>
    <cellStyle name="输出 13 6 2" xfId="9551"/>
    <cellStyle name="输出 13 7" xfId="9552"/>
    <cellStyle name="输出 13 7 2" xfId="9553"/>
    <cellStyle name="输出 13 8" xfId="9554"/>
    <cellStyle name="输出 13 8 2" xfId="9555"/>
    <cellStyle name="输出 13 9" xfId="9556"/>
    <cellStyle name="输出 13 9 2" xfId="9557"/>
    <cellStyle name="输出 14" xfId="5934"/>
    <cellStyle name="输出 15" xfId="5940"/>
    <cellStyle name="输出 16" xfId="5942"/>
    <cellStyle name="输出 2" xfId="112"/>
    <cellStyle name="输出 2 10" xfId="9559"/>
    <cellStyle name="输出 2 10 2" xfId="9561"/>
    <cellStyle name="输出 2 11" xfId="6897"/>
    <cellStyle name="输出 2 11 2" xfId="9563"/>
    <cellStyle name="输出 2 12" xfId="6900"/>
    <cellStyle name="输出 2 13" xfId="9565"/>
    <cellStyle name="输出 2 14" xfId="9567"/>
    <cellStyle name="输出 2 15" xfId="498"/>
    <cellStyle name="输出 2 16" xfId="707"/>
    <cellStyle name="输出 2 17" xfId="1545"/>
    <cellStyle name="输出 2 2" xfId="9568"/>
    <cellStyle name="输出 2 2 2" xfId="9569"/>
    <cellStyle name="输出 2 2 2 2" xfId="9570"/>
    <cellStyle name="输出 2 2 2 3" xfId="7805"/>
    <cellStyle name="输出 2 2 3" xfId="9571"/>
    <cellStyle name="输出 2 2 3 2" xfId="9572"/>
    <cellStyle name="输出 2 2 4" xfId="9573"/>
    <cellStyle name="输出 2 2 5" xfId="9574"/>
    <cellStyle name="输出 2 2 6" xfId="9575"/>
    <cellStyle name="输出 2 2 7" xfId="9576"/>
    <cellStyle name="输出 2 3" xfId="9577"/>
    <cellStyle name="输出 2 3 2" xfId="9578"/>
    <cellStyle name="输出 2 3 2 2" xfId="7083"/>
    <cellStyle name="输出 2 3 3" xfId="9579"/>
    <cellStyle name="输出 2 3 4" xfId="5185"/>
    <cellStyle name="输出 2 4" xfId="9580"/>
    <cellStyle name="输出 2 4 2" xfId="9582"/>
    <cellStyle name="输出 2 4 3" xfId="9584"/>
    <cellStyle name="输出 2 5" xfId="4164"/>
    <cellStyle name="输出 2 5 2" xfId="9585"/>
    <cellStyle name="输出 2 6" xfId="9586"/>
    <cellStyle name="输出 2 6 2" xfId="3954"/>
    <cellStyle name="输出 2 7" xfId="2230"/>
    <cellStyle name="输出 2 7 2" xfId="9587"/>
    <cellStyle name="输出 2 8" xfId="2235"/>
    <cellStyle name="输出 2 8 2" xfId="9588"/>
    <cellStyle name="输出 2 9" xfId="9589"/>
    <cellStyle name="输出 2 9 2" xfId="9591"/>
    <cellStyle name="输出 3" xfId="9592"/>
    <cellStyle name="输出 3 10" xfId="9595"/>
    <cellStyle name="输出 3 10 2" xfId="9598"/>
    <cellStyle name="输出 3 11" xfId="9601"/>
    <cellStyle name="输出 3 11 2" xfId="9604"/>
    <cellStyle name="输出 3 12" xfId="9607"/>
    <cellStyle name="输出 3 13" xfId="9610"/>
    <cellStyle name="输出 3 14" xfId="9613"/>
    <cellStyle name="输出 3 15" xfId="9616"/>
    <cellStyle name="输出 3 16" xfId="9619"/>
    <cellStyle name="输出 3 17" xfId="9621"/>
    <cellStyle name="输出 3 2" xfId="9622"/>
    <cellStyle name="输出 3 2 2" xfId="9623"/>
    <cellStyle name="输出 3 2 2 2" xfId="9624"/>
    <cellStyle name="输出 3 2 2 3" xfId="9625"/>
    <cellStyle name="输出 3 2 3" xfId="9626"/>
    <cellStyle name="输出 3 2 3 2" xfId="9627"/>
    <cellStyle name="输出 3 2 4" xfId="9628"/>
    <cellStyle name="输出 3 2 5" xfId="9629"/>
    <cellStyle name="输出 3 2 6" xfId="9630"/>
    <cellStyle name="输出 3 2 7" xfId="9631"/>
    <cellStyle name="输出 3 3" xfId="9632"/>
    <cellStyle name="输出 3 3 2" xfId="9633"/>
    <cellStyle name="输出 3 3 2 2" xfId="9634"/>
    <cellStyle name="输出 3 3 3" xfId="9635"/>
    <cellStyle name="输出 3 3 4" xfId="5351"/>
    <cellStyle name="输出 3 4" xfId="9636"/>
    <cellStyle name="输出 3 4 2" xfId="9639"/>
    <cellStyle name="输出 3 4 3" xfId="9641"/>
    <cellStyle name="输出 3 5" xfId="4168"/>
    <cellStyle name="输出 3 5 2" xfId="9642"/>
    <cellStyle name="输出 3 5 3" xfId="9643"/>
    <cellStyle name="输出 3 6" xfId="9644"/>
    <cellStyle name="输出 3 6 2" xfId="9645"/>
    <cellStyle name="输出 3 7" xfId="2240"/>
    <cellStyle name="输出 3 7 2" xfId="9646"/>
    <cellStyle name="输出 3 8" xfId="9647"/>
    <cellStyle name="输出 3 8 2" xfId="9648"/>
    <cellStyle name="输出 3 9" xfId="9649"/>
    <cellStyle name="输出 3 9 2" xfId="9651"/>
    <cellStyle name="输出 4" xfId="9652"/>
    <cellStyle name="输出 4 10" xfId="9653"/>
    <cellStyle name="输出 4 10 2" xfId="9654"/>
    <cellStyle name="输出 4 11" xfId="9655"/>
    <cellStyle name="输出 4 11 2" xfId="9656"/>
    <cellStyle name="输出 4 12" xfId="9657"/>
    <cellStyle name="输出 4 13" xfId="9658"/>
    <cellStyle name="输出 4 14" xfId="9659"/>
    <cellStyle name="输出 4 15" xfId="9660"/>
    <cellStyle name="输出 4 16" xfId="9661"/>
    <cellStyle name="输出 4 17" xfId="9663"/>
    <cellStyle name="输出 4 2" xfId="9664"/>
    <cellStyle name="输出 4 2 2" xfId="9665"/>
    <cellStyle name="输出 4 2 2 2" xfId="9666"/>
    <cellStyle name="输出 4 2 2 3" xfId="9667"/>
    <cellStyle name="输出 4 2 3" xfId="9668"/>
    <cellStyle name="输出 4 2 3 2" xfId="9669"/>
    <cellStyle name="输出 4 2 4" xfId="9670"/>
    <cellStyle name="输出 4 2 5" xfId="9671"/>
    <cellStyle name="输出 4 2 6" xfId="9672"/>
    <cellStyle name="输出 4 2 7" xfId="9673"/>
    <cellStyle name="输出 4 3" xfId="9674"/>
    <cellStyle name="输出 4 3 2" xfId="9675"/>
    <cellStyle name="输出 4 3 2 2" xfId="6902"/>
    <cellStyle name="输出 4 3 3" xfId="9676"/>
    <cellStyle name="输出 4 3 4" xfId="5442"/>
    <cellStyle name="输出 4 4" xfId="9677"/>
    <cellStyle name="输出 4 4 2" xfId="9678"/>
    <cellStyle name="输出 4 4 3" xfId="9679"/>
    <cellStyle name="输出 4 5" xfId="4173"/>
    <cellStyle name="输出 4 5 2" xfId="9680"/>
    <cellStyle name="输出 4 6" xfId="9681"/>
    <cellStyle name="输出 4 6 2" xfId="9682"/>
    <cellStyle name="输出 4 7" xfId="9684"/>
    <cellStyle name="输出 4 7 2" xfId="8278"/>
    <cellStyle name="输出 4 8" xfId="9685"/>
    <cellStyle name="输出 4 8 2" xfId="9686"/>
    <cellStyle name="输出 4 9" xfId="9687"/>
    <cellStyle name="输出 4 9 2" xfId="9688"/>
    <cellStyle name="输出 5" xfId="9689"/>
    <cellStyle name="输出 5 10" xfId="9690"/>
    <cellStyle name="输出 5 10 2" xfId="9691"/>
    <cellStyle name="输出 5 11" xfId="9692"/>
    <cellStyle name="输出 5 11 2" xfId="9693"/>
    <cellStyle name="输出 5 12" xfId="9694"/>
    <cellStyle name="输出 5 13" xfId="9695"/>
    <cellStyle name="输出 5 14" xfId="9696"/>
    <cellStyle name="输出 5 15" xfId="9697"/>
    <cellStyle name="输出 5 16" xfId="9698"/>
    <cellStyle name="输出 5 17" xfId="9700"/>
    <cellStyle name="输出 5 2" xfId="9701"/>
    <cellStyle name="输出 5 2 2" xfId="9702"/>
    <cellStyle name="输出 5 2 2 2" xfId="9703"/>
    <cellStyle name="输出 5 2 2 3" xfId="9704"/>
    <cellStyle name="输出 5 2 3" xfId="9705"/>
    <cellStyle name="输出 5 2 3 2" xfId="9706"/>
    <cellStyle name="输出 5 2 4" xfId="9707"/>
    <cellStyle name="输出 5 2 5" xfId="9708"/>
    <cellStyle name="输出 5 2 6" xfId="9709"/>
    <cellStyle name="输出 5 2 7" xfId="9710"/>
    <cellStyle name="输出 5 3" xfId="9711"/>
    <cellStyle name="输出 5 3 2" xfId="9712"/>
    <cellStyle name="输出 5 3 2 2" xfId="9713"/>
    <cellStyle name="输出 5 3 3" xfId="9714"/>
    <cellStyle name="输出 5 3 4" xfId="5555"/>
    <cellStyle name="输出 5 4" xfId="9715"/>
    <cellStyle name="输出 5 4 2" xfId="9716"/>
    <cellStyle name="输出 5 4 3" xfId="9717"/>
    <cellStyle name="输出 5 5" xfId="4175"/>
    <cellStyle name="输出 5 5 2" xfId="9718"/>
    <cellStyle name="输出 5 6" xfId="9719"/>
    <cellStyle name="输出 5 6 2" xfId="9720"/>
    <cellStyle name="输出 5 7" xfId="9722"/>
    <cellStyle name="输出 5 7 2" xfId="9723"/>
    <cellStyle name="输出 5 8" xfId="9724"/>
    <cellStyle name="输出 5 8 2" xfId="9725"/>
    <cellStyle name="输出 5 9" xfId="9726"/>
    <cellStyle name="输出 5 9 2" xfId="9727"/>
    <cellStyle name="输出 6" xfId="8424"/>
    <cellStyle name="输出 6 10" xfId="9728"/>
    <cellStyle name="输出 6 10 2" xfId="9729"/>
    <cellStyle name="输出 6 11" xfId="9730"/>
    <cellStyle name="输出 6 11 2" xfId="9731"/>
    <cellStyle name="输出 6 12" xfId="9732"/>
    <cellStyle name="输出 6 13" xfId="9733"/>
    <cellStyle name="输出 6 14" xfId="9734"/>
    <cellStyle name="输出 6 15" xfId="9735"/>
    <cellStyle name="输出 6 16" xfId="9736"/>
    <cellStyle name="输出 6 17" xfId="9738"/>
    <cellStyle name="输出 6 2" xfId="8426"/>
    <cellStyle name="输出 6 2 2" xfId="9739"/>
    <cellStyle name="输出 6 2 2 2" xfId="9740"/>
    <cellStyle name="输出 6 2 2 3" xfId="9741"/>
    <cellStyle name="输出 6 2 3" xfId="9742"/>
    <cellStyle name="输出 6 2 3 2" xfId="1874"/>
    <cellStyle name="输出 6 2 4" xfId="9743"/>
    <cellStyle name="输出 6 2 5" xfId="9744"/>
    <cellStyle name="输出 6 2 6" xfId="9745"/>
    <cellStyle name="输出 6 2 7" xfId="9746"/>
    <cellStyle name="输出 6 3" xfId="8429"/>
    <cellStyle name="输出 6 3 2" xfId="9747"/>
    <cellStyle name="输出 6 3 2 2" xfId="9748"/>
    <cellStyle name="输出 6 3 3" xfId="9749"/>
    <cellStyle name="输出 6 3 4" xfId="6093"/>
    <cellStyle name="输出 6 4" xfId="8431"/>
    <cellStyle name="输出 6 4 2" xfId="9750"/>
    <cellStyle name="输出 6 4 3" xfId="9751"/>
    <cellStyle name="输出 6 5" xfId="4178"/>
    <cellStyle name="输出 6 5 2" xfId="9752"/>
    <cellStyle name="输出 6 6" xfId="9753"/>
    <cellStyle name="输出 6 6 2" xfId="9754"/>
    <cellStyle name="输出 6 7" xfId="9755"/>
    <cellStyle name="输出 6 7 2" xfId="1833"/>
    <cellStyle name="输出 6 8" xfId="9756"/>
    <cellStyle name="输出 6 8 2" xfId="1860"/>
    <cellStyle name="输出 6 9" xfId="9757"/>
    <cellStyle name="输出 6 9 2" xfId="9758"/>
    <cellStyle name="输出 7" xfId="8433"/>
    <cellStyle name="输出 7 10" xfId="9759"/>
    <cellStyle name="输出 7 10 2" xfId="9760"/>
    <cellStyle name="输出 7 11" xfId="6910"/>
    <cellStyle name="输出 7 11 2" xfId="6912"/>
    <cellStyle name="输出 7 12" xfId="6915"/>
    <cellStyle name="输出 7 13" xfId="6917"/>
    <cellStyle name="输出 7 14" xfId="9761"/>
    <cellStyle name="输出 7 15" xfId="600"/>
    <cellStyle name="输出 7 16" xfId="9762"/>
    <cellStyle name="输出 7 17" xfId="1584"/>
    <cellStyle name="输出 7 2" xfId="9130"/>
    <cellStyle name="输出 7 2 2" xfId="9763"/>
    <cellStyle name="输出 7 2 2 2" xfId="9764"/>
    <cellStyle name="输出 7 2 2 3" xfId="9765"/>
    <cellStyle name="输出 7 2 3" xfId="9766"/>
    <cellStyle name="输出 7 2 3 2" xfId="9767"/>
    <cellStyle name="输出 7 2 4" xfId="9768"/>
    <cellStyle name="输出 7 2 5" xfId="9769"/>
    <cellStyle name="输出 7 2 6" xfId="9770"/>
    <cellStyle name="输出 7 2 7" xfId="9771"/>
    <cellStyle name="输出 7 3" xfId="9132"/>
    <cellStyle name="输出 7 3 2" xfId="9772"/>
    <cellStyle name="输出 7 3 2 2" xfId="9773"/>
    <cellStyle name="输出 7 3 3" xfId="9774"/>
    <cellStyle name="输出 7 3 4" xfId="6457"/>
    <cellStyle name="输出 7 4" xfId="5253"/>
    <cellStyle name="输出 7 4 2" xfId="9775"/>
    <cellStyle name="输出 7 4 3" xfId="9776"/>
    <cellStyle name="输出 7 5" xfId="4181"/>
    <cellStyle name="输出 7 5 2" xfId="9777"/>
    <cellStyle name="输出 7 6" xfId="9778"/>
    <cellStyle name="输出 7 6 2" xfId="9779"/>
    <cellStyle name="输出 7 7" xfId="9780"/>
    <cellStyle name="输出 7 7 2" xfId="3254"/>
    <cellStyle name="输出 7 8" xfId="9781"/>
    <cellStyle name="输出 7 8 2" xfId="3258"/>
    <cellStyle name="输出 7 9" xfId="3710"/>
    <cellStyle name="输出 7 9 2" xfId="3712"/>
    <cellStyle name="输出 8" xfId="9782"/>
    <cellStyle name="输出 8 10" xfId="9783"/>
    <cellStyle name="输出 8 10 2" xfId="7098"/>
    <cellStyle name="输出 8 11" xfId="1028"/>
    <cellStyle name="输出 8 11 2" xfId="9784"/>
    <cellStyle name="输出 8 12" xfId="9103"/>
    <cellStyle name="输出 8 13" xfId="9105"/>
    <cellStyle name="输出 8 14" xfId="1935"/>
    <cellStyle name="输出 8 15" xfId="4227"/>
    <cellStyle name="输出 8 16" xfId="4234"/>
    <cellStyle name="输出 8 17" xfId="4240"/>
    <cellStyle name="输出 8 2" xfId="9143"/>
    <cellStyle name="输出 8 2 2" xfId="9785"/>
    <cellStyle name="输出 8 2 2 2" xfId="9786"/>
    <cellStyle name="输出 8 2 2 3" xfId="9787"/>
    <cellStyle name="输出 8 2 3" xfId="9788"/>
    <cellStyle name="输出 8 2 3 2" xfId="9789"/>
    <cellStyle name="输出 8 2 4" xfId="9790"/>
    <cellStyle name="输出 8 2 5" xfId="9791"/>
    <cellStyle name="输出 8 2 6" xfId="9792"/>
    <cellStyle name="输出 8 2 7" xfId="9793"/>
    <cellStyle name="输出 8 3" xfId="9794"/>
    <cellStyle name="输出 8 3 2" xfId="9795"/>
    <cellStyle name="输出 8 3 2 2" xfId="9796"/>
    <cellStyle name="输出 8 3 3" xfId="9797"/>
    <cellStyle name="输出 8 3 4" xfId="6850"/>
    <cellStyle name="输出 8 4" xfId="9798"/>
    <cellStyle name="输出 8 4 2" xfId="9799"/>
    <cellStyle name="输出 8 4 3" xfId="9800"/>
    <cellStyle name="输出 8 5" xfId="9801"/>
    <cellStyle name="输出 8 5 2" xfId="9802"/>
    <cellStyle name="输出 8 6" xfId="9803"/>
    <cellStyle name="输出 8 6 2" xfId="9804"/>
    <cellStyle name="输出 8 7" xfId="9805"/>
    <cellStyle name="输出 8 7 2" xfId="3269"/>
    <cellStyle name="输出 8 8" xfId="7851"/>
    <cellStyle name="输出 8 8 2" xfId="3276"/>
    <cellStyle name="输出 8 9" xfId="3716"/>
    <cellStyle name="输出 8 9 2" xfId="7853"/>
    <cellStyle name="输出 9" xfId="9806"/>
    <cellStyle name="输出 9 10" xfId="9807"/>
    <cellStyle name="输出 9 10 2" xfId="9808"/>
    <cellStyle name="输出 9 11" xfId="9809"/>
    <cellStyle name="输出 9 11 2" xfId="9810"/>
    <cellStyle name="输出 9 12" xfId="9811"/>
    <cellStyle name="输出 9 13" xfId="9812"/>
    <cellStyle name="输出 9 14" xfId="8161"/>
    <cellStyle name="输出 9 15" xfId="8164"/>
    <cellStyle name="输出 9 16" xfId="8167"/>
    <cellStyle name="输出 9 17" xfId="9813"/>
    <cellStyle name="输出 9 2" xfId="9163"/>
    <cellStyle name="输出 9 2 2" xfId="9814"/>
    <cellStyle name="输出 9 2 2 2" xfId="9815"/>
    <cellStyle name="输出 9 2 2 3" xfId="9816"/>
    <cellStyle name="输出 9 2 3" xfId="9817"/>
    <cellStyle name="输出 9 2 3 2" xfId="9818"/>
    <cellStyle name="输出 9 2 4" xfId="9819"/>
    <cellStyle name="输出 9 2 5" xfId="2413"/>
    <cellStyle name="输出 9 2 6" xfId="9820"/>
    <cellStyle name="输出 9 2 7" xfId="9821"/>
    <cellStyle name="输出 9 3" xfId="9822"/>
    <cellStyle name="输出 9 3 2" xfId="9823"/>
    <cellStyle name="输出 9 3 2 2" xfId="7936"/>
    <cellStyle name="输出 9 3 3" xfId="9824"/>
    <cellStyle name="输出 9 3 4" xfId="6857"/>
    <cellStyle name="输出 9 4" xfId="9825"/>
    <cellStyle name="输出 9 4 2" xfId="9826"/>
    <cellStyle name="输出 9 4 3" xfId="9827"/>
    <cellStyle name="输出 9 5" xfId="9828"/>
    <cellStyle name="输出 9 5 2" xfId="9829"/>
    <cellStyle name="输出 9 6" xfId="9830"/>
    <cellStyle name="输出 9 6 2" xfId="9831"/>
    <cellStyle name="输出 9 7" xfId="9832"/>
    <cellStyle name="输出 9 7 2" xfId="9833"/>
    <cellStyle name="输出 9 8" xfId="7860"/>
    <cellStyle name="输出 9 8 2" xfId="3297"/>
    <cellStyle name="输出 9 9" xfId="3721"/>
    <cellStyle name="输出 9 9 2" xfId="9834"/>
    <cellStyle name="输入 10" xfId="9835"/>
    <cellStyle name="输入 10 10" xfId="9838"/>
    <cellStyle name="输入 10 10 2" xfId="9840"/>
    <cellStyle name="输入 10 11" xfId="9842"/>
    <cellStyle name="输入 10 11 2" xfId="9843"/>
    <cellStyle name="输入 10 12" xfId="692"/>
    <cellStyle name="输入 10 13" xfId="9845"/>
    <cellStyle name="输入 10 14" xfId="1965"/>
    <cellStyle name="输入 10 15" xfId="1971"/>
    <cellStyle name="输入 10 16" xfId="1978"/>
    <cellStyle name="输入 10 17" xfId="1983"/>
    <cellStyle name="输入 10 18" xfId="4662"/>
    <cellStyle name="输入 10 2" xfId="9846"/>
    <cellStyle name="输入 10 2 2" xfId="5094"/>
    <cellStyle name="输入 10 2 2 2" xfId="7571"/>
    <cellStyle name="输入 10 2 2 3" xfId="9847"/>
    <cellStyle name="输入 10 2 3" xfId="5096"/>
    <cellStyle name="输入 10 2 3 2" xfId="9848"/>
    <cellStyle name="输入 10 2 4" xfId="5098"/>
    <cellStyle name="输入 10 2 5" xfId="7721"/>
    <cellStyle name="输入 10 2 6" xfId="9849"/>
    <cellStyle name="输入 10 2 7" xfId="9850"/>
    <cellStyle name="输入 10 2 8" xfId="9851"/>
    <cellStyle name="输入 10 3" xfId="9852"/>
    <cellStyle name="输入 10 3 2" xfId="9853"/>
    <cellStyle name="输入 10 3 2 2" xfId="9854"/>
    <cellStyle name="输入 10 3 3" xfId="9855"/>
    <cellStyle name="输入 10 3 4" xfId="7724"/>
    <cellStyle name="输入 10 4" xfId="9856"/>
    <cellStyle name="输入 10 4 2" xfId="9857"/>
    <cellStyle name="输入 10 4 3" xfId="9858"/>
    <cellStyle name="输入 10 5" xfId="9859"/>
    <cellStyle name="输入 10 5 2" xfId="9860"/>
    <cellStyle name="输入 10 6" xfId="9861"/>
    <cellStyle name="输入 10 6 2" xfId="9862"/>
    <cellStyle name="输入 10 7" xfId="9863"/>
    <cellStyle name="输入 10 7 2" xfId="9864"/>
    <cellStyle name="输入 10 8" xfId="8031"/>
    <cellStyle name="输入 10 8 2" xfId="8033"/>
    <cellStyle name="输入 10 9" xfId="8036"/>
    <cellStyle name="输入 10 9 2" xfId="8038"/>
    <cellStyle name="输入 11" xfId="9372"/>
    <cellStyle name="输入 11 10" xfId="9865"/>
    <cellStyle name="输入 11 10 2" xfId="9866"/>
    <cellStyle name="输入 11 11" xfId="9867"/>
    <cellStyle name="输入 11 11 2" xfId="9868"/>
    <cellStyle name="输入 11 12" xfId="8344"/>
    <cellStyle name="输入 11 13" xfId="9869"/>
    <cellStyle name="输入 11 14" xfId="9870"/>
    <cellStyle name="输入 11 15" xfId="9871"/>
    <cellStyle name="输入 11 16" xfId="9872"/>
    <cellStyle name="输入 11 17" xfId="9873"/>
    <cellStyle name="输入 11 18" xfId="3394"/>
    <cellStyle name="输入 11 2" xfId="9874"/>
    <cellStyle name="输入 11 2 2" xfId="9875"/>
    <cellStyle name="输入 11 2 2 2" xfId="9876"/>
    <cellStyle name="输入 11 2 2 3" xfId="9877"/>
    <cellStyle name="输入 11 2 3" xfId="9878"/>
    <cellStyle name="输入 11 2 3 2" xfId="9879"/>
    <cellStyle name="输入 11 2 4" xfId="7734"/>
    <cellStyle name="输入 11 2 5" xfId="9880"/>
    <cellStyle name="输入 11 2 6" xfId="9881"/>
    <cellStyle name="输入 11 2 7" xfId="9882"/>
    <cellStyle name="输入 11 2 8" xfId="9883"/>
    <cellStyle name="输入 11 3" xfId="9884"/>
    <cellStyle name="输入 11 3 2" xfId="9885"/>
    <cellStyle name="输入 11 3 2 2" xfId="9886"/>
    <cellStyle name="输入 11 3 3" xfId="9887"/>
    <cellStyle name="输入 11 3 4" xfId="9888"/>
    <cellStyle name="输入 11 4" xfId="9889"/>
    <cellStyle name="输入 11 4 2" xfId="9890"/>
    <cellStyle name="输入 11 4 3" xfId="9891"/>
    <cellStyle name="输入 11 5" xfId="9892"/>
    <cellStyle name="输入 11 5 2" xfId="9893"/>
    <cellStyle name="输入 11 6" xfId="9894"/>
    <cellStyle name="输入 11 6 2" xfId="9895"/>
    <cellStyle name="输入 11 7" xfId="9896"/>
    <cellStyle name="输入 11 7 2" xfId="9897"/>
    <cellStyle name="输入 11 8" xfId="9898"/>
    <cellStyle name="输入 11 8 2" xfId="9899"/>
    <cellStyle name="输入 11 9" xfId="9900"/>
    <cellStyle name="输入 11 9 2" xfId="9901"/>
    <cellStyle name="输入 12" xfId="9902"/>
    <cellStyle name="输入 12 10" xfId="9903"/>
    <cellStyle name="输入 12 10 2" xfId="9904"/>
    <cellStyle name="输入 12 11" xfId="9905"/>
    <cellStyle name="输入 12 11 2" xfId="9906"/>
    <cellStyle name="输入 12 12" xfId="9907"/>
    <cellStyle name="输入 12 13" xfId="9908"/>
    <cellStyle name="输入 12 14" xfId="9909"/>
    <cellStyle name="输入 12 15" xfId="9910"/>
    <cellStyle name="输入 12 16" xfId="9911"/>
    <cellStyle name="输入 12 17" xfId="9912"/>
    <cellStyle name="输入 12 18" xfId="9913"/>
    <cellStyle name="输入 12 2" xfId="9914"/>
    <cellStyle name="输入 12 2 2" xfId="6214"/>
    <cellStyle name="输入 12 2 2 2" xfId="9915"/>
    <cellStyle name="输入 12 2 2 3" xfId="144"/>
    <cellStyle name="输入 12 2 3" xfId="9916"/>
    <cellStyle name="输入 12 2 3 2" xfId="8043"/>
    <cellStyle name="输入 12 2 4" xfId="9917"/>
    <cellStyle name="输入 12 2 5" xfId="9918"/>
    <cellStyle name="输入 12 2 6" xfId="9919"/>
    <cellStyle name="输入 12 2 7" xfId="9920"/>
    <cellStyle name="输入 12 2 8" xfId="9921"/>
    <cellStyle name="输入 12 3" xfId="9922"/>
    <cellStyle name="输入 12 3 2" xfId="6223"/>
    <cellStyle name="输入 12 3 2 2" xfId="9923"/>
    <cellStyle name="输入 12 3 3" xfId="9924"/>
    <cellStyle name="输入 12 3 4" xfId="9925"/>
    <cellStyle name="输入 12 4" xfId="9926"/>
    <cellStyle name="输入 12 4 2" xfId="6228"/>
    <cellStyle name="输入 12 4 3" xfId="6230"/>
    <cellStyle name="输入 12 5" xfId="9927"/>
    <cellStyle name="输入 12 5 2" xfId="9928"/>
    <cellStyle name="输入 12 6" xfId="9929"/>
    <cellStyle name="输入 12 6 2" xfId="9930"/>
    <cellStyle name="输入 12 7" xfId="9931"/>
    <cellStyle name="输入 12 7 2" xfId="9932"/>
    <cellStyle name="输入 12 8" xfId="9933"/>
    <cellStyle name="输入 12 8 2" xfId="9934"/>
    <cellStyle name="输入 12 9" xfId="9935"/>
    <cellStyle name="输入 12 9 2" xfId="9936"/>
    <cellStyle name="输入 13" xfId="9937"/>
    <cellStyle name="输入 13 10" xfId="9938"/>
    <cellStyle name="输入 13 10 2" xfId="9939"/>
    <cellStyle name="输入 13 11" xfId="9940"/>
    <cellStyle name="输入 13 11 2" xfId="9941"/>
    <cellStyle name="输入 13 12" xfId="9942"/>
    <cellStyle name="输入 13 13" xfId="9943"/>
    <cellStyle name="输入 13 14" xfId="9944"/>
    <cellStyle name="输入 13 15" xfId="9945"/>
    <cellStyle name="输入 13 16" xfId="9946"/>
    <cellStyle name="输入 13 17" xfId="9948"/>
    <cellStyle name="输入 13 2" xfId="9949"/>
    <cellStyle name="输入 13 2 2" xfId="6237"/>
    <cellStyle name="输入 13 2 2 2" xfId="9950"/>
    <cellStyle name="输入 13 2 3" xfId="5675"/>
    <cellStyle name="输入 13 2 4" xfId="5683"/>
    <cellStyle name="输入 13 2 5" xfId="5685"/>
    <cellStyle name="输入 13 2 6" xfId="9951"/>
    <cellStyle name="输入 13 3" xfId="9952"/>
    <cellStyle name="输入 13 3 2" xfId="9953"/>
    <cellStyle name="输入 13 3 2 2" xfId="9954"/>
    <cellStyle name="输入 13 3 2 3" xfId="9955"/>
    <cellStyle name="输入 13 3 3" xfId="5688"/>
    <cellStyle name="输入 13 3 3 2" xfId="5690"/>
    <cellStyle name="输入 13 3 4" xfId="5696"/>
    <cellStyle name="输入 13 3 5" xfId="5698"/>
    <cellStyle name="输入 13 3 6" xfId="9956"/>
    <cellStyle name="输入 13 3 7" xfId="9957"/>
    <cellStyle name="输入 13 3 8" xfId="9958"/>
    <cellStyle name="输入 13 4" xfId="9959"/>
    <cellStyle name="输入 13 4 2" xfId="376"/>
    <cellStyle name="输入 13 4 3" xfId="387"/>
    <cellStyle name="输入 13 5" xfId="9960"/>
    <cellStyle name="输入 13 5 2" xfId="9961"/>
    <cellStyle name="输入 13 6" xfId="9962"/>
    <cellStyle name="输入 13 6 2" xfId="9963"/>
    <cellStyle name="输入 13 7" xfId="9964"/>
    <cellStyle name="输入 13 7 2" xfId="9965"/>
    <cellStyle name="输入 13 8" xfId="9966"/>
    <cellStyle name="输入 13 8 2" xfId="9967"/>
    <cellStyle name="输入 13 9" xfId="9968"/>
    <cellStyle name="输入 13 9 2" xfId="479"/>
    <cellStyle name="输入 14" xfId="9969"/>
    <cellStyle name="输入 15" xfId="7505"/>
    <cellStyle name="输入 16" xfId="9970"/>
    <cellStyle name="输入 2" xfId="5293"/>
    <cellStyle name="输入 2 10" xfId="9971"/>
    <cellStyle name="输入 2 10 2" xfId="9972"/>
    <cellStyle name="输入 2 11" xfId="9973"/>
    <cellStyle name="输入 2 11 2" xfId="9975"/>
    <cellStyle name="输入 2 12" xfId="9976"/>
    <cellStyle name="输入 2 13" xfId="9977"/>
    <cellStyle name="输入 2 14" xfId="9978"/>
    <cellStyle name="输入 2 15" xfId="9979"/>
    <cellStyle name="输入 2 16" xfId="6624"/>
    <cellStyle name="输入 2 17" xfId="6627"/>
    <cellStyle name="输入 2 18" xfId="6629"/>
    <cellStyle name="输入 2 2" xfId="5296"/>
    <cellStyle name="输入 2 2 2" xfId="5298"/>
    <cellStyle name="输入 2 2 2 2" xfId="9980"/>
    <cellStyle name="输入 2 2 2 3" xfId="9981"/>
    <cellStyle name="输入 2 2 3" xfId="5300"/>
    <cellStyle name="输入 2 2 3 2" xfId="9982"/>
    <cellStyle name="输入 2 2 4" xfId="9983"/>
    <cellStyle name="输入 2 2 5" xfId="9984"/>
    <cellStyle name="输入 2 2 6" xfId="9985"/>
    <cellStyle name="输入 2 2 7" xfId="9986"/>
    <cellStyle name="输入 2 2 8" xfId="9987"/>
    <cellStyle name="输入 2 3" xfId="5302"/>
    <cellStyle name="输入 2 3 2" xfId="9988"/>
    <cellStyle name="输入 2 3 2 2" xfId="8236"/>
    <cellStyle name="输入 2 3 3" xfId="9989"/>
    <cellStyle name="输入 2 3 4" xfId="9990"/>
    <cellStyle name="输入 2 4" xfId="9991"/>
    <cellStyle name="输入 2 4 2" xfId="9992"/>
    <cellStyle name="输入 2 4 3" xfId="9993"/>
    <cellStyle name="输入 2 5" xfId="9994"/>
    <cellStyle name="输入 2 5 2" xfId="3123"/>
    <cellStyle name="输入 2 6" xfId="8095"/>
    <cellStyle name="输入 2 6 2" xfId="164"/>
    <cellStyle name="输入 2 7" xfId="8097"/>
    <cellStyle name="输入 2 7 2" xfId="1823"/>
    <cellStyle name="输入 2 8" xfId="8099"/>
    <cellStyle name="输入 2 8 2" xfId="1852"/>
    <cellStyle name="输入 2 9" xfId="9995"/>
    <cellStyle name="输入 2 9 2" xfId="9996"/>
    <cellStyle name="输入 3" xfId="5304"/>
    <cellStyle name="输入 3 10" xfId="963"/>
    <cellStyle name="输入 3 10 2" xfId="9997"/>
    <cellStyle name="输入 3 11" xfId="9998"/>
    <cellStyle name="输入 3 11 2" xfId="9999"/>
    <cellStyle name="输入 3 12" xfId="10000"/>
    <cellStyle name="输入 3 13" xfId="10001"/>
    <cellStyle name="输入 3 14" xfId="10002"/>
    <cellStyle name="输入 3 15" xfId="10003"/>
    <cellStyle name="输入 3 16" xfId="10004"/>
    <cellStyle name="输入 3 17" xfId="10005"/>
    <cellStyle name="输入 3 18" xfId="10006"/>
    <cellStyle name="输入 3 2" xfId="5307"/>
    <cellStyle name="输入 3 2 2" xfId="5309"/>
    <cellStyle name="输入 3 2 2 2" xfId="10007"/>
    <cellStyle name="输入 3 2 2 3" xfId="10008"/>
    <cellStyle name="输入 3 2 3" xfId="10009"/>
    <cellStyle name="输入 3 2 3 2" xfId="10010"/>
    <cellStyle name="输入 3 2 4" xfId="10011"/>
    <cellStyle name="输入 3 2 5" xfId="2991"/>
    <cellStyle name="输入 3 2 6" xfId="10012"/>
    <cellStyle name="输入 3 2 7" xfId="10013"/>
    <cellStyle name="输入 3 2 8" xfId="10014"/>
    <cellStyle name="输入 3 3" xfId="5311"/>
    <cellStyle name="输入 3 3 2" xfId="10015"/>
    <cellStyle name="输入 3 3 2 2" xfId="10016"/>
    <cellStyle name="输入 3 3 3" xfId="10017"/>
    <cellStyle name="输入 3 3 4" xfId="10018"/>
    <cellStyle name="输入 3 4" xfId="10019"/>
    <cellStyle name="输入 3 4 2" xfId="10020"/>
    <cellStyle name="输入 3 4 3" xfId="10021"/>
    <cellStyle name="输入 3 5" xfId="10022"/>
    <cellStyle name="输入 3 5 2" xfId="10023"/>
    <cellStyle name="输入 3 5 3" xfId="10024"/>
    <cellStyle name="输入 3 6" xfId="8102"/>
    <cellStyle name="输入 3 6 2" xfId="8104"/>
    <cellStyle name="输入 3 7" xfId="8106"/>
    <cellStyle name="输入 3 7 2" xfId="8108"/>
    <cellStyle name="输入 3 8" xfId="8110"/>
    <cellStyle name="输入 3 8 2" xfId="10025"/>
    <cellStyle name="输入 3 9" xfId="6001"/>
    <cellStyle name="输入 3 9 2" xfId="10026"/>
    <cellStyle name="输入 4" xfId="10027"/>
    <cellStyle name="输入 4 10" xfId="10028"/>
    <cellStyle name="输入 4 10 2" xfId="10029"/>
    <cellStyle name="输入 4 11" xfId="10030"/>
    <cellStyle name="输入 4 11 2" xfId="10031"/>
    <cellStyle name="输入 4 12" xfId="10032"/>
    <cellStyle name="输入 4 13" xfId="10033"/>
    <cellStyle name="输入 4 14" xfId="7891"/>
    <cellStyle name="输入 4 15" xfId="10034"/>
    <cellStyle name="输入 4 16" xfId="10035"/>
    <cellStyle name="输入 4 17" xfId="10036"/>
    <cellStyle name="输入 4 18" xfId="10037"/>
    <cellStyle name="输入 4 2" xfId="10038"/>
    <cellStyle name="输入 4 2 2" xfId="10039"/>
    <cellStyle name="输入 4 2 2 2" xfId="10041"/>
    <cellStyle name="输入 4 2 2 3" xfId="10043"/>
    <cellStyle name="输入 4 2 3" xfId="10044"/>
    <cellStyle name="输入 4 2 3 2" xfId="10045"/>
    <cellStyle name="输入 4 2 4" xfId="10046"/>
    <cellStyle name="输入 4 2 5" xfId="10047"/>
    <cellStyle name="输入 4 2 6" xfId="10048"/>
    <cellStyle name="输入 4 2 7" xfId="10049"/>
    <cellStyle name="输入 4 2 8" xfId="10050"/>
    <cellStyle name="输入 4 3" xfId="10051"/>
    <cellStyle name="输入 4 3 2" xfId="10052"/>
    <cellStyle name="输入 4 3 2 2" xfId="10053"/>
    <cellStyle name="输入 4 3 3" xfId="10054"/>
    <cellStyle name="输入 4 3 4" xfId="10055"/>
    <cellStyle name="输入 4 4" xfId="10056"/>
    <cellStyle name="输入 4 4 2" xfId="10057"/>
    <cellStyle name="输入 4 4 3" xfId="10058"/>
    <cellStyle name="输入 4 5" xfId="10059"/>
    <cellStyle name="输入 4 5 2" xfId="10060"/>
    <cellStyle name="输入 4 5 3" xfId="10061"/>
    <cellStyle name="输入 4 6" xfId="8113"/>
    <cellStyle name="输入 4 6 2" xfId="8115"/>
    <cellStyle name="输入 4 7" xfId="8117"/>
    <cellStyle name="输入 4 7 2" xfId="8119"/>
    <cellStyle name="输入 4 8" xfId="8121"/>
    <cellStyle name="输入 4 8 2" xfId="10062"/>
    <cellStyle name="输入 4 9" xfId="10063"/>
    <cellStyle name="输入 4 9 2" xfId="10064"/>
    <cellStyle name="输入 5" xfId="10065"/>
    <cellStyle name="输入 5 10" xfId="10066"/>
    <cellStyle name="输入 5 10 2" xfId="10067"/>
    <cellStyle name="输入 5 11" xfId="6459"/>
    <cellStyle name="输入 5 11 2" xfId="6461"/>
    <cellStyle name="输入 5 12" xfId="1343"/>
    <cellStyle name="输入 5 13" xfId="1347"/>
    <cellStyle name="输入 5 14" xfId="6479"/>
    <cellStyle name="输入 5 15" xfId="6481"/>
    <cellStyle name="输入 5 16" xfId="10068"/>
    <cellStyle name="输入 5 17" xfId="10069"/>
    <cellStyle name="输入 5 18" xfId="10070"/>
    <cellStyle name="输入 5 2" xfId="10071"/>
    <cellStyle name="输入 5 2 2" xfId="10073"/>
    <cellStyle name="输入 5 2 2 2" xfId="10075"/>
    <cellStyle name="输入 5 2 2 3" xfId="10077"/>
    <cellStyle name="输入 5 2 3" xfId="10079"/>
    <cellStyle name="输入 5 2 3 2" xfId="10081"/>
    <cellStyle name="输入 5 2 4" xfId="10083"/>
    <cellStyle name="输入 5 2 5" xfId="8136"/>
    <cellStyle name="输入 5 2 6" xfId="8141"/>
    <cellStyle name="输入 5 2 7" xfId="8146"/>
    <cellStyle name="输入 5 2 8" xfId="10085"/>
    <cellStyle name="输入 5 3" xfId="10086"/>
    <cellStyle name="输入 5 3 2" xfId="10089"/>
    <cellStyle name="输入 5 3 2 2" xfId="3414"/>
    <cellStyle name="输入 5 3 3" xfId="10092"/>
    <cellStyle name="输入 5 3 4" xfId="10095"/>
    <cellStyle name="输入 5 4" xfId="10096"/>
    <cellStyle name="输入 5 4 2" xfId="10098"/>
    <cellStyle name="输入 5 4 3" xfId="10100"/>
    <cellStyle name="输入 5 5" xfId="10101"/>
    <cellStyle name="输入 5 5 2" xfId="10103"/>
    <cellStyle name="输入 5 6" xfId="8124"/>
    <cellStyle name="输入 5 6 2" xfId="8126"/>
    <cellStyle name="输入 5 7" xfId="8128"/>
    <cellStyle name="输入 5 7 2" xfId="8130"/>
    <cellStyle name="输入 5 8" xfId="8132"/>
    <cellStyle name="输入 5 8 2" xfId="10104"/>
    <cellStyle name="输入 5 9" xfId="10105"/>
    <cellStyle name="输入 5 9 2" xfId="10106"/>
    <cellStyle name="输入 6" xfId="10107"/>
    <cellStyle name="输入 6 10" xfId="10108"/>
    <cellStyle name="输入 6 10 2" xfId="10109"/>
    <cellStyle name="输入 6 11" xfId="6512"/>
    <cellStyle name="输入 6 11 2" xfId="10110"/>
    <cellStyle name="输入 6 12" xfId="6514"/>
    <cellStyle name="输入 6 13" xfId="6516"/>
    <cellStyle name="输入 6 14" xfId="6518"/>
    <cellStyle name="输入 6 15" xfId="10111"/>
    <cellStyle name="输入 6 16" xfId="2988"/>
    <cellStyle name="输入 6 17" xfId="10112"/>
    <cellStyle name="输入 6 18" xfId="10113"/>
    <cellStyle name="输入 6 2" xfId="10114"/>
    <cellStyle name="输入 6 2 2" xfId="10115"/>
    <cellStyle name="输入 6 2 2 2" xfId="10116"/>
    <cellStyle name="输入 6 2 2 3" xfId="10117"/>
    <cellStyle name="输入 6 2 3" xfId="10118"/>
    <cellStyle name="输入 6 2 3 2" xfId="10119"/>
    <cellStyle name="输入 6 2 4" xfId="10120"/>
    <cellStyle name="输入 6 2 5" xfId="10121"/>
    <cellStyle name="输入 6 2 6" xfId="10122"/>
    <cellStyle name="输入 6 2 7" xfId="10123"/>
    <cellStyle name="输入 6 2 8" xfId="10124"/>
    <cellStyle name="输入 6 3" xfId="10072"/>
    <cellStyle name="输入 6 3 2" xfId="10074"/>
    <cellStyle name="输入 6 3 2 2" xfId="492"/>
    <cellStyle name="输入 6 3 3" xfId="10076"/>
    <cellStyle name="输入 6 3 4" xfId="10125"/>
    <cellStyle name="输入 6 4" xfId="10078"/>
    <cellStyle name="输入 6 4 2" xfId="10080"/>
    <cellStyle name="输入 6 4 3" xfId="10126"/>
    <cellStyle name="输入 6 5" xfId="10082"/>
    <cellStyle name="输入 6 5 2" xfId="10127"/>
    <cellStyle name="输入 6 6" xfId="8135"/>
    <cellStyle name="输入 6 6 2" xfId="8138"/>
    <cellStyle name="输入 6 7" xfId="8140"/>
    <cellStyle name="输入 6 7 2" xfId="8143"/>
    <cellStyle name="输入 6 8" xfId="8145"/>
    <cellStyle name="输入 6 8 2" xfId="10128"/>
    <cellStyle name="输入 6 9" xfId="10084"/>
    <cellStyle name="输入 6 9 2" xfId="10129"/>
    <cellStyle name="输入 7" xfId="10130"/>
    <cellStyle name="输入 7 10" xfId="10133"/>
    <cellStyle name="输入 7 10 2" xfId="10136"/>
    <cellStyle name="输入 7 11" xfId="10139"/>
    <cellStyle name="输入 7 11 2" xfId="10142"/>
    <cellStyle name="输入 7 12" xfId="10145"/>
    <cellStyle name="输入 7 13" xfId="10148"/>
    <cellStyle name="输入 7 14" xfId="613"/>
    <cellStyle name="输入 7 15" xfId="10150"/>
    <cellStyle name="输入 7 16" xfId="6637"/>
    <cellStyle name="输入 7 17" xfId="6640"/>
    <cellStyle name="输入 7 18" xfId="6642"/>
    <cellStyle name="输入 7 2" xfId="10152"/>
    <cellStyle name="输入 7 2 2" xfId="3190"/>
    <cellStyle name="输入 7 2 2 2" xfId="3197"/>
    <cellStyle name="输入 7 2 2 3" xfId="9837"/>
    <cellStyle name="输入 7 2 3" xfId="3221"/>
    <cellStyle name="输入 7 2 3 2" xfId="10154"/>
    <cellStyle name="输入 7 2 4" xfId="10156"/>
    <cellStyle name="输入 7 2 5" xfId="10158"/>
    <cellStyle name="输入 7 2 6" xfId="10160"/>
    <cellStyle name="输入 7 2 7" xfId="10162"/>
    <cellStyle name="输入 7 2 8" xfId="10164"/>
    <cellStyle name="输入 7 3" xfId="10088"/>
    <cellStyle name="输入 7 3 2" xfId="3413"/>
    <cellStyle name="输入 7 3 2 2" xfId="3625"/>
    <cellStyle name="输入 7 3 3" xfId="3629"/>
    <cellStyle name="输入 7 3 4" xfId="3634"/>
    <cellStyle name="输入 7 4" xfId="10091"/>
    <cellStyle name="输入 7 4 2" xfId="10166"/>
    <cellStyle name="输入 7 4 3" xfId="10168"/>
    <cellStyle name="输入 7 5" xfId="10094"/>
    <cellStyle name="输入 7 5 2" xfId="10170"/>
    <cellStyle name="输入 7 6" xfId="8150"/>
    <cellStyle name="输入 7 6 2" xfId="10172"/>
    <cellStyle name="输入 7 7" xfId="10174"/>
    <cellStyle name="输入 7 7 2" xfId="2087"/>
    <cellStyle name="输入 7 8" xfId="10176"/>
    <cellStyle name="输入 7 8 2" xfId="302"/>
    <cellStyle name="输入 7 9" xfId="10177"/>
    <cellStyle name="输入 7 9 2" xfId="328"/>
    <cellStyle name="输入 8" xfId="8817"/>
    <cellStyle name="输入 8 10" xfId="2672"/>
    <cellStyle name="输入 8 10 2" xfId="10178"/>
    <cellStyle name="输入 8 11" xfId="10179"/>
    <cellStyle name="输入 8 11 2" xfId="10180"/>
    <cellStyle name="输入 8 12" xfId="10181"/>
    <cellStyle name="输入 8 13" xfId="10182"/>
    <cellStyle name="输入 8 14" xfId="10183"/>
    <cellStyle name="输入 8 15" xfId="10184"/>
    <cellStyle name="输入 8 16" xfId="10185"/>
    <cellStyle name="输入 8 17" xfId="10186"/>
    <cellStyle name="输入 8 18" xfId="10187"/>
    <cellStyle name="输入 8 2" xfId="10188"/>
    <cellStyle name="输入 8 2 2" xfId="10189"/>
    <cellStyle name="输入 8 2 2 2" xfId="10190"/>
    <cellStyle name="输入 8 2 2 3" xfId="10191"/>
    <cellStyle name="输入 8 2 3" xfId="10192"/>
    <cellStyle name="输入 8 2 3 2" xfId="10193"/>
    <cellStyle name="输入 8 2 4" xfId="10194"/>
    <cellStyle name="输入 8 2 5" xfId="10195"/>
    <cellStyle name="输入 8 2 6" xfId="10196"/>
    <cellStyle name="输入 8 2 7" xfId="10197"/>
    <cellStyle name="输入 8 2 8" xfId="9974"/>
    <cellStyle name="输入 8 3" xfId="10097"/>
    <cellStyle name="输入 8 3 2" xfId="10198"/>
    <cellStyle name="输入 8 3 2 2" xfId="10199"/>
    <cellStyle name="输入 8 3 3" xfId="10200"/>
    <cellStyle name="输入 8 3 4" xfId="10201"/>
    <cellStyle name="输入 8 4" xfId="10099"/>
    <cellStyle name="输入 8 4 2" xfId="10202"/>
    <cellStyle name="输入 8 4 3" xfId="10203"/>
    <cellStyle name="输入 8 5" xfId="10204"/>
    <cellStyle name="输入 8 5 2" xfId="10205"/>
    <cellStyle name="输入 8 6" xfId="8153"/>
    <cellStyle name="输入 8 6 2" xfId="10206"/>
    <cellStyle name="输入 8 7" xfId="10207"/>
    <cellStyle name="输入 8 7 2" xfId="10208"/>
    <cellStyle name="输入 8 8" xfId="10209"/>
    <cellStyle name="输入 8 8 2" xfId="10210"/>
    <cellStyle name="输入 8 9" xfId="10211"/>
    <cellStyle name="输入 8 9 2" xfId="10212"/>
    <cellStyle name="输入 9" xfId="10213"/>
    <cellStyle name="输入 9 10" xfId="10214"/>
    <cellStyle name="输入 9 10 2" xfId="2510"/>
    <cellStyle name="输入 9 11" xfId="10215"/>
    <cellStyle name="输入 9 11 2" xfId="10216"/>
    <cellStyle name="输入 9 12" xfId="10217"/>
    <cellStyle name="输入 9 13" xfId="10218"/>
    <cellStyle name="输入 9 14" xfId="7908"/>
    <cellStyle name="输入 9 15" xfId="10219"/>
    <cellStyle name="输入 9 16" xfId="10220"/>
    <cellStyle name="输入 9 17" xfId="10221"/>
    <cellStyle name="输入 9 18" xfId="10222"/>
    <cellStyle name="输入 9 2" xfId="10223"/>
    <cellStyle name="输入 9 2 2" xfId="10224"/>
    <cellStyle name="输入 9 2 2 2" xfId="10225"/>
    <cellStyle name="输入 9 2 2 3" xfId="10226"/>
    <cellStyle name="输入 9 2 3" xfId="8754"/>
    <cellStyle name="输入 9 2 3 2" xfId="10227"/>
    <cellStyle name="输入 9 2 4" xfId="8756"/>
    <cellStyle name="输入 9 2 5" xfId="10228"/>
    <cellStyle name="输入 9 2 6" xfId="10229"/>
    <cellStyle name="输入 9 2 7" xfId="10230"/>
    <cellStyle name="输入 9 2 8" xfId="10231"/>
    <cellStyle name="输入 9 3" xfId="10102"/>
    <cellStyle name="输入 9 3 2" xfId="10232"/>
    <cellStyle name="输入 9 3 2 2" xfId="10233"/>
    <cellStyle name="输入 9 3 3" xfId="10234"/>
    <cellStyle name="输入 9 3 4" xfId="10235"/>
    <cellStyle name="输入 9 4" xfId="10236"/>
    <cellStyle name="输入 9 4 2" xfId="10237"/>
    <cellStyle name="输入 9 4 3" xfId="10238"/>
    <cellStyle name="输入 9 5" xfId="10239"/>
    <cellStyle name="输入 9 5 2" xfId="10240"/>
    <cellStyle name="输入 9 6" xfId="10241"/>
    <cellStyle name="输入 9 6 2" xfId="10242"/>
    <cellStyle name="输入 9 7" xfId="10243"/>
    <cellStyle name="输入 9 7 2" xfId="10244"/>
    <cellStyle name="输入 9 8" xfId="10245"/>
    <cellStyle name="输入 9 8 2" xfId="10246"/>
    <cellStyle name="输入 9 9" xfId="10247"/>
    <cellStyle name="输入 9 9 2" xfId="10248"/>
    <cellStyle name="数量" xfId="10249"/>
    <cellStyle name="通貨 [0.00]_１１月価格表" xfId="8723"/>
    <cellStyle name="通貨_１１月価格表" xfId="10250"/>
    <cellStyle name="样式 1" xfId="1114"/>
    <cellStyle name="样式 1 10" xfId="10251"/>
    <cellStyle name="样式 1 11" xfId="10252"/>
    <cellStyle name="样式 1 2" xfId="5657"/>
    <cellStyle name="样式 1 2 2" xfId="10253"/>
    <cellStyle name="样式 1 2 2 2" xfId="10254"/>
    <cellStyle name="样式 1 2 3" xfId="10255"/>
    <cellStyle name="样式 1 2 3 2" xfId="10256"/>
    <cellStyle name="样式 1 2 4" xfId="9146"/>
    <cellStyle name="样式 1 2 4 2" xfId="9148"/>
    <cellStyle name="样式 1 2 4 3" xfId="9151"/>
    <cellStyle name="样式 1 2 5" xfId="9153"/>
    <cellStyle name="样式 1 2 5 2" xfId="9155"/>
    <cellStyle name="样式 1 2 5 3" xfId="9157"/>
    <cellStyle name="样式 1 2 6" xfId="9159"/>
    <cellStyle name="样式 1 2 6 2" xfId="9161"/>
    <cellStyle name="样式 1 3" xfId="5659"/>
    <cellStyle name="样式 1 3 2" xfId="10257"/>
    <cellStyle name="样式 1 3 2 2" xfId="10258"/>
    <cellStyle name="样式 1 3 3" xfId="10259"/>
    <cellStyle name="样式 1 4" xfId="5661"/>
    <cellStyle name="样式 1 4 2" xfId="7342"/>
    <cellStyle name="样式 1 5" xfId="5663"/>
    <cellStyle name="样式 1 5 2" xfId="10260"/>
    <cellStyle name="样式 1 5 2 2" xfId="10261"/>
    <cellStyle name="样式 1 5 3" xfId="10262"/>
    <cellStyle name="样式 1 6" xfId="10263"/>
    <cellStyle name="样式 1 6 2" xfId="10264"/>
    <cellStyle name="样式 1 6 2 2" xfId="10265"/>
    <cellStyle name="样式 1 6 3" xfId="10266"/>
    <cellStyle name="样式 1 6 4" xfId="9193"/>
    <cellStyle name="样式 1 7" xfId="10267"/>
    <cellStyle name="样式 1 7 2" xfId="10268"/>
    <cellStyle name="样式 1 8" xfId="10269"/>
    <cellStyle name="样式 1 9" xfId="10270"/>
    <cellStyle name="样式 1_内部交易核对表(第一稿）" xfId="6294"/>
    <cellStyle name="一般_20070331信升調節資料" xfId="10271"/>
    <cellStyle name="昗弨_BOOKSHIP" xfId="10272"/>
    <cellStyle name="寘嬫愗傝 [0.00]_PRODUCT DETAIL Q1" xfId="10273"/>
    <cellStyle name="寘嬫愗傝_PRODUCT DETAIL Q1" xfId="10274"/>
    <cellStyle name="注释 10" xfId="10275"/>
    <cellStyle name="注释 10 10" xfId="9947"/>
    <cellStyle name="注释 10 10 2" xfId="6588"/>
    <cellStyle name="注释 10 11" xfId="10276"/>
    <cellStyle name="注释 10 11 2" xfId="10277"/>
    <cellStyle name="注释 10 12" xfId="10278"/>
    <cellStyle name="注释 10 13" xfId="10279"/>
    <cellStyle name="注释 10 14" xfId="10280"/>
    <cellStyle name="注释 10 15" xfId="3565"/>
    <cellStyle name="注释 10 16" xfId="567"/>
    <cellStyle name="注释 10 17" xfId="572"/>
    <cellStyle name="注释 10 18" xfId="10281"/>
    <cellStyle name="注释 10 2" xfId="10282"/>
    <cellStyle name="注释 10 2 2" xfId="10283"/>
    <cellStyle name="注释 10 2 2 2" xfId="10284"/>
    <cellStyle name="注释 10 2 2 3" xfId="10285"/>
    <cellStyle name="注释 10 2 3" xfId="10286"/>
    <cellStyle name="注释 10 2 3 2" xfId="10287"/>
    <cellStyle name="注释 10 2 4" xfId="10288"/>
    <cellStyle name="注释 10 2 5" xfId="10289"/>
    <cellStyle name="注释 10 2 6" xfId="10290"/>
    <cellStyle name="注释 10 2 7" xfId="10291"/>
    <cellStyle name="注释 10 2 8" xfId="1418"/>
    <cellStyle name="注释 10 2 9" xfId="1443"/>
    <cellStyle name="注释 10 3" xfId="10292"/>
    <cellStyle name="注释 10 3 2" xfId="10293"/>
    <cellStyle name="注释 10 3 2 2" xfId="10294"/>
    <cellStyle name="注释 10 3 3" xfId="10295"/>
    <cellStyle name="注释 10 3 4" xfId="10296"/>
    <cellStyle name="注释 10 4" xfId="2870"/>
    <cellStyle name="注释 10 4 2" xfId="10297"/>
    <cellStyle name="注释 10 4 3" xfId="10298"/>
    <cellStyle name="注释 10 5" xfId="10299"/>
    <cellStyle name="注释 10 5 2" xfId="10300"/>
    <cellStyle name="注释 10 6" xfId="10301"/>
    <cellStyle name="注释 10 6 2" xfId="6583"/>
    <cellStyle name="注释 10 7" xfId="10302"/>
    <cellStyle name="注释 10 7 2" xfId="6590"/>
    <cellStyle name="注释 10 8" xfId="10303"/>
    <cellStyle name="注释 10 8 2" xfId="6594"/>
    <cellStyle name="注释 10 9" xfId="10304"/>
    <cellStyle name="注释 10 9 2" xfId="10305"/>
    <cellStyle name="注释 11" xfId="10306"/>
    <cellStyle name="注释 11 10" xfId="10307"/>
    <cellStyle name="注释 11 10 2" xfId="10308"/>
    <cellStyle name="注释 11 11" xfId="10309"/>
    <cellStyle name="注释 11 11 2" xfId="10310"/>
    <cellStyle name="注释 11 12" xfId="6947"/>
    <cellStyle name="注释 11 13" xfId="10311"/>
    <cellStyle name="注释 11 14" xfId="10312"/>
    <cellStyle name="注释 11 15" xfId="10313"/>
    <cellStyle name="注释 11 16" xfId="10314"/>
    <cellStyle name="注释 11 17" xfId="10315"/>
    <cellStyle name="注释 11 18" xfId="10316"/>
    <cellStyle name="注释 11 2" xfId="10317"/>
    <cellStyle name="注释 11 2 2" xfId="5451"/>
    <cellStyle name="注释 11 2 2 2" xfId="5453"/>
    <cellStyle name="注释 11 2 2 3" xfId="5460"/>
    <cellStyle name="注释 11 2 3" xfId="5463"/>
    <cellStyle name="注释 11 2 3 2" xfId="5465"/>
    <cellStyle name="注释 11 2 4" xfId="5472"/>
    <cellStyle name="注释 11 2 5" xfId="5484"/>
    <cellStyle name="注释 11 2 6" xfId="5491"/>
    <cellStyle name="注释 11 2 7" xfId="5498"/>
    <cellStyle name="注释 11 2 8" xfId="1520"/>
    <cellStyle name="注释 11 2 9" xfId="1533"/>
    <cellStyle name="注释 11 3" xfId="10318"/>
    <cellStyle name="注释 11 3 2" xfId="5839"/>
    <cellStyle name="注释 11 3 2 2" xfId="5842"/>
    <cellStyle name="注释 11 3 3" xfId="5950"/>
    <cellStyle name="注释 11 3 4" xfId="6017"/>
    <cellStyle name="注释 11 4" xfId="6891"/>
    <cellStyle name="注释 11 4 2" xfId="6316"/>
    <cellStyle name="注释 11 4 3" xfId="6422"/>
    <cellStyle name="注释 11 5" xfId="6893"/>
    <cellStyle name="注释 11 5 2" xfId="6709"/>
    <cellStyle name="注释 11 6" xfId="10319"/>
    <cellStyle name="注释 11 6 2" xfId="6604"/>
    <cellStyle name="注释 11 7" xfId="10320"/>
    <cellStyle name="注释 11 7 2" xfId="6861"/>
    <cellStyle name="注释 11 8" xfId="10321"/>
    <cellStyle name="注释 11 8 2" xfId="10322"/>
    <cellStyle name="注释 11 9" xfId="10323"/>
    <cellStyle name="注释 11 9 2" xfId="10324"/>
    <cellStyle name="注释 12" xfId="10325"/>
    <cellStyle name="注释 12 10" xfId="2242"/>
    <cellStyle name="注释 12 10 2" xfId="9683"/>
    <cellStyle name="注释 12 11" xfId="10326"/>
    <cellStyle name="注释 12 11 2" xfId="9721"/>
    <cellStyle name="注释 12 12" xfId="10327"/>
    <cellStyle name="注释 12 13" xfId="10328"/>
    <cellStyle name="注释 12 14" xfId="10329"/>
    <cellStyle name="注释 12 15" xfId="10330"/>
    <cellStyle name="注释 12 16" xfId="10331"/>
    <cellStyle name="注释 12 17" xfId="9581"/>
    <cellStyle name="注释 12 18" xfId="9583"/>
    <cellStyle name="注释 12 2" xfId="10332"/>
    <cellStyle name="注释 12 2 2" xfId="10333"/>
    <cellStyle name="注释 12 2 2 2" xfId="10334"/>
    <cellStyle name="注释 12 2 2 3" xfId="10336"/>
    <cellStyle name="注释 12 2 3" xfId="10337"/>
    <cellStyle name="注释 12 2 3 2" xfId="10338"/>
    <cellStyle name="注释 12 2 4" xfId="10339"/>
    <cellStyle name="注释 12 2 5" xfId="10340"/>
    <cellStyle name="注释 12 2 6" xfId="8458"/>
    <cellStyle name="注释 12 2 7" xfId="10341"/>
    <cellStyle name="注释 12 2 8" xfId="1569"/>
    <cellStyle name="注释 12 2 9" xfId="1574"/>
    <cellStyle name="注释 12 3" xfId="9558"/>
    <cellStyle name="注释 12 3 2" xfId="9560"/>
    <cellStyle name="注释 12 3 2 2" xfId="10342"/>
    <cellStyle name="注释 12 3 3" xfId="10343"/>
    <cellStyle name="注释 12 3 4" xfId="10344"/>
    <cellStyle name="注释 12 4" xfId="6896"/>
    <cellStyle name="注释 12 4 2" xfId="9562"/>
    <cellStyle name="注释 12 4 3" xfId="10345"/>
    <cellStyle name="注释 12 5" xfId="6899"/>
    <cellStyle name="注释 12 5 2" xfId="8397"/>
    <cellStyle name="注释 12 6" xfId="9564"/>
    <cellStyle name="注释 12 6 2" xfId="6616"/>
    <cellStyle name="注释 12 7" xfId="9566"/>
    <cellStyle name="注释 12 7 2" xfId="10346"/>
    <cellStyle name="注释 12 8" xfId="497"/>
    <cellStyle name="注释 12 8 2" xfId="1026"/>
    <cellStyle name="注释 12 9" xfId="706"/>
    <cellStyle name="注释 12 9 2" xfId="10347"/>
    <cellStyle name="注释 13" xfId="10348"/>
    <cellStyle name="注释 13 10" xfId="10349"/>
    <cellStyle name="注释 13 10 2" xfId="3667"/>
    <cellStyle name="注释 13 11" xfId="10350"/>
    <cellStyle name="注释 13 11 2" xfId="3777"/>
    <cellStyle name="注释 13 12" xfId="10351"/>
    <cellStyle name="注释 13 13" xfId="10352"/>
    <cellStyle name="注释 13 14" xfId="10353"/>
    <cellStyle name="注释 13 15" xfId="10354"/>
    <cellStyle name="注释 13 16" xfId="10355"/>
    <cellStyle name="注释 13 17" xfId="9590"/>
    <cellStyle name="注释 13 18" xfId="10356"/>
    <cellStyle name="注释 13 2" xfId="10357"/>
    <cellStyle name="注释 13 2 2" xfId="4481"/>
    <cellStyle name="注释 13 2 2 2" xfId="10358"/>
    <cellStyle name="注释 13 2 2 3" xfId="10359"/>
    <cellStyle name="注释 13 2 3" xfId="10360"/>
    <cellStyle name="注释 13 2 3 2" xfId="10361"/>
    <cellStyle name="注释 13 2 4" xfId="10362"/>
    <cellStyle name="注释 13 2 5" xfId="10363"/>
    <cellStyle name="注释 13 2 6" xfId="10364"/>
    <cellStyle name="注释 13 2 7" xfId="10365"/>
    <cellStyle name="注释 13 2 8" xfId="1607"/>
    <cellStyle name="注释 13 2 9" xfId="10366"/>
    <cellStyle name="注释 13 3" xfId="10367"/>
    <cellStyle name="注释 13 3 2" xfId="240"/>
    <cellStyle name="注释 13 3 2 2" xfId="72"/>
    <cellStyle name="注释 13 3 3" xfId="626"/>
    <cellStyle name="注释 13 3 4" xfId="684"/>
    <cellStyle name="注释 13 4" xfId="6904"/>
    <cellStyle name="注释 13 4 2" xfId="10368"/>
    <cellStyle name="注释 13 4 3" xfId="10369"/>
    <cellStyle name="注释 13 5" xfId="46"/>
    <cellStyle name="注释 13 5 2" xfId="8184"/>
    <cellStyle name="注释 13 6" xfId="10370"/>
    <cellStyle name="注释 13 6 2" xfId="6626"/>
    <cellStyle name="注释 13 7" xfId="10371"/>
    <cellStyle name="注释 13 7 2" xfId="10372"/>
    <cellStyle name="注释 13 8" xfId="518"/>
    <cellStyle name="注释 13 8 2" xfId="10373"/>
    <cellStyle name="注释 13 9" xfId="293"/>
    <cellStyle name="注释 13 9 2" xfId="10374"/>
    <cellStyle name="注释 14" xfId="10375"/>
    <cellStyle name="注释 14 10" xfId="10376"/>
    <cellStyle name="注释 14 10 2" xfId="5449"/>
    <cellStyle name="注释 14 11" xfId="10377"/>
    <cellStyle name="注释 14 11 2" xfId="5459"/>
    <cellStyle name="注释 14 12" xfId="10378"/>
    <cellStyle name="注释 14 13" xfId="10379"/>
    <cellStyle name="注释 14 14" xfId="10380"/>
    <cellStyle name="注释 14 15" xfId="10381"/>
    <cellStyle name="注释 14 16" xfId="10382"/>
    <cellStyle name="注释 14 17" xfId="10383"/>
    <cellStyle name="注释 14 18" xfId="10385"/>
    <cellStyle name="注释 14 2" xfId="10386"/>
    <cellStyle name="注释 14 2 2" xfId="10387"/>
    <cellStyle name="注释 14 2 2 2" xfId="10388"/>
    <cellStyle name="注释 14 2 2 3" xfId="10389"/>
    <cellStyle name="注释 14 2 3" xfId="10390"/>
    <cellStyle name="注释 14 2 3 2" xfId="10391"/>
    <cellStyle name="注释 14 2 4" xfId="10392"/>
    <cellStyle name="注释 14 2 5" xfId="10393"/>
    <cellStyle name="注释 14 2 6" xfId="10394"/>
    <cellStyle name="注释 14 2 7" xfId="10395"/>
    <cellStyle name="注释 14 2 8" xfId="10396"/>
    <cellStyle name="注释 14 2 9" xfId="10397"/>
    <cellStyle name="注释 14 3" xfId="10398"/>
    <cellStyle name="注释 14 3 2" xfId="10399"/>
    <cellStyle name="注释 14 3 2 2" xfId="10400"/>
    <cellStyle name="注释 14 3 3" xfId="10401"/>
    <cellStyle name="注释 14 3 4" xfId="3178"/>
    <cellStyle name="注释 14 4" xfId="10402"/>
    <cellStyle name="注释 14 4 2" xfId="10403"/>
    <cellStyle name="注释 14 4 3" xfId="10404"/>
    <cellStyle name="注释 14 5" xfId="10405"/>
    <cellStyle name="注释 14 5 2" xfId="10406"/>
    <cellStyle name="注释 14 6" xfId="10407"/>
    <cellStyle name="注释 14 6 2" xfId="6639"/>
    <cellStyle name="注释 14 7" xfId="422"/>
    <cellStyle name="注释 14 7 2" xfId="10408"/>
    <cellStyle name="注释 14 8" xfId="446"/>
    <cellStyle name="注释 14 8 2" xfId="10409"/>
    <cellStyle name="注释 14 9" xfId="10410"/>
    <cellStyle name="注释 14 9 2" xfId="10411"/>
    <cellStyle name="注释 15" xfId="10132"/>
    <cellStyle name="注释 15 10" xfId="3306"/>
    <cellStyle name="注释 15 10 2" xfId="10413"/>
    <cellStyle name="注释 15 11" xfId="645"/>
    <cellStyle name="注释 15 11 2" xfId="10415"/>
    <cellStyle name="注释 15 12" xfId="889"/>
    <cellStyle name="注释 15 13" xfId="10417"/>
    <cellStyle name="注释 15 14" xfId="10419"/>
    <cellStyle name="注释 15 15" xfId="3576"/>
    <cellStyle name="注释 15 16" xfId="3579"/>
    <cellStyle name="注释 15 17" xfId="10421"/>
    <cellStyle name="注释 15 18" xfId="10423"/>
    <cellStyle name="注释 15 2" xfId="10135"/>
    <cellStyle name="注释 15 2 2" xfId="10425"/>
    <cellStyle name="注释 15 2 2 2" xfId="10427"/>
    <cellStyle name="注释 15 2 2 3" xfId="10429"/>
    <cellStyle name="注释 15 2 3" xfId="10431"/>
    <cellStyle name="注释 15 2 3 2" xfId="10433"/>
    <cellStyle name="注释 15 2 4" xfId="10435"/>
    <cellStyle name="注释 15 2 5" xfId="10437"/>
    <cellStyle name="注释 15 2 6" xfId="10439"/>
    <cellStyle name="注释 15 2 7" xfId="10441"/>
    <cellStyle name="注释 15 2 8" xfId="10443"/>
    <cellStyle name="注释 15 2 9" xfId="10445"/>
    <cellStyle name="注释 15 3" xfId="10447"/>
    <cellStyle name="注释 15 3 2" xfId="10449"/>
    <cellStyle name="注释 15 3 2 2" xfId="10451"/>
    <cellStyle name="注释 15 3 3" xfId="10453"/>
    <cellStyle name="注释 15 3 4" xfId="10456"/>
    <cellStyle name="注释 15 4" xfId="10458"/>
    <cellStyle name="注释 15 4 2" xfId="10460"/>
    <cellStyle name="注释 15 4 3" xfId="8691"/>
    <cellStyle name="注释 15 5" xfId="10462"/>
    <cellStyle name="注释 15 5 2" xfId="10464"/>
    <cellStyle name="注释 15 6" xfId="10466"/>
    <cellStyle name="注释 15 6 2" xfId="10468"/>
    <cellStyle name="注释 15 7" xfId="3987"/>
    <cellStyle name="注释 15 7 2" xfId="10470"/>
    <cellStyle name="注释 15 8" xfId="10472"/>
    <cellStyle name="注释 15 8 2" xfId="10474"/>
    <cellStyle name="注释 15 9" xfId="10476"/>
    <cellStyle name="注释 15 9 2" xfId="10478"/>
    <cellStyle name="注释 16" xfId="10138"/>
    <cellStyle name="注释 16 10" xfId="2388"/>
    <cellStyle name="注释 16 10 2" xfId="10480"/>
    <cellStyle name="注释 16 11" xfId="2393"/>
    <cellStyle name="注释 16 11 2" xfId="10482"/>
    <cellStyle name="注释 16 12" xfId="2399"/>
    <cellStyle name="注释 16 13" xfId="10484"/>
    <cellStyle name="注释 16 14" xfId="10486"/>
    <cellStyle name="注释 16 15" xfId="10488"/>
    <cellStyle name="注释 16 16" xfId="10490"/>
    <cellStyle name="注释 16 17" xfId="10492"/>
    <cellStyle name="注释 16 18" xfId="10494"/>
    <cellStyle name="注释 16 2" xfId="10141"/>
    <cellStyle name="注释 16 2 2" xfId="10496"/>
    <cellStyle name="注释 16 2 2 2" xfId="2055"/>
    <cellStyle name="注释 16 2 2 3" xfId="2064"/>
    <cellStyle name="注释 16 2 3" xfId="10498"/>
    <cellStyle name="注释 16 2 3 2" xfId="2090"/>
    <cellStyle name="注释 16 2 4" xfId="10500"/>
    <cellStyle name="注释 16 2 5" xfId="10502"/>
    <cellStyle name="注释 16 2 6" xfId="10504"/>
    <cellStyle name="注释 16 2 7" xfId="10506"/>
    <cellStyle name="注释 16 2 8" xfId="10508"/>
    <cellStyle name="注释 16 2 9" xfId="10510"/>
    <cellStyle name="注释 16 3" xfId="10512"/>
    <cellStyle name="注释 16 3 2" xfId="10514"/>
    <cellStyle name="注释 16 3 2 2" xfId="2439"/>
    <cellStyle name="注释 16 3 3" xfId="10516"/>
    <cellStyle name="注释 16 3 4" xfId="10519"/>
    <cellStyle name="注释 16 4" xfId="10521"/>
    <cellStyle name="注释 16 4 2" xfId="10523"/>
    <cellStyle name="注释 16 4 3" xfId="10525"/>
    <cellStyle name="注释 16 5" xfId="10527"/>
    <cellStyle name="注释 16 5 2" xfId="747"/>
    <cellStyle name="注释 16 6" xfId="10529"/>
    <cellStyle name="注释 16 6 2" xfId="737"/>
    <cellStyle name="注释 16 7" xfId="10531"/>
    <cellStyle name="注释 16 7 2" xfId="10533"/>
    <cellStyle name="注释 16 8" xfId="10535"/>
    <cellStyle name="注释 16 8 2" xfId="10537"/>
    <cellStyle name="注释 16 9" xfId="10539"/>
    <cellStyle name="注释 16 9 2" xfId="10541"/>
    <cellStyle name="注释 17" xfId="10144"/>
    <cellStyle name="注释 17 10" xfId="385"/>
    <cellStyle name="注释 17 10 2" xfId="10543"/>
    <cellStyle name="注释 17 11" xfId="397"/>
    <cellStyle name="注释 17 11 2" xfId="2084"/>
    <cellStyle name="注释 17 12" xfId="843"/>
    <cellStyle name="注释 17 13" xfId="10545"/>
    <cellStyle name="注释 17 14" xfId="10547"/>
    <cellStyle name="注释 17 15" xfId="10549"/>
    <cellStyle name="注释 17 16" xfId="10551"/>
    <cellStyle name="注释 17 17" xfId="9638"/>
    <cellStyle name="注释 17 18" xfId="9640"/>
    <cellStyle name="注释 17 2" xfId="10553"/>
    <cellStyle name="注释 17 2 2" xfId="10555"/>
    <cellStyle name="注释 17 2 2 2" xfId="10557"/>
    <cellStyle name="注释 17 2 2 3" xfId="10558"/>
    <cellStyle name="注释 17 2 3" xfId="10560"/>
    <cellStyle name="注释 17 2 3 2" xfId="10561"/>
    <cellStyle name="注释 17 2 4" xfId="10563"/>
    <cellStyle name="注释 17 2 5" xfId="10565"/>
    <cellStyle name="注释 17 2 6" xfId="10567"/>
    <cellStyle name="注释 17 2 7" xfId="10569"/>
    <cellStyle name="注释 17 2 8" xfId="10570"/>
    <cellStyle name="注释 17 2 9" xfId="10571"/>
    <cellStyle name="注释 17 3" xfId="9594"/>
    <cellStyle name="注释 17 3 2" xfId="9597"/>
    <cellStyle name="注释 17 3 2 2" xfId="10572"/>
    <cellStyle name="注释 17 3 3" xfId="10574"/>
    <cellStyle name="注释 17 3 4" xfId="10575"/>
    <cellStyle name="注释 17 4" xfId="9600"/>
    <cellStyle name="注释 17 4 2" xfId="9603"/>
    <cellStyle name="注释 17 4 3" xfId="10576"/>
    <cellStyle name="注释 17 5" xfId="9606"/>
    <cellStyle name="注释 17 5 2" xfId="778"/>
    <cellStyle name="注释 17 6" xfId="9609"/>
    <cellStyle name="注释 17 6 2" xfId="793"/>
    <cellStyle name="注释 17 7" xfId="9612"/>
    <cellStyle name="注释 17 7 2" xfId="10578"/>
    <cellStyle name="注释 17 8" xfId="9615"/>
    <cellStyle name="注释 17 8 2" xfId="10580"/>
    <cellStyle name="注释 17 9" xfId="9618"/>
    <cellStyle name="注释 17 9 2" xfId="10582"/>
    <cellStyle name="注释 18" xfId="10147"/>
    <cellStyle name="注释 18 10" xfId="219"/>
    <cellStyle name="注释 18 10 2" xfId="10583"/>
    <cellStyle name="注释 18 11" xfId="488"/>
    <cellStyle name="注释 18 11 2" xfId="10584"/>
    <cellStyle name="注释 18 12" xfId="700"/>
    <cellStyle name="注释 18 13" xfId="10585"/>
    <cellStyle name="注释 18 14" xfId="10586"/>
    <cellStyle name="注释 18 15" xfId="10587"/>
    <cellStyle name="注释 18 16" xfId="10588"/>
    <cellStyle name="注释 18 17" xfId="9650"/>
    <cellStyle name="注释 18 18" xfId="10589"/>
    <cellStyle name="注释 18 2" xfId="2783"/>
    <cellStyle name="注释 18 2 2" xfId="10590"/>
    <cellStyle name="注释 18 2 2 2" xfId="10591"/>
    <cellStyle name="注释 18 2 2 3" xfId="10592"/>
    <cellStyle name="注释 18 2 3" xfId="10593"/>
    <cellStyle name="注释 18 2 3 2" xfId="10594"/>
    <cellStyle name="注释 18 2 4" xfId="10595"/>
    <cellStyle name="注释 18 2 5" xfId="10596"/>
    <cellStyle name="注释 18 2 6" xfId="10597"/>
    <cellStyle name="注释 18 2 7" xfId="10598"/>
    <cellStyle name="注释 18 2 8" xfId="10599"/>
    <cellStyle name="注释 18 2 9" xfId="10600"/>
    <cellStyle name="注释 18 3" xfId="2801"/>
    <cellStyle name="注释 18 3 2" xfId="10601"/>
    <cellStyle name="注释 18 3 2 2" xfId="10602"/>
    <cellStyle name="注释 18 3 3" xfId="10603"/>
    <cellStyle name="注释 18 3 4" xfId="10604"/>
    <cellStyle name="注释 18 4" xfId="2553"/>
    <cellStyle name="注释 18 4 2" xfId="10605"/>
    <cellStyle name="注释 18 4 3" xfId="10606"/>
    <cellStyle name="注释 18 5" xfId="10608"/>
    <cellStyle name="注释 18 5 2" xfId="812"/>
    <cellStyle name="注释 18 6" xfId="10609"/>
    <cellStyle name="注释 18 6 2" xfId="826"/>
    <cellStyle name="注释 18 7" xfId="10610"/>
    <cellStyle name="注释 18 7 2" xfId="10611"/>
    <cellStyle name="注释 18 8" xfId="10612"/>
    <cellStyle name="注释 18 8 2" xfId="10613"/>
    <cellStyle name="注释 18 9" xfId="10614"/>
    <cellStyle name="注释 18 9 2" xfId="10615"/>
    <cellStyle name="注释 19" xfId="612"/>
    <cellStyle name="注释 19 10" xfId="1301"/>
    <cellStyle name="注释 19 10 2" xfId="8388"/>
    <cellStyle name="注释 19 11" xfId="1307"/>
    <cellStyle name="注释 19 11 2" xfId="10335"/>
    <cellStyle name="注释 19 12" xfId="1313"/>
    <cellStyle name="注释 19 13" xfId="10616"/>
    <cellStyle name="注释 19 14" xfId="10617"/>
    <cellStyle name="注释 19 15" xfId="10618"/>
    <cellStyle name="注释 19 16" xfId="10619"/>
    <cellStyle name="注释 19 17" xfId="10620"/>
    <cellStyle name="注释 19 18" xfId="10621"/>
    <cellStyle name="注释 19 2" xfId="10622"/>
    <cellStyle name="注释 19 2 2" xfId="10623"/>
    <cellStyle name="注释 19 2 2 2" xfId="10624"/>
    <cellStyle name="注释 19 2 2 3" xfId="10625"/>
    <cellStyle name="注释 19 2 3" xfId="10626"/>
    <cellStyle name="注释 19 2 3 2" xfId="10627"/>
    <cellStyle name="注释 19 2 4" xfId="2911"/>
    <cellStyle name="注释 19 2 5" xfId="10628"/>
    <cellStyle name="注释 19 2 6" xfId="10629"/>
    <cellStyle name="注释 19 2 7" xfId="10630"/>
    <cellStyle name="注释 19 2 8" xfId="1367"/>
    <cellStyle name="注释 19 2 9" xfId="1375"/>
    <cellStyle name="注释 19 3" xfId="10631"/>
    <cellStyle name="注释 19 3 2" xfId="10632"/>
    <cellStyle name="注释 19 3 2 2" xfId="10633"/>
    <cellStyle name="注释 19 3 3" xfId="10634"/>
    <cellStyle name="注释 19 3 4" xfId="10635"/>
    <cellStyle name="注释 19 4" xfId="10636"/>
    <cellStyle name="注释 19 4 2" xfId="10637"/>
    <cellStyle name="注释 19 4 3" xfId="10638"/>
    <cellStyle name="注释 19 5" xfId="10639"/>
    <cellStyle name="注释 19 5 2" xfId="10640"/>
    <cellStyle name="注释 19 6" xfId="10641"/>
    <cellStyle name="注释 19 6 2" xfId="840"/>
    <cellStyle name="注释 19 7" xfId="10642"/>
    <cellStyle name="注释 19 7 2" xfId="10643"/>
    <cellStyle name="注释 19 8" xfId="10644"/>
    <cellStyle name="注释 19 8 2" xfId="10645"/>
    <cellStyle name="注释 19 9" xfId="10646"/>
    <cellStyle name="注释 19 9 2" xfId="10647"/>
    <cellStyle name="注释 2" xfId="10384"/>
    <cellStyle name="注释 2 10" xfId="10648"/>
    <cellStyle name="注释 2 10 2" xfId="10649"/>
    <cellStyle name="注释 2 11" xfId="10650"/>
    <cellStyle name="注释 2 11 2" xfId="10651"/>
    <cellStyle name="注释 2 12" xfId="10652"/>
    <cellStyle name="注释 2 13" xfId="10653"/>
    <cellStyle name="注释 2 14" xfId="10654"/>
    <cellStyle name="注释 2 15" xfId="10655"/>
    <cellStyle name="注释 2 16" xfId="10656"/>
    <cellStyle name="注释 2 17" xfId="10657"/>
    <cellStyle name="注释 2 18" xfId="4122"/>
    <cellStyle name="注释 2 2" xfId="3067"/>
    <cellStyle name="注释 2 2 2" xfId="3071"/>
    <cellStyle name="注释 2 2 2 2" xfId="10658"/>
    <cellStyle name="注释 2 2 2 3" xfId="7431"/>
    <cellStyle name="注释 2 2 3" xfId="10659"/>
    <cellStyle name="注释 2 2 3 2" xfId="10660"/>
    <cellStyle name="注释 2 2 4" xfId="10661"/>
    <cellStyle name="注释 2 2 5" xfId="1293"/>
    <cellStyle name="注释 2 2 6" xfId="10662"/>
    <cellStyle name="注释 2 2 7" xfId="1731"/>
    <cellStyle name="注释 2 2 8" xfId="1735"/>
    <cellStyle name="注释 2 2 9" xfId="1741"/>
    <cellStyle name="注释 2 3" xfId="1924"/>
    <cellStyle name="注释 2 3 2" xfId="10663"/>
    <cellStyle name="注释 2 3 2 2" xfId="10664"/>
    <cellStyle name="注释 2 3 3" xfId="10665"/>
    <cellStyle name="注释 2 3 4" xfId="10666"/>
    <cellStyle name="注释 2 4" xfId="10667"/>
    <cellStyle name="注释 2 4 2" xfId="10668"/>
    <cellStyle name="注释 2 4 3" xfId="8465"/>
    <cellStyle name="注释 2 5" xfId="10669"/>
    <cellStyle name="注释 2 5 2" xfId="10670"/>
    <cellStyle name="注释 2 6" xfId="10671"/>
    <cellStyle name="注释 2 6 2" xfId="10672"/>
    <cellStyle name="注释 2 7" xfId="10673"/>
    <cellStyle name="注释 2 7 2" xfId="10674"/>
    <cellStyle name="注释 2 8" xfId="10675"/>
    <cellStyle name="注释 2 8 2" xfId="10676"/>
    <cellStyle name="注释 2 9" xfId="10677"/>
    <cellStyle name="注释 2 9 2" xfId="5982"/>
    <cellStyle name="注释 20" xfId="10131"/>
    <cellStyle name="注释 20 10" xfId="3305"/>
    <cellStyle name="注释 20 10 2" xfId="10412"/>
    <cellStyle name="注释 20 11" xfId="644"/>
    <cellStyle name="注释 20 11 2" xfId="10414"/>
    <cellStyle name="注释 20 12" xfId="888"/>
    <cellStyle name="注释 20 13" xfId="10416"/>
    <cellStyle name="注释 20 14" xfId="10418"/>
    <cellStyle name="注释 20 15" xfId="3575"/>
    <cellStyle name="注释 20 16" xfId="3578"/>
    <cellStyle name="注释 20 17" xfId="10420"/>
    <cellStyle name="注释 20 18" xfId="10422"/>
    <cellStyle name="注释 20 2" xfId="10134"/>
    <cellStyle name="注释 20 2 2" xfId="10424"/>
    <cellStyle name="注释 20 2 2 2" xfId="10426"/>
    <cellStyle name="注释 20 2 2 3" xfId="10428"/>
    <cellStyle name="注释 20 2 3" xfId="10430"/>
    <cellStyle name="注释 20 2 3 2" xfId="10432"/>
    <cellStyle name="注释 20 2 4" xfId="10434"/>
    <cellStyle name="注释 20 2 5" xfId="10436"/>
    <cellStyle name="注释 20 2 6" xfId="10438"/>
    <cellStyle name="注释 20 2 7" xfId="10440"/>
    <cellStyle name="注释 20 2 8" xfId="10442"/>
    <cellStyle name="注释 20 2 9" xfId="10444"/>
    <cellStyle name="注释 20 3" xfId="10446"/>
    <cellStyle name="注释 20 3 2" xfId="10448"/>
    <cellStyle name="注释 20 3 2 2" xfId="10450"/>
    <cellStyle name="注释 20 3 3" xfId="10452"/>
    <cellStyle name="注释 20 3 4" xfId="10455"/>
    <cellStyle name="注释 20 4" xfId="10457"/>
    <cellStyle name="注释 20 4 2" xfId="10459"/>
    <cellStyle name="注释 20 4 3" xfId="8690"/>
    <cellStyle name="注释 20 5" xfId="10461"/>
    <cellStyle name="注释 20 5 2" xfId="10463"/>
    <cellStyle name="注释 20 6" xfId="10465"/>
    <cellStyle name="注释 20 6 2" xfId="10467"/>
    <cellStyle name="注释 20 7" xfId="3986"/>
    <cellStyle name="注释 20 7 2" xfId="10469"/>
    <cellStyle name="注释 20 8" xfId="10471"/>
    <cellStyle name="注释 20 8 2" xfId="10473"/>
    <cellStyle name="注释 20 9" xfId="10475"/>
    <cellStyle name="注释 20 9 2" xfId="10477"/>
    <cellStyle name="注释 21" xfId="10137"/>
    <cellStyle name="注释 21 10" xfId="2387"/>
    <cellStyle name="注释 21 10 2" xfId="10479"/>
    <cellStyle name="注释 21 11" xfId="2392"/>
    <cellStyle name="注释 21 11 2" xfId="10481"/>
    <cellStyle name="注释 21 12" xfId="2398"/>
    <cellStyle name="注释 21 13" xfId="10483"/>
    <cellStyle name="注释 21 14" xfId="10485"/>
    <cellStyle name="注释 21 15" xfId="10487"/>
    <cellStyle name="注释 21 16" xfId="10489"/>
    <cellStyle name="注释 21 17" xfId="10491"/>
    <cellStyle name="注释 21 18" xfId="10493"/>
    <cellStyle name="注释 21 2" xfId="10140"/>
    <cellStyle name="注释 21 2 2" xfId="10495"/>
    <cellStyle name="注释 21 2 2 2" xfId="2054"/>
    <cellStyle name="注释 21 2 2 3" xfId="2063"/>
    <cellStyle name="注释 21 2 3" xfId="10497"/>
    <cellStyle name="注释 21 2 3 2" xfId="2089"/>
    <cellStyle name="注释 21 2 4" xfId="10499"/>
    <cellStyle name="注释 21 2 5" xfId="10501"/>
    <cellStyle name="注释 21 2 6" xfId="10503"/>
    <cellStyle name="注释 21 2 7" xfId="10505"/>
    <cellStyle name="注释 21 2 8" xfId="10507"/>
    <cellStyle name="注释 21 2 9" xfId="10509"/>
    <cellStyle name="注释 21 3" xfId="10511"/>
    <cellStyle name="注释 21 3 2" xfId="10513"/>
    <cellStyle name="注释 21 3 2 2" xfId="2438"/>
    <cellStyle name="注释 21 3 3" xfId="10515"/>
    <cellStyle name="注释 21 3 4" xfId="10518"/>
    <cellStyle name="注释 21 4" xfId="10520"/>
    <cellStyle name="注释 21 4 2" xfId="10522"/>
    <cellStyle name="注释 21 4 3" xfId="10524"/>
    <cellStyle name="注释 21 5" xfId="10526"/>
    <cellStyle name="注释 21 5 2" xfId="746"/>
    <cellStyle name="注释 21 6" xfId="10528"/>
    <cellStyle name="注释 21 6 2" xfId="736"/>
    <cellStyle name="注释 21 7" xfId="10530"/>
    <cellStyle name="注释 21 7 2" xfId="10532"/>
    <cellStyle name="注释 21 8" xfId="10534"/>
    <cellStyle name="注释 21 8 2" xfId="10536"/>
    <cellStyle name="注释 21 9" xfId="10538"/>
    <cellStyle name="注释 21 9 2" xfId="10540"/>
    <cellStyle name="注释 22" xfId="10143"/>
    <cellStyle name="注释 22 10" xfId="384"/>
    <cellStyle name="注释 22 10 2" xfId="10542"/>
    <cellStyle name="注释 22 11" xfId="396"/>
    <cellStyle name="注释 22 11 2" xfId="2083"/>
    <cellStyle name="注释 22 12" xfId="842"/>
    <cellStyle name="注释 22 13" xfId="10544"/>
    <cellStyle name="注释 22 14" xfId="10546"/>
    <cellStyle name="注释 22 15" xfId="10548"/>
    <cellStyle name="注释 22 16" xfId="10550"/>
    <cellStyle name="注释 22 17" xfId="9637"/>
    <cellStyle name="注释 22 2" xfId="10552"/>
    <cellStyle name="注释 22 2 2" xfId="10554"/>
    <cellStyle name="注释 22 2 2 2" xfId="10556"/>
    <cellStyle name="注释 22 2 3" xfId="10559"/>
    <cellStyle name="注释 22 2 4" xfId="10562"/>
    <cellStyle name="注释 22 2 5" xfId="10564"/>
    <cellStyle name="注释 22 2 6" xfId="10566"/>
    <cellStyle name="注释 22 2 7" xfId="10568"/>
    <cellStyle name="注释 22 3" xfId="9593"/>
    <cellStyle name="注释 22 3 2" xfId="9596"/>
    <cellStyle name="注释 22 3 3" xfId="10573"/>
    <cellStyle name="注释 22 4" xfId="9599"/>
    <cellStyle name="注释 22 4 2" xfId="9602"/>
    <cellStyle name="注释 22 5" xfId="9605"/>
    <cellStyle name="注释 22 5 2" xfId="777"/>
    <cellStyle name="注释 22 6" xfId="9608"/>
    <cellStyle name="注释 22 6 2" xfId="792"/>
    <cellStyle name="注释 22 7" xfId="9611"/>
    <cellStyle name="注释 22 7 2" xfId="10577"/>
    <cellStyle name="注释 22 8" xfId="9614"/>
    <cellStyle name="注释 22 8 2" xfId="10579"/>
    <cellStyle name="注释 22 9" xfId="9617"/>
    <cellStyle name="注释 22 9 2" xfId="10581"/>
    <cellStyle name="注释 23" xfId="10146"/>
    <cellStyle name="注释 23 2" xfId="2782"/>
    <cellStyle name="注释 23 3" xfId="2800"/>
    <cellStyle name="注释 23 4" xfId="2552"/>
    <cellStyle name="注释 23 5" xfId="10607"/>
    <cellStyle name="注释 24" xfId="611"/>
    <cellStyle name="注释 25" xfId="10149"/>
    <cellStyle name="注释 26" xfId="6636"/>
    <cellStyle name="注释 3" xfId="10151"/>
    <cellStyle name="注释 3 10" xfId="3489"/>
    <cellStyle name="注释 3 10 2" xfId="10678"/>
    <cellStyle name="注释 3 11" xfId="10679"/>
    <cellStyle name="注释 3 11 2" xfId="10680"/>
    <cellStyle name="注释 3 12" xfId="10681"/>
    <cellStyle name="注释 3 13" xfId="10682"/>
    <cellStyle name="注释 3 14" xfId="10683"/>
    <cellStyle name="注释 3 15" xfId="7295"/>
    <cellStyle name="注释 3 16" xfId="10684"/>
    <cellStyle name="注释 3 17" xfId="10685"/>
    <cellStyle name="注释 3 18" xfId="10686"/>
    <cellStyle name="注释 3 2" xfId="3189"/>
    <cellStyle name="注释 3 2 2" xfId="3196"/>
    <cellStyle name="注释 3 2 2 2" xfId="10454"/>
    <cellStyle name="注释 3 2 2 3" xfId="10687"/>
    <cellStyle name="注释 3 2 3" xfId="9836"/>
    <cellStyle name="注释 3 2 3 2" xfId="9839"/>
    <cellStyle name="注释 3 2 4" xfId="9841"/>
    <cellStyle name="注释 3 2 5" xfId="691"/>
    <cellStyle name="注释 3 2 6" xfId="9844"/>
    <cellStyle name="注释 3 2 7" xfId="1964"/>
    <cellStyle name="注释 3 2 8" xfId="1970"/>
    <cellStyle name="注释 3 2 9" xfId="1977"/>
    <cellStyle name="注释 3 3" xfId="3220"/>
    <cellStyle name="注释 3 3 2" xfId="10153"/>
    <cellStyle name="注释 3 3 2 2" xfId="10517"/>
    <cellStyle name="注释 3 3 3" xfId="10688"/>
    <cellStyle name="注释 3 3 4" xfId="10689"/>
    <cellStyle name="注释 3 4" xfId="10155"/>
    <cellStyle name="注释 3 4 2" xfId="10690"/>
    <cellStyle name="注释 3 4 3" xfId="10691"/>
    <cellStyle name="注释 3 5" xfId="10157"/>
    <cellStyle name="注释 3 5 2" xfId="10692"/>
    <cellStyle name="注释 3 5 3" xfId="2769"/>
    <cellStyle name="注释 3 6" xfId="10159"/>
    <cellStyle name="注释 3 6 2" xfId="10693"/>
    <cellStyle name="注释 3 7" xfId="10161"/>
    <cellStyle name="注释 3 7 2" xfId="10694"/>
    <cellStyle name="注释 3 8" xfId="10163"/>
    <cellStyle name="注释 3 8 2" xfId="10695"/>
    <cellStyle name="注释 3 9" xfId="10696"/>
    <cellStyle name="注释 3 9 2" xfId="5993"/>
    <cellStyle name="注释 4" xfId="10087"/>
    <cellStyle name="注释 4 10" xfId="1544"/>
    <cellStyle name="注释 4 10 2" xfId="10697"/>
    <cellStyle name="注释 4 11" xfId="1553"/>
    <cellStyle name="注释 4 11 2" xfId="10698"/>
    <cellStyle name="注释 4 12" xfId="10699"/>
    <cellStyle name="注释 4 13" xfId="10700"/>
    <cellStyle name="注释 4 14" xfId="10701"/>
    <cellStyle name="注释 4 15" xfId="10702"/>
    <cellStyle name="注释 4 16" xfId="10703"/>
    <cellStyle name="注释 4 17" xfId="10704"/>
    <cellStyle name="注释 4 18" xfId="10705"/>
    <cellStyle name="注释 4 2" xfId="3412"/>
    <cellStyle name="注释 4 2 2" xfId="3624"/>
    <cellStyle name="注释 4 2 2 2" xfId="10706"/>
    <cellStyle name="注释 4 2 2 3" xfId="10707"/>
    <cellStyle name="注释 4 2 3" xfId="10708"/>
    <cellStyle name="注释 4 2 3 2" xfId="10709"/>
    <cellStyle name="注释 4 2 4" xfId="4072"/>
    <cellStyle name="注释 4 2 5" xfId="10710"/>
    <cellStyle name="注释 4 2 6" xfId="10711"/>
    <cellStyle name="注释 4 2 7" xfId="2218"/>
    <cellStyle name="注释 4 2 8" xfId="2226"/>
    <cellStyle name="注释 4 2 9" xfId="2237"/>
    <cellStyle name="注释 4 3" xfId="3628"/>
    <cellStyle name="注释 4 3 2" xfId="10712"/>
    <cellStyle name="注释 4 3 2 2" xfId="10713"/>
    <cellStyle name="注释 4 3 3" xfId="10714"/>
    <cellStyle name="注释 4 3 4" xfId="4077"/>
    <cellStyle name="注释 4 4" xfId="3633"/>
    <cellStyle name="注释 4 4 2" xfId="10715"/>
    <cellStyle name="注释 4 4 3" xfId="8496"/>
    <cellStyle name="注释 4 5" xfId="10716"/>
    <cellStyle name="注释 4 5 2" xfId="10717"/>
    <cellStyle name="注释 4 6" xfId="10718"/>
    <cellStyle name="注释 4 6 2" xfId="10719"/>
    <cellStyle name="注释 4 7" xfId="10720"/>
    <cellStyle name="注释 4 7 2" xfId="10721"/>
    <cellStyle name="注释 4 8" xfId="10722"/>
    <cellStyle name="注释 4 8 2" xfId="10723"/>
    <cellStyle name="注释 4 9" xfId="10724"/>
    <cellStyle name="注释 4 9 2" xfId="6003"/>
    <cellStyle name="注释 5" xfId="10090"/>
    <cellStyle name="注释 5 10" xfId="9620"/>
    <cellStyle name="注释 5 10 2" xfId="10725"/>
    <cellStyle name="注释 5 11" xfId="10726"/>
    <cellStyle name="注释 5 11 2" xfId="10727"/>
    <cellStyle name="注释 5 12" xfId="10728"/>
    <cellStyle name="注释 5 13" xfId="10729"/>
    <cellStyle name="注释 5 14" xfId="10730"/>
    <cellStyle name="注释 5 15" xfId="10731"/>
    <cellStyle name="注释 5 16" xfId="10732"/>
    <cellStyle name="注释 5 17" xfId="10733"/>
    <cellStyle name="注释 5 18" xfId="6868"/>
    <cellStyle name="注释 5 2" xfId="10165"/>
    <cellStyle name="注释 5 2 2" xfId="10734"/>
    <cellStyle name="注释 5 2 2 2" xfId="10735"/>
    <cellStyle name="注释 5 2 2 3" xfId="10736"/>
    <cellStyle name="注释 5 2 3" xfId="10737"/>
    <cellStyle name="注释 5 2 3 2" xfId="10738"/>
    <cellStyle name="注释 5 2 4" xfId="1499"/>
    <cellStyle name="注释 5 2 5" xfId="2558"/>
    <cellStyle name="注释 5 2 6" xfId="149"/>
    <cellStyle name="注释 5 2 7" xfId="33"/>
    <cellStyle name="注释 5 2 8" xfId="799"/>
    <cellStyle name="注释 5 2 9" xfId="373"/>
    <cellStyle name="注释 5 3" xfId="10167"/>
    <cellStyle name="注释 5 3 2" xfId="10739"/>
    <cellStyle name="注释 5 3 2 2" xfId="10740"/>
    <cellStyle name="注释 5 3 3" xfId="10741"/>
    <cellStyle name="注释 5 3 4" xfId="10742"/>
    <cellStyle name="注释 5 4" xfId="10743"/>
    <cellStyle name="注释 5 4 2" xfId="10744"/>
    <cellStyle name="注释 5 4 3" xfId="8508"/>
    <cellStyle name="注释 5 5" xfId="10745"/>
    <cellStyle name="注释 5 5 2" xfId="10746"/>
    <cellStyle name="注释 5 6" xfId="7433"/>
    <cellStyle name="注释 5 6 2" xfId="7435"/>
    <cellStyle name="注释 5 7" xfId="2766"/>
    <cellStyle name="注释 5 7 2" xfId="7437"/>
    <cellStyle name="注释 5 8" xfId="7439"/>
    <cellStyle name="注释 5 8 2" xfId="10747"/>
    <cellStyle name="注释 5 9" xfId="7441"/>
    <cellStyle name="注释 5 9 2" xfId="10748"/>
    <cellStyle name="注释 6" xfId="10093"/>
    <cellStyle name="注释 6 10" xfId="9662"/>
    <cellStyle name="注释 6 10 2" xfId="10749"/>
    <cellStyle name="注释 6 11" xfId="10750"/>
    <cellStyle name="注释 6 11 2" xfId="10751"/>
    <cellStyle name="注释 6 12" xfId="10752"/>
    <cellStyle name="注释 6 13" xfId="10753"/>
    <cellStyle name="注释 6 14" xfId="10754"/>
    <cellStyle name="注释 6 15" xfId="10755"/>
    <cellStyle name="注释 6 16" xfId="10756"/>
    <cellStyle name="注释 6 17" xfId="10757"/>
    <cellStyle name="注释 6 18" xfId="10758"/>
    <cellStyle name="注释 6 2" xfId="10169"/>
    <cellStyle name="注释 6 2 2" xfId="10759"/>
    <cellStyle name="注释 6 2 2 2" xfId="3173"/>
    <cellStyle name="注释 6 2 2 3" xfId="3194"/>
    <cellStyle name="注释 6 2 3" xfId="10760"/>
    <cellStyle name="注释 6 2 3 2" xfId="4786"/>
    <cellStyle name="注释 6 2 4" xfId="10761"/>
    <cellStyle name="注释 6 2 5" xfId="10762"/>
    <cellStyle name="注释 6 2 6" xfId="8470"/>
    <cellStyle name="注释 6 2 7" xfId="8472"/>
    <cellStyle name="注释 6 2 8" xfId="2109"/>
    <cellStyle name="注释 6 2 9" xfId="2128"/>
    <cellStyle name="注释 6 3" xfId="10763"/>
    <cellStyle name="注释 6 3 2" xfId="10764"/>
    <cellStyle name="注释 6 3 2 2" xfId="10765"/>
    <cellStyle name="注释 6 3 3" xfId="10766"/>
    <cellStyle name="注释 6 3 4" xfId="10767"/>
    <cellStyle name="注释 6 4" xfId="10768"/>
    <cellStyle name="注释 6 4 2" xfId="10769"/>
    <cellStyle name="注释 6 4 3" xfId="8514"/>
    <cellStyle name="注释 6 5" xfId="10770"/>
    <cellStyle name="注释 6 5 2" xfId="10771"/>
    <cellStyle name="注释 6 6" xfId="7447"/>
    <cellStyle name="注释 6 6 2" xfId="7449"/>
    <cellStyle name="注释 6 7" xfId="7452"/>
    <cellStyle name="注释 6 7 2" xfId="10772"/>
    <cellStyle name="注释 6 8" xfId="7454"/>
    <cellStyle name="注释 6 8 2" xfId="10773"/>
    <cellStyle name="注释 6 9" xfId="10774"/>
    <cellStyle name="注释 6 9 2" xfId="10775"/>
    <cellStyle name="注释 7" xfId="8149"/>
    <cellStyle name="注释 7 10" xfId="9699"/>
    <cellStyle name="注释 7 10 2" xfId="8305"/>
    <cellStyle name="注释 7 11" xfId="10776"/>
    <cellStyle name="注释 7 11 2" xfId="10777"/>
    <cellStyle name="注释 7 12" xfId="10778"/>
    <cellStyle name="注释 7 13" xfId="10779"/>
    <cellStyle name="注释 7 14" xfId="10040"/>
    <cellStyle name="注释 7 15" xfId="10042"/>
    <cellStyle name="注释 7 16" xfId="10780"/>
    <cellStyle name="注释 7 17" xfId="10781"/>
    <cellStyle name="注释 7 18" xfId="9224"/>
    <cellStyle name="注释 7 2" xfId="10171"/>
    <cellStyle name="注释 7 2 2" xfId="10782"/>
    <cellStyle name="注释 7 2 2 2" xfId="10783"/>
    <cellStyle name="注释 7 2 2 3" xfId="10784"/>
    <cellStyle name="注释 7 2 3" xfId="10785"/>
    <cellStyle name="注释 7 2 3 2" xfId="221"/>
    <cellStyle name="注释 7 2 4" xfId="10786"/>
    <cellStyle name="注释 7 2 5" xfId="10787"/>
    <cellStyle name="注释 7 2 6" xfId="10788"/>
    <cellStyle name="注释 7 2 7" xfId="10789"/>
    <cellStyle name="注释 7 2 8" xfId="3351"/>
    <cellStyle name="注释 7 2 9" xfId="3354"/>
    <cellStyle name="注释 7 3" xfId="10790"/>
    <cellStyle name="注释 7 3 2" xfId="2068"/>
    <cellStyle name="注释 7 3 2 2" xfId="10791"/>
    <cellStyle name="注释 7 3 3" xfId="10792"/>
    <cellStyle name="注释 7 3 4" xfId="10793"/>
    <cellStyle name="注释 7 4" xfId="10794"/>
    <cellStyle name="注释 7 4 2" xfId="10795"/>
    <cellStyle name="注释 7 4 3" xfId="8519"/>
    <cellStyle name="注释 7 5" xfId="10796"/>
    <cellStyle name="注释 7 5 2" xfId="10797"/>
    <cellStyle name="注释 7 6" xfId="7457"/>
    <cellStyle name="注释 7 6 2" xfId="10798"/>
    <cellStyle name="注释 7 7" xfId="7459"/>
    <cellStyle name="注释 7 7 2" xfId="10799"/>
    <cellStyle name="注释 7 8" xfId="10800"/>
    <cellStyle name="注释 7 8 2" xfId="10801"/>
    <cellStyle name="注释 7 9" xfId="10802"/>
    <cellStyle name="注释 7 9 2" xfId="10803"/>
    <cellStyle name="注释 8" xfId="10173"/>
    <cellStyle name="注释 8 10" xfId="9737"/>
    <cellStyle name="注释 8 10 2" xfId="10804"/>
    <cellStyle name="注释 8 11" xfId="10805"/>
    <cellStyle name="注释 8 11 2" xfId="10806"/>
    <cellStyle name="注释 8 12" xfId="10807"/>
    <cellStyle name="注释 8 13" xfId="10808"/>
    <cellStyle name="注释 8 14" xfId="10809"/>
    <cellStyle name="注释 8 15" xfId="7329"/>
    <cellStyle name="注释 8 16" xfId="10810"/>
    <cellStyle name="注释 8 17" xfId="10811"/>
    <cellStyle name="注释 8 18" xfId="10812"/>
    <cellStyle name="注释 8 2" xfId="2086"/>
    <cellStyle name="注释 8 2 2" xfId="2094"/>
    <cellStyle name="注释 8 2 2 2" xfId="10813"/>
    <cellStyle name="注释 8 2 2 3" xfId="4789"/>
    <cellStyle name="注释 8 2 3" xfId="2098"/>
    <cellStyle name="注释 8 2 3 2" xfId="10814"/>
    <cellStyle name="注释 8 2 4" xfId="10815"/>
    <cellStyle name="注释 8 2 5" xfId="10816"/>
    <cellStyle name="注释 8 2 6" xfId="10817"/>
    <cellStyle name="注释 8 2 7" xfId="10818"/>
    <cellStyle name="注释 8 2 8" xfId="8860"/>
    <cellStyle name="注释 8 2 9" xfId="10819"/>
    <cellStyle name="注释 8 3" xfId="2101"/>
    <cellStyle name="注释 8 3 2" xfId="10820"/>
    <cellStyle name="注释 8 3 2 2" xfId="10821"/>
    <cellStyle name="注释 8 3 3" xfId="10822"/>
    <cellStyle name="注释 8 3 4" xfId="10823"/>
    <cellStyle name="注释 8 4" xfId="10824"/>
    <cellStyle name="注释 8 4 2" xfId="10825"/>
    <cellStyle name="注释 8 4 3" xfId="8525"/>
    <cellStyle name="注释 8 5" xfId="9176"/>
    <cellStyle name="注释 8 5 2" xfId="10826"/>
    <cellStyle name="注释 8 6" xfId="7462"/>
    <cellStyle name="注释 8 6 2" xfId="10827"/>
    <cellStyle name="注释 8 7" xfId="10828"/>
    <cellStyle name="注释 8 7 2" xfId="10829"/>
    <cellStyle name="注释 8 8" xfId="10830"/>
    <cellStyle name="注释 8 8 2" xfId="10831"/>
    <cellStyle name="注释 8 9" xfId="10832"/>
    <cellStyle name="注释 8 9 2" xfId="10833"/>
    <cellStyle name="注释 9" xfId="10175"/>
    <cellStyle name="注释 9 10" xfId="1583"/>
    <cellStyle name="注释 9 10 2" xfId="10834"/>
    <cellStyle name="注释 9 11" xfId="1589"/>
    <cellStyle name="注释 9 11 2" xfId="10835"/>
    <cellStyle name="注释 9 12" xfId="10836"/>
    <cellStyle name="注释 9 13" xfId="10837"/>
    <cellStyle name="注释 9 14" xfId="10838"/>
    <cellStyle name="注释 9 15" xfId="10839"/>
    <cellStyle name="注释 9 16" xfId="10840"/>
    <cellStyle name="注释 9 17" xfId="10841"/>
    <cellStyle name="注释 9 18" xfId="10842"/>
    <cellStyle name="注释 9 2" xfId="301"/>
    <cellStyle name="注释 9 2 2" xfId="310"/>
    <cellStyle name="注释 9 2 2 2" xfId="10843"/>
    <cellStyle name="注释 9 2 2 3" xfId="10844"/>
    <cellStyle name="注释 9 2 3" xfId="2124"/>
    <cellStyle name="注释 9 2 3 2" xfId="6349"/>
    <cellStyle name="注释 9 2 4" xfId="2162"/>
    <cellStyle name="注释 9 2 5" xfId="10845"/>
    <cellStyle name="注释 9 2 6" xfId="1769"/>
    <cellStyle name="注释 9 2 7" xfId="4423"/>
    <cellStyle name="注释 9 2 8" xfId="4426"/>
    <cellStyle name="注释 9 2 9" xfId="4432"/>
    <cellStyle name="注释 9 3" xfId="316"/>
    <cellStyle name="注释 9 3 2" xfId="10846"/>
    <cellStyle name="注释 9 3 2 2" xfId="10847"/>
    <cellStyle name="注释 9 3 3" xfId="10848"/>
    <cellStyle name="注释 9 3 4" xfId="10849"/>
    <cellStyle name="注释 9 4" xfId="10850"/>
    <cellStyle name="注释 9 4 2" xfId="10851"/>
    <cellStyle name="注释 9 4 3" xfId="10852"/>
    <cellStyle name="注释 9 5" xfId="10853"/>
    <cellStyle name="注释 9 5 2" xfId="10854"/>
    <cellStyle name="注释 9 6" xfId="7464"/>
    <cellStyle name="注释 9 6 2" xfId="10855"/>
    <cellStyle name="注释 9 7" xfId="10856"/>
    <cellStyle name="注释 9 7 2" xfId="10857"/>
    <cellStyle name="注释 9 8" xfId="8186"/>
    <cellStyle name="注释 9 8 2" xfId="8188"/>
    <cellStyle name="注释 9 9" xfId="8190"/>
    <cellStyle name="注释 9 9 2" xfId="8192"/>
    <cellStyle name="콤마 [0]_BOILER-CO1" xfId="10858"/>
    <cellStyle name="콤마_BOILER-CO1" xfId="3437"/>
    <cellStyle name="통화 [0]_BOILER-CO1" xfId="10859"/>
    <cellStyle name="통화_BOILER-CO1" xfId="10860"/>
    <cellStyle name="표준_0N-HANDLING " xfId="1086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9640;&#26032;&#24635;&#36134;/&#21512;&#24182;&#25253;&#34920;/&#21512;&#24182;&#36164;&#26009;/201712/&#20061;&#27743;/201712&#20061;&#27743;&#21512;&#24182;&#25253;&#34920;-&#24635;&#361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产负债表201712"/>
      <sheetName val="利润表201712"/>
      <sheetName val="现金流量表201712"/>
      <sheetName val="天赐报表调整数"/>
      <sheetName val="天祺报表调整数"/>
      <sheetName val="资产负债、利润表对冲底稿"/>
      <sheetName val="现金流量表对冲底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C000"/>
  </sheetPr>
  <dimension ref="A1:S216"/>
  <sheetViews>
    <sheetView workbookViewId="0">
      <pane xSplit="1" ySplit="6" topLeftCell="B199" activePane="bottomRight" state="frozen"/>
      <selection pane="topRight"/>
      <selection pane="bottomLeft"/>
      <selection pane="bottomRight" activeCell="E209" sqref="E209"/>
    </sheetView>
  </sheetViews>
  <sheetFormatPr defaultColWidth="9" defaultRowHeight="13.5"/>
  <cols>
    <col min="1" max="1" width="26.75" customWidth="1"/>
    <col min="2" max="3" width="14.875" customWidth="1"/>
    <col min="4" max="4" width="14.75" customWidth="1"/>
    <col min="5" max="8" width="14.875" customWidth="1"/>
    <col min="9" max="9" width="18.25" customWidth="1"/>
    <col min="10" max="14" width="14.875" customWidth="1"/>
    <col min="15" max="15" width="17.125" customWidth="1"/>
    <col min="16" max="16" width="19.375" style="35" customWidth="1"/>
    <col min="17" max="17" width="18.375" style="35" customWidth="1"/>
    <col min="18" max="18" width="18.375" customWidth="1"/>
  </cols>
  <sheetData>
    <row r="1" spans="1:19" ht="18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9">
      <c r="A2" s="5"/>
      <c r="B2" s="4"/>
      <c r="C2" s="4"/>
      <c r="D2" s="4"/>
      <c r="E2" s="4"/>
      <c r="F2" s="4"/>
      <c r="G2" s="4"/>
      <c r="H2" s="4"/>
      <c r="I2" s="4"/>
      <c r="J2" s="4"/>
      <c r="K2" s="4">
        <v>828937797.42999995</v>
      </c>
      <c r="L2" s="4"/>
      <c r="M2" s="4"/>
      <c r="N2" s="4"/>
      <c r="O2" s="4"/>
    </row>
    <row r="3" spans="1:19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9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9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9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9">
      <c r="A7" s="12" t="s">
        <v>19</v>
      </c>
      <c r="B7" s="13">
        <v>208296614.91</v>
      </c>
      <c r="C7" s="13">
        <v>173187847.12</v>
      </c>
      <c r="D7" s="13">
        <v>174284207.07999998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R7" s="35"/>
      <c r="S7" s="35"/>
    </row>
    <row r="8" spans="1:19">
      <c r="A8" s="12" t="s">
        <v>20</v>
      </c>
      <c r="B8" s="13">
        <v>0</v>
      </c>
      <c r="C8" s="13">
        <v>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R8" s="35"/>
      <c r="S8" s="35"/>
    </row>
    <row r="9" spans="1:19">
      <c r="A9" s="12" t="s">
        <v>21</v>
      </c>
      <c r="B9" s="13">
        <v>243529277.44</v>
      </c>
      <c r="C9" s="13">
        <v>159468922.56999999</v>
      </c>
      <c r="D9" s="13">
        <v>193892368.31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R9" s="35"/>
      <c r="S9" s="35"/>
    </row>
    <row r="10" spans="1:19">
      <c r="A10" s="12" t="s">
        <v>22</v>
      </c>
      <c r="B10" s="13">
        <v>968378714.51999998</v>
      </c>
      <c r="C10" s="13">
        <v>969655729.86000001</v>
      </c>
      <c r="D10" s="13">
        <v>893405852.49000001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R10" s="35"/>
      <c r="S10" s="35"/>
    </row>
    <row r="11" spans="1:19">
      <c r="A11" s="12" t="s">
        <v>23</v>
      </c>
      <c r="B11" s="13">
        <v>65679075.710000001</v>
      </c>
      <c r="C11" s="13">
        <v>65679075.710000001</v>
      </c>
      <c r="D11" s="13">
        <v>65679075.710000001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R11" s="35"/>
      <c r="S11" s="35"/>
    </row>
    <row r="12" spans="1:19">
      <c r="A12" s="12" t="s">
        <v>24</v>
      </c>
      <c r="B12" s="14">
        <v>902699638.80999994</v>
      </c>
      <c r="C12" s="14">
        <v>903976654.14999998</v>
      </c>
      <c r="D12" s="14">
        <v>827726776.77999997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R12" s="35"/>
      <c r="S12" s="35"/>
    </row>
    <row r="13" spans="1:19">
      <c r="A13" s="12" t="s">
        <v>25</v>
      </c>
      <c r="B13" s="13">
        <v>56965481.939999901</v>
      </c>
      <c r="C13" s="13">
        <v>63119694.619999997</v>
      </c>
      <c r="D13" s="13">
        <v>79650832.099999994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R13" s="35"/>
      <c r="S13" s="35"/>
    </row>
    <row r="14" spans="1:19">
      <c r="A14" s="12" t="s">
        <v>26</v>
      </c>
      <c r="B14" s="13">
        <v>0</v>
      </c>
      <c r="C14" s="13">
        <v>0</v>
      </c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R14" s="35"/>
      <c r="S14" s="35"/>
    </row>
    <row r="15" spans="1:19">
      <c r="A15" s="12" t="s">
        <v>27</v>
      </c>
      <c r="B15" s="13">
        <v>0</v>
      </c>
      <c r="C15" s="13">
        <v>0</v>
      </c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R15" s="35"/>
      <c r="S15" s="35"/>
    </row>
    <row r="16" spans="1:19">
      <c r="A16" s="12" t="s">
        <v>28</v>
      </c>
      <c r="B16" s="13">
        <v>12129085.52</v>
      </c>
      <c r="C16" s="13">
        <v>22919822.52</v>
      </c>
      <c r="D16" s="13">
        <v>16561192.640000001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R16" s="35"/>
      <c r="S16" s="35"/>
    </row>
    <row r="17" spans="1:19">
      <c r="A17" s="12" t="s">
        <v>29</v>
      </c>
      <c r="B17" s="13">
        <v>1417329.12</v>
      </c>
      <c r="C17" s="13">
        <v>1417328.92</v>
      </c>
      <c r="D17" s="13">
        <v>1417328.92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R17" s="35"/>
      <c r="S17" s="35"/>
    </row>
    <row r="18" spans="1:19">
      <c r="A18" s="12" t="s">
        <v>30</v>
      </c>
      <c r="B18" s="14">
        <v>10711756.4</v>
      </c>
      <c r="C18" s="14">
        <v>21502493.600000001</v>
      </c>
      <c r="D18" s="14">
        <v>15143863.720000001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R18" s="35"/>
      <c r="S18" s="35"/>
    </row>
    <row r="19" spans="1:19">
      <c r="A19" s="12" t="s">
        <v>31</v>
      </c>
      <c r="B19" s="13">
        <v>740724588.03999996</v>
      </c>
      <c r="C19" s="13">
        <v>791055074.89999998</v>
      </c>
      <c r="D19" s="13">
        <v>796779189.74000001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R19" s="35"/>
      <c r="S19" s="35"/>
    </row>
    <row r="20" spans="1:19">
      <c r="A20" s="12" t="s">
        <v>32</v>
      </c>
      <c r="B20" s="13">
        <v>102328195.04000001</v>
      </c>
      <c r="C20" s="13">
        <v>102328195.04000001</v>
      </c>
      <c r="D20" s="13">
        <v>101838051.04000001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R20" s="35"/>
      <c r="S20" s="35"/>
    </row>
    <row r="21" spans="1:19">
      <c r="A21" s="12" t="s">
        <v>33</v>
      </c>
      <c r="B21" s="14">
        <v>638396393</v>
      </c>
      <c r="C21" s="14">
        <v>688726879.86000001</v>
      </c>
      <c r="D21" s="14">
        <v>694941138.70000005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R21" s="35"/>
      <c r="S21" s="35"/>
    </row>
    <row r="22" spans="1:19">
      <c r="A22" s="12" t="s">
        <v>34</v>
      </c>
      <c r="B22" s="14">
        <v>0</v>
      </c>
      <c r="C22" s="14">
        <v>0</v>
      </c>
      <c r="D22" s="14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R22" s="35"/>
      <c r="S22" s="35"/>
    </row>
    <row r="23" spans="1:19">
      <c r="A23" s="12" t="s">
        <v>35</v>
      </c>
      <c r="B23" s="13">
        <v>0</v>
      </c>
      <c r="C23" s="13">
        <v>0</v>
      </c>
      <c r="D23" s="13"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R23" s="35"/>
      <c r="S23" s="35"/>
    </row>
    <row r="24" spans="1:19">
      <c r="A24" s="12" t="s">
        <v>36</v>
      </c>
      <c r="B24" s="13">
        <v>228197916.47999999</v>
      </c>
      <c r="C24" s="13">
        <v>209111365.43000001</v>
      </c>
      <c r="D24" s="13">
        <v>231914723.31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R24" s="35"/>
      <c r="S24" s="35"/>
    </row>
    <row r="25" spans="1:19">
      <c r="A25" s="12" t="s">
        <v>37</v>
      </c>
      <c r="B25" s="14">
        <v>2288797078.98</v>
      </c>
      <c r="C25" s="14">
        <v>2219093857.3499999</v>
      </c>
      <c r="D25" s="14">
        <v>2217553910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R25" s="35"/>
      <c r="S25" s="35"/>
    </row>
    <row r="26" spans="1:19">
      <c r="A26" s="12" t="s">
        <v>38</v>
      </c>
      <c r="B26" s="13">
        <v>0</v>
      </c>
      <c r="C26" s="13"/>
      <c r="D26" s="13">
        <v>0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R26" s="35"/>
      <c r="S26" s="35"/>
    </row>
    <row r="27" spans="1:19">
      <c r="A27" s="12" t="s">
        <v>39</v>
      </c>
      <c r="B27" s="13">
        <v>0</v>
      </c>
      <c r="C27" s="13">
        <v>0</v>
      </c>
      <c r="D27" s="13">
        <v>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R27" s="35"/>
      <c r="S27" s="35"/>
    </row>
    <row r="28" spans="1:19">
      <c r="A28" s="12" t="s">
        <v>40</v>
      </c>
      <c r="B28" s="13">
        <v>0</v>
      </c>
      <c r="C28" s="13">
        <v>0</v>
      </c>
      <c r="D28" s="13">
        <v>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R28" s="35"/>
      <c r="S28" s="35"/>
    </row>
    <row r="29" spans="1:19">
      <c r="A29" s="12" t="s">
        <v>41</v>
      </c>
      <c r="B29" s="13">
        <v>7056000</v>
      </c>
      <c r="C29" s="13">
        <v>7056000</v>
      </c>
      <c r="D29" s="13">
        <v>7056000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R29" s="35"/>
      <c r="S29" s="35"/>
    </row>
    <row r="30" spans="1:19">
      <c r="A30" s="12" t="s">
        <v>42</v>
      </c>
      <c r="B30" s="13">
        <v>143850456.99000001</v>
      </c>
      <c r="C30" s="13">
        <v>152850456.99000001</v>
      </c>
      <c r="D30" s="13">
        <v>187474956.99000001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R30" s="35"/>
      <c r="S30" s="35"/>
    </row>
    <row r="31" spans="1:19">
      <c r="A31" s="12" t="s">
        <v>43</v>
      </c>
      <c r="B31" s="13">
        <v>0</v>
      </c>
      <c r="C31" s="13">
        <v>0</v>
      </c>
      <c r="D31" s="13">
        <v>0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R31" s="35"/>
      <c r="S31" s="35"/>
    </row>
    <row r="32" spans="1:19">
      <c r="A32" s="12" t="s">
        <v>44</v>
      </c>
      <c r="B32" s="14">
        <v>143850456.99000001</v>
      </c>
      <c r="C32" s="14">
        <v>152850456.99000001</v>
      </c>
      <c r="D32" s="14">
        <v>187474956.99000001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R32" s="35"/>
      <c r="S32" s="35"/>
    </row>
    <row r="33" spans="1:19">
      <c r="A33" s="12" t="s">
        <v>45</v>
      </c>
      <c r="B33" s="14">
        <v>257666494.88999999</v>
      </c>
      <c r="C33" s="14">
        <v>257666494.88999999</v>
      </c>
      <c r="D33" s="14">
        <v>257666494.88999999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R33" s="35"/>
      <c r="S33" s="35"/>
    </row>
    <row r="34" spans="1:19">
      <c r="A34" s="12" t="s">
        <v>46</v>
      </c>
      <c r="B34" s="13">
        <v>0</v>
      </c>
      <c r="C34" s="13">
        <v>0</v>
      </c>
      <c r="D34" s="13">
        <v>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R34" s="35"/>
      <c r="S34" s="35"/>
    </row>
    <row r="35" spans="1:19">
      <c r="A35" s="12" t="s">
        <v>47</v>
      </c>
      <c r="B35" s="13">
        <v>2447812717.0320001</v>
      </c>
      <c r="C35" s="13">
        <v>2475951132.9699998</v>
      </c>
      <c r="D35" s="13">
        <v>2490011997.8959999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R35" s="35"/>
      <c r="S35" s="35"/>
    </row>
    <row r="36" spans="1:19">
      <c r="A36" s="12" t="s">
        <v>48</v>
      </c>
      <c r="B36" s="13">
        <v>621593964.50999999</v>
      </c>
      <c r="C36" s="13">
        <v>642571683.61000001</v>
      </c>
      <c r="D36" s="13">
        <v>663815736.50999999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R36" s="35"/>
      <c r="S36" s="35"/>
    </row>
    <row r="37" spans="1:19">
      <c r="A37" s="12" t="s">
        <v>49</v>
      </c>
      <c r="B37" s="14">
        <v>1826218752.5220001</v>
      </c>
      <c r="C37" s="14">
        <v>1833379449.3599999</v>
      </c>
      <c r="D37" s="14">
        <v>1826196261.3859999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R37" s="35"/>
      <c r="S37" s="35"/>
    </row>
    <row r="38" spans="1:19">
      <c r="A38" s="12" t="s">
        <v>50</v>
      </c>
      <c r="B38" s="13">
        <v>2349932.46</v>
      </c>
      <c r="C38" s="13">
        <v>2349932.46</v>
      </c>
      <c r="D38" s="13">
        <v>2349932.46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R38" s="35"/>
      <c r="S38" s="35"/>
    </row>
    <row r="39" spans="1:19">
      <c r="A39" s="12" t="s">
        <v>51</v>
      </c>
      <c r="B39" s="14">
        <v>1823868820.062</v>
      </c>
      <c r="C39" s="14">
        <v>1831029516.9000001</v>
      </c>
      <c r="D39" s="14">
        <v>1823846328.9260001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R39" s="35"/>
      <c r="S39" s="35"/>
    </row>
    <row r="40" spans="1:19">
      <c r="A40" s="12" t="s">
        <v>52</v>
      </c>
      <c r="B40" s="13">
        <v>244570318.00999999</v>
      </c>
      <c r="C40" s="13">
        <v>229820941.59</v>
      </c>
      <c r="D40" s="13">
        <v>217279515.68000001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R40" s="35"/>
      <c r="S40" s="35"/>
    </row>
    <row r="41" spans="1:19">
      <c r="A41" s="12" t="s">
        <v>53</v>
      </c>
      <c r="B41" s="13">
        <v>0</v>
      </c>
      <c r="C41" s="13">
        <v>0</v>
      </c>
      <c r="D41" s="13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R41" s="35"/>
      <c r="S41" s="35"/>
    </row>
    <row r="42" spans="1:19">
      <c r="A42" s="12" t="s">
        <v>54</v>
      </c>
      <c r="B42" s="14">
        <v>244570318.00999999</v>
      </c>
      <c r="C42" s="14">
        <v>229820941.59</v>
      </c>
      <c r="D42" s="14">
        <v>217279515.68000001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R42" s="35"/>
      <c r="S42" s="35"/>
    </row>
    <row r="43" spans="1:19">
      <c r="A43" s="12" t="s">
        <v>55</v>
      </c>
      <c r="B43" s="13">
        <v>14507613.449999999</v>
      </c>
      <c r="C43" s="13">
        <v>13312147.9</v>
      </c>
      <c r="D43" s="13">
        <v>13270869.470000001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R43" s="35"/>
      <c r="S43" s="35"/>
    </row>
    <row r="44" spans="1:19">
      <c r="A44" s="12" t="s">
        <v>56</v>
      </c>
      <c r="B44" s="13">
        <v>0</v>
      </c>
      <c r="C44" s="13">
        <v>0</v>
      </c>
      <c r="D44" s="13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R44" s="35"/>
      <c r="S44" s="35"/>
    </row>
    <row r="45" spans="1:19">
      <c r="A45" s="12" t="s">
        <v>57</v>
      </c>
      <c r="B45" s="13">
        <v>0</v>
      </c>
      <c r="C45" s="13">
        <v>0</v>
      </c>
      <c r="D45" s="13"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R45" s="35"/>
      <c r="S45" s="35"/>
    </row>
    <row r="46" spans="1:19">
      <c r="A46" s="12" t="s">
        <v>58</v>
      </c>
      <c r="B46" s="13">
        <v>0</v>
      </c>
      <c r="C46" s="13">
        <v>0</v>
      </c>
      <c r="D46" s="13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R46" s="35"/>
      <c r="S46" s="35"/>
    </row>
    <row r="47" spans="1:19">
      <c r="A47" s="12" t="s">
        <v>59</v>
      </c>
      <c r="B47" s="13">
        <v>310368688.69</v>
      </c>
      <c r="C47" s="13">
        <v>315780646.58000004</v>
      </c>
      <c r="D47" s="13">
        <v>314519506.52999997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R47" s="35"/>
      <c r="S47" s="35"/>
    </row>
    <row r="48" spans="1:19">
      <c r="A48" s="12" t="s">
        <v>60</v>
      </c>
      <c r="B48" s="13">
        <v>3555797.85</v>
      </c>
      <c r="C48" s="13">
        <v>3555797.85</v>
      </c>
      <c r="D48" s="13">
        <v>3555797.85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R48" s="35"/>
      <c r="S48" s="35"/>
    </row>
    <row r="49" spans="1:19">
      <c r="A49" s="12" t="s">
        <v>61</v>
      </c>
      <c r="B49" s="14">
        <v>306812890.83999997</v>
      </c>
      <c r="C49" s="14">
        <v>312224848.73000002</v>
      </c>
      <c r="D49" s="14">
        <v>310963708.68000001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R49" s="35"/>
      <c r="S49" s="35"/>
    </row>
    <row r="50" spans="1:19">
      <c r="A50" s="12" t="s">
        <v>62</v>
      </c>
      <c r="B50" s="13">
        <v>0</v>
      </c>
      <c r="C50" s="13">
        <v>0</v>
      </c>
      <c r="D50" s="13">
        <v>0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R50" s="35"/>
      <c r="S50" s="35"/>
    </row>
    <row r="51" spans="1:19">
      <c r="A51" s="12" t="s">
        <v>63</v>
      </c>
      <c r="B51" s="13">
        <v>127375430.78</v>
      </c>
      <c r="C51" s="13">
        <v>127375430.78</v>
      </c>
      <c r="D51" s="13">
        <v>127375430.78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R51" s="35"/>
      <c r="S51" s="35"/>
    </row>
    <row r="52" spans="1:19">
      <c r="A52" s="12" t="s">
        <v>64</v>
      </c>
      <c r="B52" s="13">
        <v>26886007.41</v>
      </c>
      <c r="C52" s="13">
        <v>26151751.02</v>
      </c>
      <c r="D52" s="13">
        <v>25547967.07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R52" s="35"/>
      <c r="S52" s="35"/>
    </row>
    <row r="53" spans="1:19">
      <c r="A53" s="12" t="s">
        <v>65</v>
      </c>
      <c r="B53" s="13">
        <v>29555531.738642499</v>
      </c>
      <c r="C53" s="13">
        <v>29549898.1986425</v>
      </c>
      <c r="D53" s="13">
        <v>29549898.1986425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R53" s="35"/>
      <c r="S53" s="35"/>
    </row>
    <row r="54" spans="1:19">
      <c r="A54" s="12" t="s">
        <v>66</v>
      </c>
      <c r="B54" s="13">
        <v>19493647.149999999</v>
      </c>
      <c r="C54" s="13">
        <v>20778913.34</v>
      </c>
      <c r="D54" s="13">
        <v>21702394.550000001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R54" s="35"/>
      <c r="S54" s="35"/>
    </row>
    <row r="55" spans="1:19">
      <c r="A55" s="12" t="s">
        <v>67</v>
      </c>
      <c r="B55" s="14">
        <v>3001643211.3200002</v>
      </c>
      <c r="C55" s="14">
        <v>3007816400.3386402</v>
      </c>
      <c r="D55" s="14">
        <v>3021733565.23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R55" s="35"/>
      <c r="S55" s="35"/>
    </row>
    <row r="56" spans="1:19">
      <c r="A56" s="12" t="s">
        <v>68</v>
      </c>
      <c r="B56" s="15">
        <v>5290440290.3000002</v>
      </c>
      <c r="C56" s="15">
        <v>5226910257.6886396</v>
      </c>
      <c r="D56" s="15">
        <v>5239287475.2299995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R56" s="35"/>
      <c r="S56" s="35"/>
    </row>
    <row r="57" spans="1:19">
      <c r="A57" s="12"/>
      <c r="B57" s="13">
        <v>0</v>
      </c>
      <c r="C57" s="13"/>
      <c r="D57" s="13">
        <v>0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R57" s="35"/>
      <c r="S57" s="35"/>
    </row>
    <row r="58" spans="1:19">
      <c r="A58" s="12" t="s">
        <v>69</v>
      </c>
      <c r="B58" s="13">
        <v>0</v>
      </c>
      <c r="C58" s="13"/>
      <c r="D58" s="13">
        <v>0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R58" s="35"/>
      <c r="S58" s="35"/>
    </row>
    <row r="59" spans="1:19">
      <c r="A59" s="12" t="s">
        <v>70</v>
      </c>
      <c r="B59" s="13">
        <v>820446320</v>
      </c>
      <c r="C59" s="13">
        <v>820446320</v>
      </c>
      <c r="D59" s="13">
        <v>820446320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R59" s="35"/>
      <c r="S59" s="35"/>
    </row>
    <row r="60" spans="1:19">
      <c r="A60" s="12" t="s">
        <v>71</v>
      </c>
      <c r="B60" s="13">
        <v>0</v>
      </c>
      <c r="C60" s="13">
        <v>0</v>
      </c>
      <c r="D60" s="13">
        <v>0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R60" s="35"/>
      <c r="S60" s="35"/>
    </row>
    <row r="61" spans="1:19">
      <c r="A61" s="12" t="s">
        <v>72</v>
      </c>
      <c r="B61" s="13">
        <v>240500000</v>
      </c>
      <c r="C61" s="13">
        <v>235500000</v>
      </c>
      <c r="D61" s="13">
        <v>215500000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R61" s="35"/>
      <c r="S61" s="35"/>
    </row>
    <row r="62" spans="1:19">
      <c r="A62" s="12" t="s">
        <v>73</v>
      </c>
      <c r="B62" s="13">
        <v>744594470</v>
      </c>
      <c r="C62" s="13">
        <v>684441474.12</v>
      </c>
      <c r="D62" s="13">
        <v>709839813.84000003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R62" s="35"/>
      <c r="S62" s="35"/>
    </row>
    <row r="63" spans="1:19">
      <c r="A63" s="12" t="s">
        <v>74</v>
      </c>
      <c r="B63" s="13">
        <v>22540154.530000001</v>
      </c>
      <c r="C63" s="13">
        <v>21896039.850000001</v>
      </c>
      <c r="D63" s="13">
        <v>22452098.370000001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R63" s="35"/>
      <c r="S63" s="35"/>
    </row>
    <row r="64" spans="1:19">
      <c r="A64" s="12" t="s">
        <v>75</v>
      </c>
      <c r="B64" s="13">
        <v>41562570.859999999</v>
      </c>
      <c r="C64" s="13">
        <v>21211658.84</v>
      </c>
      <c r="D64" s="13">
        <v>23182475.920000002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R64" s="35"/>
      <c r="S64" s="35"/>
    </row>
    <row r="65" spans="1:19">
      <c r="A65" s="12" t="s">
        <v>76</v>
      </c>
      <c r="B65" s="13">
        <v>35538546.240000002</v>
      </c>
      <c r="C65" s="13">
        <v>20387368.559999999</v>
      </c>
      <c r="D65" s="13">
        <v>25537478.899999999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R65" s="35"/>
      <c r="S65" s="35"/>
    </row>
    <row r="66" spans="1:19">
      <c r="A66" s="12" t="s">
        <v>77</v>
      </c>
      <c r="B66" s="13">
        <v>1792062.95</v>
      </c>
      <c r="C66" s="13">
        <v>3329653</v>
      </c>
      <c r="D66" s="13">
        <v>4629708.74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R66" s="35"/>
      <c r="S66" s="35"/>
    </row>
    <row r="67" spans="1:19" ht="15" customHeight="1">
      <c r="A67" s="12" t="s">
        <v>78</v>
      </c>
      <c r="B67" s="13">
        <v>323300</v>
      </c>
      <c r="C67" s="13">
        <v>323300</v>
      </c>
      <c r="D67" s="13">
        <v>323300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R67" s="35"/>
      <c r="S67" s="35"/>
    </row>
    <row r="68" spans="1:19">
      <c r="A68" s="12" t="s">
        <v>79</v>
      </c>
      <c r="B68" s="13">
        <v>83169072.439999893</v>
      </c>
      <c r="C68" s="13">
        <v>95158836.300000101</v>
      </c>
      <c r="D68" s="13">
        <v>93340681.540000007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R68" s="35"/>
      <c r="S68" s="35"/>
    </row>
    <row r="69" spans="1:19">
      <c r="A69" s="12" t="s">
        <v>80</v>
      </c>
      <c r="B69" s="13">
        <v>0</v>
      </c>
      <c r="C69" s="13">
        <v>0</v>
      </c>
      <c r="D69" s="13">
        <v>0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R69" s="35"/>
      <c r="S69" s="35"/>
    </row>
    <row r="70" spans="1:19">
      <c r="A70" s="12" t="s">
        <v>81</v>
      </c>
      <c r="B70" s="13">
        <v>15075517.529999999</v>
      </c>
      <c r="C70" s="13">
        <v>15224777.289999999</v>
      </c>
      <c r="D70" s="13">
        <v>12525013.189999999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R70" s="35"/>
      <c r="S70" s="35"/>
    </row>
    <row r="71" spans="1:19">
      <c r="A71" s="12" t="s">
        <v>82</v>
      </c>
      <c r="B71" s="13">
        <v>0</v>
      </c>
      <c r="C71" s="13">
        <v>33436324.079999998</v>
      </c>
      <c r="D71" s="13">
        <v>33436324.079999998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R71" s="35"/>
      <c r="S71" s="35"/>
    </row>
    <row r="72" spans="1:19">
      <c r="A72" s="12" t="s">
        <v>83</v>
      </c>
      <c r="B72" s="14">
        <v>2005542014.55</v>
      </c>
      <c r="C72" s="14">
        <v>1951355752.04</v>
      </c>
      <c r="D72" s="14">
        <v>1961213214.5799999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R72" s="35"/>
      <c r="S72" s="35"/>
    </row>
    <row r="73" spans="1:19">
      <c r="A73" s="12" t="s">
        <v>84</v>
      </c>
      <c r="B73" s="13">
        <v>0</v>
      </c>
      <c r="C73" s="13"/>
      <c r="D73" s="13">
        <v>0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R73" s="35"/>
      <c r="S73" s="35"/>
    </row>
    <row r="74" spans="1:19">
      <c r="A74" s="12" t="s">
        <v>85</v>
      </c>
      <c r="B74" s="13">
        <v>238000000</v>
      </c>
      <c r="C74" s="13">
        <v>236500000</v>
      </c>
      <c r="D74" s="13">
        <v>236500000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R74" s="35"/>
      <c r="S74" s="35"/>
    </row>
    <row r="75" spans="1:19">
      <c r="A75" s="12" t="s">
        <v>86</v>
      </c>
      <c r="B75" s="13">
        <v>0</v>
      </c>
      <c r="C75" s="13">
        <v>0</v>
      </c>
      <c r="D75" s="13">
        <v>0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R75" s="35"/>
      <c r="S75" s="35"/>
    </row>
    <row r="76" spans="1:19">
      <c r="A76" s="12" t="s">
        <v>87</v>
      </c>
      <c r="B76" s="13">
        <v>37979962.509999998</v>
      </c>
      <c r="C76" s="13">
        <v>29541040.579999998</v>
      </c>
      <c r="D76" s="13">
        <v>29643118.649999999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R76" s="35"/>
      <c r="S76" s="35"/>
    </row>
    <row r="77" spans="1:19">
      <c r="A77" s="12" t="s">
        <v>88</v>
      </c>
      <c r="B77" s="13">
        <v>0</v>
      </c>
      <c r="C77" s="13">
        <v>0</v>
      </c>
      <c r="D77" s="13">
        <v>0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R77" s="35"/>
      <c r="S77" s="35"/>
    </row>
    <row r="78" spans="1:19">
      <c r="A78" s="12" t="s">
        <v>89</v>
      </c>
      <c r="B78" s="13">
        <v>147769.09</v>
      </c>
      <c r="C78" s="13">
        <v>147769.09</v>
      </c>
      <c r="D78" s="13">
        <v>147769.09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R78" s="35"/>
      <c r="S78" s="35"/>
    </row>
    <row r="79" spans="1:19">
      <c r="A79" s="12" t="s">
        <v>90</v>
      </c>
      <c r="B79" s="13">
        <v>28231035.030000001</v>
      </c>
      <c r="C79" s="13">
        <v>28099051.890000001</v>
      </c>
      <c r="D79" s="13">
        <v>27903669.710000001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R79" s="35"/>
      <c r="S79" s="35"/>
    </row>
    <row r="80" spans="1:19">
      <c r="A80" s="12" t="s">
        <v>91</v>
      </c>
      <c r="B80" s="13">
        <v>30752735.120000001</v>
      </c>
      <c r="C80" s="13">
        <v>30752735.120000001</v>
      </c>
      <c r="D80" s="13">
        <v>30752735.120000001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R80" s="35"/>
      <c r="S80" s="35"/>
    </row>
    <row r="81" spans="1:19">
      <c r="A81" s="12" t="s">
        <v>92</v>
      </c>
      <c r="B81" s="13">
        <v>0</v>
      </c>
      <c r="C81" s="13">
        <v>0</v>
      </c>
      <c r="D81" s="13">
        <v>0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R81" s="35"/>
      <c r="S81" s="35"/>
    </row>
    <row r="82" spans="1:19">
      <c r="A82" s="12" t="s">
        <v>93</v>
      </c>
      <c r="B82" s="14">
        <v>335111501.75</v>
      </c>
      <c r="C82" s="14">
        <v>325040596.68000001</v>
      </c>
      <c r="D82" s="14">
        <v>324947292.56999999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R82" s="35"/>
      <c r="S82" s="35"/>
    </row>
    <row r="83" spans="1:19">
      <c r="A83" s="12" t="s">
        <v>94</v>
      </c>
      <c r="B83" s="15">
        <v>2340653516.3000002</v>
      </c>
      <c r="C83" s="15">
        <v>2276396348.7199998</v>
      </c>
      <c r="D83" s="15">
        <v>2286160507.1500001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R83" s="35"/>
      <c r="S83" s="35"/>
    </row>
    <row r="84" spans="1:19">
      <c r="A84" s="12" t="s">
        <v>95</v>
      </c>
      <c r="B84" s="13">
        <v>0</v>
      </c>
      <c r="C84" s="13"/>
      <c r="D84" s="13">
        <v>0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R84" s="35"/>
      <c r="S84" s="35"/>
    </row>
    <row r="85" spans="1:19">
      <c r="A85" s="12" t="s">
        <v>96</v>
      </c>
      <c r="B85" s="13">
        <v>548324289</v>
      </c>
      <c r="C85" s="13">
        <v>548324289</v>
      </c>
      <c r="D85" s="13">
        <v>548324289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R85" s="35"/>
      <c r="S85" s="35"/>
    </row>
    <row r="86" spans="1:19">
      <c r="A86" s="12" t="s">
        <v>97</v>
      </c>
      <c r="B86" s="13">
        <v>909096453.71000004</v>
      </c>
      <c r="C86" s="13">
        <v>909096453.71000004</v>
      </c>
      <c r="D86" s="13">
        <v>909096453.71000004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R86" s="35"/>
      <c r="S86" s="35"/>
    </row>
    <row r="87" spans="1:19">
      <c r="A87" s="12" t="s">
        <v>98</v>
      </c>
      <c r="B87" s="13">
        <v>35886300</v>
      </c>
      <c r="C87" s="13">
        <v>35886300</v>
      </c>
      <c r="D87" s="13">
        <v>35886300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R87" s="35"/>
      <c r="S87" s="35"/>
    </row>
    <row r="88" spans="1:19">
      <c r="A88" s="12" t="s">
        <v>99</v>
      </c>
      <c r="B88" s="13">
        <v>-831717.5</v>
      </c>
      <c r="C88" s="13">
        <v>-831717.5</v>
      </c>
      <c r="D88" s="13">
        <v>-831717.5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R88" s="35"/>
      <c r="S88" s="35"/>
    </row>
    <row r="89" spans="1:19">
      <c r="A89" s="12" t="s">
        <v>100</v>
      </c>
      <c r="B89" s="16">
        <v>112924704.84</v>
      </c>
      <c r="C89" s="16">
        <v>112924704.84</v>
      </c>
      <c r="D89" s="16">
        <v>112924704.84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R89" s="35"/>
      <c r="S89" s="35"/>
    </row>
    <row r="90" spans="1:19">
      <c r="A90" s="12" t="s">
        <v>101</v>
      </c>
      <c r="B90" s="16">
        <v>1303098087.1400001</v>
      </c>
      <c r="C90" s="16">
        <v>1304750826.6500001</v>
      </c>
      <c r="D90" s="16">
        <v>1308503206.05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R90" s="35"/>
      <c r="S90" s="35"/>
    </row>
    <row r="91" spans="1:19">
      <c r="A91" s="12" t="s">
        <v>102</v>
      </c>
      <c r="B91" s="14">
        <v>2836725517.1900001</v>
      </c>
      <c r="C91" s="14">
        <v>2838378256.6999998</v>
      </c>
      <c r="D91" s="14">
        <v>2842130636.0999999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R91" s="35"/>
      <c r="S91" s="35"/>
    </row>
    <row r="92" spans="1:19">
      <c r="A92" s="12" t="s">
        <v>103</v>
      </c>
      <c r="B92" s="13">
        <v>113061256.81</v>
      </c>
      <c r="C92" s="13">
        <v>112135652.27</v>
      </c>
      <c r="D92" s="13">
        <v>110996331.98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R92" s="35"/>
      <c r="S92" s="35"/>
    </row>
    <row r="93" spans="1:19">
      <c r="A93" s="12" t="s">
        <v>104</v>
      </c>
      <c r="B93" s="15">
        <v>2949786774</v>
      </c>
      <c r="C93" s="15">
        <v>2950513908.9699998</v>
      </c>
      <c r="D93" s="15">
        <v>2953126968.0799999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R93" s="35"/>
      <c r="S93" s="35"/>
    </row>
    <row r="94" spans="1:19">
      <c r="A94" s="12"/>
      <c r="B94" s="13">
        <v>0</v>
      </c>
      <c r="C94" s="13"/>
      <c r="D94" s="13">
        <v>0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R94" s="35"/>
      <c r="S94" s="35"/>
    </row>
    <row r="95" spans="1:19">
      <c r="A95" s="17" t="s">
        <v>105</v>
      </c>
      <c r="B95" s="18">
        <v>5290440290.3000002</v>
      </c>
      <c r="C95" s="18">
        <v>5226910257.6899996</v>
      </c>
      <c r="D95" s="18">
        <v>5239287475.2299995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R95" s="35"/>
      <c r="S95" s="35"/>
    </row>
    <row r="96" spans="1:19">
      <c r="A96" s="19"/>
      <c r="B96" s="20">
        <v>0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 t="b">
        <v>1</v>
      </c>
      <c r="J96" s="20" t="b">
        <v>1</v>
      </c>
      <c r="K96" s="20"/>
      <c r="L96" s="20"/>
      <c r="M96" s="20"/>
      <c r="N96" s="20"/>
      <c r="O96" s="20"/>
    </row>
    <row r="97" spans="1:19" ht="18.75">
      <c r="A97" s="21" t="s">
        <v>106</v>
      </c>
      <c r="B97" s="22"/>
      <c r="C97" s="22"/>
      <c r="D97" s="22"/>
      <c r="E97" s="22"/>
      <c r="F97" s="22"/>
      <c r="G97" s="58"/>
      <c r="H97" s="22"/>
      <c r="I97" s="22">
        <v>0</v>
      </c>
      <c r="J97" s="22">
        <v>0</v>
      </c>
      <c r="K97" s="22"/>
      <c r="L97" s="22"/>
      <c r="M97" s="59">
        <f>M90-L90-M124</f>
        <v>0</v>
      </c>
      <c r="N97" s="59">
        <f>N90-M90-N124</f>
        <v>0</v>
      </c>
      <c r="O97" s="59"/>
    </row>
    <row r="98" spans="1:19">
      <c r="A98" s="23"/>
      <c r="B98" s="24"/>
      <c r="C98" s="24"/>
      <c r="D98" s="24"/>
      <c r="E98" s="24"/>
      <c r="F98" s="24">
        <f>F102-F105</f>
        <v>0</v>
      </c>
      <c r="G98" s="24"/>
      <c r="H98" s="24"/>
      <c r="I98" s="24">
        <f>I90-H90-I124</f>
        <v>0</v>
      </c>
      <c r="J98" s="24">
        <f>J90-I90-J124</f>
        <v>0</v>
      </c>
      <c r="K98" s="24">
        <f>K90-J90-K124</f>
        <v>0</v>
      </c>
      <c r="L98" s="24">
        <f>L90-K90-L124</f>
        <v>0</v>
      </c>
      <c r="M98" s="24"/>
      <c r="N98" s="24"/>
      <c r="O98" s="24"/>
    </row>
    <row r="99" spans="1:19">
      <c r="A99" s="25" t="s">
        <v>1</v>
      </c>
      <c r="B99" s="26"/>
      <c r="C99" s="26">
        <v>0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/>
      <c r="L99" s="26"/>
      <c r="M99" s="26"/>
      <c r="N99" s="26"/>
      <c r="O99" s="26"/>
    </row>
    <row r="100" spans="1:19">
      <c r="A100" s="27" t="s">
        <v>107</v>
      </c>
      <c r="B100" s="26"/>
      <c r="C100" s="26" t="s">
        <v>108</v>
      </c>
      <c r="D100" s="26" t="s">
        <v>108</v>
      </c>
      <c r="E100" s="26" t="s">
        <v>108</v>
      </c>
      <c r="F100" s="26" t="s">
        <v>108</v>
      </c>
      <c r="G100" s="26" t="s">
        <v>108</v>
      </c>
      <c r="H100" s="26" t="s">
        <v>108</v>
      </c>
      <c r="I100" s="26" t="s">
        <v>108</v>
      </c>
      <c r="J100" s="26" t="s">
        <v>108</v>
      </c>
      <c r="K100" s="26"/>
      <c r="L100" s="26"/>
      <c r="M100" s="26"/>
      <c r="N100" s="26"/>
      <c r="O100" s="26"/>
    </row>
    <row r="101" spans="1:19">
      <c r="A101" s="10" t="s">
        <v>3</v>
      </c>
      <c r="B101" s="11"/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</row>
    <row r="102" spans="1:19">
      <c r="A102" s="12" t="s">
        <v>109</v>
      </c>
      <c r="B102" s="14"/>
      <c r="C102" s="14">
        <v>119201087.79000001</v>
      </c>
      <c r="D102" s="14">
        <v>129989916.75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>SUM(C102:N102)</f>
        <v>249191004.54000002</v>
      </c>
      <c r="P102" s="35">
        <v>211080169.28999999</v>
      </c>
      <c r="Q102" s="35">
        <f>P102-N102</f>
        <v>211080169.28999999</v>
      </c>
      <c r="R102" s="35"/>
      <c r="S102" s="35"/>
    </row>
    <row r="103" spans="1:19">
      <c r="A103" s="28" t="s">
        <v>110</v>
      </c>
      <c r="B103" s="13"/>
      <c r="C103" s="13">
        <v>115338018.38</v>
      </c>
      <c r="D103" s="13">
        <v>131223696.81</v>
      </c>
      <c r="E103" s="13"/>
      <c r="F103" s="13"/>
      <c r="G103" s="13"/>
      <c r="H103" s="13"/>
      <c r="I103" s="13"/>
      <c r="J103" s="13"/>
      <c r="K103" s="13"/>
      <c r="L103" s="13"/>
      <c r="M103" s="16"/>
      <c r="N103" s="13"/>
      <c r="O103" s="13">
        <f t="shared" ref="O103:O128" si="0">SUM(C103:N103)</f>
        <v>246561715.19</v>
      </c>
      <c r="P103" s="35">
        <v>209688335.59</v>
      </c>
      <c r="Q103" s="35">
        <f t="shared" ref="Q103:Q128" si="1">P103-N103</f>
        <v>209688335.59</v>
      </c>
      <c r="R103" s="35"/>
      <c r="S103" s="35"/>
    </row>
    <row r="104" spans="1:19">
      <c r="A104" s="28" t="s">
        <v>111</v>
      </c>
      <c r="B104" s="13"/>
      <c r="C104" s="13">
        <v>3863069.41</v>
      </c>
      <c r="D104" s="13">
        <v>-1233780.06</v>
      </c>
      <c r="E104" s="13"/>
      <c r="F104" s="13"/>
      <c r="G104" s="13"/>
      <c r="H104" s="13"/>
      <c r="I104" s="13"/>
      <c r="J104" s="13"/>
      <c r="K104" s="13"/>
      <c r="L104" s="13"/>
      <c r="M104" s="16"/>
      <c r="N104" s="13"/>
      <c r="O104" s="13">
        <f t="shared" si="0"/>
        <v>2629289.35</v>
      </c>
      <c r="P104" s="35">
        <v>1391833.7</v>
      </c>
      <c r="Q104" s="35">
        <f t="shared" si="1"/>
        <v>1391833.7</v>
      </c>
      <c r="R104" s="35"/>
      <c r="S104" s="35"/>
    </row>
    <row r="105" spans="1:19">
      <c r="A105" s="12" t="s">
        <v>112</v>
      </c>
      <c r="B105" s="14"/>
      <c r="C105" s="14">
        <v>83042574.019999996</v>
      </c>
      <c r="D105" s="14">
        <v>92644482.560000002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0"/>
        <v>175687056.57999998</v>
      </c>
      <c r="P105" s="35">
        <v>152023478.55000001</v>
      </c>
      <c r="Q105" s="35">
        <f t="shared" si="1"/>
        <v>152023478.55000001</v>
      </c>
      <c r="R105" s="35"/>
      <c r="S105" s="35"/>
    </row>
    <row r="106" spans="1:19">
      <c r="A106" s="28" t="s">
        <v>113</v>
      </c>
      <c r="B106" s="13"/>
      <c r="C106" s="13">
        <v>81061179.469999999</v>
      </c>
      <c r="D106" s="13">
        <v>92731271.650000006</v>
      </c>
      <c r="E106" s="13"/>
      <c r="F106" s="13"/>
      <c r="G106" s="13"/>
      <c r="H106" s="13"/>
      <c r="I106" s="13"/>
      <c r="J106" s="13"/>
      <c r="K106" s="13"/>
      <c r="L106" s="13"/>
      <c r="M106" s="16"/>
      <c r="N106" s="13"/>
      <c r="O106" s="13">
        <f t="shared" si="0"/>
        <v>173792451.12</v>
      </c>
      <c r="P106" s="35">
        <v>151611207.69</v>
      </c>
      <c r="Q106" s="35">
        <f t="shared" si="1"/>
        <v>151611207.69</v>
      </c>
      <c r="R106" s="35"/>
      <c r="S106" s="35"/>
    </row>
    <row r="107" spans="1:19">
      <c r="A107" s="28" t="s">
        <v>114</v>
      </c>
      <c r="B107" s="13"/>
      <c r="C107" s="13">
        <v>1981394.55</v>
      </c>
      <c r="D107" s="13">
        <v>-86789.09</v>
      </c>
      <c r="E107" s="13"/>
      <c r="F107" s="13"/>
      <c r="G107" s="13"/>
      <c r="H107" s="13"/>
      <c r="I107" s="13"/>
      <c r="J107" s="13"/>
      <c r="K107" s="13"/>
      <c r="L107" s="13"/>
      <c r="M107" s="16"/>
      <c r="N107" s="13"/>
      <c r="O107" s="13">
        <f t="shared" si="0"/>
        <v>1894605.46</v>
      </c>
      <c r="P107" s="35">
        <v>412270.86</v>
      </c>
      <c r="Q107" s="35">
        <f t="shared" si="1"/>
        <v>412270.86</v>
      </c>
      <c r="R107" s="35"/>
      <c r="S107" s="35"/>
    </row>
    <row r="108" spans="1:19">
      <c r="A108" s="12" t="s">
        <v>115</v>
      </c>
      <c r="B108" s="13"/>
      <c r="C108" s="13">
        <v>1006765.39</v>
      </c>
      <c r="D108" s="13">
        <v>1780503.05</v>
      </c>
      <c r="E108" s="13"/>
      <c r="F108" s="13"/>
      <c r="G108" s="13"/>
      <c r="H108" s="13"/>
      <c r="I108" s="13"/>
      <c r="J108" s="13"/>
      <c r="K108" s="13"/>
      <c r="L108" s="13"/>
      <c r="M108" s="16"/>
      <c r="N108" s="13"/>
      <c r="O108" s="13">
        <f t="shared" si="0"/>
        <v>2787268.44</v>
      </c>
      <c r="P108" s="35">
        <v>2314607.5699999998</v>
      </c>
      <c r="Q108" s="35">
        <f t="shared" si="1"/>
        <v>2314607.5699999998</v>
      </c>
      <c r="R108" s="35"/>
      <c r="S108" s="35"/>
    </row>
    <row r="109" spans="1:19">
      <c r="A109" s="12" t="s">
        <v>116</v>
      </c>
      <c r="B109" s="13"/>
      <c r="C109" s="13">
        <v>8270602.5300000003</v>
      </c>
      <c r="D109" s="13">
        <v>3162824.25</v>
      </c>
      <c r="E109" s="13"/>
      <c r="F109" s="13"/>
      <c r="G109" s="13"/>
      <c r="H109" s="13"/>
      <c r="I109" s="13"/>
      <c r="J109" s="13"/>
      <c r="K109" s="13"/>
      <c r="L109" s="13"/>
      <c r="M109" s="16"/>
      <c r="N109" s="13"/>
      <c r="O109" s="13">
        <f t="shared" si="0"/>
        <v>11433426.780000001</v>
      </c>
      <c r="P109" s="35">
        <v>19855246.649999999</v>
      </c>
      <c r="Q109" s="35">
        <f t="shared" si="1"/>
        <v>19855246.649999999</v>
      </c>
      <c r="R109" s="35"/>
      <c r="S109" s="35"/>
    </row>
    <row r="110" spans="1:19">
      <c r="A110" s="12" t="s">
        <v>117</v>
      </c>
      <c r="B110" s="13"/>
      <c r="C110" s="13">
        <v>20055864.050000001</v>
      </c>
      <c r="D110" s="13">
        <v>22736880.440000001</v>
      </c>
      <c r="E110" s="13"/>
      <c r="F110" s="13"/>
      <c r="G110" s="13"/>
      <c r="H110" s="13"/>
      <c r="I110" s="13"/>
      <c r="J110" s="13"/>
      <c r="K110" s="13"/>
      <c r="L110" s="13"/>
      <c r="M110" s="16"/>
      <c r="N110" s="13"/>
      <c r="O110" s="13">
        <f t="shared" si="0"/>
        <v>42792744.490000002</v>
      </c>
      <c r="P110" s="35">
        <v>46517834.579999998</v>
      </c>
      <c r="Q110" s="35">
        <f t="shared" si="1"/>
        <v>46517834.579999998</v>
      </c>
      <c r="R110" s="35"/>
      <c r="S110" s="35"/>
    </row>
    <row r="111" spans="1:19">
      <c r="A111" s="12" t="s">
        <v>118</v>
      </c>
      <c r="B111" s="13"/>
      <c r="C111" s="13">
        <v>6412465.4500000002</v>
      </c>
      <c r="D111" s="13">
        <v>3278960.28</v>
      </c>
      <c r="E111" s="13"/>
      <c r="F111" s="13"/>
      <c r="G111" s="13"/>
      <c r="H111" s="13"/>
      <c r="I111" s="13"/>
      <c r="J111" s="13"/>
      <c r="K111" s="13"/>
      <c r="L111" s="13"/>
      <c r="M111" s="16"/>
      <c r="N111" s="13"/>
      <c r="O111" s="13">
        <f t="shared" si="0"/>
        <v>9691425.7300000004</v>
      </c>
      <c r="P111" s="35">
        <v>7532283.6900000004</v>
      </c>
      <c r="Q111" s="35">
        <f t="shared" si="1"/>
        <v>7532283.6900000004</v>
      </c>
      <c r="R111" s="35"/>
      <c r="S111" s="35"/>
    </row>
    <row r="112" spans="1:19">
      <c r="A112" s="12" t="s">
        <v>119</v>
      </c>
      <c r="B112" s="13"/>
      <c r="C112" s="13">
        <v>0</v>
      </c>
      <c r="D112" s="13">
        <v>0</v>
      </c>
      <c r="E112" s="13"/>
      <c r="F112" s="13"/>
      <c r="G112" s="13"/>
      <c r="H112" s="13"/>
      <c r="I112" s="13"/>
      <c r="J112" s="13"/>
      <c r="K112" s="13"/>
      <c r="L112" s="13"/>
      <c r="M112" s="16"/>
      <c r="N112" s="13"/>
      <c r="O112" s="13">
        <f t="shared" si="0"/>
        <v>0</v>
      </c>
      <c r="P112" s="35">
        <v>72006724.219999999</v>
      </c>
      <c r="Q112" s="35">
        <f t="shared" si="1"/>
        <v>72006724.219999999</v>
      </c>
      <c r="R112" s="35"/>
      <c r="S112" s="35"/>
    </row>
    <row r="113" spans="1:19">
      <c r="A113" s="12" t="s">
        <v>120</v>
      </c>
      <c r="B113" s="13"/>
      <c r="C113" s="13">
        <v>0</v>
      </c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6"/>
      <c r="N113" s="13"/>
      <c r="O113" s="13">
        <f t="shared" si="0"/>
        <v>0</v>
      </c>
      <c r="P113" s="35">
        <v>0</v>
      </c>
      <c r="Q113" s="35">
        <f t="shared" si="1"/>
        <v>0</v>
      </c>
      <c r="R113" s="35"/>
      <c r="S113" s="35"/>
    </row>
    <row r="114" spans="1:19">
      <c r="A114" s="28" t="s">
        <v>121</v>
      </c>
      <c r="B114" s="13"/>
      <c r="C114" s="13">
        <v>0</v>
      </c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6"/>
      <c r="N114" s="13"/>
      <c r="O114" s="13">
        <f t="shared" si="0"/>
        <v>0</v>
      </c>
      <c r="P114" s="35">
        <v>-2703801.55</v>
      </c>
      <c r="Q114" s="35">
        <f t="shared" si="1"/>
        <v>-2703801.55</v>
      </c>
      <c r="R114" s="35"/>
      <c r="S114" s="35"/>
    </row>
    <row r="115" spans="1:19">
      <c r="A115" s="12" t="s">
        <v>122</v>
      </c>
      <c r="B115" s="13"/>
      <c r="C115" s="13">
        <v>0</v>
      </c>
      <c r="D115" s="13">
        <v>0</v>
      </c>
      <c r="E115" s="13"/>
      <c r="F115" s="13"/>
      <c r="G115" s="13"/>
      <c r="H115" s="13"/>
      <c r="I115" s="13"/>
      <c r="J115" s="13"/>
      <c r="K115" s="13"/>
      <c r="L115" s="13"/>
      <c r="M115" s="16"/>
      <c r="N115" s="13"/>
      <c r="O115" s="13">
        <f t="shared" si="0"/>
        <v>0</v>
      </c>
      <c r="P115" s="35">
        <v>-2703801.55</v>
      </c>
      <c r="Q115" s="35">
        <f t="shared" si="1"/>
        <v>-2703801.55</v>
      </c>
      <c r="R115" s="35"/>
      <c r="S115" s="35"/>
    </row>
    <row r="116" spans="1:19">
      <c r="A116" s="12" t="s">
        <v>123</v>
      </c>
      <c r="B116" s="13"/>
      <c r="C116" s="13">
        <v>1359253.2</v>
      </c>
      <c r="D116" s="13">
        <v>-1764307.38</v>
      </c>
      <c r="E116" s="13"/>
      <c r="F116" s="13"/>
      <c r="G116" s="13"/>
      <c r="H116" s="13"/>
      <c r="I116" s="13"/>
      <c r="J116" s="13"/>
      <c r="K116" s="13"/>
      <c r="L116" s="13"/>
      <c r="M116" s="16"/>
      <c r="N116" s="13"/>
      <c r="O116" s="13">
        <f t="shared" si="0"/>
        <v>-405054.17999999993</v>
      </c>
      <c r="P116" s="35">
        <v>523410.61</v>
      </c>
      <c r="Q116" s="35">
        <f t="shared" si="1"/>
        <v>523410.61</v>
      </c>
      <c r="R116" s="35"/>
      <c r="S116" s="35"/>
    </row>
    <row r="117" spans="1:19">
      <c r="A117" s="28" t="s">
        <v>124</v>
      </c>
      <c r="B117" s="13"/>
      <c r="C117" s="13">
        <v>1250083.1399999999</v>
      </c>
      <c r="D117" s="13">
        <v>695382.18</v>
      </c>
      <c r="E117" s="13"/>
      <c r="F117" s="13"/>
      <c r="G117" s="13"/>
      <c r="H117" s="13"/>
      <c r="I117" s="13"/>
      <c r="J117" s="13"/>
      <c r="K117" s="13"/>
      <c r="L117" s="13"/>
      <c r="M117" s="16"/>
      <c r="N117" s="13"/>
      <c r="O117" s="13">
        <f t="shared" si="0"/>
        <v>1945465.3199999998</v>
      </c>
      <c r="P117" s="35">
        <v>2854899.52</v>
      </c>
      <c r="Q117" s="35">
        <f t="shared" si="1"/>
        <v>2854899.52</v>
      </c>
      <c r="R117" s="35"/>
      <c r="S117" s="35"/>
    </row>
    <row r="118" spans="1:19">
      <c r="A118" s="12" t="s">
        <v>125</v>
      </c>
      <c r="B118" s="14"/>
      <c r="C118" s="14">
        <v>3022152.69</v>
      </c>
      <c r="D118" s="14">
        <v>5317340.97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0"/>
        <v>8339493.6600000001</v>
      </c>
      <c r="P118" s="35">
        <v>-88495497.390000001</v>
      </c>
      <c r="Q118" s="35">
        <f t="shared" si="1"/>
        <v>-88495497.390000001</v>
      </c>
      <c r="R118" s="35"/>
      <c r="S118" s="35"/>
    </row>
    <row r="119" spans="1:19">
      <c r="A119" s="12" t="s">
        <v>126</v>
      </c>
      <c r="B119" s="13"/>
      <c r="C119" s="13">
        <v>14281.58</v>
      </c>
      <c r="D119" s="13">
        <v>10315.58</v>
      </c>
      <c r="E119" s="13"/>
      <c r="F119" s="13"/>
      <c r="G119" s="13"/>
      <c r="H119" s="13"/>
      <c r="I119" s="13"/>
      <c r="J119" s="13"/>
      <c r="K119" s="13"/>
      <c r="L119" s="13"/>
      <c r="M119" s="16"/>
      <c r="N119" s="13"/>
      <c r="O119" s="13">
        <f t="shared" si="0"/>
        <v>24597.16</v>
      </c>
      <c r="P119" s="35">
        <v>637611.22</v>
      </c>
      <c r="Q119" s="35">
        <f t="shared" si="1"/>
        <v>637611.22</v>
      </c>
      <c r="R119" s="35"/>
      <c r="S119" s="35"/>
    </row>
    <row r="120" spans="1:19">
      <c r="A120" s="12" t="s">
        <v>127</v>
      </c>
      <c r="B120" s="13"/>
      <c r="C120" s="13">
        <v>0</v>
      </c>
      <c r="D120" s="13">
        <v>591607.07999999996</v>
      </c>
      <c r="E120" s="13"/>
      <c r="F120" s="13"/>
      <c r="G120" s="13"/>
      <c r="H120" s="13"/>
      <c r="I120" s="13"/>
      <c r="J120" s="13"/>
      <c r="K120" s="13"/>
      <c r="L120" s="13"/>
      <c r="M120" s="16"/>
      <c r="N120" s="13"/>
      <c r="O120" s="13">
        <f t="shared" si="0"/>
        <v>591607.07999999996</v>
      </c>
      <c r="P120" s="35">
        <v>425505.56</v>
      </c>
      <c r="Q120" s="35">
        <f t="shared" si="1"/>
        <v>425505.56</v>
      </c>
      <c r="R120" s="35"/>
      <c r="S120" s="35"/>
    </row>
    <row r="121" spans="1:19">
      <c r="A121" s="12" t="s">
        <v>128</v>
      </c>
      <c r="B121" s="14"/>
      <c r="C121" s="14">
        <v>3036434.27</v>
      </c>
      <c r="D121" s="14">
        <v>4736049.47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0"/>
        <v>7772483.7400000002</v>
      </c>
      <c r="P121" s="35">
        <v>-88283391.730000004</v>
      </c>
      <c r="Q121" s="35">
        <f t="shared" si="1"/>
        <v>-88283391.730000004</v>
      </c>
      <c r="R121" s="35"/>
      <c r="S121" s="35"/>
    </row>
    <row r="122" spans="1:19">
      <c r="A122" s="28" t="s">
        <v>129</v>
      </c>
      <c r="B122" s="13"/>
      <c r="C122" s="13">
        <v>2309299.2999999998</v>
      </c>
      <c r="D122" s="13">
        <v>2122990.35</v>
      </c>
      <c r="E122" s="13"/>
      <c r="F122" s="13"/>
      <c r="G122" s="13"/>
      <c r="H122" s="13"/>
      <c r="I122" s="13"/>
      <c r="J122" s="13"/>
      <c r="K122" s="13"/>
      <c r="L122" s="13"/>
      <c r="M122" s="16"/>
      <c r="N122" s="13"/>
      <c r="O122" s="13">
        <f t="shared" si="0"/>
        <v>4432289.6500000004</v>
      </c>
      <c r="P122" s="35">
        <v>-1207851.48</v>
      </c>
      <c r="Q122" s="35">
        <f t="shared" si="1"/>
        <v>-1207851.48</v>
      </c>
      <c r="R122" s="35"/>
      <c r="S122" s="35"/>
    </row>
    <row r="123" spans="1:19">
      <c r="A123" s="12" t="s">
        <v>130</v>
      </c>
      <c r="B123" s="14"/>
      <c r="C123" s="14">
        <v>727134.97</v>
      </c>
      <c r="D123" s="14">
        <v>2613059.12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0"/>
        <v>3340194.09</v>
      </c>
      <c r="P123" s="35">
        <v>-87075540.25</v>
      </c>
      <c r="Q123" s="35">
        <f t="shared" si="1"/>
        <v>-87075540.25</v>
      </c>
      <c r="R123" s="35"/>
      <c r="S123" s="35"/>
    </row>
    <row r="124" spans="1:19">
      <c r="A124" s="12" t="s">
        <v>131</v>
      </c>
      <c r="B124" s="14"/>
      <c r="C124" s="14">
        <v>1652739.51</v>
      </c>
      <c r="D124" s="14">
        <v>3752379.4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si="0"/>
        <v>5405118.9100000001</v>
      </c>
      <c r="P124" s="35">
        <v>-65935005.039999999</v>
      </c>
      <c r="Q124" s="35">
        <f t="shared" si="1"/>
        <v>-65935005.039999999</v>
      </c>
      <c r="R124" s="35"/>
      <c r="S124" s="35"/>
    </row>
    <row r="125" spans="1:19">
      <c r="A125" s="12" t="s">
        <v>132</v>
      </c>
      <c r="B125" s="13"/>
      <c r="C125" s="13">
        <v>-925604.54</v>
      </c>
      <c r="D125" s="13">
        <v>-1139320.29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>
        <f t="shared" si="0"/>
        <v>-2064924.83</v>
      </c>
      <c r="P125" s="35">
        <v>-21140535.210000001</v>
      </c>
      <c r="Q125" s="35">
        <f t="shared" si="1"/>
        <v>-21140535.210000001</v>
      </c>
      <c r="R125" s="35"/>
      <c r="S125" s="35"/>
    </row>
    <row r="126" spans="1:19">
      <c r="A126" s="12" t="s">
        <v>133</v>
      </c>
      <c r="B126" s="13"/>
      <c r="C126" s="13">
        <v>-1265674.1299999999</v>
      </c>
      <c r="D126" s="13">
        <v>3868679.18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>
        <f t="shared" si="0"/>
        <v>2603005.0500000003</v>
      </c>
      <c r="P126" s="35">
        <v>-90014022.530000001</v>
      </c>
      <c r="Q126" s="35">
        <f t="shared" si="1"/>
        <v>-90014022.530000001</v>
      </c>
      <c r="R126" s="35"/>
      <c r="S126" s="35"/>
    </row>
    <row r="127" spans="1:19">
      <c r="A127" s="12" t="s">
        <v>134</v>
      </c>
      <c r="B127" s="13"/>
      <c r="C127" s="13">
        <v>-340069.59</v>
      </c>
      <c r="D127" s="13">
        <v>5007999.47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>
        <f t="shared" si="0"/>
        <v>4667929.88</v>
      </c>
      <c r="P127" s="35">
        <v>-68873487.319999993</v>
      </c>
      <c r="Q127" s="35">
        <f t="shared" si="1"/>
        <v>-68873487.319999993</v>
      </c>
      <c r="R127" s="35"/>
      <c r="S127" s="35"/>
    </row>
    <row r="128" spans="1:19">
      <c r="A128" s="12" t="s">
        <v>135</v>
      </c>
      <c r="B128" s="13"/>
      <c r="C128" s="13">
        <v>-925604.54</v>
      </c>
      <c r="D128" s="13">
        <v>-1139320.29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>
        <f t="shared" si="0"/>
        <v>-2064924.83</v>
      </c>
      <c r="P128" s="35">
        <v>-21140535.210000001</v>
      </c>
      <c r="Q128" s="35">
        <f t="shared" si="1"/>
        <v>-21140535.210000001</v>
      </c>
      <c r="R128" s="35"/>
      <c r="S128" s="35"/>
    </row>
    <row r="129" spans="1:19">
      <c r="A129" s="60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R129" s="35"/>
      <c r="S129" s="35"/>
    </row>
    <row r="130" spans="1:19">
      <c r="A130" s="60"/>
      <c r="B130" s="61"/>
      <c r="C130" s="61">
        <f>C126-C127-C128</f>
        <v>0</v>
      </c>
      <c r="D130" s="61">
        <f t="shared" ref="D130:J130" si="2">D126-D127-D128</f>
        <v>0</v>
      </c>
      <c r="E130" s="61">
        <f t="shared" si="2"/>
        <v>0</v>
      </c>
      <c r="F130" s="61">
        <f t="shared" si="2"/>
        <v>0</v>
      </c>
      <c r="G130" s="61">
        <f t="shared" si="2"/>
        <v>0</v>
      </c>
      <c r="H130" s="61">
        <f t="shared" si="2"/>
        <v>0</v>
      </c>
      <c r="I130" s="61">
        <f t="shared" si="2"/>
        <v>0</v>
      </c>
      <c r="J130" s="61">
        <f t="shared" si="2"/>
        <v>0</v>
      </c>
      <c r="K130" s="61"/>
      <c r="L130" s="61"/>
      <c r="M130" s="61"/>
      <c r="N130" s="61"/>
      <c r="O130" s="61"/>
      <c r="R130" s="35"/>
      <c r="S130" s="35"/>
    </row>
    <row r="131" spans="1:19">
      <c r="A131" s="33"/>
      <c r="B131" s="33"/>
      <c r="C131" s="34"/>
      <c r="D131" s="34"/>
      <c r="E131" s="34"/>
      <c r="F131" s="34"/>
      <c r="G131" s="34"/>
      <c r="H131" s="34"/>
      <c r="I131" s="61"/>
      <c r="J131" s="34"/>
      <c r="K131" s="34"/>
      <c r="L131" s="34"/>
      <c r="M131" s="34"/>
      <c r="N131" s="34"/>
      <c r="O131" s="34"/>
    </row>
    <row r="132" spans="1:19">
      <c r="A132" s="10" t="s">
        <v>3</v>
      </c>
      <c r="B132" s="11" t="s">
        <v>4</v>
      </c>
      <c r="C132" s="11" t="s">
        <v>5</v>
      </c>
      <c r="D132" s="11" t="s">
        <v>6</v>
      </c>
      <c r="E132" s="11" t="s">
        <v>7</v>
      </c>
      <c r="F132" s="11" t="s">
        <v>8</v>
      </c>
      <c r="G132" s="11" t="s">
        <v>9</v>
      </c>
      <c r="H132" s="11" t="s">
        <v>10</v>
      </c>
      <c r="I132" s="11" t="s">
        <v>11</v>
      </c>
      <c r="J132" s="11" t="s">
        <v>12</v>
      </c>
      <c r="K132" s="11" t="s">
        <v>13</v>
      </c>
      <c r="L132" s="11" t="s">
        <v>14</v>
      </c>
      <c r="M132" s="11" t="s">
        <v>15</v>
      </c>
      <c r="N132" s="11" t="s">
        <v>16</v>
      </c>
      <c r="O132" s="11" t="s">
        <v>17</v>
      </c>
    </row>
    <row r="133" spans="1:19">
      <c r="A133" s="12" t="s">
        <v>136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1:19">
      <c r="A134" s="12" t="s">
        <v>137</v>
      </c>
      <c r="B134" s="13"/>
      <c r="C134" s="13">
        <v>89066566.790000007</v>
      </c>
      <c r="D134" s="13">
        <v>113381232.31999999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>
        <f>SUM(C134:N134)</f>
        <v>202447799.11000001</v>
      </c>
      <c r="R134" s="35"/>
      <c r="S134" s="35"/>
    </row>
    <row r="135" spans="1:19">
      <c r="A135" s="12" t="s">
        <v>138</v>
      </c>
      <c r="B135" s="13"/>
      <c r="C135" s="13">
        <v>0</v>
      </c>
      <c r="D135" s="13">
        <v>0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 t="shared" ref="O135:O164" si="3">SUM(C135:N135)</f>
        <v>0</v>
      </c>
      <c r="R135" s="35"/>
      <c r="S135" s="35"/>
    </row>
    <row r="136" spans="1:19">
      <c r="A136" s="12" t="s">
        <v>139</v>
      </c>
      <c r="B136" s="13"/>
      <c r="C136" s="13">
        <v>10934544.4</v>
      </c>
      <c r="D136" s="13">
        <v>3320983.69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>SUM(C136:N136)</f>
        <v>14255528.09</v>
      </c>
      <c r="R136" s="35"/>
      <c r="S136" s="35"/>
    </row>
    <row r="137" spans="1:19">
      <c r="A137" s="12" t="s">
        <v>140</v>
      </c>
      <c r="B137" s="13"/>
      <c r="C137" s="13">
        <v>100001111.19</v>
      </c>
      <c r="D137" s="13">
        <v>116702216.01000001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>SUM(O134:O136)</f>
        <v>216703327.20000002</v>
      </c>
      <c r="R137" s="35"/>
      <c r="S137" s="35"/>
    </row>
    <row r="138" spans="1:19">
      <c r="A138" s="12" t="s">
        <v>141</v>
      </c>
      <c r="B138" s="13"/>
      <c r="C138" s="13">
        <v>24491032.260000002</v>
      </c>
      <c r="D138" s="13">
        <v>33774647.640000001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3"/>
        <v>58265679.900000006</v>
      </c>
      <c r="R138" s="35"/>
      <c r="S138" s="35"/>
    </row>
    <row r="139" spans="1:19">
      <c r="A139" s="12" t="s">
        <v>142</v>
      </c>
      <c r="B139" s="13"/>
      <c r="C139" s="13">
        <v>42630877.399999999</v>
      </c>
      <c r="D139" s="13">
        <v>21236749.579999998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3"/>
        <v>63867626.979999997</v>
      </c>
      <c r="R139" s="35"/>
      <c r="S139" s="35"/>
    </row>
    <row r="140" spans="1:19">
      <c r="A140" s="12" t="s">
        <v>143</v>
      </c>
      <c r="B140" s="13"/>
      <c r="C140" s="13">
        <v>20768824.539999999</v>
      </c>
      <c r="D140" s="13">
        <v>2052335.39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3"/>
        <v>22821159.93</v>
      </c>
      <c r="R140" s="35"/>
      <c r="S140" s="35"/>
    </row>
    <row r="141" spans="1:19">
      <c r="A141" s="12" t="s">
        <v>144</v>
      </c>
      <c r="B141" s="13"/>
      <c r="C141" s="13">
        <v>42557405.289999999</v>
      </c>
      <c r="D141" s="13">
        <v>11216610.630000001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>ROUND(SUM(C141:N141),2)</f>
        <v>53774015.920000002</v>
      </c>
      <c r="R141" s="35"/>
      <c r="S141" s="35"/>
    </row>
    <row r="142" spans="1:19">
      <c r="A142" s="12" t="s">
        <v>145</v>
      </c>
      <c r="B142" s="13"/>
      <c r="C142" s="13">
        <v>130448139.48999999</v>
      </c>
      <c r="D142" s="13">
        <v>68280343.239999995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>SUM(O138:O141)</f>
        <v>198728482.73000002</v>
      </c>
      <c r="R142" s="35"/>
      <c r="S142" s="35"/>
    </row>
    <row r="143" spans="1:19">
      <c r="A143" s="12" t="s">
        <v>146</v>
      </c>
      <c r="B143" s="13"/>
      <c r="C143" s="13">
        <v>-30447028.300000001</v>
      </c>
      <c r="D143" s="13">
        <v>48421872.770000003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>O137-O142</f>
        <v>17974844.469999999</v>
      </c>
      <c r="R143" s="35"/>
      <c r="S143" s="35"/>
    </row>
    <row r="144" spans="1:19">
      <c r="A144" s="12" t="s">
        <v>147</v>
      </c>
      <c r="B144" s="13"/>
      <c r="C144" s="13"/>
      <c r="D144" s="13">
        <v>0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3"/>
        <v>0</v>
      </c>
      <c r="R144" s="35"/>
      <c r="S144" s="35"/>
    </row>
    <row r="145" spans="1:19">
      <c r="A145" s="12" t="s">
        <v>148</v>
      </c>
      <c r="B145" s="13"/>
      <c r="C145" s="13">
        <v>0</v>
      </c>
      <c r="D145" s="13">
        <v>0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3"/>
        <v>0</v>
      </c>
      <c r="R145" s="35"/>
      <c r="S145" s="35"/>
    </row>
    <row r="146" spans="1:19">
      <c r="A146" s="12" t="s">
        <v>149</v>
      </c>
      <c r="B146" s="13"/>
      <c r="C146" s="13">
        <v>0</v>
      </c>
      <c r="D146" s="13">
        <v>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3"/>
        <v>0</v>
      </c>
      <c r="R146" s="35"/>
      <c r="S146" s="35"/>
    </row>
    <row r="147" spans="1:19">
      <c r="A147" s="12" t="s">
        <v>150</v>
      </c>
      <c r="B147" s="13"/>
      <c r="C147" s="13">
        <v>1500</v>
      </c>
      <c r="D147" s="13">
        <v>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3"/>
        <v>1500</v>
      </c>
      <c r="R147" s="35"/>
      <c r="S147" s="35"/>
    </row>
    <row r="148" spans="1:19">
      <c r="A148" s="12" t="s">
        <v>151</v>
      </c>
      <c r="B148" s="13"/>
      <c r="C148" s="13">
        <v>0</v>
      </c>
      <c r="D148" s="13">
        <v>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3"/>
        <v>0</v>
      </c>
      <c r="R148" s="35"/>
      <c r="S148" s="35"/>
    </row>
    <row r="149" spans="1:19">
      <c r="A149" s="12" t="s">
        <v>152</v>
      </c>
      <c r="B149" s="13"/>
      <c r="C149" s="13">
        <v>0</v>
      </c>
      <c r="D149" s="13"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3"/>
        <v>0</v>
      </c>
      <c r="R149" s="35"/>
      <c r="S149" s="35"/>
    </row>
    <row r="150" spans="1:19">
      <c r="A150" s="12" t="s">
        <v>153</v>
      </c>
      <c r="B150" s="13"/>
      <c r="C150" s="13">
        <v>1500</v>
      </c>
      <c r="D150" s="13">
        <v>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3"/>
        <v>1500</v>
      </c>
      <c r="R150" s="35"/>
      <c r="S150" s="35"/>
    </row>
    <row r="151" spans="1:19">
      <c r="A151" s="12" t="s">
        <v>154</v>
      </c>
      <c r="B151" s="13"/>
      <c r="C151" s="13">
        <v>26749243.489999998</v>
      </c>
      <c r="D151" s="13">
        <v>4332173.25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3"/>
        <v>31081416.739999998</v>
      </c>
      <c r="R151" s="35"/>
      <c r="S151" s="35"/>
    </row>
    <row r="152" spans="1:19">
      <c r="A152" s="12" t="s">
        <v>155</v>
      </c>
      <c r="B152" s="13"/>
      <c r="C152" s="13">
        <v>4000000</v>
      </c>
      <c r="D152" s="13">
        <v>34624500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3"/>
        <v>38624500</v>
      </c>
      <c r="R152" s="35"/>
      <c r="S152" s="35"/>
    </row>
    <row r="153" spans="1:19">
      <c r="A153" s="12" t="s">
        <v>156</v>
      </c>
      <c r="B153" s="13"/>
      <c r="C153" s="13">
        <v>0</v>
      </c>
      <c r="D153" s="13">
        <v>0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3"/>
        <v>0</v>
      </c>
      <c r="R153" s="35"/>
      <c r="S153" s="35"/>
    </row>
    <row r="154" spans="1:19">
      <c r="A154" s="12" t="s">
        <v>157</v>
      </c>
      <c r="B154" s="13"/>
      <c r="C154" s="13">
        <v>0</v>
      </c>
      <c r="D154" s="13">
        <v>0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3"/>
        <v>0</v>
      </c>
      <c r="R154" s="35"/>
      <c r="S154" s="35"/>
    </row>
    <row r="155" spans="1:19">
      <c r="A155" s="12" t="s">
        <v>158</v>
      </c>
      <c r="B155" s="13"/>
      <c r="C155" s="13">
        <v>30749243.489999998</v>
      </c>
      <c r="D155" s="13">
        <v>38956673.25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3"/>
        <v>69705916.739999995</v>
      </c>
      <c r="R155" s="35"/>
      <c r="S155" s="35"/>
    </row>
    <row r="156" spans="1:19">
      <c r="A156" s="12" t="s">
        <v>159</v>
      </c>
      <c r="B156" s="13"/>
      <c r="C156" s="13">
        <v>-30747743.489999998</v>
      </c>
      <c r="D156" s="13">
        <v>-38956673.25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3"/>
        <v>-69704416.739999995</v>
      </c>
      <c r="R156" s="35"/>
      <c r="S156" s="35"/>
    </row>
    <row r="157" spans="1:19">
      <c r="A157" s="12" t="s">
        <v>160</v>
      </c>
      <c r="B157" s="13"/>
      <c r="C157" s="13"/>
      <c r="D157" s="13">
        <v>0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3"/>
        <v>0</v>
      </c>
      <c r="R157" s="35"/>
      <c r="S157" s="35"/>
    </row>
    <row r="158" spans="1:19">
      <c r="A158" s="12" t="s">
        <v>161</v>
      </c>
      <c r="B158" s="13"/>
      <c r="C158" s="13">
        <v>1997550</v>
      </c>
      <c r="D158" s="13">
        <v>0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3"/>
        <v>1997550</v>
      </c>
      <c r="R158" s="35"/>
      <c r="S158" s="35"/>
    </row>
    <row r="159" spans="1:19">
      <c r="A159" s="12" t="s">
        <v>162</v>
      </c>
      <c r="B159" s="13"/>
      <c r="C159" s="13">
        <v>65000000</v>
      </c>
      <c r="D159" s="13">
        <v>50000000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3"/>
        <v>115000000</v>
      </c>
      <c r="R159" s="35"/>
      <c r="S159" s="35"/>
    </row>
    <row r="160" spans="1:19">
      <c r="A160" s="12" t="s">
        <v>163</v>
      </c>
      <c r="B160" s="13"/>
      <c r="C160" s="13">
        <v>33323588.890000001</v>
      </c>
      <c r="D160" s="13">
        <v>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3"/>
        <v>33323588.890000001</v>
      </c>
      <c r="R160" s="35"/>
      <c r="S160" s="35"/>
    </row>
    <row r="161" spans="1:19">
      <c r="A161" s="12" t="s">
        <v>164</v>
      </c>
      <c r="B161" s="13"/>
      <c r="C161" s="13">
        <v>100321138.89</v>
      </c>
      <c r="D161" s="13">
        <v>50000000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>SUM(O158:O160)</f>
        <v>150321138.88999999</v>
      </c>
      <c r="R161" s="35"/>
      <c r="S161" s="35"/>
    </row>
    <row r="162" spans="1:19">
      <c r="A162" s="12" t="s">
        <v>165</v>
      </c>
      <c r="B162" s="13"/>
      <c r="C162" s="13">
        <v>66500000</v>
      </c>
      <c r="D162" s="13">
        <v>50000000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3"/>
        <v>116500000</v>
      </c>
      <c r="R162" s="35"/>
      <c r="S162" s="35"/>
    </row>
    <row r="163" spans="1:19">
      <c r="A163" s="12" t="s">
        <v>166</v>
      </c>
      <c r="B163" s="13"/>
      <c r="C163" s="13">
        <v>2291920.15</v>
      </c>
      <c r="D163" s="13">
        <v>2326501.4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3"/>
        <v>4618421.55</v>
      </c>
      <c r="R163" s="35"/>
      <c r="S163" s="35"/>
    </row>
    <row r="164" spans="1:19">
      <c r="A164" s="12" t="s">
        <v>167</v>
      </c>
      <c r="B164" s="13"/>
      <c r="C164" s="13">
        <v>4710000</v>
      </c>
      <c r="D164" s="13">
        <v>2747938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3"/>
        <v>7457938</v>
      </c>
      <c r="R164" s="35"/>
      <c r="S164" s="35"/>
    </row>
    <row r="165" spans="1:19">
      <c r="A165" s="12" t="s">
        <v>168</v>
      </c>
      <c r="B165" s="13"/>
      <c r="C165" s="13">
        <v>73501920.150000006</v>
      </c>
      <c r="D165" s="13">
        <v>55074439.399999999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>SUM(O162:O164)</f>
        <v>128576359.55</v>
      </c>
      <c r="R165" s="35"/>
      <c r="S165" s="35"/>
    </row>
    <row r="166" spans="1:19">
      <c r="A166" s="12" t="s">
        <v>169</v>
      </c>
      <c r="B166" s="13"/>
      <c r="C166" s="13">
        <v>26819218.739999998</v>
      </c>
      <c r="D166" s="13">
        <v>-5074439.4000000004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>O161-O165</f>
        <v>21744779.339999989</v>
      </c>
      <c r="R166" s="35"/>
      <c r="S166" s="35"/>
    </row>
    <row r="167" spans="1:19">
      <c r="A167" s="12" t="s">
        <v>170</v>
      </c>
      <c r="B167" s="13"/>
      <c r="C167" s="13">
        <v>-733214.74</v>
      </c>
      <c r="D167" s="13">
        <v>705599.84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>SUM(C167:N167)</f>
        <v>-27614.900000000023</v>
      </c>
      <c r="R167" s="35"/>
      <c r="S167" s="35"/>
    </row>
    <row r="168" spans="1:19">
      <c r="A168" s="12" t="s">
        <v>171</v>
      </c>
      <c r="B168" s="13"/>
      <c r="C168" s="13">
        <v>-35108767.789999999</v>
      </c>
      <c r="D168" s="13">
        <v>5096359.9599999804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>O167+O166+O156+O143</f>
        <v>-30012407.830000006</v>
      </c>
      <c r="R168" s="35"/>
      <c r="S168" s="35"/>
    </row>
    <row r="169" spans="1:19">
      <c r="A169" s="12" t="s">
        <v>172</v>
      </c>
      <c r="B169" s="13"/>
      <c r="C169" s="13">
        <v>194296614.91</v>
      </c>
      <c r="D169" s="13">
        <v>159187847.12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R169" s="35"/>
      <c r="S169" s="35"/>
    </row>
    <row r="170" spans="1:19">
      <c r="A170" s="12" t="s">
        <v>173</v>
      </c>
      <c r="B170" s="13"/>
      <c r="C170" s="13">
        <v>159187847.12</v>
      </c>
      <c r="D170" s="13">
        <v>164284207.08000001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O169+O168</f>
        <v>-30012407.830000006</v>
      </c>
      <c r="R170" s="35"/>
      <c r="S170" s="35"/>
    </row>
    <row r="171" spans="1:19">
      <c r="A171" s="12" t="s">
        <v>174</v>
      </c>
      <c r="B171" s="13"/>
      <c r="C171" s="13">
        <v>-14000000.000000101</v>
      </c>
      <c r="D171" s="13">
        <v>-10000000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R171" s="35"/>
      <c r="S171" s="35"/>
    </row>
    <row r="172" spans="1:19">
      <c r="A172" s="12" t="s">
        <v>175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R172" s="35"/>
      <c r="S172" s="35"/>
    </row>
    <row r="173" spans="1:19">
      <c r="A173" s="12" t="s">
        <v>176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R173" s="35"/>
      <c r="S173" s="35"/>
    </row>
    <row r="174" spans="1:19">
      <c r="A174" s="12" t="s">
        <v>177</v>
      </c>
      <c r="B174" s="13"/>
      <c r="C174" s="13">
        <v>727134.970000003</v>
      </c>
      <c r="D174" s="13">
        <v>2613059.1187850302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>
        <f t="shared" ref="O174:O192" si="4">SUM(C174:N174)</f>
        <v>3340194.0887850332</v>
      </c>
      <c r="R174" s="35"/>
      <c r="S174" s="35"/>
    </row>
    <row r="175" spans="1:19">
      <c r="A175" s="12" t="s">
        <v>178</v>
      </c>
      <c r="B175" s="13"/>
      <c r="C175" s="13">
        <v>0</v>
      </c>
      <c r="D175" s="13">
        <v>0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si="4"/>
        <v>0</v>
      </c>
      <c r="R175" s="35"/>
      <c r="S175" s="35"/>
    </row>
    <row r="176" spans="1:19">
      <c r="A176" s="12" t="s">
        <v>179</v>
      </c>
      <c r="B176" s="13"/>
      <c r="C176" s="13">
        <v>0</v>
      </c>
      <c r="D176" s="13">
        <v>910.42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4"/>
        <v>910.42</v>
      </c>
      <c r="R176" s="35"/>
      <c r="S176" s="35"/>
    </row>
    <row r="177" spans="1:19">
      <c r="A177" s="12" t="s">
        <v>180</v>
      </c>
      <c r="B177" s="13"/>
      <c r="C177" s="13">
        <v>21393607.25</v>
      </c>
      <c r="D177" s="13">
        <v>21281547.780000001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4"/>
        <v>42675155.030000001</v>
      </c>
      <c r="R177" s="35"/>
      <c r="S177" s="35"/>
    </row>
    <row r="178" spans="1:19">
      <c r="A178" s="12" t="s">
        <v>181</v>
      </c>
      <c r="B178" s="13"/>
      <c r="C178" s="13">
        <v>438990.15000000101</v>
      </c>
      <c r="D178" s="13">
        <v>442634.71000001498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4"/>
        <v>881624.86000001593</v>
      </c>
      <c r="R178" s="35"/>
      <c r="S178" s="35"/>
    </row>
    <row r="179" spans="1:19">
      <c r="A179" s="12" t="s">
        <v>182</v>
      </c>
      <c r="B179" s="13"/>
      <c r="C179" s="13">
        <v>1085083.8700000001</v>
      </c>
      <c r="D179" s="13">
        <v>894481.95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4"/>
        <v>1979565.82</v>
      </c>
      <c r="R179" s="35"/>
      <c r="S179" s="35"/>
    </row>
    <row r="180" spans="1:19">
      <c r="A180" s="12" t="s">
        <v>183</v>
      </c>
      <c r="B180" s="13"/>
      <c r="C180" s="13">
        <v>0</v>
      </c>
      <c r="D180" s="13">
        <v>0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4"/>
        <v>0</v>
      </c>
      <c r="R180" s="35"/>
      <c r="S180" s="35"/>
    </row>
    <row r="181" spans="1:19">
      <c r="A181" s="12" t="s">
        <v>184</v>
      </c>
      <c r="B181" s="13"/>
      <c r="C181" s="13">
        <v>0</v>
      </c>
      <c r="D181" s="13">
        <v>0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4"/>
        <v>0</v>
      </c>
      <c r="R181" s="35"/>
      <c r="S181" s="35"/>
    </row>
    <row r="182" spans="1:19">
      <c r="A182" s="12" t="s">
        <v>185</v>
      </c>
      <c r="B182" s="13"/>
      <c r="C182" s="13">
        <v>0</v>
      </c>
      <c r="D182" s="13">
        <v>0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4"/>
        <v>0</v>
      </c>
      <c r="R182" s="35"/>
      <c r="S182" s="35"/>
    </row>
    <row r="183" spans="1:19">
      <c r="A183" s="12" t="s">
        <v>186</v>
      </c>
      <c r="B183" s="13"/>
      <c r="C183" s="13">
        <v>1359253.2</v>
      </c>
      <c r="D183" s="13">
        <v>-1764307.38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4"/>
        <v>-405054.17999999993</v>
      </c>
      <c r="R183" s="35"/>
      <c r="S183" s="35"/>
    </row>
    <row r="184" spans="1:19">
      <c r="A184" s="12" t="s">
        <v>187</v>
      </c>
      <c r="B184" s="13"/>
      <c r="C184" s="13">
        <v>0</v>
      </c>
      <c r="D184" s="13">
        <v>0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4"/>
        <v>0</v>
      </c>
      <c r="R184" s="35"/>
      <c r="S184" s="35"/>
    </row>
    <row r="185" spans="1:19">
      <c r="A185" s="12" t="s">
        <v>188</v>
      </c>
      <c r="B185" s="13"/>
      <c r="C185" s="13">
        <v>2313589.58</v>
      </c>
      <c r="D185" s="13">
        <v>2813291.94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4"/>
        <v>5126881.5199999996</v>
      </c>
      <c r="R185" s="35"/>
      <c r="S185" s="35"/>
    </row>
    <row r="186" spans="1:19">
      <c r="A186" s="12" t="s">
        <v>189</v>
      </c>
      <c r="B186" s="13"/>
      <c r="C186" s="13">
        <v>0</v>
      </c>
      <c r="D186" s="13">
        <v>0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4"/>
        <v>0</v>
      </c>
      <c r="R186" s="35"/>
      <c r="S186" s="35"/>
    </row>
    <row r="187" spans="1:19">
      <c r="A187" s="12" t="s">
        <v>190</v>
      </c>
      <c r="B187" s="13"/>
      <c r="C187" s="13">
        <v>0</v>
      </c>
      <c r="D187" s="13">
        <v>0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4"/>
        <v>0</v>
      </c>
      <c r="R187" s="35"/>
      <c r="S187" s="35"/>
    </row>
    <row r="188" spans="1:19">
      <c r="A188" s="12" t="s">
        <v>191</v>
      </c>
      <c r="B188" s="13"/>
      <c r="C188" s="13">
        <v>0</v>
      </c>
      <c r="D188" s="13">
        <v>0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4"/>
        <v>0</v>
      </c>
      <c r="R188" s="35"/>
      <c r="S188" s="35"/>
    </row>
    <row r="189" spans="1:19">
      <c r="A189" s="12" t="s">
        <v>192</v>
      </c>
      <c r="B189" s="13"/>
      <c r="C189" s="13">
        <v>-50330486.859999999</v>
      </c>
      <c r="D189" s="13">
        <v>-5724114.8400000297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4"/>
        <v>-56054601.700000033</v>
      </c>
      <c r="R189" s="35"/>
      <c r="S189" s="35"/>
    </row>
    <row r="190" spans="1:19">
      <c r="A190" s="12" t="s">
        <v>193</v>
      </c>
      <c r="B190" s="13"/>
      <c r="C190" s="13">
        <v>65838389.850000203</v>
      </c>
      <c r="D190" s="13">
        <v>31653924.0299998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>SUM(C190:N190)-0.004</f>
        <v>97492313.876000002</v>
      </c>
      <c r="R190" s="35"/>
      <c r="S190" s="35"/>
    </row>
    <row r="191" spans="1:19">
      <c r="A191" s="12" t="s">
        <v>194</v>
      </c>
      <c r="B191" s="13"/>
      <c r="C191" s="13">
        <v>-73273545.300000206</v>
      </c>
      <c r="D191" s="13">
        <v>-3789554.9587848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>SUM(C191:N191)</f>
        <v>-77063100.258785009</v>
      </c>
      <c r="R191" s="35"/>
      <c r="S191" s="35"/>
    </row>
    <row r="192" spans="1:19">
      <c r="A192" s="12" t="s">
        <v>195</v>
      </c>
      <c r="B192" s="13"/>
      <c r="C192" s="13">
        <v>954.99</v>
      </c>
      <c r="D192" s="13">
        <v>0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4"/>
        <v>954.99</v>
      </c>
      <c r="R192" s="35"/>
      <c r="S192" s="35"/>
    </row>
    <row r="193" spans="1:19">
      <c r="A193" s="12" t="s">
        <v>146</v>
      </c>
      <c r="B193" s="13"/>
      <c r="C193" s="13">
        <v>-30447028.300000001</v>
      </c>
      <c r="D193" s="13">
        <v>48421872.770000003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>SUM(O174:O192)</f>
        <v>17974844.466000009</v>
      </c>
      <c r="R193" s="35"/>
      <c r="S193" s="35"/>
    </row>
    <row r="194" spans="1:19">
      <c r="A194" s="12" t="s">
        <v>196</v>
      </c>
      <c r="B194" s="13"/>
      <c r="C194" s="13"/>
      <c r="D194" s="13">
        <v>0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R194" s="35"/>
      <c r="S194" s="35"/>
    </row>
    <row r="195" spans="1:19">
      <c r="A195" s="12" t="s">
        <v>197</v>
      </c>
      <c r="B195" s="13"/>
      <c r="C195" s="13">
        <v>0</v>
      </c>
      <c r="D195" s="13">
        <v>0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R195" s="35"/>
      <c r="S195" s="35"/>
    </row>
    <row r="196" spans="1:19">
      <c r="A196" s="12" t="s">
        <v>198</v>
      </c>
      <c r="B196" s="13"/>
      <c r="C196" s="13">
        <v>0</v>
      </c>
      <c r="D196" s="13">
        <v>0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R196" s="35"/>
      <c r="S196" s="35"/>
    </row>
    <row r="197" spans="1:19">
      <c r="A197" s="12" t="s">
        <v>199</v>
      </c>
      <c r="B197" s="13"/>
      <c r="C197" s="13">
        <v>0</v>
      </c>
      <c r="D197" s="13">
        <v>0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R197" s="35"/>
      <c r="S197" s="35"/>
    </row>
    <row r="198" spans="1:19">
      <c r="A198" s="12" t="s">
        <v>200</v>
      </c>
      <c r="B198" s="13"/>
      <c r="C198" s="13">
        <v>0</v>
      </c>
      <c r="D198" s="13">
        <v>0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R198" s="35"/>
      <c r="S198" s="35"/>
    </row>
    <row r="199" spans="1:19">
      <c r="A199" s="12" t="s">
        <v>201</v>
      </c>
      <c r="B199" s="13"/>
      <c r="C199" s="13">
        <v>159187847.12</v>
      </c>
      <c r="D199" s="13">
        <v>164284207.08000001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>
        <f>O170</f>
        <v>-30012407.830000006</v>
      </c>
      <c r="R199" s="35"/>
      <c r="S199" s="35"/>
    </row>
    <row r="200" spans="1:19">
      <c r="A200" s="12" t="s">
        <v>202</v>
      </c>
      <c r="B200" s="13"/>
      <c r="C200" s="13">
        <v>194296614.91</v>
      </c>
      <c r="D200" s="13">
        <v>159187847.12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O169</f>
        <v>0</v>
      </c>
      <c r="R200" s="35"/>
      <c r="S200" s="35"/>
    </row>
    <row r="201" spans="1:19">
      <c r="A201" s="12" t="s">
        <v>203</v>
      </c>
      <c r="B201" s="13"/>
      <c r="C201" s="13">
        <v>0</v>
      </c>
      <c r="D201" s="13">
        <v>0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R201" s="35"/>
      <c r="S201" s="35"/>
    </row>
    <row r="202" spans="1:19">
      <c r="A202" s="12" t="s">
        <v>204</v>
      </c>
      <c r="B202" s="13"/>
      <c r="C202" s="13">
        <v>0</v>
      </c>
      <c r="D202" s="13">
        <v>0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R202" s="35"/>
      <c r="S202" s="35"/>
    </row>
    <row r="203" spans="1:19">
      <c r="A203" s="12" t="s">
        <v>205</v>
      </c>
      <c r="B203" s="13"/>
      <c r="C203" s="13">
        <v>-35108767.789999902</v>
      </c>
      <c r="D203" s="13">
        <v>5096359.9600000102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>
        <f>O199-O200</f>
        <v>-30012407.830000006</v>
      </c>
      <c r="R203" s="35"/>
      <c r="S203" s="35"/>
    </row>
    <row r="205" spans="1:19" s="1" customFormat="1" ht="11.25">
      <c r="C205" s="1">
        <f t="shared" ref="C205:O205" si="5">C174-C123</f>
        <v>3.0267983675003052E-9</v>
      </c>
      <c r="D205" s="1">
        <f>D174-D123</f>
        <v>-1.2149699032306671E-3</v>
      </c>
      <c r="E205" s="1">
        <f t="shared" si="5"/>
        <v>0</v>
      </c>
      <c r="F205" s="1">
        <f t="shared" si="5"/>
        <v>0</v>
      </c>
      <c r="G205" s="1">
        <f t="shared" si="5"/>
        <v>0</v>
      </c>
      <c r="H205" s="1">
        <f t="shared" si="5"/>
        <v>0</v>
      </c>
      <c r="I205" s="1">
        <f t="shared" si="5"/>
        <v>0</v>
      </c>
      <c r="J205" s="1">
        <f t="shared" si="5"/>
        <v>0</v>
      </c>
      <c r="K205" s="1">
        <f t="shared" si="5"/>
        <v>0</v>
      </c>
      <c r="L205" s="1">
        <f t="shared" si="5"/>
        <v>0</v>
      </c>
      <c r="M205" s="1">
        <f t="shared" si="5"/>
        <v>0</v>
      </c>
      <c r="N205" s="1">
        <f t="shared" si="5"/>
        <v>0</v>
      </c>
      <c r="O205" s="1">
        <f t="shared" si="5"/>
        <v>-1.214966643601656E-3</v>
      </c>
    </row>
    <row r="206" spans="1:19" s="1" customFormat="1" ht="11.25">
      <c r="C206" s="1">
        <f>C193-C143</f>
        <v>0</v>
      </c>
      <c r="D206" s="1">
        <f t="shared" ref="D206:O206" si="6">D193-D143</f>
        <v>0</v>
      </c>
      <c r="E206" s="1">
        <f t="shared" si="6"/>
        <v>0</v>
      </c>
      <c r="F206" s="1">
        <f t="shared" si="6"/>
        <v>0</v>
      </c>
      <c r="G206" s="1">
        <f t="shared" si="6"/>
        <v>0</v>
      </c>
      <c r="H206" s="1">
        <f t="shared" si="6"/>
        <v>0</v>
      </c>
      <c r="I206" s="1">
        <f t="shared" si="6"/>
        <v>0</v>
      </c>
      <c r="J206" s="1">
        <f t="shared" si="6"/>
        <v>0</v>
      </c>
      <c r="K206" s="1">
        <f t="shared" si="6"/>
        <v>0</v>
      </c>
      <c r="L206" s="1">
        <f t="shared" si="6"/>
        <v>0</v>
      </c>
      <c r="M206" s="1">
        <f t="shared" si="6"/>
        <v>0</v>
      </c>
      <c r="N206" s="1">
        <f t="shared" si="6"/>
        <v>0</v>
      </c>
      <c r="O206" s="1">
        <f t="shared" si="6"/>
        <v>-3.9999894797801971E-3</v>
      </c>
    </row>
    <row r="207" spans="1:19" s="1" customFormat="1" ht="11.25">
      <c r="C207" s="1">
        <f t="shared" ref="C207:N207" si="7">C199-C7</f>
        <v>-14000000</v>
      </c>
      <c r="D207" s="1">
        <f t="shared" si="7"/>
        <v>-9999999.9999999702</v>
      </c>
      <c r="E207" s="1">
        <f t="shared" si="7"/>
        <v>0</v>
      </c>
      <c r="F207" s="1">
        <f t="shared" si="7"/>
        <v>0</v>
      </c>
      <c r="G207" s="1">
        <f t="shared" si="7"/>
        <v>0</v>
      </c>
      <c r="H207" s="1">
        <f t="shared" si="7"/>
        <v>0</v>
      </c>
      <c r="I207" s="1">
        <f t="shared" si="7"/>
        <v>0</v>
      </c>
      <c r="J207" s="1">
        <f t="shared" si="7"/>
        <v>0</v>
      </c>
      <c r="K207" s="1">
        <f t="shared" si="7"/>
        <v>0</v>
      </c>
      <c r="L207" s="1">
        <f t="shared" si="7"/>
        <v>0</v>
      </c>
      <c r="M207" s="1">
        <f t="shared" si="7"/>
        <v>0</v>
      </c>
      <c r="N207" s="1">
        <f t="shared" si="7"/>
        <v>0</v>
      </c>
    </row>
    <row r="208" spans="1:19" s="1" customFormat="1" ht="11.25">
      <c r="C208" s="1">
        <f>B90+C124-C90</f>
        <v>0</v>
      </c>
      <c r="D208" s="1">
        <f>C90+D124-D90</f>
        <v>0</v>
      </c>
      <c r="E208" s="1">
        <f>D90+E123-E90</f>
        <v>1308503206.05</v>
      </c>
      <c r="F208" s="1">
        <f t="shared" ref="F208:N208" si="8">E90+F124-F90</f>
        <v>0</v>
      </c>
      <c r="G208" s="1">
        <f t="shared" si="8"/>
        <v>0</v>
      </c>
      <c r="H208" s="1">
        <f t="shared" si="8"/>
        <v>0</v>
      </c>
      <c r="I208" s="1">
        <f t="shared" si="8"/>
        <v>0</v>
      </c>
      <c r="J208" s="1">
        <f t="shared" si="8"/>
        <v>0</v>
      </c>
      <c r="K208" s="1">
        <f t="shared" si="8"/>
        <v>0</v>
      </c>
      <c r="L208" s="1">
        <f t="shared" si="8"/>
        <v>0</v>
      </c>
      <c r="M208" s="1">
        <f t="shared" si="8"/>
        <v>0</v>
      </c>
      <c r="N208" s="1">
        <f t="shared" si="8"/>
        <v>0</v>
      </c>
    </row>
    <row r="210" spans="3:14">
      <c r="H210" s="31">
        <f>H208-高新2020!H209</f>
        <v>0</v>
      </c>
      <c r="N210" s="35">
        <f>N208-高新2020!N209</f>
        <v>0</v>
      </c>
    </row>
    <row r="211" spans="3:14">
      <c r="C211" s="38"/>
      <c r="I211" s="35" t="e">
        <f>I207-'九江（合并含天祺）2020'!I208-#REF!-九江矿业2020!I208</f>
        <v>#REF!</v>
      </c>
      <c r="J211" s="35" t="e">
        <f>J207-'九江（合并含天祺）2020'!J208-#REF!-九江矿业2020!J208</f>
        <v>#REF!</v>
      </c>
      <c r="K211" s="35" t="e">
        <f>K207-'九江（合并含天祺）2020'!K208-#REF!-九江矿业2020!K208</f>
        <v>#REF!</v>
      </c>
      <c r="L211" s="35" t="e">
        <f>L207-'九江（合并含天祺）2020'!L208-#REF!-九江矿业2020!L208</f>
        <v>#REF!</v>
      </c>
    </row>
    <row r="212" spans="3:14">
      <c r="C212" s="31"/>
    </row>
    <row r="213" spans="3:14">
      <c r="I213" s="31"/>
    </row>
    <row r="214" spans="3:14">
      <c r="J214" s="31"/>
      <c r="L214" s="1">
        <v>-6777526.6799999997</v>
      </c>
    </row>
    <row r="216" spans="3:14">
      <c r="L216" s="31">
        <f>L208-L214-高新2020!L209</f>
        <v>6777526.6799999997</v>
      </c>
    </row>
  </sheetData>
  <phoneticPr fontId="108" type="noConversion"/>
  <pageMargins left="0.7" right="0.7" top="0.75" bottom="0.75" header="0.3" footer="0.3"/>
  <pageSetup paperSize="9" orientation="portrait" horizontalDpi="2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206"/>
  <sheetViews>
    <sheetView workbookViewId="0">
      <pane xSplit="1" ySplit="5" topLeftCell="B103" activePane="bottomRight" state="frozen"/>
      <selection pane="topRight"/>
      <selection pane="bottomLeft"/>
      <selection pane="bottomRight" activeCell="F123" sqref="F123"/>
    </sheetView>
  </sheetViews>
  <sheetFormatPr defaultColWidth="9" defaultRowHeight="13.5"/>
  <cols>
    <col min="1" max="1" width="26.75" customWidth="1"/>
    <col min="2" max="15" width="14.875" customWidth="1"/>
    <col min="16" max="16" width="16.125" customWidth="1"/>
  </cols>
  <sheetData>
    <row r="1" spans="1:15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5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2" t="s">
        <v>19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12" t="s">
        <v>21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2" t="s">
        <v>22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12" t="s">
        <v>23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12" t="s">
        <v>24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12" t="s">
        <v>25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2" t="s">
        <v>26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2" t="s">
        <v>27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2" t="s">
        <v>28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2" t="s">
        <v>29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2" t="s">
        <v>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 t="s">
        <v>31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2" t="s">
        <v>32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2" t="s">
        <v>33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 t="s">
        <v>35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>
      <c r="A23" s="12" t="s">
        <v>36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2" t="s">
        <v>37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>
      <c r="A25" s="12" t="s">
        <v>38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1:15">
      <c r="A26" s="12" t="s">
        <v>39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2" t="s">
        <v>40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2" t="s">
        <v>41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2" t="s">
        <v>42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2" t="s">
        <v>43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2" t="s">
        <v>44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>
      <c r="A32" s="12" t="s">
        <v>46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>
      <c r="A33" s="12" t="s">
        <v>47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>
      <c r="A34" s="12" t="s">
        <v>48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2" t="s">
        <v>49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>
      <c r="A36" s="12" t="s">
        <v>50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2" t="s">
        <v>51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 t="s">
        <v>52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2" t="s">
        <v>53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>
      <c r="A40" s="12" t="s">
        <v>54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>
      <c r="A41" s="12" t="s">
        <v>55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2" t="s">
        <v>56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5">
      <c r="A43" s="12" t="s">
        <v>57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2" t="s">
        <v>58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2" t="s">
        <v>59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2" t="s">
        <v>60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2" t="s">
        <v>61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>
      <c r="A48" s="12" t="s">
        <v>62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2" t="s">
        <v>63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</row>
    <row r="50" spans="1:15">
      <c r="A50" s="12" t="s">
        <v>64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2" t="s">
        <v>65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2" t="s">
        <v>66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2" t="s">
        <v>67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>
      <c r="A54" s="12" t="s">
        <v>68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</row>
    <row r="55" spans="1:1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</row>
    <row r="56" spans="1:15">
      <c r="A56" s="12" t="s">
        <v>69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</row>
    <row r="57" spans="1:15">
      <c r="A57" s="12" t="s">
        <v>70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2" t="s">
        <v>71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2" t="s">
        <v>72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2" t="s">
        <v>73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2" t="s">
        <v>74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2" t="s">
        <v>75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2" t="s">
        <v>76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2" t="s">
        <v>77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2" t="s">
        <v>78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2" t="s">
        <v>79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2" t="s">
        <v>81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2" t="s">
        <v>82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2" t="s">
        <v>83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>
      <c r="A70" s="12" t="s">
        <v>84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2" t="s">
        <v>85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2" t="s">
        <v>86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spans="1:15">
      <c r="A73" s="12" t="s">
        <v>87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2" t="s">
        <v>88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2" t="s">
        <v>89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2" t="s">
        <v>90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2" t="s">
        <v>91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2" t="s">
        <v>92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2" t="s">
        <v>93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>
      <c r="A80" s="12" t="s">
        <v>94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</row>
    <row r="81" spans="1:15">
      <c r="A81" s="12" t="s">
        <v>95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2" t="s">
        <v>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</row>
    <row r="83" spans="1:15">
      <c r="A83" s="12" t="s">
        <v>97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</row>
    <row r="84" spans="1:15">
      <c r="A84" s="12" t="s">
        <v>98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2" t="s">
        <v>99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2" t="s">
        <v>100</v>
      </c>
      <c r="B86" s="16"/>
      <c r="C86" s="16"/>
      <c r="D86" s="16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2" t="s">
        <v>101</v>
      </c>
      <c r="B87" s="16"/>
      <c r="C87" s="46"/>
      <c r="D87" s="46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2" t="s">
        <v>102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>
      <c r="A89" s="12" t="s">
        <v>103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2" t="s">
        <v>104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</row>
    <row r="91" spans="1:15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</row>
    <row r="92" spans="1:15">
      <c r="A92" s="17" t="s">
        <v>105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</row>
    <row r="93" spans="1:15">
      <c r="A93" s="19"/>
      <c r="B93" s="20">
        <v>0</v>
      </c>
      <c r="C93" s="20">
        <v>0</v>
      </c>
      <c r="D93" s="20">
        <v>0</v>
      </c>
      <c r="E93" s="20">
        <v>0</v>
      </c>
      <c r="F93" s="20">
        <v>0</v>
      </c>
      <c r="G93" s="20">
        <v>0</v>
      </c>
      <c r="H93" s="20">
        <v>0</v>
      </c>
      <c r="I93" s="20"/>
      <c r="J93" s="20"/>
      <c r="K93" s="20"/>
      <c r="L93" s="20"/>
      <c r="M93" s="20"/>
      <c r="N93" s="20"/>
      <c r="O93" s="20"/>
    </row>
    <row r="94" spans="1:15" ht="18.75">
      <c r="A94" s="21" t="s">
        <v>106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spans="1:15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</row>
    <row r="96" spans="1:15">
      <c r="A96" s="25" t="s">
        <v>1</v>
      </c>
      <c r="B96" s="26"/>
      <c r="C96" s="26">
        <v>0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/>
      <c r="J96" s="26"/>
      <c r="K96" s="26"/>
      <c r="L96" s="26"/>
      <c r="M96" s="26"/>
      <c r="N96" s="26"/>
      <c r="O96" s="26"/>
    </row>
    <row r="97" spans="1:17">
      <c r="A97" s="27" t="s">
        <v>107</v>
      </c>
      <c r="B97" s="26"/>
      <c r="C97" s="26" t="s">
        <v>108</v>
      </c>
      <c r="D97" s="26" t="s">
        <v>108</v>
      </c>
      <c r="E97" s="26" t="s">
        <v>108</v>
      </c>
      <c r="F97" s="26" t="s">
        <v>108</v>
      </c>
      <c r="G97" s="26" t="s">
        <v>108</v>
      </c>
      <c r="H97" s="26" t="s">
        <v>108</v>
      </c>
      <c r="I97" s="26"/>
      <c r="J97" s="26"/>
      <c r="K97" s="26"/>
      <c r="L97" s="26"/>
      <c r="M97" s="26"/>
      <c r="N97" s="26"/>
      <c r="O97" s="26"/>
    </row>
    <row r="98" spans="1:17">
      <c r="A98" s="10" t="s">
        <v>3</v>
      </c>
      <c r="B98" s="11"/>
      <c r="C98" s="11" t="s">
        <v>5</v>
      </c>
      <c r="D98" s="11" t="s">
        <v>6</v>
      </c>
      <c r="E98" s="11" t="s">
        <v>7</v>
      </c>
      <c r="F98" s="11" t="s">
        <v>8</v>
      </c>
      <c r="G98" s="11" t="s">
        <v>9</v>
      </c>
      <c r="H98" s="11" t="s">
        <v>10</v>
      </c>
      <c r="I98" s="11" t="s">
        <v>11</v>
      </c>
      <c r="J98" s="11" t="s">
        <v>12</v>
      </c>
      <c r="K98" s="11" t="s">
        <v>13</v>
      </c>
      <c r="L98" s="11" t="s">
        <v>14</v>
      </c>
      <c r="M98" s="11" t="s">
        <v>15</v>
      </c>
      <c r="N98" s="11" t="s">
        <v>16</v>
      </c>
      <c r="O98" s="11" t="s">
        <v>17</v>
      </c>
    </row>
    <row r="99" spans="1:17">
      <c r="A99" s="12" t="s">
        <v>109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>
        <f>SUM(C99:N99)</f>
        <v>0</v>
      </c>
      <c r="P99" s="31"/>
      <c r="Q99" s="31"/>
    </row>
    <row r="100" spans="1:17">
      <c r="A100" s="28" t="s">
        <v>110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>
        <f t="shared" ref="O100:O125" si="0">SUM(C100:N100)</f>
        <v>0</v>
      </c>
      <c r="P100" s="31"/>
      <c r="Q100" s="31"/>
    </row>
    <row r="101" spans="1:17">
      <c r="A101" s="28" t="s">
        <v>111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>
        <f t="shared" si="0"/>
        <v>0</v>
      </c>
      <c r="P101" s="31"/>
      <c r="Q101" s="31"/>
    </row>
    <row r="102" spans="1:17">
      <c r="A102" s="12" t="s">
        <v>112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 t="shared" si="0"/>
        <v>0</v>
      </c>
      <c r="P102" s="31"/>
      <c r="Q102" s="31"/>
    </row>
    <row r="103" spans="1:17">
      <c r="A103" s="28" t="s">
        <v>113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si="0"/>
        <v>0</v>
      </c>
      <c r="P103" s="31"/>
      <c r="Q103" s="31"/>
    </row>
    <row r="104" spans="1:17">
      <c r="A104" s="28" t="s">
        <v>114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0"/>
        <v>0</v>
      </c>
      <c r="P104" s="31"/>
      <c r="Q104" s="31"/>
    </row>
    <row r="105" spans="1:17">
      <c r="A105" s="12" t="s">
        <v>115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>
        <f t="shared" si="0"/>
        <v>0</v>
      </c>
      <c r="P105" s="31"/>
      <c r="Q105" s="31"/>
    </row>
    <row r="106" spans="1:17">
      <c r="A106" s="12" t="s">
        <v>116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0"/>
        <v>0</v>
      </c>
      <c r="P106" s="31"/>
      <c r="Q106" s="31"/>
    </row>
    <row r="107" spans="1:17">
      <c r="A107" s="12" t="s">
        <v>117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0"/>
        <v>0</v>
      </c>
      <c r="P107" s="31"/>
      <c r="Q107" s="31"/>
    </row>
    <row r="108" spans="1:17">
      <c r="A108" s="12" t="s">
        <v>118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0"/>
        <v>0</v>
      </c>
      <c r="P108" s="31"/>
      <c r="Q108" s="31"/>
    </row>
    <row r="109" spans="1:17">
      <c r="A109" s="12" t="s">
        <v>119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0"/>
        <v>0</v>
      </c>
      <c r="P109" s="31"/>
      <c r="Q109" s="31"/>
    </row>
    <row r="110" spans="1:17">
      <c r="A110" s="12" t="s">
        <v>120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0"/>
        <v>0</v>
      </c>
      <c r="P110" s="31"/>
      <c r="Q110" s="31"/>
    </row>
    <row r="111" spans="1:17">
      <c r="A111" s="28" t="s">
        <v>121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0"/>
        <v>0</v>
      </c>
      <c r="P111" s="31"/>
      <c r="Q111" s="31"/>
    </row>
    <row r="112" spans="1:17">
      <c r="A112" s="12" t="s">
        <v>122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0"/>
        <v>0</v>
      </c>
      <c r="P112" s="31"/>
      <c r="Q112" s="31"/>
    </row>
    <row r="113" spans="1:17">
      <c r="A113" s="12" t="s">
        <v>125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>
        <f t="shared" si="0"/>
        <v>0</v>
      </c>
      <c r="P113" s="31"/>
      <c r="Q113" s="31"/>
    </row>
    <row r="114" spans="1:17">
      <c r="A114" s="12" t="s">
        <v>126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0"/>
        <v>0</v>
      </c>
      <c r="P114" s="31"/>
      <c r="Q114" s="31"/>
    </row>
    <row r="115" spans="1:17">
      <c r="A115" s="12" t="s">
        <v>210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31"/>
      <c r="Q115" s="31"/>
    </row>
    <row r="116" spans="1:17">
      <c r="A116" s="12" t="s">
        <v>127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f t="shared" si="0"/>
        <v>0</v>
      </c>
      <c r="P116" s="31"/>
      <c r="Q116" s="31"/>
    </row>
    <row r="117" spans="1:17">
      <c r="A117" s="12" t="s">
        <v>211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0"/>
        <v>0</v>
      </c>
      <c r="P117" s="31"/>
      <c r="Q117" s="31"/>
    </row>
    <row r="118" spans="1:17">
      <c r="A118" s="12" t="s">
        <v>128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0"/>
        <v>0</v>
      </c>
      <c r="P118" s="31"/>
      <c r="Q118" s="31"/>
    </row>
    <row r="119" spans="1:17">
      <c r="A119" s="28" t="s">
        <v>129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0"/>
        <v>0</v>
      </c>
      <c r="P119" s="31"/>
      <c r="Q119" s="31"/>
    </row>
    <row r="120" spans="1:17">
      <c r="A120" s="12" t="s">
        <v>130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>
        <f t="shared" si="0"/>
        <v>0</v>
      </c>
      <c r="P120" s="31"/>
      <c r="Q120" s="31"/>
    </row>
    <row r="121" spans="1:17">
      <c r="A121" s="12" t="s">
        <v>131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0"/>
        <v>0</v>
      </c>
      <c r="P121" s="31"/>
      <c r="Q121" s="31"/>
    </row>
    <row r="122" spans="1:17">
      <c r="A122" s="12" t="s">
        <v>132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0"/>
        <v>0</v>
      </c>
      <c r="P122" s="31"/>
      <c r="Q122" s="31"/>
    </row>
    <row r="123" spans="1:17">
      <c r="A123" s="12" t="s">
        <v>133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>
        <f t="shared" si="0"/>
        <v>0</v>
      </c>
      <c r="P123" s="31"/>
      <c r="Q123" s="31"/>
    </row>
    <row r="124" spans="1:17">
      <c r="A124" s="12" t="s">
        <v>134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>
        <f t="shared" si="0"/>
        <v>0</v>
      </c>
      <c r="P124" s="31"/>
      <c r="Q124" s="31"/>
    </row>
    <row r="125" spans="1:17">
      <c r="A125" s="12" t="s">
        <v>135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>
        <f t="shared" si="0"/>
        <v>0</v>
      </c>
      <c r="P125" s="31"/>
      <c r="Q125" s="31"/>
    </row>
    <row r="129" spans="1:17">
      <c r="A129" s="33"/>
      <c r="B129" s="33"/>
      <c r="C129" s="34"/>
      <c r="D129" s="34"/>
      <c r="E129" s="34"/>
      <c r="F129" s="34"/>
      <c r="G129" s="34">
        <v>0</v>
      </c>
      <c r="H129" s="34">
        <v>0</v>
      </c>
      <c r="I129" s="34"/>
      <c r="J129" s="34"/>
      <c r="K129" s="34"/>
      <c r="L129" s="34"/>
      <c r="M129" s="34"/>
      <c r="N129" s="34"/>
      <c r="O129" s="34"/>
    </row>
    <row r="130" spans="1:17">
      <c r="A130" s="10" t="s">
        <v>3</v>
      </c>
      <c r="B130" s="11" t="s">
        <v>4</v>
      </c>
      <c r="C130" s="11" t="s">
        <v>5</v>
      </c>
      <c r="D130" s="11" t="s">
        <v>6</v>
      </c>
      <c r="E130" s="11" t="s">
        <v>7</v>
      </c>
      <c r="F130" s="11" t="s">
        <v>8</v>
      </c>
      <c r="G130" s="11" t="s">
        <v>9</v>
      </c>
      <c r="H130" s="11" t="s">
        <v>10</v>
      </c>
      <c r="I130" s="11" t="s">
        <v>11</v>
      </c>
      <c r="J130" s="11" t="s">
        <v>12</v>
      </c>
      <c r="K130" s="11" t="s">
        <v>13</v>
      </c>
      <c r="L130" s="11" t="s">
        <v>14</v>
      </c>
      <c r="M130" s="11" t="s">
        <v>15</v>
      </c>
      <c r="N130" s="11" t="s">
        <v>16</v>
      </c>
      <c r="O130" s="11" t="s">
        <v>17</v>
      </c>
      <c r="P130" s="35"/>
      <c r="Q130" s="35"/>
    </row>
    <row r="131" spans="1:17">
      <c r="A131" s="12" t="s">
        <v>136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1:17">
      <c r="A132" s="12" t="s">
        <v>137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>
        <f>SUM(C132:N132)</f>
        <v>0</v>
      </c>
      <c r="P132" s="31"/>
      <c r="Q132" s="31"/>
    </row>
    <row r="133" spans="1:17">
      <c r="A133" s="12" t="s">
        <v>138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>
        <f t="shared" ref="O133:O166" si="1">SUM(C133:N133)</f>
        <v>0</v>
      </c>
      <c r="P133" s="31"/>
      <c r="Q133" s="31"/>
    </row>
    <row r="134" spans="1:17">
      <c r="A134" s="12" t="s">
        <v>139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>
        <f t="shared" si="1"/>
        <v>0</v>
      </c>
      <c r="P134" s="31"/>
      <c r="Q134" s="31"/>
    </row>
    <row r="135" spans="1:17">
      <c r="A135" s="12" t="s">
        <v>140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 t="shared" si="1"/>
        <v>0</v>
      </c>
      <c r="P135" s="31"/>
      <c r="Q135" s="31"/>
    </row>
    <row r="136" spans="1:17">
      <c r="A136" s="12" t="s">
        <v>141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si="1"/>
        <v>0</v>
      </c>
      <c r="P136" s="31"/>
      <c r="Q136" s="31"/>
    </row>
    <row r="137" spans="1:17">
      <c r="A137" s="12" t="s">
        <v>142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1"/>
        <v>0</v>
      </c>
      <c r="P137" s="31"/>
      <c r="Q137" s="31"/>
    </row>
    <row r="138" spans="1:17">
      <c r="A138" s="12" t="s">
        <v>143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1"/>
        <v>0</v>
      </c>
      <c r="P138" s="31"/>
      <c r="Q138" s="31"/>
    </row>
    <row r="139" spans="1:17">
      <c r="A139" s="12" t="s">
        <v>144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1"/>
        <v>0</v>
      </c>
      <c r="P139" s="31"/>
      <c r="Q139" s="31"/>
    </row>
    <row r="140" spans="1:17">
      <c r="A140" s="12" t="s">
        <v>145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1"/>
        <v>0</v>
      </c>
      <c r="P140" s="31"/>
      <c r="Q140" s="31"/>
    </row>
    <row r="141" spans="1:17">
      <c r="A141" s="12" t="s">
        <v>146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1"/>
        <v>0</v>
      </c>
      <c r="P141" s="31"/>
      <c r="Q141" s="31"/>
    </row>
    <row r="142" spans="1:17">
      <c r="A142" s="12" t="s">
        <v>147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1"/>
        <v>0</v>
      </c>
      <c r="P142" s="31"/>
      <c r="Q142" s="31"/>
    </row>
    <row r="143" spans="1:17">
      <c r="A143" s="12" t="s">
        <v>148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1"/>
        <v>0</v>
      </c>
      <c r="P143" s="31"/>
      <c r="Q143" s="31"/>
    </row>
    <row r="144" spans="1:17">
      <c r="A144" s="12" t="s">
        <v>149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1"/>
        <v>0</v>
      </c>
      <c r="P144" s="31"/>
      <c r="Q144" s="31"/>
    </row>
    <row r="145" spans="1:17">
      <c r="A145" s="12" t="s">
        <v>150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1"/>
        <v>0</v>
      </c>
      <c r="P145" s="31"/>
      <c r="Q145" s="31"/>
    </row>
    <row r="146" spans="1:17">
      <c r="A146" s="12" t="s">
        <v>151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1"/>
        <v>0</v>
      </c>
      <c r="P146" s="31"/>
      <c r="Q146" s="31"/>
    </row>
    <row r="147" spans="1:17">
      <c r="A147" s="12" t="s">
        <v>152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1"/>
        <v>0</v>
      </c>
      <c r="P147" s="31"/>
      <c r="Q147" s="31"/>
    </row>
    <row r="148" spans="1:17">
      <c r="A148" s="12" t="s">
        <v>153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1"/>
        <v>0</v>
      </c>
      <c r="P148" s="31"/>
      <c r="Q148" s="31"/>
    </row>
    <row r="149" spans="1:17">
      <c r="A149" s="12" t="s">
        <v>154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1"/>
        <v>0</v>
      </c>
      <c r="P149" s="31"/>
      <c r="Q149" s="31"/>
    </row>
    <row r="150" spans="1:17">
      <c r="A150" s="12" t="s">
        <v>155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1"/>
        <v>0</v>
      </c>
      <c r="P150" s="31"/>
      <c r="Q150" s="31"/>
    </row>
    <row r="151" spans="1:17">
      <c r="A151" s="12" t="s">
        <v>156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1"/>
        <v>0</v>
      </c>
      <c r="P151" s="31"/>
      <c r="Q151" s="31"/>
    </row>
    <row r="152" spans="1:17">
      <c r="A152" s="12" t="s">
        <v>157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1"/>
        <v>0</v>
      </c>
      <c r="P152" s="31"/>
      <c r="Q152" s="31"/>
    </row>
    <row r="153" spans="1:17">
      <c r="A153" s="12" t="s">
        <v>158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1"/>
        <v>0</v>
      </c>
      <c r="P153" s="31"/>
      <c r="Q153" s="31"/>
    </row>
    <row r="154" spans="1:17">
      <c r="A154" s="12" t="s">
        <v>159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1"/>
        <v>0</v>
      </c>
      <c r="P154" s="31"/>
      <c r="Q154" s="31"/>
    </row>
    <row r="155" spans="1:17">
      <c r="A155" s="12" t="s">
        <v>160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1"/>
        <v>0</v>
      </c>
      <c r="P155" s="31"/>
      <c r="Q155" s="31"/>
    </row>
    <row r="156" spans="1:17">
      <c r="A156" s="12" t="s">
        <v>161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1"/>
        <v>0</v>
      </c>
      <c r="P156" s="31"/>
      <c r="Q156" s="31"/>
    </row>
    <row r="157" spans="1:17">
      <c r="A157" s="12" t="s">
        <v>162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1"/>
        <v>0</v>
      </c>
      <c r="P157" s="31"/>
      <c r="Q157" s="31"/>
    </row>
    <row r="158" spans="1:17">
      <c r="A158" s="12" t="s">
        <v>163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1"/>
        <v>0</v>
      </c>
      <c r="P158" s="31"/>
      <c r="Q158" s="31"/>
    </row>
    <row r="159" spans="1:17">
      <c r="A159" s="12" t="s">
        <v>164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1"/>
        <v>0</v>
      </c>
      <c r="P159" s="31"/>
      <c r="Q159" s="31"/>
    </row>
    <row r="160" spans="1:17">
      <c r="A160" s="12" t="s">
        <v>165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1"/>
        <v>0</v>
      </c>
      <c r="P160" s="31"/>
      <c r="Q160" s="31"/>
    </row>
    <row r="161" spans="1:17">
      <c r="A161" s="12" t="s">
        <v>166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1"/>
        <v>0</v>
      </c>
      <c r="P161" s="31"/>
      <c r="Q161" s="31"/>
    </row>
    <row r="162" spans="1:17">
      <c r="A162" s="12" t="s">
        <v>167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1"/>
        <v>0</v>
      </c>
      <c r="P162" s="31"/>
      <c r="Q162" s="31"/>
    </row>
    <row r="163" spans="1:17">
      <c r="A163" s="12" t="s">
        <v>168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1"/>
        <v>0</v>
      </c>
      <c r="P163" s="31"/>
      <c r="Q163" s="31"/>
    </row>
    <row r="164" spans="1:17">
      <c r="A164" s="12" t="s">
        <v>169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1"/>
        <v>0</v>
      </c>
      <c r="P164" s="31"/>
      <c r="Q164" s="31"/>
    </row>
    <row r="165" spans="1:17">
      <c r="A165" s="12" t="s">
        <v>170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1"/>
        <v>0</v>
      </c>
      <c r="P165" s="31"/>
      <c r="Q165" s="31"/>
    </row>
    <row r="166" spans="1:17">
      <c r="A166" s="12" t="s">
        <v>171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1"/>
        <v>0</v>
      </c>
      <c r="P166" s="31"/>
      <c r="Q166" s="31"/>
    </row>
    <row r="167" spans="1:17">
      <c r="A167" s="12" t="s">
        <v>172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>C167</f>
        <v>0</v>
      </c>
      <c r="P167" s="31"/>
      <c r="Q167" s="31"/>
    </row>
    <row r="168" spans="1:17">
      <c r="A168" s="12" t="s">
        <v>173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>O167+O166</f>
        <v>0</v>
      </c>
      <c r="P168" s="31"/>
      <c r="Q168" s="31"/>
    </row>
    <row r="169" spans="1:17">
      <c r="A169" s="12" t="s">
        <v>174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31"/>
      <c r="Q169" s="31"/>
    </row>
    <row r="170" spans="1:17">
      <c r="A170" s="12" t="s">
        <v>175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31"/>
      <c r="Q170" s="31"/>
    </row>
    <row r="171" spans="1:17">
      <c r="A171" s="12" t="s">
        <v>176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31"/>
      <c r="Q171" s="31"/>
    </row>
    <row r="172" spans="1:17">
      <c r="A172" s="12" t="s">
        <v>177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>
        <f t="shared" ref="O172:O191" si="2">SUM(C172:N172)</f>
        <v>0</v>
      </c>
      <c r="P172" s="31"/>
      <c r="Q172" s="31"/>
    </row>
    <row r="173" spans="1:17">
      <c r="A173" s="12" t="s">
        <v>178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>
        <f t="shared" si="2"/>
        <v>0</v>
      </c>
      <c r="P173" s="31"/>
      <c r="Q173" s="31"/>
    </row>
    <row r="174" spans="1:17">
      <c r="A174" s="12" t="s">
        <v>179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>
        <f t="shared" si="2"/>
        <v>0</v>
      </c>
      <c r="P174" s="31"/>
      <c r="Q174" s="31"/>
    </row>
    <row r="175" spans="1:17">
      <c r="A175" s="12" t="s">
        <v>180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si="2"/>
        <v>0</v>
      </c>
      <c r="P175" s="31"/>
      <c r="Q175" s="31"/>
    </row>
    <row r="176" spans="1:17">
      <c r="A176" s="12" t="s">
        <v>181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2"/>
        <v>0</v>
      </c>
      <c r="P176" s="31"/>
      <c r="Q176" s="31"/>
    </row>
    <row r="177" spans="1:17">
      <c r="A177" s="12" t="s">
        <v>182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2"/>
        <v>0</v>
      </c>
      <c r="P177" s="31"/>
      <c r="Q177" s="31"/>
    </row>
    <row r="178" spans="1:17">
      <c r="A178" s="12" t="s">
        <v>183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2"/>
        <v>0</v>
      </c>
      <c r="P178" s="31"/>
      <c r="Q178" s="31"/>
    </row>
    <row r="179" spans="1:17">
      <c r="A179" s="12" t="s">
        <v>184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2"/>
        <v>0</v>
      </c>
      <c r="P179" s="31"/>
      <c r="Q179" s="31"/>
    </row>
    <row r="180" spans="1:17">
      <c r="A180" s="12" t="s">
        <v>185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2"/>
        <v>0</v>
      </c>
      <c r="P180" s="31"/>
      <c r="Q180" s="31"/>
    </row>
    <row r="181" spans="1:17">
      <c r="A181" s="12" t="s">
        <v>186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2"/>
        <v>0</v>
      </c>
      <c r="P181" s="31"/>
      <c r="Q181" s="31"/>
    </row>
    <row r="182" spans="1:17">
      <c r="A182" s="12" t="s">
        <v>187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2"/>
        <v>0</v>
      </c>
      <c r="P182" s="31"/>
      <c r="Q182" s="31"/>
    </row>
    <row r="183" spans="1:17">
      <c r="A183" s="12" t="s">
        <v>188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2"/>
        <v>0</v>
      </c>
      <c r="P183" s="31"/>
      <c r="Q183" s="31"/>
    </row>
    <row r="184" spans="1:17">
      <c r="A184" s="12" t="s">
        <v>189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2"/>
        <v>0</v>
      </c>
      <c r="P184" s="31"/>
      <c r="Q184" s="31"/>
    </row>
    <row r="185" spans="1:17">
      <c r="A185" s="12" t="s">
        <v>190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2"/>
        <v>0</v>
      </c>
      <c r="P185" s="31"/>
      <c r="Q185" s="31"/>
    </row>
    <row r="186" spans="1:17">
      <c r="A186" s="12" t="s">
        <v>191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2"/>
        <v>0</v>
      </c>
      <c r="P186" s="31"/>
      <c r="Q186" s="31"/>
    </row>
    <row r="187" spans="1:17">
      <c r="A187" s="12" t="s">
        <v>192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2"/>
        <v>0</v>
      </c>
      <c r="P187" s="31"/>
      <c r="Q187" s="31"/>
    </row>
    <row r="188" spans="1:17">
      <c r="A188" s="12" t="s">
        <v>193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2"/>
        <v>0</v>
      </c>
      <c r="P188" s="31"/>
      <c r="Q188" s="31"/>
    </row>
    <row r="189" spans="1:17">
      <c r="A189" s="12" t="s">
        <v>194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2"/>
        <v>0</v>
      </c>
      <c r="P189" s="31"/>
      <c r="Q189" s="31"/>
    </row>
    <row r="190" spans="1:17">
      <c r="A190" s="12" t="s">
        <v>195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2"/>
        <v>0</v>
      </c>
      <c r="P190" s="31"/>
      <c r="Q190" s="31"/>
    </row>
    <row r="191" spans="1:17">
      <c r="A191" s="12" t="s">
        <v>146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2"/>
        <v>0</v>
      </c>
      <c r="P191" s="31"/>
      <c r="Q191" s="31"/>
    </row>
    <row r="192" spans="1:17">
      <c r="A192" s="12" t="s">
        <v>196</v>
      </c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31"/>
      <c r="Q192" s="31"/>
    </row>
    <row r="193" spans="1:17">
      <c r="A193" s="12" t="s">
        <v>197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31"/>
      <c r="Q193" s="31"/>
    </row>
    <row r="194" spans="1:17">
      <c r="A194" s="12" t="s">
        <v>198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31"/>
      <c r="Q194" s="31"/>
    </row>
    <row r="195" spans="1:17">
      <c r="A195" s="12" t="s">
        <v>199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1"/>
      <c r="Q195" s="31"/>
    </row>
    <row r="196" spans="1:17">
      <c r="A196" s="12" t="s">
        <v>200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1"/>
      <c r="Q196" s="31"/>
    </row>
    <row r="197" spans="1:17">
      <c r="A197" s="12" t="s">
        <v>201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>
        <f>O168</f>
        <v>0</v>
      </c>
      <c r="P197" s="31"/>
      <c r="Q197" s="31"/>
    </row>
    <row r="198" spans="1:17">
      <c r="A198" s="12" t="s">
        <v>202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>
        <f>O167</f>
        <v>0</v>
      </c>
      <c r="P198" s="31"/>
      <c r="Q198" s="31"/>
    </row>
    <row r="199" spans="1:17">
      <c r="A199" s="12" t="s">
        <v>203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1"/>
      <c r="Q199" s="31"/>
    </row>
    <row r="200" spans="1:17">
      <c r="A200" s="12" t="s">
        <v>204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31"/>
      <c r="Q200" s="31"/>
    </row>
    <row r="201" spans="1:17">
      <c r="A201" s="12" t="s">
        <v>205</v>
      </c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O197-O198</f>
        <v>0</v>
      </c>
      <c r="P201" s="31"/>
      <c r="Q201" s="31"/>
    </row>
    <row r="203" spans="1:17" s="1" customFormat="1" ht="11.25">
      <c r="C203" s="1">
        <f>C172-C120</f>
        <v>0</v>
      </c>
      <c r="D203" s="1">
        <f t="shared" ref="D203:O203" si="3">D172-D120</f>
        <v>0</v>
      </c>
      <c r="E203" s="1">
        <f t="shared" si="3"/>
        <v>0</v>
      </c>
      <c r="F203" s="1">
        <f t="shared" si="3"/>
        <v>0</v>
      </c>
      <c r="G203" s="1">
        <f t="shared" si="3"/>
        <v>0</v>
      </c>
      <c r="H203" s="1">
        <f t="shared" si="3"/>
        <v>0</v>
      </c>
      <c r="I203" s="1">
        <f t="shared" si="3"/>
        <v>0</v>
      </c>
      <c r="J203" s="1">
        <f t="shared" si="3"/>
        <v>0</v>
      </c>
      <c r="K203" s="1">
        <f t="shared" si="3"/>
        <v>0</v>
      </c>
      <c r="L203" s="1">
        <f t="shared" si="3"/>
        <v>0</v>
      </c>
      <c r="M203" s="1">
        <f t="shared" si="3"/>
        <v>0</v>
      </c>
      <c r="N203" s="1">
        <f t="shared" si="3"/>
        <v>0</v>
      </c>
      <c r="O203" s="1">
        <f t="shared" si="3"/>
        <v>0</v>
      </c>
    </row>
    <row r="204" spans="1:17" s="1" customFormat="1" ht="11.25">
      <c r="C204" s="1">
        <f>C191-C141</f>
        <v>0</v>
      </c>
      <c r="D204" s="1">
        <f t="shared" ref="D204:O204" si="4">D191-D141</f>
        <v>0</v>
      </c>
      <c r="E204" s="1">
        <f t="shared" si="4"/>
        <v>0</v>
      </c>
      <c r="F204" s="1">
        <f t="shared" si="4"/>
        <v>0</v>
      </c>
      <c r="G204" s="1">
        <f t="shared" si="4"/>
        <v>0</v>
      </c>
      <c r="H204" s="1">
        <f t="shared" si="4"/>
        <v>0</v>
      </c>
      <c r="I204" s="1">
        <f t="shared" si="4"/>
        <v>0</v>
      </c>
      <c r="J204" s="1">
        <f t="shared" si="4"/>
        <v>0</v>
      </c>
      <c r="K204" s="1">
        <f t="shared" si="4"/>
        <v>0</v>
      </c>
      <c r="L204" s="1">
        <f t="shared" si="4"/>
        <v>0</v>
      </c>
      <c r="M204" s="1">
        <f t="shared" si="4"/>
        <v>0</v>
      </c>
      <c r="N204" s="1">
        <f t="shared" si="4"/>
        <v>0</v>
      </c>
      <c r="O204" s="1">
        <f t="shared" si="4"/>
        <v>0</v>
      </c>
    </row>
    <row r="205" spans="1:17" s="1" customFormat="1" ht="11.25">
      <c r="C205" s="1">
        <f>C197-C7</f>
        <v>0</v>
      </c>
      <c r="D205" s="1">
        <f t="shared" ref="D205:N205" si="5">D197-D7</f>
        <v>0</v>
      </c>
      <c r="E205" s="1">
        <f t="shared" si="5"/>
        <v>0</v>
      </c>
      <c r="F205" s="1">
        <f t="shared" si="5"/>
        <v>0</v>
      </c>
      <c r="G205" s="1">
        <f t="shared" si="5"/>
        <v>0</v>
      </c>
      <c r="H205" s="1">
        <f t="shared" si="5"/>
        <v>0</v>
      </c>
      <c r="I205" s="1">
        <f t="shared" si="5"/>
        <v>0</v>
      </c>
      <c r="J205" s="1">
        <f t="shared" si="5"/>
        <v>0</v>
      </c>
      <c r="K205" s="1">
        <f t="shared" si="5"/>
        <v>0</v>
      </c>
      <c r="L205" s="1">
        <f t="shared" si="5"/>
        <v>0</v>
      </c>
      <c r="M205" s="1">
        <f t="shared" si="5"/>
        <v>0</v>
      </c>
      <c r="N205" s="1">
        <f t="shared" si="5"/>
        <v>0</v>
      </c>
    </row>
    <row r="206" spans="1:17" s="1" customFormat="1" ht="11.25">
      <c r="D206" s="1">
        <f t="shared" ref="D206:I206" si="6">C87+D120-D87</f>
        <v>0</v>
      </c>
      <c r="E206" s="1">
        <f t="shared" si="6"/>
        <v>0</v>
      </c>
      <c r="F206" s="1">
        <f t="shared" si="6"/>
        <v>0</v>
      </c>
      <c r="G206" s="1">
        <f t="shared" si="6"/>
        <v>0</v>
      </c>
      <c r="H206" s="1">
        <f t="shared" si="6"/>
        <v>0</v>
      </c>
      <c r="I206" s="1">
        <f t="shared" si="6"/>
        <v>0</v>
      </c>
    </row>
  </sheetData>
  <phoneticPr fontId="10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Q215"/>
  <sheetViews>
    <sheetView workbookViewId="0">
      <pane xSplit="1" ySplit="5" topLeftCell="B189" activePane="bottomRight" state="frozen"/>
      <selection pane="topRight"/>
      <selection pane="bottomLeft"/>
      <selection pane="bottomRight" activeCell="H205" sqref="H205"/>
    </sheetView>
  </sheetViews>
  <sheetFormatPr defaultColWidth="9" defaultRowHeight="13.5"/>
  <cols>
    <col min="1" max="1" width="26.75" customWidth="1"/>
    <col min="2" max="15" width="14.875" customWidth="1"/>
  </cols>
  <sheetData>
    <row r="1" spans="1:15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5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2" t="s">
        <v>19</v>
      </c>
      <c r="B7" s="13">
        <v>2371026.2599999998</v>
      </c>
      <c r="C7" s="13">
        <v>1114626.9099999999</v>
      </c>
      <c r="D7" s="13">
        <v>3948071.49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12" t="s">
        <v>21</v>
      </c>
      <c r="B9" s="13">
        <v>163528598.41999999</v>
      </c>
      <c r="C9" s="13">
        <v>101981849.38</v>
      </c>
      <c r="D9" s="13">
        <v>148295880.58000001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2" t="s">
        <v>22</v>
      </c>
      <c r="B10" s="13">
        <v>295745426.13999999</v>
      </c>
      <c r="C10" s="13">
        <v>299834997.52000004</v>
      </c>
      <c r="D10" s="13">
        <v>214383486.85000002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12" t="s">
        <v>23</v>
      </c>
      <c r="B11" s="13">
        <v>14558896.390000001</v>
      </c>
      <c r="C11" s="13">
        <v>14558896.390000001</v>
      </c>
      <c r="D11" s="13">
        <v>14558896.390000001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12" t="s">
        <v>24</v>
      </c>
      <c r="B12" s="14">
        <v>281186529.75</v>
      </c>
      <c r="C12" s="14">
        <v>285276101.13000005</v>
      </c>
      <c r="D12" s="14">
        <v>199824590.46000004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12" t="s">
        <v>25</v>
      </c>
      <c r="B13" s="13">
        <v>158499.56</v>
      </c>
      <c r="C13" s="13">
        <v>175943.46</v>
      </c>
      <c r="D13" s="13">
        <v>140497.78999999951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2" t="s">
        <v>26</v>
      </c>
      <c r="B14" s="13">
        <v>0</v>
      </c>
      <c r="C14" s="13">
        <v>0</v>
      </c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2" t="s">
        <v>27</v>
      </c>
      <c r="B15" s="13">
        <v>0</v>
      </c>
      <c r="C15" s="13">
        <v>0</v>
      </c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2" t="s">
        <v>28</v>
      </c>
      <c r="B16" s="13">
        <v>229384.57</v>
      </c>
      <c r="C16" s="13">
        <v>329799.79000000004</v>
      </c>
      <c r="D16" s="13">
        <v>243508.71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2" t="s">
        <v>29</v>
      </c>
      <c r="B17" s="13">
        <v>14694.23</v>
      </c>
      <c r="C17" s="13">
        <v>14694.23</v>
      </c>
      <c r="D17" s="13">
        <v>14694.23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2" t="s">
        <v>30</v>
      </c>
      <c r="B18" s="14">
        <v>214690.34</v>
      </c>
      <c r="C18" s="14">
        <v>315105.56000000006</v>
      </c>
      <c r="D18" s="14">
        <v>228814.47999999998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 t="s">
        <v>31</v>
      </c>
      <c r="B19" s="13">
        <v>20938056.559999999</v>
      </c>
      <c r="C19" s="13">
        <v>21194194.199999999</v>
      </c>
      <c r="D19" s="13">
        <v>23227141.5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2" t="s">
        <v>32</v>
      </c>
      <c r="B20" s="13">
        <v>0</v>
      </c>
      <c r="C20" s="13">
        <v>0</v>
      </c>
      <c r="D20" s="13">
        <v>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2" t="s">
        <v>33</v>
      </c>
      <c r="B21" s="14">
        <v>20938056.559999999</v>
      </c>
      <c r="C21" s="14">
        <v>21194194.199999999</v>
      </c>
      <c r="D21" s="14">
        <v>23227141.5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 t="s">
        <v>34</v>
      </c>
      <c r="B22" s="14">
        <v>0</v>
      </c>
      <c r="C22" s="14">
        <v>0</v>
      </c>
      <c r="D22" s="14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2" t="s">
        <v>35</v>
      </c>
      <c r="B23" s="13">
        <v>0</v>
      </c>
      <c r="C23" s="13">
        <v>0</v>
      </c>
      <c r="D23" s="13"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2" t="s">
        <v>36</v>
      </c>
      <c r="B24" s="13">
        <v>2341198.02</v>
      </c>
      <c r="C24" s="13">
        <v>2291008.7999999998</v>
      </c>
      <c r="D24" s="13">
        <v>4188431.03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2" t="s">
        <v>37</v>
      </c>
      <c r="B25" s="14">
        <v>470738598.91000003</v>
      </c>
      <c r="C25" s="14">
        <v>412348829.44000006</v>
      </c>
      <c r="D25" s="14">
        <v>379853427.33000004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2" t="s">
        <v>38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2" t="s">
        <v>39</v>
      </c>
      <c r="B27" s="13">
        <v>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2" t="s">
        <v>40</v>
      </c>
      <c r="B28" s="13"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2" t="s">
        <v>41</v>
      </c>
      <c r="B29" s="13">
        <v>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2" t="s">
        <v>42</v>
      </c>
      <c r="B30" s="13"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2" t="s">
        <v>43</v>
      </c>
      <c r="B31" s="13">
        <v>0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2" t="s">
        <v>44</v>
      </c>
      <c r="B32" s="14">
        <v>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2" t="s">
        <v>45</v>
      </c>
      <c r="B33" s="14">
        <v>0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2" t="s">
        <v>46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2" t="s">
        <v>47</v>
      </c>
      <c r="B35" s="13">
        <v>41349122.479999997</v>
      </c>
      <c r="C35" s="13">
        <v>41349122.479999997</v>
      </c>
      <c r="D35" s="13">
        <v>41349122.479999997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2" t="s">
        <v>48</v>
      </c>
      <c r="B36" s="13">
        <v>11418962.84</v>
      </c>
      <c r="C36" s="13">
        <v>11886472.560000001</v>
      </c>
      <c r="D36" s="13">
        <v>12353983.35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2" t="s">
        <v>49</v>
      </c>
      <c r="B37" s="14">
        <v>29930159.640000001</v>
      </c>
      <c r="C37" s="14">
        <v>29462649.919999994</v>
      </c>
      <c r="D37" s="14">
        <v>28995139.129999995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 t="s">
        <v>50</v>
      </c>
      <c r="B38" s="13">
        <v>0</v>
      </c>
      <c r="C38" s="13">
        <v>0</v>
      </c>
      <c r="D38" s="13">
        <v>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2" t="s">
        <v>51</v>
      </c>
      <c r="B39" s="14">
        <v>29930159.640000001</v>
      </c>
      <c r="C39" s="14">
        <v>29462649.919999994</v>
      </c>
      <c r="D39" s="14">
        <v>28995139.129999995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2" t="s">
        <v>52</v>
      </c>
      <c r="B40" s="13">
        <v>4150642.61</v>
      </c>
      <c r="C40" s="13">
        <v>4150642.61</v>
      </c>
      <c r="D40" s="13">
        <v>4150642.61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2" t="s">
        <v>53</v>
      </c>
      <c r="B41" s="13">
        <v>0</v>
      </c>
      <c r="C41" s="13">
        <v>0</v>
      </c>
      <c r="D41" s="13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2" t="s">
        <v>54</v>
      </c>
      <c r="B42" s="14">
        <v>4150642.61</v>
      </c>
      <c r="C42" s="14">
        <v>4150642.61</v>
      </c>
      <c r="D42" s="14">
        <v>4150642.61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2" t="s">
        <v>55</v>
      </c>
      <c r="B43" s="13">
        <v>369879.97</v>
      </c>
      <c r="C43" s="13">
        <v>369879.97</v>
      </c>
      <c r="D43" s="13">
        <v>369879.97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2" t="s">
        <v>56</v>
      </c>
      <c r="B44" s="13">
        <v>0</v>
      </c>
      <c r="C44" s="13">
        <v>0</v>
      </c>
      <c r="D44" s="13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2" t="s">
        <v>57</v>
      </c>
      <c r="B45" s="13">
        <v>0</v>
      </c>
      <c r="C45" s="13">
        <v>0</v>
      </c>
      <c r="D45" s="13"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2" t="s">
        <v>58</v>
      </c>
      <c r="B46" s="13">
        <v>0</v>
      </c>
      <c r="C46" s="13">
        <v>0</v>
      </c>
      <c r="D46" s="13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2" t="s">
        <v>59</v>
      </c>
      <c r="B47" s="13">
        <v>0</v>
      </c>
      <c r="C47" s="13">
        <v>0</v>
      </c>
      <c r="D47" s="13">
        <v>0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2" t="s">
        <v>60</v>
      </c>
      <c r="B48" s="13">
        <v>0</v>
      </c>
      <c r="C48" s="13">
        <v>0</v>
      </c>
      <c r="D48" s="13">
        <v>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2" t="s">
        <v>61</v>
      </c>
      <c r="B49" s="14">
        <v>0</v>
      </c>
      <c r="C49" s="14">
        <v>0</v>
      </c>
      <c r="D49" s="14">
        <v>0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>
      <c r="A50" s="12" t="s">
        <v>62</v>
      </c>
      <c r="B50" s="13">
        <v>0</v>
      </c>
      <c r="C50" s="13">
        <v>0</v>
      </c>
      <c r="D50" s="13">
        <v>0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2" t="s">
        <v>63</v>
      </c>
      <c r="B51" s="13">
        <v>0</v>
      </c>
      <c r="C51" s="13">
        <v>0</v>
      </c>
      <c r="D51" s="13">
        <v>0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2" t="s">
        <v>64</v>
      </c>
      <c r="B52" s="13">
        <v>11829240.689999999</v>
      </c>
      <c r="C52" s="13">
        <v>11765368.01</v>
      </c>
      <c r="D52" s="13">
        <v>11701495.310000001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2" t="s">
        <v>65</v>
      </c>
      <c r="B53" s="13">
        <v>3675899.15</v>
      </c>
      <c r="C53" s="13">
        <v>3675899.15</v>
      </c>
      <c r="D53" s="13">
        <v>3675899.15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2" t="s">
        <v>66</v>
      </c>
      <c r="B54" s="13">
        <v>70700</v>
      </c>
      <c r="C54" s="13">
        <v>52200</v>
      </c>
      <c r="D54" s="13">
        <v>89730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2" t="s">
        <v>67</v>
      </c>
      <c r="B55" s="14">
        <v>50026522.060000002</v>
      </c>
      <c r="C55" s="14">
        <v>49476639.659999989</v>
      </c>
      <c r="D55" s="14">
        <v>48982786.169999994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>
      <c r="A56" s="12" t="s">
        <v>68</v>
      </c>
      <c r="B56" s="15">
        <v>520765120.97000003</v>
      </c>
      <c r="C56" s="15">
        <v>461825469.10000002</v>
      </c>
      <c r="D56" s="15">
        <v>428836213.50000006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2" t="s">
        <v>69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2" t="s">
        <v>70</v>
      </c>
      <c r="B59" s="13">
        <v>0</v>
      </c>
      <c r="C59" s="13">
        <v>0</v>
      </c>
      <c r="D59" s="13">
        <v>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2" t="s">
        <v>71</v>
      </c>
      <c r="B60" s="13">
        <v>0</v>
      </c>
      <c r="C60" s="13">
        <v>0</v>
      </c>
      <c r="D60" s="13">
        <v>0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2" t="s">
        <v>72</v>
      </c>
      <c r="B61" s="13">
        <v>0</v>
      </c>
      <c r="C61" s="13">
        <v>0</v>
      </c>
      <c r="D61" s="13">
        <v>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2" t="s">
        <v>73</v>
      </c>
      <c r="B62" s="13">
        <v>400382516.92000002</v>
      </c>
      <c r="C62" s="13">
        <v>348683884.88</v>
      </c>
      <c r="D62" s="13">
        <v>317326530.18999994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2" t="s">
        <v>74</v>
      </c>
      <c r="B63" s="13">
        <v>17135471.359999999</v>
      </c>
      <c r="C63" s="13">
        <v>17313417.710000001</v>
      </c>
      <c r="D63" s="13">
        <v>16942638.829999998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2" t="s">
        <v>75</v>
      </c>
      <c r="B64" s="13">
        <v>705838.13</v>
      </c>
      <c r="C64" s="13">
        <v>394096.78</v>
      </c>
      <c r="D64" s="13">
        <v>398516.88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2" t="s">
        <v>76</v>
      </c>
      <c r="B65" s="13">
        <v>15596388.310000001</v>
      </c>
      <c r="C65" s="13">
        <v>8342695.1600000001</v>
      </c>
      <c r="D65" s="13">
        <v>10192935.029999999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2" t="s">
        <v>77</v>
      </c>
      <c r="B66" s="13">
        <v>0</v>
      </c>
      <c r="C66" s="13">
        <v>0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2" t="s">
        <v>78</v>
      </c>
      <c r="B67" s="13">
        <v>0</v>
      </c>
      <c r="C67" s="13">
        <v>0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2" t="s">
        <v>79</v>
      </c>
      <c r="B68" s="13">
        <v>777407.54</v>
      </c>
      <c r="C68" s="13">
        <v>1494558.09</v>
      </c>
      <c r="D68" s="13">
        <v>223605.25999999998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2" t="s">
        <v>80</v>
      </c>
      <c r="B69" s="13">
        <v>0</v>
      </c>
      <c r="C69" s="13">
        <v>0</v>
      </c>
      <c r="D69" s="13">
        <v>0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2" t="s">
        <v>81</v>
      </c>
      <c r="B70" s="13">
        <v>0</v>
      </c>
      <c r="C70" s="13">
        <v>0</v>
      </c>
      <c r="D70" s="13">
        <v>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2" t="s">
        <v>82</v>
      </c>
      <c r="B71" s="13">
        <v>0</v>
      </c>
      <c r="C71" s="13">
        <v>0</v>
      </c>
      <c r="D71" s="13">
        <v>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2" t="s">
        <v>83</v>
      </c>
      <c r="B72" s="14">
        <v>434597622.25999999</v>
      </c>
      <c r="C72" s="14">
        <v>376228652.61999995</v>
      </c>
      <c r="D72" s="14">
        <v>345084226.18999988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2" t="s">
        <v>84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2" t="s">
        <v>85</v>
      </c>
      <c r="B74" s="13">
        <v>0</v>
      </c>
      <c r="C74" s="13">
        <v>0</v>
      </c>
      <c r="D74" s="13">
        <v>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2" t="s">
        <v>86</v>
      </c>
      <c r="B75" s="13">
        <v>0</v>
      </c>
      <c r="C75" s="13">
        <v>0</v>
      </c>
      <c r="D75" s="13">
        <v>0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2" t="s">
        <v>87</v>
      </c>
      <c r="B76" s="13">
        <v>0</v>
      </c>
      <c r="C76" s="13">
        <v>0</v>
      </c>
      <c r="D76" s="13">
        <v>0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2" t="s">
        <v>88</v>
      </c>
      <c r="B77" s="13">
        <v>0</v>
      </c>
      <c r="C77" s="13">
        <v>0</v>
      </c>
      <c r="D77" s="13">
        <v>0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2" t="s">
        <v>89</v>
      </c>
      <c r="B78" s="13">
        <v>0</v>
      </c>
      <c r="C78" s="13">
        <v>0</v>
      </c>
      <c r="D78" s="13">
        <v>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2" t="s">
        <v>90</v>
      </c>
      <c r="B79" s="13">
        <v>0</v>
      </c>
      <c r="C79" s="13">
        <v>0</v>
      </c>
      <c r="D79" s="13">
        <v>0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2" t="s">
        <v>91</v>
      </c>
      <c r="B80" s="13">
        <v>0</v>
      </c>
      <c r="C80" s="13">
        <v>0</v>
      </c>
      <c r="D80" s="13">
        <v>0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2" t="s">
        <v>92</v>
      </c>
      <c r="B81" s="13">
        <v>0</v>
      </c>
      <c r="C81" s="13">
        <v>0</v>
      </c>
      <c r="D81" s="13">
        <v>0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2" t="s">
        <v>93</v>
      </c>
      <c r="B82" s="14">
        <v>0</v>
      </c>
      <c r="C82" s="14">
        <v>0</v>
      </c>
      <c r="D82" s="14">
        <v>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2" t="s">
        <v>94</v>
      </c>
      <c r="B83" s="15">
        <v>434597622.25999999</v>
      </c>
      <c r="C83" s="15">
        <v>376228652.61999995</v>
      </c>
      <c r="D83" s="15">
        <v>345084226.18999988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5">
      <c r="A84" s="12" t="s">
        <v>95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2" t="s">
        <v>96</v>
      </c>
      <c r="B85" s="13">
        <v>30000000</v>
      </c>
      <c r="C85" s="13">
        <v>30000000</v>
      </c>
      <c r="D85" s="13">
        <v>30000000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2" t="s">
        <v>97</v>
      </c>
      <c r="B86" s="13">
        <v>96640.83</v>
      </c>
      <c r="C86" s="13">
        <v>96640.83</v>
      </c>
      <c r="D86" s="13">
        <v>96640.83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2" t="s">
        <v>98</v>
      </c>
      <c r="B87" s="13">
        <v>0</v>
      </c>
      <c r="C87" s="13">
        <v>0</v>
      </c>
      <c r="D87" s="13">
        <v>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2" t="s">
        <v>99</v>
      </c>
      <c r="B88" s="13">
        <v>0</v>
      </c>
      <c r="C88" s="13">
        <v>0</v>
      </c>
      <c r="D88" s="13">
        <v>0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2" t="s">
        <v>100</v>
      </c>
      <c r="B89" s="13">
        <v>5775563.4900000002</v>
      </c>
      <c r="C89" s="16">
        <v>5775563.4900000002</v>
      </c>
      <c r="D89" s="16">
        <v>5775563.4900000002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2" t="s">
        <v>101</v>
      </c>
      <c r="B90" s="13">
        <v>50295294.390000001</v>
      </c>
      <c r="C90" s="16">
        <v>49724612.159999996</v>
      </c>
      <c r="D90" s="16">
        <v>47879782.990000002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2" t="s">
        <v>102</v>
      </c>
      <c r="B91" s="14">
        <v>86167498.709999993</v>
      </c>
      <c r="C91" s="14">
        <v>85596816.479999989</v>
      </c>
      <c r="D91" s="14">
        <v>83751987.310000002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12" t="s">
        <v>103</v>
      </c>
      <c r="B92" s="13">
        <v>0</v>
      </c>
      <c r="C92" s="13">
        <v>0</v>
      </c>
      <c r="D92" s="13">
        <v>0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2" t="s">
        <v>104</v>
      </c>
      <c r="B93" s="15">
        <v>86167498.709999993</v>
      </c>
      <c r="C93" s="15">
        <v>85596816.479999989</v>
      </c>
      <c r="D93" s="15">
        <v>83751987.310000002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5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7" t="s">
        <v>105</v>
      </c>
      <c r="B95" s="18">
        <v>520765120.97000003</v>
      </c>
      <c r="C95" s="18">
        <v>461825469.10000002</v>
      </c>
      <c r="D95" s="18">
        <v>428836213.5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>
      <c r="A96" s="19"/>
      <c r="B96" s="20">
        <v>0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7" ht="18.75">
      <c r="A97" s="21" t="s">
        <v>106</v>
      </c>
      <c r="B97" s="22"/>
      <c r="C97" s="22">
        <v>-1477843.19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1:17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>
        <f>K90-J90-K124</f>
        <v>0</v>
      </c>
      <c r="L98" s="24"/>
      <c r="M98" s="24"/>
      <c r="N98" s="24"/>
      <c r="O98" s="24"/>
    </row>
    <row r="99" spans="1:17">
      <c r="A99" s="25" t="s">
        <v>1</v>
      </c>
      <c r="B99" s="26"/>
      <c r="C99" s="37"/>
      <c r="D99" s="37"/>
      <c r="E99" s="37"/>
      <c r="F99" s="37"/>
      <c r="G99" s="37" t="e">
        <f>1-G106/G103</f>
        <v>#DIV/0!</v>
      </c>
      <c r="H99" s="37" t="e">
        <f>1-H106/H103</f>
        <v>#DIV/0!</v>
      </c>
      <c r="I99" s="26"/>
      <c r="J99" s="26"/>
      <c r="K99" s="26"/>
      <c r="L99" s="26"/>
      <c r="M99" s="26"/>
      <c r="N99" s="26"/>
      <c r="O99" s="26"/>
    </row>
    <row r="100" spans="1:17">
      <c r="A100" s="27" t="s">
        <v>107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spans="1:17">
      <c r="A101" s="10" t="s">
        <v>3</v>
      </c>
      <c r="B101" s="11" t="s">
        <v>4</v>
      </c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</row>
    <row r="102" spans="1:17">
      <c r="A102" s="12" t="s">
        <v>109</v>
      </c>
      <c r="B102" s="14"/>
      <c r="C102" s="14">
        <v>33557817.789999999</v>
      </c>
      <c r="D102" s="14">
        <v>31897375.780000001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>SUM(C102:N102)</f>
        <v>65455193.57</v>
      </c>
      <c r="P102" s="31"/>
      <c r="Q102" s="31"/>
    </row>
    <row r="103" spans="1:17">
      <c r="A103" s="28" t="s">
        <v>110</v>
      </c>
      <c r="B103" s="13"/>
      <c r="C103" s="13">
        <v>33532510.789999999</v>
      </c>
      <c r="D103" s="13">
        <v>31434979.359999999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ref="O103:O128" si="0">SUM(C103:N103)</f>
        <v>64967490.149999999</v>
      </c>
      <c r="P103" s="31"/>
      <c r="Q103" s="31"/>
    </row>
    <row r="104" spans="1:17">
      <c r="A104" s="28" t="s">
        <v>111</v>
      </c>
      <c r="B104" s="13"/>
      <c r="C104" s="13">
        <v>25307</v>
      </c>
      <c r="D104" s="13">
        <v>462396.42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0"/>
        <v>487703.42</v>
      </c>
      <c r="P104" s="31"/>
      <c r="Q104" s="31"/>
    </row>
    <row r="105" spans="1:17">
      <c r="A105" s="12" t="s">
        <v>112</v>
      </c>
      <c r="B105" s="14"/>
      <c r="C105" s="14">
        <v>32548440.150000002</v>
      </c>
      <c r="D105" s="14">
        <v>30960815.800000001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0"/>
        <v>63509255.950000003</v>
      </c>
      <c r="P105" s="31"/>
      <c r="Q105" s="31"/>
    </row>
    <row r="106" spans="1:17">
      <c r="A106" s="28" t="s">
        <v>113</v>
      </c>
      <c r="B106" s="13"/>
      <c r="C106" s="13">
        <v>32528158.260000002</v>
      </c>
      <c r="D106" s="13">
        <v>30541055.27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0"/>
        <v>63069213.530000001</v>
      </c>
      <c r="P106" s="31"/>
      <c r="Q106" s="31"/>
    </row>
    <row r="107" spans="1:17">
      <c r="A107" s="28" t="s">
        <v>114</v>
      </c>
      <c r="B107" s="13"/>
      <c r="C107" s="13">
        <v>20281.89</v>
      </c>
      <c r="D107" s="13">
        <v>419760.53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0"/>
        <v>440042.42000000004</v>
      </c>
      <c r="P107" s="31"/>
      <c r="Q107" s="31"/>
    </row>
    <row r="108" spans="1:17">
      <c r="A108" s="12" t="s">
        <v>115</v>
      </c>
      <c r="B108" s="13"/>
      <c r="C108" s="13">
        <v>20299.18</v>
      </c>
      <c r="D108" s="13">
        <v>221944.45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0"/>
        <v>242243.63</v>
      </c>
      <c r="P108" s="31"/>
      <c r="Q108" s="31"/>
    </row>
    <row r="109" spans="1:17">
      <c r="A109" s="12" t="s">
        <v>116</v>
      </c>
      <c r="B109" s="13"/>
      <c r="C109" s="13">
        <v>783569.48</v>
      </c>
      <c r="D109" s="13">
        <v>1891703.26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0"/>
        <v>2675272.7400000002</v>
      </c>
      <c r="P109" s="31"/>
      <c r="Q109" s="31"/>
    </row>
    <row r="110" spans="1:17">
      <c r="A110" s="12" t="s">
        <v>117</v>
      </c>
      <c r="B110" s="13"/>
      <c r="C110" s="13">
        <v>634083.46</v>
      </c>
      <c r="D110" s="13">
        <v>620027.36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0"/>
        <v>1254110.8199999998</v>
      </c>
      <c r="P110" s="31"/>
      <c r="Q110" s="31"/>
    </row>
    <row r="111" spans="1:17">
      <c r="A111" s="12" t="s">
        <v>118</v>
      </c>
      <c r="B111" s="13"/>
      <c r="C111" s="13">
        <v>142107.75</v>
      </c>
      <c r="D111" s="13">
        <v>47714.080000000002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0"/>
        <v>189821.83000000002</v>
      </c>
      <c r="P111" s="31"/>
      <c r="Q111" s="31"/>
    </row>
    <row r="112" spans="1:17">
      <c r="A112" s="12" t="s">
        <v>119</v>
      </c>
      <c r="B112" s="13"/>
      <c r="C112" s="13">
        <v>0</v>
      </c>
      <c r="D112" s="13"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0"/>
        <v>0</v>
      </c>
      <c r="P112" s="31"/>
      <c r="Q112" s="31"/>
    </row>
    <row r="113" spans="1:17">
      <c r="A113" s="12" t="s">
        <v>120</v>
      </c>
      <c r="B113" s="13"/>
      <c r="C113" s="13">
        <v>0</v>
      </c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0"/>
        <v>0</v>
      </c>
      <c r="P113" s="31"/>
      <c r="Q113" s="31"/>
    </row>
    <row r="114" spans="1:17">
      <c r="A114" s="28" t="s">
        <v>121</v>
      </c>
      <c r="B114" s="13"/>
      <c r="C114" s="13">
        <v>0</v>
      </c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0"/>
        <v>0</v>
      </c>
      <c r="P114" s="31"/>
      <c r="Q114" s="31"/>
    </row>
    <row r="115" spans="1:17">
      <c r="A115" s="12" t="s">
        <v>122</v>
      </c>
      <c r="B115" s="13"/>
      <c r="C115" s="13">
        <v>0</v>
      </c>
      <c r="D115" s="13">
        <v>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0"/>
        <v>0</v>
      </c>
      <c r="P115" s="31"/>
      <c r="Q115" s="31"/>
    </row>
    <row r="116" spans="1:17">
      <c r="A116" s="12" t="s">
        <v>123</v>
      </c>
      <c r="B116" s="13"/>
      <c r="C116" s="13"/>
      <c r="D116" s="13">
        <v>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f t="shared" si="0"/>
        <v>0</v>
      </c>
      <c r="P116" s="31"/>
      <c r="Q116" s="31"/>
    </row>
    <row r="117" spans="1:17">
      <c r="A117" s="28" t="s">
        <v>124</v>
      </c>
      <c r="B117" s="13"/>
      <c r="C117" s="13"/>
      <c r="D117" s="13">
        <v>0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0"/>
        <v>0</v>
      </c>
      <c r="P117" s="31"/>
      <c r="Q117" s="31"/>
    </row>
    <row r="118" spans="1:17">
      <c r="A118" s="12" t="s">
        <v>125</v>
      </c>
      <c r="B118" s="14"/>
      <c r="C118" s="14">
        <v>-570682.23000000324</v>
      </c>
      <c r="D118" s="14">
        <v>-1844829.1699999995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0"/>
        <v>-2415511.4000000027</v>
      </c>
      <c r="P118" s="31"/>
      <c r="Q118" s="31"/>
    </row>
    <row r="119" spans="1:17">
      <c r="A119" s="12" t="s">
        <v>126</v>
      </c>
      <c r="B119" s="13"/>
      <c r="C119" s="13">
        <v>0</v>
      </c>
      <c r="D119" s="13">
        <v>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0"/>
        <v>0</v>
      </c>
      <c r="P119" s="31"/>
      <c r="Q119" s="31"/>
    </row>
    <row r="120" spans="1:17">
      <c r="A120" s="12" t="s">
        <v>127</v>
      </c>
      <c r="B120" s="13"/>
      <c r="C120" s="13">
        <v>0</v>
      </c>
      <c r="D120" s="13">
        <v>0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0"/>
        <v>0</v>
      </c>
      <c r="P120" s="31"/>
      <c r="Q120" s="31"/>
    </row>
    <row r="121" spans="1:17">
      <c r="A121" s="12" t="s">
        <v>128</v>
      </c>
      <c r="B121" s="14"/>
      <c r="C121" s="14">
        <v>-570682.23000000324</v>
      </c>
      <c r="D121" s="14">
        <v>-1844829.1699999995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0"/>
        <v>-2415511.4000000027</v>
      </c>
      <c r="P121" s="31"/>
      <c r="Q121" s="31"/>
    </row>
    <row r="122" spans="1:17">
      <c r="A122" s="28" t="s">
        <v>129</v>
      </c>
      <c r="B122" s="13"/>
      <c r="C122" s="13"/>
      <c r="D122" s="13">
        <v>0</v>
      </c>
      <c r="E122" s="13"/>
      <c r="F122" s="13"/>
      <c r="G122" s="14"/>
      <c r="H122" s="13"/>
      <c r="I122" s="13"/>
      <c r="J122" s="13"/>
      <c r="K122" s="13"/>
      <c r="L122" s="13"/>
      <c r="M122" s="13"/>
      <c r="N122" s="13"/>
      <c r="O122" s="13">
        <f t="shared" si="0"/>
        <v>0</v>
      </c>
      <c r="P122" s="31"/>
      <c r="Q122" s="31"/>
    </row>
    <row r="123" spans="1:17">
      <c r="A123" s="12" t="s">
        <v>130</v>
      </c>
      <c r="B123" s="14"/>
      <c r="C123" s="14">
        <v>-570682.23000000324</v>
      </c>
      <c r="D123" s="14">
        <v>-1844829.1699999995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0"/>
        <v>-2415511.4000000027</v>
      </c>
      <c r="P123" s="31"/>
      <c r="Q123" s="31"/>
    </row>
    <row r="124" spans="1:17">
      <c r="A124" s="12" t="s">
        <v>131</v>
      </c>
      <c r="B124" s="14"/>
      <c r="C124" s="14">
        <v>-570682.23000000324</v>
      </c>
      <c r="D124" s="14">
        <v>-1844829.1699999995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si="0"/>
        <v>-2415511.4000000027</v>
      </c>
      <c r="P124" s="31"/>
      <c r="Q124" s="31"/>
    </row>
    <row r="125" spans="1:17">
      <c r="A125" s="12" t="s">
        <v>132</v>
      </c>
      <c r="B125" s="13"/>
      <c r="C125" s="13"/>
      <c r="D125" s="13"/>
      <c r="E125" s="13"/>
      <c r="F125" s="13"/>
      <c r="G125" s="13"/>
      <c r="H125" s="13">
        <v>0</v>
      </c>
      <c r="I125" s="13"/>
      <c r="J125" s="13"/>
      <c r="K125" s="13">
        <v>0</v>
      </c>
      <c r="L125" s="13">
        <v>0</v>
      </c>
      <c r="M125" s="13">
        <v>0</v>
      </c>
      <c r="N125" s="13">
        <v>0</v>
      </c>
      <c r="O125" s="13">
        <f t="shared" si="0"/>
        <v>0</v>
      </c>
      <c r="P125" s="31"/>
      <c r="Q125" s="31"/>
    </row>
    <row r="126" spans="1:17">
      <c r="A126" s="12" t="s">
        <v>133</v>
      </c>
      <c r="B126" s="13"/>
      <c r="C126" s="13">
        <f>C124-(C114+C117+C119-C120+C116)*0.75</f>
        <v>-570682.23000000324</v>
      </c>
      <c r="D126" s="13">
        <f t="shared" ref="D126:O126" si="1">D124-(D114+D117+D119-D120+D116)*0.75</f>
        <v>-1844829.1699999995</v>
      </c>
      <c r="E126" s="13">
        <f t="shared" si="1"/>
        <v>0</v>
      </c>
      <c r="F126" s="13">
        <f t="shared" si="1"/>
        <v>0</v>
      </c>
      <c r="G126" s="13">
        <f t="shared" si="1"/>
        <v>0</v>
      </c>
      <c r="H126" s="13">
        <f t="shared" ref="H126:N126" si="2">H124-(H114+H117+H119-H120+H116)*0.75</f>
        <v>0</v>
      </c>
      <c r="I126" s="13">
        <f t="shared" si="2"/>
        <v>0</v>
      </c>
      <c r="J126" s="13">
        <f t="shared" si="2"/>
        <v>0</v>
      </c>
      <c r="K126" s="13">
        <f t="shared" si="2"/>
        <v>0</v>
      </c>
      <c r="L126" s="13">
        <f t="shared" si="2"/>
        <v>0</v>
      </c>
      <c r="M126" s="13">
        <f t="shared" si="2"/>
        <v>0</v>
      </c>
      <c r="N126" s="13">
        <f t="shared" si="2"/>
        <v>0</v>
      </c>
      <c r="O126" s="13">
        <f t="shared" si="1"/>
        <v>-2415511.4000000027</v>
      </c>
      <c r="P126" s="31"/>
      <c r="Q126" s="31"/>
    </row>
    <row r="127" spans="1:17">
      <c r="A127" s="12" t="s">
        <v>134</v>
      </c>
      <c r="B127" s="13"/>
      <c r="C127" s="13">
        <f>C126</f>
        <v>-570682.23000000324</v>
      </c>
      <c r="D127" s="13">
        <f t="shared" ref="D127:G127" si="3">D126</f>
        <v>-1844829.1699999995</v>
      </c>
      <c r="E127" s="13">
        <f t="shared" si="3"/>
        <v>0</v>
      </c>
      <c r="F127" s="13">
        <f t="shared" si="3"/>
        <v>0</v>
      </c>
      <c r="G127" s="13">
        <f t="shared" si="3"/>
        <v>0</v>
      </c>
      <c r="H127" s="13">
        <f t="shared" ref="H127:N127" si="4">H126</f>
        <v>0</v>
      </c>
      <c r="I127" s="13">
        <f t="shared" si="4"/>
        <v>0</v>
      </c>
      <c r="J127" s="13">
        <f t="shared" si="4"/>
        <v>0</v>
      </c>
      <c r="K127" s="13">
        <f t="shared" si="4"/>
        <v>0</v>
      </c>
      <c r="L127" s="13">
        <f t="shared" si="4"/>
        <v>0</v>
      </c>
      <c r="M127" s="13">
        <f t="shared" si="4"/>
        <v>0</v>
      </c>
      <c r="N127" s="13">
        <f t="shared" si="4"/>
        <v>0</v>
      </c>
      <c r="O127" s="13">
        <f t="shared" si="0"/>
        <v>-2415511.4000000027</v>
      </c>
      <c r="P127" s="31"/>
      <c r="Q127" s="31"/>
    </row>
    <row r="128" spans="1:17">
      <c r="A128" s="12" t="s">
        <v>135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>
        <f t="shared" si="0"/>
        <v>0</v>
      </c>
      <c r="P128" s="31"/>
      <c r="Q128" s="31"/>
    </row>
    <row r="130" spans="1:17">
      <c r="C130" s="31">
        <f>C124-(C119-C120+C116+C117)*0.75-C126</f>
        <v>0</v>
      </c>
      <c r="D130" s="31">
        <f t="shared" ref="D130:E130" si="5">D124-(D119-D120)*0.75-D126</f>
        <v>0</v>
      </c>
      <c r="E130" s="31">
        <f t="shared" si="5"/>
        <v>0</v>
      </c>
      <c r="F130" s="31">
        <f>F124-(F119-F120+F117+F116)*0.75-F126</f>
        <v>0</v>
      </c>
      <c r="G130" s="31">
        <f t="shared" ref="G130:N130" si="6">G124-(G119-G120+G117+G116)*0.75-G126</f>
        <v>0</v>
      </c>
      <c r="H130" s="31">
        <f t="shared" si="6"/>
        <v>0</v>
      </c>
      <c r="I130" s="31">
        <f t="shared" si="6"/>
        <v>0</v>
      </c>
      <c r="J130" s="31">
        <f t="shared" si="6"/>
        <v>0</v>
      </c>
      <c r="K130" s="31">
        <f t="shared" si="6"/>
        <v>0</v>
      </c>
      <c r="L130" s="31">
        <f t="shared" si="6"/>
        <v>0</v>
      </c>
      <c r="M130" s="31">
        <f t="shared" si="6"/>
        <v>0</v>
      </c>
      <c r="N130" s="31">
        <f t="shared" si="6"/>
        <v>0</v>
      </c>
    </row>
    <row r="131" spans="1:17">
      <c r="E131" s="31" t="e">
        <f>E127+#REF!</f>
        <v>#REF!</v>
      </c>
    </row>
    <row r="132" spans="1:17">
      <c r="A132" s="33"/>
      <c r="B132" s="33"/>
      <c r="C132" s="34"/>
      <c r="D132" s="34"/>
      <c r="E132" s="34"/>
      <c r="F132" s="34"/>
      <c r="G132" s="34">
        <v>0</v>
      </c>
      <c r="H132" s="34">
        <v>0</v>
      </c>
      <c r="I132" s="34"/>
      <c r="J132" s="34"/>
      <c r="K132" s="34"/>
      <c r="L132" s="34"/>
      <c r="M132" s="34"/>
      <c r="N132" s="34"/>
      <c r="O132" s="34"/>
    </row>
    <row r="133" spans="1:17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  <c r="P133" s="35"/>
      <c r="Q133" s="35"/>
    </row>
    <row r="134" spans="1:17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7">
      <c r="A135" s="12" t="s">
        <v>137</v>
      </c>
      <c r="B135" s="13"/>
      <c r="C135" s="13">
        <v>10596887.18</v>
      </c>
      <c r="D135" s="13">
        <v>4952447.92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15549335.1</v>
      </c>
      <c r="P135" s="31"/>
      <c r="Q135" s="31"/>
    </row>
    <row r="136" spans="1:17">
      <c r="A136" s="12" t="s">
        <v>138</v>
      </c>
      <c r="B136" s="13"/>
      <c r="C136" s="13">
        <v>0</v>
      </c>
      <c r="D136" s="13">
        <v>0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9" si="7">SUM(C136:N136)</f>
        <v>0</v>
      </c>
      <c r="P136" s="31"/>
      <c r="Q136" s="31"/>
    </row>
    <row r="137" spans="1:17">
      <c r="A137" s="12" t="s">
        <v>139</v>
      </c>
      <c r="B137" s="13"/>
      <c r="C137" s="13">
        <v>0</v>
      </c>
      <c r="D137" s="13">
        <v>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7"/>
        <v>0</v>
      </c>
      <c r="P137" s="31"/>
      <c r="Q137" s="31"/>
    </row>
    <row r="138" spans="1:17">
      <c r="A138" s="12" t="s">
        <v>140</v>
      </c>
      <c r="B138" s="13"/>
      <c r="C138" s="13">
        <v>10596887.18</v>
      </c>
      <c r="D138" s="13">
        <v>4952447.92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7"/>
        <v>15549335.1</v>
      </c>
      <c r="P138" s="31"/>
      <c r="Q138" s="31"/>
    </row>
    <row r="139" spans="1:17">
      <c r="A139" s="12" t="s">
        <v>141</v>
      </c>
      <c r="B139" s="13"/>
      <c r="C139" s="13">
        <v>1233932.1400000001</v>
      </c>
      <c r="D139" s="13">
        <v>117133.25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7"/>
        <v>1351065.3900000001</v>
      </c>
      <c r="P139" s="31"/>
      <c r="Q139" s="31"/>
    </row>
    <row r="140" spans="1:17">
      <c r="A140" s="12" t="s">
        <v>142</v>
      </c>
      <c r="B140" s="13"/>
      <c r="C140" s="13">
        <v>902300.32</v>
      </c>
      <c r="D140" s="13">
        <v>402578.07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7"/>
        <v>1304878.3899999999</v>
      </c>
      <c r="P140" s="31"/>
      <c r="Q140" s="31"/>
    </row>
    <row r="141" spans="1:17">
      <c r="A141" s="12" t="s">
        <v>143</v>
      </c>
      <c r="B141" s="13"/>
      <c r="C141" s="13">
        <v>7305165.8099999996</v>
      </c>
      <c r="D141" s="13">
        <v>20299.099999999999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7"/>
        <v>7325464.9099999992</v>
      </c>
      <c r="P141" s="31"/>
      <c r="Q141" s="31"/>
    </row>
    <row r="142" spans="1:17">
      <c r="A142" s="12" t="s">
        <v>144</v>
      </c>
      <c r="B142" s="13"/>
      <c r="C142" s="13">
        <v>2305022.06</v>
      </c>
      <c r="D142" s="13">
        <v>1578992.92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7"/>
        <v>3884014.98</v>
      </c>
      <c r="P142" s="31"/>
      <c r="Q142" s="31"/>
    </row>
    <row r="143" spans="1:17">
      <c r="A143" s="12" t="s">
        <v>145</v>
      </c>
      <c r="B143" s="13"/>
      <c r="C143" s="13">
        <v>11746420.33</v>
      </c>
      <c r="D143" s="13">
        <v>2119003.34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7"/>
        <v>13865423.67</v>
      </c>
      <c r="P143" s="31"/>
      <c r="Q143" s="31"/>
    </row>
    <row r="144" spans="1:17">
      <c r="A144" s="12" t="s">
        <v>146</v>
      </c>
      <c r="B144" s="13"/>
      <c r="C144" s="13">
        <v>-1149533.1500000004</v>
      </c>
      <c r="D144" s="13">
        <v>2833444.58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7"/>
        <v>1683911.4299999997</v>
      </c>
      <c r="P144" s="31"/>
      <c r="Q144" s="31"/>
    </row>
    <row r="145" spans="1:17">
      <c r="A145" s="12" t="s">
        <v>147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7"/>
        <v>0</v>
      </c>
      <c r="P145" s="31"/>
      <c r="Q145" s="31"/>
    </row>
    <row r="146" spans="1:17">
      <c r="A146" s="12" t="s">
        <v>148</v>
      </c>
      <c r="B146" s="13"/>
      <c r="C146" s="13">
        <v>0</v>
      </c>
      <c r="D146" s="13">
        <v>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7"/>
        <v>0</v>
      </c>
      <c r="P146" s="31"/>
      <c r="Q146" s="31"/>
    </row>
    <row r="147" spans="1:17">
      <c r="A147" s="12" t="s">
        <v>149</v>
      </c>
      <c r="B147" s="13"/>
      <c r="C147" s="13">
        <v>0</v>
      </c>
      <c r="D147" s="13">
        <v>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7"/>
        <v>0</v>
      </c>
      <c r="P147" s="31"/>
      <c r="Q147" s="31"/>
    </row>
    <row r="148" spans="1:17">
      <c r="A148" s="12" t="s">
        <v>150</v>
      </c>
      <c r="B148" s="13"/>
      <c r="C148" s="13">
        <v>0</v>
      </c>
      <c r="D148" s="13">
        <v>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7"/>
        <v>0</v>
      </c>
      <c r="P148" s="31"/>
      <c r="Q148" s="31"/>
    </row>
    <row r="149" spans="1:17">
      <c r="A149" s="12" t="s">
        <v>151</v>
      </c>
      <c r="B149" s="13"/>
      <c r="C149" s="13">
        <v>0</v>
      </c>
      <c r="D149" s="13"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7"/>
        <v>0</v>
      </c>
      <c r="P149" s="31"/>
      <c r="Q149" s="31"/>
    </row>
    <row r="150" spans="1:17">
      <c r="A150" s="12" t="s">
        <v>152</v>
      </c>
      <c r="B150" s="13"/>
      <c r="C150" s="13">
        <v>0</v>
      </c>
      <c r="D150" s="13">
        <v>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7"/>
        <v>0</v>
      </c>
      <c r="P150" s="31"/>
      <c r="Q150" s="31"/>
    </row>
    <row r="151" spans="1:17">
      <c r="A151" s="12" t="s">
        <v>153</v>
      </c>
      <c r="B151" s="13"/>
      <c r="C151" s="13">
        <v>0</v>
      </c>
      <c r="D151" s="13">
        <v>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7"/>
        <v>0</v>
      </c>
      <c r="P151" s="31"/>
      <c r="Q151" s="31"/>
    </row>
    <row r="152" spans="1:17">
      <c r="A152" s="12" t="s">
        <v>154</v>
      </c>
      <c r="B152" s="13"/>
      <c r="C152" s="13">
        <v>106866.2</v>
      </c>
      <c r="D152" s="13">
        <v>0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7"/>
        <v>106866.2</v>
      </c>
      <c r="P152" s="31"/>
      <c r="Q152" s="31"/>
    </row>
    <row r="153" spans="1:17">
      <c r="A153" s="12" t="s">
        <v>155</v>
      </c>
      <c r="B153" s="13"/>
      <c r="C153" s="13">
        <v>0</v>
      </c>
      <c r="D153" s="13">
        <v>0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7"/>
        <v>0</v>
      </c>
      <c r="P153" s="31"/>
      <c r="Q153" s="31"/>
    </row>
    <row r="154" spans="1:17">
      <c r="A154" s="12" t="s">
        <v>156</v>
      </c>
      <c r="B154" s="13"/>
      <c r="C154" s="13">
        <v>0</v>
      </c>
      <c r="D154" s="13">
        <v>0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7"/>
        <v>0</v>
      </c>
      <c r="P154" s="31"/>
      <c r="Q154" s="31"/>
    </row>
    <row r="155" spans="1:17">
      <c r="A155" s="12" t="s">
        <v>157</v>
      </c>
      <c r="B155" s="13"/>
      <c r="C155" s="13">
        <v>0</v>
      </c>
      <c r="D155" s="13">
        <v>0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7"/>
        <v>0</v>
      </c>
      <c r="P155" s="31"/>
      <c r="Q155" s="31"/>
    </row>
    <row r="156" spans="1:17">
      <c r="A156" s="12" t="s">
        <v>158</v>
      </c>
      <c r="B156" s="13"/>
      <c r="C156" s="13">
        <v>106866.2</v>
      </c>
      <c r="D156" s="13">
        <v>0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7"/>
        <v>106866.2</v>
      </c>
      <c r="P156" s="31"/>
      <c r="Q156" s="31"/>
    </row>
    <row r="157" spans="1:17">
      <c r="A157" s="12" t="s">
        <v>159</v>
      </c>
      <c r="B157" s="13"/>
      <c r="C157" s="13">
        <v>-106866.2</v>
      </c>
      <c r="D157" s="13">
        <v>0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7"/>
        <v>-106866.2</v>
      </c>
      <c r="P157" s="31"/>
      <c r="Q157" s="31"/>
    </row>
    <row r="158" spans="1:17">
      <c r="A158" s="12" t="s">
        <v>160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7"/>
        <v>0</v>
      </c>
      <c r="P158" s="31"/>
      <c r="Q158" s="31"/>
    </row>
    <row r="159" spans="1:17">
      <c r="A159" s="12" t="s">
        <v>161</v>
      </c>
      <c r="B159" s="13"/>
      <c r="C159" s="13">
        <v>0</v>
      </c>
      <c r="D159" s="13">
        <v>0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7"/>
        <v>0</v>
      </c>
      <c r="P159" s="31"/>
      <c r="Q159" s="31"/>
    </row>
    <row r="160" spans="1:17">
      <c r="A160" s="12" t="s">
        <v>162</v>
      </c>
      <c r="B160" s="13"/>
      <c r="C160" s="13">
        <v>0</v>
      </c>
      <c r="D160" s="13">
        <v>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7"/>
        <v>0</v>
      </c>
      <c r="P160" s="31"/>
      <c r="Q160" s="31"/>
    </row>
    <row r="161" spans="1:17">
      <c r="A161" s="12" t="s">
        <v>163</v>
      </c>
      <c r="B161" s="13"/>
      <c r="C161" s="13">
        <v>0</v>
      </c>
      <c r="D161" s="13">
        <v>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7"/>
        <v>0</v>
      </c>
      <c r="P161" s="31"/>
      <c r="Q161" s="31"/>
    </row>
    <row r="162" spans="1:17">
      <c r="A162" s="12" t="s">
        <v>164</v>
      </c>
      <c r="B162" s="13"/>
      <c r="C162" s="13">
        <v>0</v>
      </c>
      <c r="D162" s="13">
        <v>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7"/>
        <v>0</v>
      </c>
      <c r="P162" s="31"/>
      <c r="Q162" s="31"/>
    </row>
    <row r="163" spans="1:17">
      <c r="A163" s="12" t="s">
        <v>165</v>
      </c>
      <c r="B163" s="13"/>
      <c r="C163" s="13">
        <v>0</v>
      </c>
      <c r="D163" s="13">
        <v>0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7"/>
        <v>0</v>
      </c>
      <c r="P163" s="31"/>
      <c r="Q163" s="31"/>
    </row>
    <row r="164" spans="1:17">
      <c r="A164" s="12" t="s">
        <v>166</v>
      </c>
      <c r="B164" s="13"/>
      <c r="C164" s="13">
        <v>0</v>
      </c>
      <c r="D164" s="13">
        <v>0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7"/>
        <v>0</v>
      </c>
      <c r="P164" s="31"/>
      <c r="Q164" s="31"/>
    </row>
    <row r="165" spans="1:17">
      <c r="A165" s="12" t="s">
        <v>167</v>
      </c>
      <c r="B165" s="13"/>
      <c r="C165" s="13">
        <v>0</v>
      </c>
      <c r="D165" s="13">
        <v>0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7"/>
        <v>0</v>
      </c>
      <c r="P165" s="31"/>
      <c r="Q165" s="31"/>
    </row>
    <row r="166" spans="1:17">
      <c r="A166" s="12" t="s">
        <v>168</v>
      </c>
      <c r="B166" s="13"/>
      <c r="C166" s="13">
        <v>0</v>
      </c>
      <c r="D166" s="13">
        <v>0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7"/>
        <v>0</v>
      </c>
      <c r="P166" s="31"/>
      <c r="Q166" s="31"/>
    </row>
    <row r="167" spans="1:17">
      <c r="A167" s="12" t="s">
        <v>169</v>
      </c>
      <c r="B167" s="13"/>
      <c r="C167" s="13">
        <v>0</v>
      </c>
      <c r="D167" s="13">
        <v>0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7"/>
        <v>0</v>
      </c>
      <c r="P167" s="31"/>
      <c r="Q167" s="31"/>
    </row>
    <row r="168" spans="1:17">
      <c r="A168" s="12" t="s">
        <v>170</v>
      </c>
      <c r="B168" s="13"/>
      <c r="C168" s="13">
        <v>0</v>
      </c>
      <c r="D168" s="13">
        <v>0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7"/>
        <v>0</v>
      </c>
      <c r="P168" s="31"/>
      <c r="Q168" s="31"/>
    </row>
    <row r="169" spans="1:17">
      <c r="A169" s="12" t="s">
        <v>171</v>
      </c>
      <c r="B169" s="13"/>
      <c r="C169" s="13">
        <v>-1256399.3500000003</v>
      </c>
      <c r="D169" s="13">
        <v>2833444.58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7"/>
        <v>1577045.2299999997</v>
      </c>
      <c r="P169" s="31"/>
      <c r="Q169" s="31"/>
    </row>
    <row r="170" spans="1:17">
      <c r="A170" s="12" t="s">
        <v>172</v>
      </c>
      <c r="B170" s="13"/>
      <c r="C170" s="13">
        <v>2371026.2599999998</v>
      </c>
      <c r="D170" s="13">
        <v>1114626.9099999999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2371026.2599999998</v>
      </c>
      <c r="P170" s="31"/>
      <c r="Q170" s="31"/>
    </row>
    <row r="171" spans="1:17">
      <c r="A171" s="12" t="s">
        <v>173</v>
      </c>
      <c r="B171" s="13"/>
      <c r="C171" s="13">
        <v>1114626.9099999999</v>
      </c>
      <c r="D171" s="13">
        <v>3948071.49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3948071.4899999993</v>
      </c>
      <c r="P171" s="31"/>
      <c r="Q171" s="31"/>
    </row>
    <row r="172" spans="1:17">
      <c r="A172" s="12" t="s">
        <v>174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31"/>
      <c r="Q172" s="31"/>
    </row>
    <row r="173" spans="1:17">
      <c r="A173" s="12" t="s">
        <v>175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31"/>
      <c r="Q173" s="31"/>
    </row>
    <row r="174" spans="1:17">
      <c r="A174" s="12" t="s">
        <v>176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31"/>
      <c r="Q174" s="31"/>
    </row>
    <row r="175" spans="1:17">
      <c r="A175" s="12" t="s">
        <v>177</v>
      </c>
      <c r="B175" s="13"/>
      <c r="C175" s="13">
        <v>-570682.23000000324</v>
      </c>
      <c r="D175" s="13">
        <v>-1844829.1699999995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8">SUM(C175:N175)</f>
        <v>-2415511.4000000027</v>
      </c>
      <c r="P175" s="31"/>
      <c r="Q175" s="31"/>
    </row>
    <row r="176" spans="1:17">
      <c r="A176" s="12" t="s">
        <v>178</v>
      </c>
      <c r="B176" s="13"/>
      <c r="C176" s="13">
        <v>0</v>
      </c>
      <c r="D176" s="13">
        <v>0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8"/>
        <v>0</v>
      </c>
      <c r="P176" s="31"/>
      <c r="Q176" s="31"/>
    </row>
    <row r="177" spans="1:17">
      <c r="A177" s="12" t="s">
        <v>179</v>
      </c>
      <c r="B177" s="13"/>
      <c r="C177" s="13">
        <v>0</v>
      </c>
      <c r="D177" s="13">
        <v>0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8"/>
        <v>0</v>
      </c>
      <c r="P177" s="31"/>
      <c r="Q177" s="31"/>
    </row>
    <row r="178" spans="1:17">
      <c r="A178" s="12" t="s">
        <v>180</v>
      </c>
      <c r="B178" s="13"/>
      <c r="C178" s="13">
        <v>467509.72000000067</v>
      </c>
      <c r="D178" s="13">
        <v>467510.78999999911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8"/>
        <v>935020.50999999978</v>
      </c>
      <c r="P178" s="31"/>
      <c r="Q178" s="31"/>
    </row>
    <row r="179" spans="1:17">
      <c r="A179" s="12" t="s">
        <v>181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8"/>
        <v>0</v>
      </c>
      <c r="P179" s="31"/>
      <c r="Q179" s="31"/>
    </row>
    <row r="180" spans="1:17">
      <c r="A180" s="12" t="s">
        <v>182</v>
      </c>
      <c r="B180" s="13"/>
      <c r="C180" s="13">
        <v>63872.679999999702</v>
      </c>
      <c r="D180" s="13">
        <v>63872.699999999255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8"/>
        <v>127745.37999999896</v>
      </c>
      <c r="P180" s="31"/>
      <c r="Q180" s="31"/>
    </row>
    <row r="181" spans="1:17">
      <c r="A181" s="12" t="s">
        <v>183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8"/>
        <v>0</v>
      </c>
      <c r="P181" s="31"/>
      <c r="Q181" s="31"/>
    </row>
    <row r="182" spans="1:17">
      <c r="A182" s="12" t="s">
        <v>184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8"/>
        <v>0</v>
      </c>
      <c r="P182" s="31"/>
      <c r="Q182" s="31"/>
    </row>
    <row r="183" spans="1:17">
      <c r="A183" s="12" t="s">
        <v>185</v>
      </c>
      <c r="B183" s="13"/>
      <c r="C183" s="13">
        <v>0</v>
      </c>
      <c r="D183" s="13">
        <v>0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8"/>
        <v>0</v>
      </c>
      <c r="P183" s="31"/>
      <c r="Q183" s="31"/>
    </row>
    <row r="184" spans="1:17">
      <c r="A184" s="12" t="s">
        <v>186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8"/>
        <v>0</v>
      </c>
      <c r="P184" s="31"/>
      <c r="Q184" s="31"/>
    </row>
    <row r="185" spans="1:17">
      <c r="A185" s="12" t="s">
        <v>187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8"/>
        <v>0</v>
      </c>
      <c r="P185" s="31"/>
      <c r="Q185" s="31"/>
    </row>
    <row r="186" spans="1:17">
      <c r="A186" s="12" t="s">
        <v>188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8"/>
        <v>0</v>
      </c>
      <c r="P186" s="31"/>
      <c r="Q186" s="31"/>
    </row>
    <row r="187" spans="1:17">
      <c r="A187" s="12" t="s">
        <v>189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8"/>
        <v>0</v>
      </c>
      <c r="P187" s="31"/>
      <c r="Q187" s="31"/>
    </row>
    <row r="188" spans="1:17">
      <c r="A188" s="12" t="s">
        <v>190</v>
      </c>
      <c r="B188" s="13"/>
      <c r="C188" s="13">
        <v>0</v>
      </c>
      <c r="D188" s="13">
        <v>0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8"/>
        <v>0</v>
      </c>
      <c r="P188" s="31"/>
      <c r="Q188" s="31"/>
    </row>
    <row r="189" spans="1:17">
      <c r="A189" s="12" t="s">
        <v>191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8"/>
        <v>0</v>
      </c>
      <c r="P189" s="31"/>
      <c r="Q189" s="31"/>
    </row>
    <row r="190" spans="1:17">
      <c r="A190" s="12" t="s">
        <v>192</v>
      </c>
      <c r="B190" s="13"/>
      <c r="C190" s="13">
        <v>-256137.6400000006</v>
      </c>
      <c r="D190" s="13">
        <v>-2032947.3000000007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8"/>
        <v>-2289084.9400000013</v>
      </c>
      <c r="P190" s="31"/>
      <c r="Q190" s="31"/>
    </row>
    <row r="191" spans="1:17">
      <c r="A191" s="12" t="s">
        <v>193</v>
      </c>
      <c r="B191" s="13"/>
      <c r="C191" s="13">
        <v>-4157241.2800000538</v>
      </c>
      <c r="D191" s="13">
        <v>83675825.190000013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8"/>
        <v>79518583.909999952</v>
      </c>
      <c r="P191" s="31"/>
      <c r="Q191" s="31"/>
    </row>
    <row r="192" spans="1:17">
      <c r="A192" s="12" t="s">
        <v>194</v>
      </c>
      <c r="B192" s="13"/>
      <c r="C192" s="13">
        <v>3303145.6000000574</v>
      </c>
      <c r="D192" s="13">
        <v>-77495987.63000001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8"/>
        <v>-74192842.029999956</v>
      </c>
      <c r="P192" s="31"/>
      <c r="Q192" s="31"/>
    </row>
    <row r="193" spans="1:17">
      <c r="A193" s="12" t="s">
        <v>195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8"/>
        <v>0</v>
      </c>
      <c r="P193" s="31"/>
      <c r="Q193" s="31"/>
    </row>
    <row r="194" spans="1:17">
      <c r="A194" s="12" t="s">
        <v>146</v>
      </c>
      <c r="B194" s="13"/>
      <c r="C194" s="13">
        <v>-1149533.1500000004</v>
      </c>
      <c r="D194" s="13">
        <v>2833444.5799999982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8"/>
        <v>1683911.4299999978</v>
      </c>
      <c r="P194" s="31"/>
      <c r="Q194" s="31"/>
    </row>
    <row r="195" spans="1:17">
      <c r="A195" s="12" t="s">
        <v>196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1"/>
      <c r="Q195" s="31"/>
    </row>
    <row r="196" spans="1:17">
      <c r="A196" s="12" t="s">
        <v>197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1"/>
      <c r="Q196" s="31"/>
    </row>
    <row r="197" spans="1:17">
      <c r="A197" s="12" t="s">
        <v>198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31"/>
      <c r="Q197" s="31"/>
    </row>
    <row r="198" spans="1:17">
      <c r="A198" s="12" t="s">
        <v>199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31"/>
      <c r="Q198" s="31"/>
    </row>
    <row r="199" spans="1:17">
      <c r="A199" s="12" t="s">
        <v>200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1"/>
      <c r="Q199" s="31"/>
    </row>
    <row r="200" spans="1:17">
      <c r="A200" s="12" t="s">
        <v>201</v>
      </c>
      <c r="B200" s="13"/>
      <c r="C200" s="13">
        <v>1114626.9099999999</v>
      </c>
      <c r="D200" s="13">
        <v>3948071.49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3948071.4899999993</v>
      </c>
      <c r="P200" s="31"/>
      <c r="Q200" s="31"/>
    </row>
    <row r="201" spans="1:17">
      <c r="A201" s="12" t="s">
        <v>202</v>
      </c>
      <c r="B201" s="13"/>
      <c r="C201" s="13">
        <v>2371026.2599999998</v>
      </c>
      <c r="D201" s="13">
        <v>1114626.9099999999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2371026.2599999998</v>
      </c>
      <c r="P201" s="31"/>
      <c r="Q201" s="31"/>
    </row>
    <row r="202" spans="1:17">
      <c r="A202" s="12" t="s">
        <v>203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31"/>
      <c r="Q202" s="31"/>
    </row>
    <row r="203" spans="1:17">
      <c r="A203" s="12" t="s">
        <v>204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31"/>
      <c r="Q203" s="31"/>
    </row>
    <row r="204" spans="1:17">
      <c r="A204" s="12" t="s">
        <v>205</v>
      </c>
      <c r="B204" s="13"/>
      <c r="C204" s="13">
        <v>-1256399.3499999999</v>
      </c>
      <c r="D204" s="13">
        <v>2833444.58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1577045.2299999995</v>
      </c>
      <c r="P204" s="31"/>
      <c r="Q204" s="31"/>
    </row>
    <row r="206" spans="1:17" s="1" customFormat="1" ht="11.25">
      <c r="C206" s="1">
        <f>C175-C123</f>
        <v>0</v>
      </c>
      <c r="D206" s="1">
        <f t="shared" ref="D206:O206" si="9">D175-D123</f>
        <v>0</v>
      </c>
      <c r="E206" s="1">
        <f t="shared" si="9"/>
        <v>0</v>
      </c>
      <c r="F206" s="1">
        <f t="shared" si="9"/>
        <v>0</v>
      </c>
      <c r="G206" s="1">
        <f t="shared" si="9"/>
        <v>0</v>
      </c>
      <c r="H206" s="1">
        <f t="shared" si="9"/>
        <v>0</v>
      </c>
      <c r="I206" s="1">
        <f t="shared" si="9"/>
        <v>0</v>
      </c>
      <c r="J206" s="1">
        <f t="shared" si="9"/>
        <v>0</v>
      </c>
      <c r="K206" s="1">
        <f t="shared" si="9"/>
        <v>0</v>
      </c>
      <c r="L206" s="1">
        <f t="shared" si="9"/>
        <v>0</v>
      </c>
      <c r="M206" s="1">
        <f t="shared" si="9"/>
        <v>0</v>
      </c>
      <c r="N206" s="1">
        <f t="shared" si="9"/>
        <v>0</v>
      </c>
      <c r="O206" s="1">
        <f t="shared" si="9"/>
        <v>0</v>
      </c>
    </row>
    <row r="207" spans="1:17" s="1" customFormat="1" ht="11.25">
      <c r="C207" s="1">
        <f>C194-C144</f>
        <v>0</v>
      </c>
      <c r="D207" s="1">
        <f t="shared" ref="D207:O207" si="10">D194-D144</f>
        <v>0</v>
      </c>
      <c r="E207" s="1">
        <f t="shared" si="10"/>
        <v>0</v>
      </c>
      <c r="F207" s="1">
        <f t="shared" si="10"/>
        <v>0</v>
      </c>
      <c r="G207" s="1">
        <f t="shared" si="10"/>
        <v>0</v>
      </c>
      <c r="H207" s="1">
        <f t="shared" si="10"/>
        <v>0</v>
      </c>
      <c r="I207" s="1">
        <f t="shared" si="10"/>
        <v>0</v>
      </c>
      <c r="J207" s="1">
        <f t="shared" si="10"/>
        <v>0</v>
      </c>
      <c r="K207" s="1">
        <f t="shared" si="10"/>
        <v>0</v>
      </c>
      <c r="L207" s="1">
        <f t="shared" si="10"/>
        <v>0</v>
      </c>
      <c r="M207" s="1">
        <f t="shared" si="10"/>
        <v>0</v>
      </c>
      <c r="N207" s="1">
        <f t="shared" si="10"/>
        <v>0</v>
      </c>
      <c r="O207" s="1">
        <f t="shared" si="10"/>
        <v>-1.862645149230957E-9</v>
      </c>
    </row>
    <row r="208" spans="1:17" s="1" customFormat="1" ht="11.25">
      <c r="C208" s="1">
        <f t="shared" ref="C208:N208" si="11">C200-C7</f>
        <v>0</v>
      </c>
      <c r="D208" s="1">
        <f t="shared" si="11"/>
        <v>0</v>
      </c>
      <c r="E208" s="1">
        <f t="shared" si="11"/>
        <v>0</v>
      </c>
      <c r="F208" s="1">
        <f t="shared" si="11"/>
        <v>0</v>
      </c>
      <c r="G208" s="1">
        <f t="shared" si="11"/>
        <v>0</v>
      </c>
      <c r="H208" s="1">
        <f t="shared" si="11"/>
        <v>0</v>
      </c>
      <c r="I208" s="1">
        <f t="shared" si="11"/>
        <v>0</v>
      </c>
      <c r="J208" s="1">
        <f t="shared" si="11"/>
        <v>0</v>
      </c>
      <c r="K208" s="1">
        <f t="shared" si="11"/>
        <v>0</v>
      </c>
      <c r="L208" s="1">
        <f t="shared" si="11"/>
        <v>0</v>
      </c>
      <c r="M208" s="1">
        <f t="shared" si="11"/>
        <v>0</v>
      </c>
      <c r="N208" s="1">
        <f t="shared" si="11"/>
        <v>0</v>
      </c>
    </row>
    <row r="209" spans="3:15" s="1" customFormat="1" ht="11.25">
      <c r="C209" s="1">
        <f t="shared" ref="C209:O209" si="12">B90+C123-C90</f>
        <v>0</v>
      </c>
      <c r="D209" s="1">
        <f t="shared" si="12"/>
        <v>0</v>
      </c>
      <c r="E209" s="1">
        <f t="shared" si="12"/>
        <v>47879782.990000002</v>
      </c>
      <c r="F209" s="1">
        <f t="shared" si="12"/>
        <v>0</v>
      </c>
      <c r="G209" s="1">
        <f t="shared" si="12"/>
        <v>0</v>
      </c>
      <c r="H209" s="1">
        <f t="shared" si="12"/>
        <v>0</v>
      </c>
      <c r="I209" s="1">
        <f t="shared" si="12"/>
        <v>0</v>
      </c>
      <c r="J209" s="1">
        <f t="shared" si="12"/>
        <v>0</v>
      </c>
      <c r="K209" s="1">
        <f t="shared" si="12"/>
        <v>0</v>
      </c>
      <c r="L209" s="1">
        <f t="shared" si="12"/>
        <v>0</v>
      </c>
      <c r="M209" s="1">
        <f t="shared" si="12"/>
        <v>0</v>
      </c>
      <c r="N209" s="1">
        <f t="shared" si="12"/>
        <v>0</v>
      </c>
      <c r="O209" s="1">
        <f t="shared" si="12"/>
        <v>-2415511.4000000027</v>
      </c>
    </row>
    <row r="211" spans="3:15">
      <c r="E211" s="38"/>
    </row>
    <row r="213" spans="3:15">
      <c r="E213" s="38"/>
    </row>
    <row r="215" spans="3:15">
      <c r="E215" s="31"/>
    </row>
  </sheetData>
  <phoneticPr fontId="108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Q210"/>
  <sheetViews>
    <sheetView workbookViewId="0">
      <pane xSplit="1" ySplit="5" topLeftCell="B192" activePane="bottomRight" state="frozen"/>
      <selection pane="topRight"/>
      <selection pane="bottomLeft"/>
      <selection pane="bottomRight" activeCell="D135" sqref="D135:D204"/>
    </sheetView>
  </sheetViews>
  <sheetFormatPr defaultColWidth="9" defaultRowHeight="13.5"/>
  <cols>
    <col min="1" max="1" width="26.75" customWidth="1"/>
    <col min="2" max="15" width="14.875" customWidth="1"/>
    <col min="16" max="16" width="17.25" customWidth="1"/>
    <col min="17" max="17" width="13.875" customWidth="1"/>
  </cols>
  <sheetData>
    <row r="1" spans="1:15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5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2" t="s">
        <v>19</v>
      </c>
      <c r="B7" s="13">
        <v>1886754.35</v>
      </c>
      <c r="C7" s="13">
        <v>944463.68</v>
      </c>
      <c r="D7" s="13">
        <v>2324098.19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12" t="s">
        <v>21</v>
      </c>
      <c r="B9" s="13">
        <v>763200</v>
      </c>
      <c r="C9" s="13">
        <v>551200</v>
      </c>
      <c r="D9" s="13">
        <v>751200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2" t="s">
        <v>22</v>
      </c>
      <c r="B10" s="13">
        <v>18581160.739999998</v>
      </c>
      <c r="C10" s="13">
        <v>19210363.190000001</v>
      </c>
      <c r="D10" s="13">
        <v>19764017.690000001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12" t="s">
        <v>23</v>
      </c>
      <c r="B11" s="13">
        <v>110973.74</v>
      </c>
      <c r="C11" s="13">
        <v>110973.74</v>
      </c>
      <c r="D11" s="13">
        <v>110973.74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12" t="s">
        <v>24</v>
      </c>
      <c r="B12" s="14">
        <v>18470187</v>
      </c>
      <c r="C12" s="14">
        <v>19099389.450000003</v>
      </c>
      <c r="D12" s="14">
        <v>19653043.950000003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12" t="s">
        <v>25</v>
      </c>
      <c r="B13" s="13">
        <v>553006.76</v>
      </c>
      <c r="C13" s="13">
        <v>574762.59000000008</v>
      </c>
      <c r="D13" s="13">
        <v>551719.72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2" t="s">
        <v>26</v>
      </c>
      <c r="B14" s="13">
        <v>0</v>
      </c>
      <c r="C14" s="13">
        <v>0</v>
      </c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2" t="s">
        <v>27</v>
      </c>
      <c r="B15" s="13">
        <v>0</v>
      </c>
      <c r="C15" s="13">
        <v>0</v>
      </c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2" t="s">
        <v>28</v>
      </c>
      <c r="B16" s="13">
        <v>6777</v>
      </c>
      <c r="C16" s="13">
        <v>83147</v>
      </c>
      <c r="D16" s="13">
        <v>83147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2" t="s">
        <v>29</v>
      </c>
      <c r="B17" s="13">
        <v>5165.9799999999996</v>
      </c>
      <c r="C17" s="13">
        <v>5165.9799999999996</v>
      </c>
      <c r="D17" s="13">
        <v>5165.9799999999996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2" t="s">
        <v>30</v>
      </c>
      <c r="B18" s="14">
        <v>1611.02</v>
      </c>
      <c r="C18" s="14">
        <v>77981.02</v>
      </c>
      <c r="D18" s="14">
        <v>77981.02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 t="s">
        <v>31</v>
      </c>
      <c r="B19" s="13">
        <v>12267598.26</v>
      </c>
      <c r="C19" s="13">
        <v>15880965.359999999</v>
      </c>
      <c r="D19" s="13">
        <v>15742181.91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2" t="s">
        <v>32</v>
      </c>
      <c r="B20" s="13">
        <v>0</v>
      </c>
      <c r="C20" s="13">
        <v>0</v>
      </c>
      <c r="D20" s="13">
        <v>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2" t="s">
        <v>33</v>
      </c>
      <c r="B21" s="14">
        <v>12267598.26</v>
      </c>
      <c r="C21" s="14">
        <v>15880965.359999999</v>
      </c>
      <c r="D21" s="14">
        <v>15742181.91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 t="s">
        <v>34</v>
      </c>
      <c r="B22" s="14">
        <v>0</v>
      </c>
      <c r="C22" s="14">
        <v>0</v>
      </c>
      <c r="D22" s="14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2" t="s">
        <v>35</v>
      </c>
      <c r="B23" s="13">
        <v>0</v>
      </c>
      <c r="C23" s="13">
        <v>0</v>
      </c>
      <c r="D23" s="13"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2" t="s">
        <v>36</v>
      </c>
      <c r="B24" s="13">
        <v>2034201.73</v>
      </c>
      <c r="C24" s="13">
        <v>2382233.8200000003</v>
      </c>
      <c r="D24" s="13">
        <v>2335299.08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2" t="s">
        <v>37</v>
      </c>
      <c r="B25" s="14">
        <v>35976559.119999997</v>
      </c>
      <c r="C25" s="14">
        <v>39510995.920000002</v>
      </c>
      <c r="D25" s="14">
        <v>41435523.870000005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2" t="s">
        <v>38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2" t="s">
        <v>39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2" t="s">
        <v>40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2" t="s">
        <v>41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2" t="s">
        <v>42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2" t="s">
        <v>43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2" t="s">
        <v>44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2" t="s">
        <v>45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2" t="s">
        <v>46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2" t="s">
        <v>47</v>
      </c>
      <c r="B35" s="13">
        <v>63687449.149999999</v>
      </c>
      <c r="C35" s="13">
        <v>63687449.149999999</v>
      </c>
      <c r="D35" s="13">
        <v>63687449.149999999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2" t="s">
        <v>48</v>
      </c>
      <c r="B36" s="13">
        <v>16380865.699999999</v>
      </c>
      <c r="C36" s="13">
        <v>16860882.800000001</v>
      </c>
      <c r="D36" s="13">
        <v>17340837.579999998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2" t="s">
        <v>49</v>
      </c>
      <c r="B37" s="14">
        <v>47306583.450000003</v>
      </c>
      <c r="C37" s="14">
        <v>46826566.349999994</v>
      </c>
      <c r="D37" s="14">
        <v>46346611.57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 t="s">
        <v>50</v>
      </c>
      <c r="B38" s="13">
        <v>0</v>
      </c>
      <c r="C38" s="13">
        <v>0</v>
      </c>
      <c r="D38" s="13">
        <v>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2" t="s">
        <v>51</v>
      </c>
      <c r="B39" s="14">
        <v>47306583.450000003</v>
      </c>
      <c r="C39" s="14">
        <v>46826566.349999994</v>
      </c>
      <c r="D39" s="14">
        <v>46346611.57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2" t="s">
        <v>52</v>
      </c>
      <c r="B40" s="13">
        <v>1658212.3</v>
      </c>
      <c r="C40" s="13">
        <v>1755144.31</v>
      </c>
      <c r="D40" s="13">
        <v>1755144.31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2" t="s">
        <v>53</v>
      </c>
      <c r="B41" s="13">
        <v>0</v>
      </c>
      <c r="C41" s="13">
        <v>0</v>
      </c>
      <c r="D41" s="13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2" t="s">
        <v>54</v>
      </c>
      <c r="B42" s="14">
        <v>1658212.3</v>
      </c>
      <c r="C42" s="14">
        <v>1755144.31</v>
      </c>
      <c r="D42" s="14">
        <v>1755144.31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2" t="s">
        <v>55</v>
      </c>
      <c r="B43" s="13">
        <v>18053.09</v>
      </c>
      <c r="C43" s="13">
        <v>18053.03</v>
      </c>
      <c r="D43" s="13">
        <v>18053.03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2" t="s">
        <v>56</v>
      </c>
      <c r="B44" s="13">
        <v>0</v>
      </c>
      <c r="C44" s="13">
        <v>0</v>
      </c>
      <c r="D44" s="13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2" t="s">
        <v>57</v>
      </c>
      <c r="B45" s="13">
        <v>0</v>
      </c>
      <c r="C45" s="13">
        <v>0</v>
      </c>
      <c r="D45" s="13"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2" t="s">
        <v>58</v>
      </c>
      <c r="B46" s="13">
        <v>0</v>
      </c>
      <c r="C46" s="13">
        <v>0</v>
      </c>
      <c r="D46" s="13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2" t="s">
        <v>59</v>
      </c>
      <c r="B47" s="13">
        <v>10033409.66</v>
      </c>
      <c r="C47" s="13">
        <v>10015033.449999999</v>
      </c>
      <c r="D47" s="13">
        <v>9996657.2400000002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2" t="s">
        <v>60</v>
      </c>
      <c r="B48" s="13">
        <v>0</v>
      </c>
      <c r="C48" s="13">
        <v>0</v>
      </c>
      <c r="D48" s="13">
        <v>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2" t="s">
        <v>61</v>
      </c>
      <c r="B49" s="14">
        <v>10033409.66</v>
      </c>
      <c r="C49" s="14">
        <v>10015033.449999999</v>
      </c>
      <c r="D49" s="14">
        <v>9996657.2400000002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>
      <c r="A50" s="12" t="s">
        <v>62</v>
      </c>
      <c r="B50" s="13">
        <v>0</v>
      </c>
      <c r="C50" s="13">
        <v>0</v>
      </c>
      <c r="D50" s="13">
        <v>0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2" t="s">
        <v>63</v>
      </c>
      <c r="B51" s="13">
        <v>0</v>
      </c>
      <c r="C51" s="13">
        <v>0</v>
      </c>
      <c r="D51" s="13">
        <v>0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2" t="s">
        <v>64</v>
      </c>
      <c r="B52" s="13">
        <v>0</v>
      </c>
      <c r="C52" s="13">
        <v>0</v>
      </c>
      <c r="D52" s="13">
        <v>0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2" t="s">
        <v>65</v>
      </c>
      <c r="B53" s="13">
        <v>68821.179999999993</v>
      </c>
      <c r="C53" s="13">
        <v>68821.179999999993</v>
      </c>
      <c r="D53" s="13">
        <v>68821.179999999993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2" t="s">
        <v>66</v>
      </c>
      <c r="B54" s="13">
        <v>278222.73</v>
      </c>
      <c r="C54" s="13">
        <v>225722.72999999998</v>
      </c>
      <c r="D54" s="13">
        <v>225722.72999999998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2" t="s">
        <v>67</v>
      </c>
      <c r="B55" s="14">
        <v>59363302.409999996</v>
      </c>
      <c r="C55" s="14">
        <v>58909341.049999997</v>
      </c>
      <c r="D55" s="14">
        <v>58411010.060000002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>
      <c r="A56" s="12" t="s">
        <v>68</v>
      </c>
      <c r="B56" s="15">
        <v>95339861.530000001</v>
      </c>
      <c r="C56" s="15">
        <v>98420336.969999999</v>
      </c>
      <c r="D56" s="15">
        <v>99846533.930000007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2" t="s">
        <v>69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2" t="s">
        <v>70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2" t="s">
        <v>71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2" t="s">
        <v>72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2" t="s">
        <v>73</v>
      </c>
      <c r="B62" s="13">
        <v>51455006.729999997</v>
      </c>
      <c r="C62" s="13">
        <v>56420104.009999998</v>
      </c>
      <c r="D62" s="13">
        <v>58236772.07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2" t="s">
        <v>74</v>
      </c>
      <c r="B63" s="13">
        <v>0</v>
      </c>
      <c r="C63" s="13">
        <v>0</v>
      </c>
      <c r="D63" s="13">
        <v>0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2" t="s">
        <v>75</v>
      </c>
      <c r="B64" s="13">
        <v>562184.79</v>
      </c>
      <c r="C64" s="13">
        <v>333465.53000000003</v>
      </c>
      <c r="D64" s="13">
        <v>340674.09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2" t="s">
        <v>76</v>
      </c>
      <c r="B65" s="13">
        <v>1124305.9099999999</v>
      </c>
      <c r="C65" s="13">
        <v>1211.3000000002794</v>
      </c>
      <c r="D65" s="13">
        <v>675.89999999990687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2" t="s">
        <v>77</v>
      </c>
      <c r="B66" s="13">
        <v>0</v>
      </c>
      <c r="C66" s="13">
        <v>0</v>
      </c>
      <c r="D66" s="13">
        <v>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2" t="s">
        <v>78</v>
      </c>
      <c r="B67" s="13">
        <v>0</v>
      </c>
      <c r="C67" s="13">
        <v>0</v>
      </c>
      <c r="D67" s="13"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2" t="s">
        <v>79</v>
      </c>
      <c r="B68" s="13">
        <v>471032.71</v>
      </c>
      <c r="C68" s="13">
        <v>381327.29</v>
      </c>
      <c r="D68" s="13">
        <v>460965.57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2" t="s">
        <v>80</v>
      </c>
      <c r="B69" s="13">
        <v>0</v>
      </c>
      <c r="C69" s="13">
        <v>0</v>
      </c>
      <c r="D69" s="13">
        <v>0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2" t="s">
        <v>81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2" t="s">
        <v>82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2" t="s">
        <v>83</v>
      </c>
      <c r="B72" s="14">
        <v>53612530.140000001</v>
      </c>
      <c r="C72" s="14">
        <v>57136108.129999995</v>
      </c>
      <c r="D72" s="14">
        <v>59039087.630000003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2" t="s">
        <v>84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2" t="s">
        <v>85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2" t="s">
        <v>86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2" t="s">
        <v>87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2" t="s">
        <v>88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2" t="s">
        <v>89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2" t="s">
        <v>90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2" t="s">
        <v>91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2" t="s">
        <v>92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2" t="s">
        <v>93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2" t="s">
        <v>94</v>
      </c>
      <c r="B83" s="15">
        <v>53612530.140000001</v>
      </c>
      <c r="C83" s="15">
        <v>57136108.129999995</v>
      </c>
      <c r="D83" s="15">
        <v>59039087.630000003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5">
      <c r="A84" s="12" t="s">
        <v>95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2" t="s">
        <v>96</v>
      </c>
      <c r="B85" s="13">
        <v>60000000</v>
      </c>
      <c r="C85" s="13">
        <v>60000000</v>
      </c>
      <c r="D85" s="13">
        <v>60000000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2" t="s">
        <v>97</v>
      </c>
      <c r="B86" s="13">
        <v>809267.52</v>
      </c>
      <c r="C86" s="13">
        <v>809267.52</v>
      </c>
      <c r="D86" s="13">
        <v>809267.52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2" t="s">
        <v>98</v>
      </c>
      <c r="B87" s="13">
        <v>0</v>
      </c>
      <c r="C87" s="13">
        <v>0</v>
      </c>
      <c r="D87" s="13">
        <v>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2" t="s">
        <v>99</v>
      </c>
      <c r="B88" s="13">
        <v>0</v>
      </c>
      <c r="C88" s="13">
        <v>0</v>
      </c>
      <c r="D88" s="13">
        <v>0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2" t="s">
        <v>100</v>
      </c>
      <c r="B89" s="13">
        <v>0</v>
      </c>
      <c r="C89" s="16">
        <v>0</v>
      </c>
      <c r="D89" s="16">
        <v>0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2" t="s">
        <v>101</v>
      </c>
      <c r="B90" s="13">
        <v>-19081936.129999999</v>
      </c>
      <c r="C90" s="16">
        <v>-19525038.68</v>
      </c>
      <c r="D90" s="16">
        <v>-20001821.219999999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2" t="s">
        <v>102</v>
      </c>
      <c r="B91" s="14">
        <v>41727331.390000001</v>
      </c>
      <c r="C91" s="14">
        <v>41284228.840000004</v>
      </c>
      <c r="D91" s="14">
        <v>40807446.299999997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12" t="s">
        <v>103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2" t="s">
        <v>104</v>
      </c>
      <c r="B93" s="15">
        <v>41727331.390000001</v>
      </c>
      <c r="C93" s="15">
        <v>41284228.840000004</v>
      </c>
      <c r="D93" s="15">
        <v>40807446.299999997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5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7" t="s">
        <v>105</v>
      </c>
      <c r="B95" s="18">
        <v>95339861.530000001</v>
      </c>
      <c r="C95" s="18">
        <v>98420336.969999999</v>
      </c>
      <c r="D95" s="18">
        <v>99846533.930000007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>
      <c r="A96" s="19"/>
      <c r="B96" s="20">
        <v>0</v>
      </c>
      <c r="C96" s="20"/>
      <c r="D96" s="20"/>
      <c r="E96" s="20"/>
      <c r="F96" s="20"/>
      <c r="G96" s="20"/>
      <c r="H96" s="20"/>
      <c r="I96" s="20"/>
      <c r="J96" s="20" t="b">
        <v>1</v>
      </c>
      <c r="K96" s="20"/>
      <c r="L96" s="20"/>
      <c r="M96" s="20"/>
      <c r="N96" s="20"/>
      <c r="O96" s="20"/>
    </row>
    <row r="97" spans="1:17" ht="18.75">
      <c r="A97" s="21" t="s">
        <v>106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1:17">
      <c r="A98" s="23"/>
      <c r="B98" s="24"/>
      <c r="C98" s="24"/>
      <c r="D98" s="24"/>
      <c r="E98" s="24"/>
      <c r="F98" s="24"/>
      <c r="G98" s="24"/>
      <c r="H98" s="24"/>
      <c r="I98" s="29">
        <f>I90-H90-I124</f>
        <v>0</v>
      </c>
      <c r="J98" s="24"/>
      <c r="K98" s="24">
        <f>K90-J90-K124</f>
        <v>0</v>
      </c>
      <c r="L98" s="24"/>
      <c r="M98" s="24"/>
      <c r="N98" s="24"/>
      <c r="O98" s="24"/>
    </row>
    <row r="99" spans="1:17">
      <c r="A99" s="25" t="s">
        <v>1</v>
      </c>
      <c r="B99" s="26"/>
      <c r="C99" s="26"/>
      <c r="D99" s="26"/>
      <c r="E99" s="26"/>
      <c r="F99" s="37" t="e">
        <f>1-E106/E103</f>
        <v>#DIV/0!</v>
      </c>
      <c r="G99" s="26"/>
      <c r="H99" s="26"/>
      <c r="I99" s="26"/>
      <c r="J99" s="26">
        <v>0</v>
      </c>
      <c r="K99" s="26"/>
      <c r="L99" s="26"/>
      <c r="M99" s="26"/>
      <c r="N99" s="26"/>
      <c r="O99" s="26"/>
    </row>
    <row r="100" spans="1:17">
      <c r="A100" s="27" t="s">
        <v>107</v>
      </c>
      <c r="B100" s="26"/>
      <c r="C100" s="26"/>
      <c r="D100" s="26"/>
      <c r="E100" s="26"/>
      <c r="F100" s="26"/>
      <c r="G100" s="26"/>
      <c r="H100" s="26"/>
      <c r="I100" s="26"/>
      <c r="J100" s="26" t="s">
        <v>108</v>
      </c>
      <c r="K100" s="26"/>
      <c r="L100" s="26"/>
      <c r="M100" s="26"/>
      <c r="N100" s="26"/>
      <c r="O100" s="26"/>
    </row>
    <row r="101" spans="1:17">
      <c r="A101" s="10" t="s">
        <v>3</v>
      </c>
      <c r="B101" s="11"/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</row>
    <row r="102" spans="1:17">
      <c r="A102" s="12" t="s">
        <v>109</v>
      </c>
      <c r="B102" s="14"/>
      <c r="C102" s="14">
        <v>4750026.43</v>
      </c>
      <c r="D102" s="14">
        <v>2631087.7999999998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>SUM(C102:N102)</f>
        <v>7381114.2299999995</v>
      </c>
      <c r="P102" s="31"/>
      <c r="Q102" s="31"/>
    </row>
    <row r="103" spans="1:17">
      <c r="A103" s="28" t="s">
        <v>110</v>
      </c>
      <c r="B103" s="13"/>
      <c r="C103" s="13">
        <v>4724874.22</v>
      </c>
      <c r="D103" s="13">
        <v>2631087.7999999998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ref="O103:O128" si="0">SUM(C103:N103)</f>
        <v>7355962.0199999996</v>
      </c>
      <c r="P103" s="31"/>
      <c r="Q103" s="31"/>
    </row>
    <row r="104" spans="1:17">
      <c r="A104" s="28" t="s">
        <v>111</v>
      </c>
      <c r="B104" s="13"/>
      <c r="C104" s="13">
        <v>25152.21</v>
      </c>
      <c r="D104" s="13">
        <v>0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0"/>
        <v>25152.21</v>
      </c>
      <c r="P104" s="31"/>
      <c r="Q104" s="31"/>
    </row>
    <row r="105" spans="1:17">
      <c r="A105" s="12" t="s">
        <v>112</v>
      </c>
      <c r="B105" s="14"/>
      <c r="C105" s="14">
        <v>4476098.2399999993</v>
      </c>
      <c r="D105" s="14">
        <v>2679500.59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0"/>
        <v>7155598.8299999991</v>
      </c>
      <c r="P105" s="31"/>
      <c r="Q105" s="31"/>
    </row>
    <row r="106" spans="1:17">
      <c r="A106" s="28" t="s">
        <v>113</v>
      </c>
      <c r="B106" s="13"/>
      <c r="C106" s="13">
        <v>4452638.7699999996</v>
      </c>
      <c r="D106" s="13">
        <v>2679500.59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0"/>
        <v>7132139.3599999994</v>
      </c>
      <c r="P106" s="31"/>
      <c r="Q106" s="31"/>
    </row>
    <row r="107" spans="1:17">
      <c r="A107" s="28" t="s">
        <v>114</v>
      </c>
      <c r="B107" s="13"/>
      <c r="C107" s="13">
        <v>23459.47</v>
      </c>
      <c r="D107" s="13">
        <v>0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0"/>
        <v>23459.47</v>
      </c>
      <c r="P107" s="31"/>
      <c r="Q107" s="31"/>
    </row>
    <row r="108" spans="1:17">
      <c r="A108" s="12" t="s">
        <v>115</v>
      </c>
      <c r="B108" s="13"/>
      <c r="C108" s="13">
        <v>1211.3</v>
      </c>
      <c r="D108" s="13">
        <v>675.9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0"/>
        <v>1887.1999999999998</v>
      </c>
      <c r="P108" s="31"/>
      <c r="Q108" s="31"/>
    </row>
    <row r="109" spans="1:17">
      <c r="A109" s="12" t="s">
        <v>116</v>
      </c>
      <c r="B109" s="13"/>
      <c r="C109" s="13">
        <v>239424.63</v>
      </c>
      <c r="D109" s="13">
        <v>41336.01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0"/>
        <v>280760.64</v>
      </c>
      <c r="P109" s="31"/>
      <c r="Q109" s="31"/>
    </row>
    <row r="110" spans="1:17">
      <c r="A110" s="12" t="s">
        <v>117</v>
      </c>
      <c r="B110" s="13"/>
      <c r="C110" s="13">
        <v>475916.81</v>
      </c>
      <c r="D110" s="13">
        <v>386119.84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0"/>
        <v>862036.65</v>
      </c>
      <c r="P110" s="31"/>
      <c r="Q110" s="31"/>
    </row>
    <row r="111" spans="1:17">
      <c r="A111" s="12" t="s">
        <v>118</v>
      </c>
      <c r="B111" s="13"/>
      <c r="C111" s="13">
        <v>478</v>
      </c>
      <c r="D111" s="13">
        <v>238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0"/>
        <v>716</v>
      </c>
      <c r="P111" s="31"/>
      <c r="Q111" s="31"/>
    </row>
    <row r="112" spans="1:17">
      <c r="A112" s="12" t="s">
        <v>119</v>
      </c>
      <c r="B112" s="13"/>
      <c r="C112" s="13">
        <v>0</v>
      </c>
      <c r="D112" s="13"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0"/>
        <v>0</v>
      </c>
      <c r="P112" s="31"/>
      <c r="Q112" s="31"/>
    </row>
    <row r="113" spans="1:17">
      <c r="A113" s="12" t="s">
        <v>120</v>
      </c>
      <c r="B113" s="13"/>
      <c r="C113" s="13">
        <v>0</v>
      </c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0"/>
        <v>0</v>
      </c>
      <c r="P113" s="31"/>
      <c r="Q113" s="31"/>
    </row>
    <row r="114" spans="1:17">
      <c r="A114" s="28" t="s">
        <v>121</v>
      </c>
      <c r="B114" s="13"/>
      <c r="C114" s="13">
        <v>0</v>
      </c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0"/>
        <v>0</v>
      </c>
      <c r="P114" s="31"/>
      <c r="Q114" s="31"/>
    </row>
    <row r="115" spans="1:17">
      <c r="A115" s="12" t="s">
        <v>122</v>
      </c>
      <c r="B115" s="13"/>
      <c r="C115" s="13">
        <v>0</v>
      </c>
      <c r="D115" s="13">
        <v>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0"/>
        <v>0</v>
      </c>
      <c r="P115" s="31"/>
      <c r="Q115" s="31"/>
    </row>
    <row r="116" spans="1:17">
      <c r="A116" s="12" t="s">
        <v>123</v>
      </c>
      <c r="B116" s="13"/>
      <c r="C116" s="13">
        <v>0</v>
      </c>
      <c r="D116" s="13">
        <v>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f t="shared" si="0"/>
        <v>0</v>
      </c>
      <c r="P116" s="31"/>
      <c r="Q116" s="31"/>
    </row>
    <row r="117" spans="1:17">
      <c r="A117" s="28" t="s">
        <v>124</v>
      </c>
      <c r="B117" s="13"/>
      <c r="C117" s="13">
        <v>0</v>
      </c>
      <c r="D117" s="13">
        <v>0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0"/>
        <v>0</v>
      </c>
      <c r="P117" s="31"/>
      <c r="Q117" s="31"/>
    </row>
    <row r="118" spans="1:17">
      <c r="A118" s="12" t="s">
        <v>125</v>
      </c>
      <c r="B118" s="14"/>
      <c r="C118" s="14">
        <v>-443102.54999999958</v>
      </c>
      <c r="D118" s="14">
        <v>-476782.54000000004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0"/>
        <v>-919885.08999999962</v>
      </c>
      <c r="P118" s="31"/>
      <c r="Q118" s="31"/>
    </row>
    <row r="119" spans="1:17">
      <c r="A119" s="12" t="s">
        <v>126</v>
      </c>
      <c r="B119" s="13"/>
      <c r="C119" s="13">
        <v>0</v>
      </c>
      <c r="D119" s="13">
        <v>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0"/>
        <v>0</v>
      </c>
      <c r="P119" s="31"/>
      <c r="Q119" s="31"/>
    </row>
    <row r="120" spans="1:17">
      <c r="A120" s="12" t="s">
        <v>127</v>
      </c>
      <c r="B120" s="13"/>
      <c r="C120" s="13">
        <v>0</v>
      </c>
      <c r="D120" s="13">
        <v>0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0"/>
        <v>0</v>
      </c>
      <c r="P120" s="31"/>
      <c r="Q120" s="31"/>
    </row>
    <row r="121" spans="1:17">
      <c r="A121" s="12" t="s">
        <v>128</v>
      </c>
      <c r="B121" s="14"/>
      <c r="C121" s="14">
        <v>-443102.54999999958</v>
      </c>
      <c r="D121" s="14">
        <v>-476782.54000000004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0"/>
        <v>-919885.08999999962</v>
      </c>
      <c r="P121" s="31"/>
      <c r="Q121" s="31"/>
    </row>
    <row r="122" spans="1:17">
      <c r="A122" s="28" t="s">
        <v>129</v>
      </c>
      <c r="B122" s="13"/>
      <c r="C122" s="13">
        <v>0</v>
      </c>
      <c r="D122" s="13">
        <v>0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0"/>
        <v>0</v>
      </c>
      <c r="P122" s="31"/>
      <c r="Q122" s="31"/>
    </row>
    <row r="123" spans="1:17">
      <c r="A123" s="12" t="s">
        <v>130</v>
      </c>
      <c r="B123" s="14"/>
      <c r="C123" s="14">
        <v>-443102.54999999958</v>
      </c>
      <c r="D123" s="14">
        <v>-476782.54000000004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0"/>
        <v>-919885.08999999962</v>
      </c>
      <c r="P123" s="31"/>
      <c r="Q123" s="31"/>
    </row>
    <row r="124" spans="1:17">
      <c r="A124" s="12" t="s">
        <v>131</v>
      </c>
      <c r="B124" s="14"/>
      <c r="C124" s="14">
        <v>-443102.54999999958</v>
      </c>
      <c r="D124" s="14">
        <v>-476782.54000000004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si="0"/>
        <v>-919885.08999999962</v>
      </c>
      <c r="P124" s="31"/>
      <c r="Q124" s="31"/>
    </row>
    <row r="125" spans="1:17">
      <c r="A125" s="12" t="s">
        <v>132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>
        <v>0</v>
      </c>
      <c r="N125" s="13">
        <v>0</v>
      </c>
      <c r="O125" s="13">
        <f t="shared" si="0"/>
        <v>0</v>
      </c>
      <c r="P125" s="31"/>
      <c r="Q125" s="31"/>
    </row>
    <row r="126" spans="1:17">
      <c r="A126" s="12" t="s">
        <v>133</v>
      </c>
      <c r="B126" s="13"/>
      <c r="C126" s="13">
        <f>C124-(C114+C117+C119-C120+C116)*0.75</f>
        <v>-443102.54999999958</v>
      </c>
      <c r="D126" s="13">
        <f t="shared" ref="D126:O126" si="1">D124-(D114+D117+D119-D120+D116)*0.75</f>
        <v>-476782.54000000004</v>
      </c>
      <c r="E126" s="13">
        <f t="shared" si="1"/>
        <v>0</v>
      </c>
      <c r="F126" s="13">
        <f t="shared" si="1"/>
        <v>0</v>
      </c>
      <c r="G126" s="13">
        <f t="shared" si="1"/>
        <v>0</v>
      </c>
      <c r="H126" s="13">
        <f t="shared" ref="H126:N126" si="2">H124-(H114+H117+H119-H120+H116)*0.75</f>
        <v>0</v>
      </c>
      <c r="I126" s="13">
        <f t="shared" si="2"/>
        <v>0</v>
      </c>
      <c r="J126" s="13">
        <f t="shared" si="2"/>
        <v>0</v>
      </c>
      <c r="K126" s="13">
        <f t="shared" si="2"/>
        <v>0</v>
      </c>
      <c r="L126" s="13">
        <f t="shared" si="2"/>
        <v>0</v>
      </c>
      <c r="M126" s="13">
        <f t="shared" si="2"/>
        <v>0</v>
      </c>
      <c r="N126" s="13">
        <f t="shared" si="2"/>
        <v>0</v>
      </c>
      <c r="O126" s="13">
        <f t="shared" si="1"/>
        <v>-919885.08999999962</v>
      </c>
      <c r="P126" s="31"/>
      <c r="Q126" s="31"/>
    </row>
    <row r="127" spans="1:17">
      <c r="A127" s="12" t="s">
        <v>134</v>
      </c>
      <c r="B127" s="13"/>
      <c r="C127" s="13">
        <f>C126</f>
        <v>-443102.54999999958</v>
      </c>
      <c r="D127" s="13">
        <f>D126</f>
        <v>-476782.54000000004</v>
      </c>
      <c r="E127" s="13">
        <f t="shared" ref="E127:G127" si="3">E126</f>
        <v>0</v>
      </c>
      <c r="F127" s="13">
        <f t="shared" si="3"/>
        <v>0</v>
      </c>
      <c r="G127" s="13">
        <f t="shared" si="3"/>
        <v>0</v>
      </c>
      <c r="H127" s="13">
        <f t="shared" ref="H127:N127" si="4">H126</f>
        <v>0</v>
      </c>
      <c r="I127" s="13">
        <f t="shared" si="4"/>
        <v>0</v>
      </c>
      <c r="J127" s="13">
        <f t="shared" si="4"/>
        <v>0</v>
      </c>
      <c r="K127" s="13">
        <f t="shared" si="4"/>
        <v>0</v>
      </c>
      <c r="L127" s="13">
        <f t="shared" si="4"/>
        <v>0</v>
      </c>
      <c r="M127" s="13">
        <f t="shared" si="4"/>
        <v>0</v>
      </c>
      <c r="N127" s="13">
        <f t="shared" si="4"/>
        <v>0</v>
      </c>
      <c r="O127" s="13">
        <f t="shared" si="0"/>
        <v>-919885.08999999962</v>
      </c>
      <c r="P127" s="31"/>
      <c r="Q127" s="31"/>
    </row>
    <row r="128" spans="1:17">
      <c r="A128" s="12" t="s">
        <v>135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>
        <f t="shared" si="0"/>
        <v>0</v>
      </c>
      <c r="P128" s="31"/>
      <c r="Q128" s="31"/>
    </row>
    <row r="129" spans="1:17">
      <c r="P129" s="31"/>
    </row>
    <row r="130" spans="1:17">
      <c r="C130" s="31">
        <f>C123-(C119-C120+C116+C117)*0.75-C126</f>
        <v>0</v>
      </c>
      <c r="D130" s="31">
        <f>D123-(D119-D120+D117+D116)*0.75-D126</f>
        <v>-476782.54000000004</v>
      </c>
      <c r="E130" s="31">
        <f t="shared" ref="E130:N130" si="5">E123-(E119-E120+E117+E116)*0.75-E126</f>
        <v>0</v>
      </c>
      <c r="F130" s="31">
        <f t="shared" si="5"/>
        <v>0</v>
      </c>
      <c r="G130" s="31">
        <f t="shared" si="5"/>
        <v>0</v>
      </c>
      <c r="H130" s="31">
        <f t="shared" si="5"/>
        <v>0</v>
      </c>
      <c r="I130" s="31">
        <f t="shared" si="5"/>
        <v>0</v>
      </c>
      <c r="J130" s="31">
        <f t="shared" si="5"/>
        <v>0</v>
      </c>
      <c r="K130" s="31">
        <f t="shared" si="5"/>
        <v>0</v>
      </c>
      <c r="L130" s="31">
        <f t="shared" si="5"/>
        <v>0</v>
      </c>
      <c r="M130" s="31">
        <f t="shared" si="5"/>
        <v>0</v>
      </c>
      <c r="N130" s="31">
        <f t="shared" si="5"/>
        <v>0</v>
      </c>
      <c r="P130" s="31"/>
    </row>
    <row r="132" spans="1:17">
      <c r="A132" s="33"/>
      <c r="B132" s="33"/>
      <c r="C132" s="34"/>
      <c r="D132" s="34"/>
      <c r="E132" s="34"/>
      <c r="F132" s="34"/>
      <c r="G132" s="34">
        <v>0</v>
      </c>
      <c r="H132" s="34">
        <v>0</v>
      </c>
      <c r="I132" s="34"/>
      <c r="J132" s="34"/>
      <c r="K132" s="34"/>
      <c r="L132" s="34"/>
      <c r="M132" s="34"/>
      <c r="N132" s="34"/>
      <c r="O132" s="34"/>
    </row>
    <row r="133" spans="1:17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  <c r="P133" s="35"/>
      <c r="Q133" s="35"/>
    </row>
    <row r="134" spans="1:17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7">
      <c r="A135" s="12" t="s">
        <v>137</v>
      </c>
      <c r="B135" s="13"/>
      <c r="C135" s="13">
        <v>2132693</v>
      </c>
      <c r="D135" s="13">
        <v>2219474.7000000002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4352167.7</v>
      </c>
      <c r="P135" s="31"/>
      <c r="Q135" s="31"/>
    </row>
    <row r="136" spans="1:17">
      <c r="A136" s="12" t="s">
        <v>138</v>
      </c>
      <c r="B136" s="13"/>
      <c r="C136" s="13">
        <v>0</v>
      </c>
      <c r="D136" s="13">
        <v>0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9" si="6">SUM(C136:N136)</f>
        <v>0</v>
      </c>
      <c r="P136" s="31"/>
      <c r="Q136" s="31"/>
    </row>
    <row r="137" spans="1:17">
      <c r="A137" s="12" t="s">
        <v>139</v>
      </c>
      <c r="B137" s="13"/>
      <c r="C137" s="13">
        <v>150</v>
      </c>
      <c r="D137" s="13">
        <v>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6"/>
        <v>150</v>
      </c>
      <c r="P137" s="31"/>
      <c r="Q137" s="31"/>
    </row>
    <row r="138" spans="1:17">
      <c r="A138" s="12" t="s">
        <v>140</v>
      </c>
      <c r="B138" s="13"/>
      <c r="C138" s="13">
        <v>2132843</v>
      </c>
      <c r="D138" s="13">
        <v>2219474.7000000002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6"/>
        <v>4352317.7</v>
      </c>
      <c r="P138" s="31"/>
      <c r="Q138" s="31"/>
    </row>
    <row r="139" spans="1:17">
      <c r="A139" s="12" t="s">
        <v>141</v>
      </c>
      <c r="B139" s="13"/>
      <c r="C139" s="13">
        <v>213120.12</v>
      </c>
      <c r="D139" s="13">
        <v>183089.73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6"/>
        <v>396209.85</v>
      </c>
      <c r="P139" s="31"/>
      <c r="Q139" s="31"/>
    </row>
    <row r="140" spans="1:17">
      <c r="A140" s="12" t="s">
        <v>142</v>
      </c>
      <c r="B140" s="13"/>
      <c r="C140" s="13">
        <v>831046.89</v>
      </c>
      <c r="D140" s="13">
        <v>352992.16000000003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6"/>
        <v>1184039.05</v>
      </c>
      <c r="P140" s="31"/>
      <c r="Q140" s="31"/>
    </row>
    <row r="141" spans="1:17">
      <c r="A141" s="12" t="s">
        <v>143</v>
      </c>
      <c r="B141" s="13"/>
      <c r="C141" s="13">
        <v>1124585.9099999999</v>
      </c>
      <c r="D141" s="13">
        <v>1211.3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6"/>
        <v>1125797.21</v>
      </c>
      <c r="P141" s="31"/>
      <c r="Q141" s="31"/>
    </row>
    <row r="142" spans="1:17">
      <c r="A142" s="12" t="s">
        <v>144</v>
      </c>
      <c r="B142" s="13"/>
      <c r="C142" s="13">
        <v>565553.35</v>
      </c>
      <c r="D142" s="13">
        <v>302547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6"/>
        <v>868100.35</v>
      </c>
      <c r="P142" s="31"/>
      <c r="Q142" s="31"/>
    </row>
    <row r="143" spans="1:17">
      <c r="A143" s="12" t="s">
        <v>145</v>
      </c>
      <c r="B143" s="13"/>
      <c r="C143" s="13">
        <v>2734306.27</v>
      </c>
      <c r="D143" s="13">
        <v>839840.19000000006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6"/>
        <v>3574146.46</v>
      </c>
      <c r="P143" s="31"/>
      <c r="Q143" s="31"/>
    </row>
    <row r="144" spans="1:17">
      <c r="A144" s="12" t="s">
        <v>146</v>
      </c>
      <c r="B144" s="13"/>
      <c r="C144" s="13">
        <v>-601463.27</v>
      </c>
      <c r="D144" s="13">
        <v>1379634.5100000002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6"/>
        <v>778171.24000000022</v>
      </c>
      <c r="P144" s="31"/>
      <c r="Q144" s="31"/>
    </row>
    <row r="145" spans="1:17">
      <c r="A145" s="12" t="s">
        <v>147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6"/>
        <v>0</v>
      </c>
      <c r="P145" s="31"/>
      <c r="Q145" s="31"/>
    </row>
    <row r="146" spans="1:17">
      <c r="A146" s="12" t="s">
        <v>148</v>
      </c>
      <c r="B146" s="13"/>
      <c r="C146" s="13">
        <v>0</v>
      </c>
      <c r="D146" s="13">
        <v>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6"/>
        <v>0</v>
      </c>
      <c r="P146" s="31"/>
      <c r="Q146" s="31"/>
    </row>
    <row r="147" spans="1:17">
      <c r="A147" s="12" t="s">
        <v>149</v>
      </c>
      <c r="B147" s="13"/>
      <c r="C147" s="13">
        <v>0</v>
      </c>
      <c r="D147" s="13">
        <v>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6"/>
        <v>0</v>
      </c>
      <c r="P147" s="31"/>
      <c r="Q147" s="31"/>
    </row>
    <row r="148" spans="1:17">
      <c r="A148" s="12" t="s">
        <v>150</v>
      </c>
      <c r="B148" s="13"/>
      <c r="C148" s="13">
        <v>0</v>
      </c>
      <c r="D148" s="13">
        <v>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6"/>
        <v>0</v>
      </c>
      <c r="P148" s="31"/>
      <c r="Q148" s="31"/>
    </row>
    <row r="149" spans="1:17">
      <c r="A149" s="12" t="s">
        <v>151</v>
      </c>
      <c r="B149" s="13"/>
      <c r="C149" s="13">
        <v>0</v>
      </c>
      <c r="D149" s="13"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6"/>
        <v>0</v>
      </c>
      <c r="P149" s="31"/>
      <c r="Q149" s="31"/>
    </row>
    <row r="150" spans="1:17">
      <c r="A150" s="12" t="s">
        <v>152</v>
      </c>
      <c r="B150" s="13"/>
      <c r="C150" s="13">
        <v>0</v>
      </c>
      <c r="D150" s="13">
        <v>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6"/>
        <v>0</v>
      </c>
      <c r="P150" s="31"/>
      <c r="Q150" s="31"/>
    </row>
    <row r="151" spans="1:17">
      <c r="A151" s="12" t="s">
        <v>153</v>
      </c>
      <c r="B151" s="13"/>
      <c r="C151" s="13">
        <v>0</v>
      </c>
      <c r="D151" s="13">
        <v>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6"/>
        <v>0</v>
      </c>
      <c r="P151" s="31"/>
      <c r="Q151" s="31"/>
    </row>
    <row r="152" spans="1:17">
      <c r="A152" s="12" t="s">
        <v>154</v>
      </c>
      <c r="B152" s="13"/>
      <c r="C152" s="13">
        <v>340827.4</v>
      </c>
      <c r="D152" s="13">
        <v>0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6"/>
        <v>340827.4</v>
      </c>
      <c r="P152" s="31"/>
      <c r="Q152" s="31"/>
    </row>
    <row r="153" spans="1:17">
      <c r="A153" s="12" t="s">
        <v>155</v>
      </c>
      <c r="B153" s="13"/>
      <c r="C153" s="13">
        <v>0</v>
      </c>
      <c r="D153" s="13">
        <v>0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6"/>
        <v>0</v>
      </c>
      <c r="P153" s="31"/>
      <c r="Q153" s="31"/>
    </row>
    <row r="154" spans="1:17">
      <c r="A154" s="12" t="s">
        <v>156</v>
      </c>
      <c r="B154" s="13"/>
      <c r="C154" s="13">
        <v>0</v>
      </c>
      <c r="D154" s="13">
        <v>0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6"/>
        <v>0</v>
      </c>
      <c r="P154" s="31"/>
      <c r="Q154" s="31"/>
    </row>
    <row r="155" spans="1:17">
      <c r="A155" s="12" t="s">
        <v>157</v>
      </c>
      <c r="B155" s="13"/>
      <c r="C155" s="13">
        <v>0</v>
      </c>
      <c r="D155" s="13">
        <v>0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6"/>
        <v>0</v>
      </c>
      <c r="P155" s="31"/>
      <c r="Q155" s="31"/>
    </row>
    <row r="156" spans="1:17">
      <c r="A156" s="12" t="s">
        <v>158</v>
      </c>
      <c r="B156" s="13"/>
      <c r="C156" s="13">
        <v>340827.4</v>
      </c>
      <c r="D156" s="13">
        <v>0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6"/>
        <v>340827.4</v>
      </c>
      <c r="P156" s="31"/>
      <c r="Q156" s="31"/>
    </row>
    <row r="157" spans="1:17">
      <c r="A157" s="12" t="s">
        <v>159</v>
      </c>
      <c r="B157" s="13"/>
      <c r="C157" s="13">
        <v>-340827.4</v>
      </c>
      <c r="D157" s="13">
        <v>0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6"/>
        <v>-340827.4</v>
      </c>
      <c r="P157" s="31"/>
      <c r="Q157" s="31"/>
    </row>
    <row r="158" spans="1:17">
      <c r="A158" s="12" t="s">
        <v>160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6"/>
        <v>0</v>
      </c>
      <c r="P158" s="31"/>
      <c r="Q158" s="31"/>
    </row>
    <row r="159" spans="1:17">
      <c r="A159" s="12" t="s">
        <v>161</v>
      </c>
      <c r="B159" s="13"/>
      <c r="C159" s="13">
        <v>0</v>
      </c>
      <c r="D159" s="13">
        <v>0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6"/>
        <v>0</v>
      </c>
      <c r="P159" s="31"/>
      <c r="Q159" s="31"/>
    </row>
    <row r="160" spans="1:17">
      <c r="A160" s="12" t="s">
        <v>162</v>
      </c>
      <c r="B160" s="13"/>
      <c r="C160" s="13">
        <v>0</v>
      </c>
      <c r="D160" s="13">
        <v>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6"/>
        <v>0</v>
      </c>
      <c r="P160" s="31"/>
      <c r="Q160" s="31"/>
    </row>
    <row r="161" spans="1:17">
      <c r="A161" s="12" t="s">
        <v>163</v>
      </c>
      <c r="B161" s="13"/>
      <c r="C161" s="13">
        <v>0</v>
      </c>
      <c r="D161" s="13">
        <v>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6"/>
        <v>0</v>
      </c>
      <c r="P161" s="31"/>
      <c r="Q161" s="31"/>
    </row>
    <row r="162" spans="1:17">
      <c r="A162" s="12" t="s">
        <v>164</v>
      </c>
      <c r="B162" s="13"/>
      <c r="C162" s="13">
        <v>0</v>
      </c>
      <c r="D162" s="13">
        <v>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6"/>
        <v>0</v>
      </c>
      <c r="P162" s="31"/>
      <c r="Q162" s="31"/>
    </row>
    <row r="163" spans="1:17">
      <c r="A163" s="12" t="s">
        <v>165</v>
      </c>
      <c r="B163" s="13"/>
      <c r="C163" s="13">
        <v>0</v>
      </c>
      <c r="D163" s="13">
        <v>0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6"/>
        <v>0</v>
      </c>
      <c r="P163" s="31"/>
      <c r="Q163" s="31"/>
    </row>
    <row r="164" spans="1:17">
      <c r="A164" s="12" t="s">
        <v>166</v>
      </c>
      <c r="B164" s="13"/>
      <c r="C164" s="13">
        <v>0</v>
      </c>
      <c r="D164" s="13">
        <v>0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6"/>
        <v>0</v>
      </c>
      <c r="P164" s="31"/>
      <c r="Q164" s="31"/>
    </row>
    <row r="165" spans="1:17">
      <c r="A165" s="12" t="s">
        <v>167</v>
      </c>
      <c r="B165" s="13"/>
      <c r="C165" s="13">
        <v>0</v>
      </c>
      <c r="D165" s="13">
        <v>0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6"/>
        <v>0</v>
      </c>
      <c r="P165" s="31"/>
      <c r="Q165" s="31"/>
    </row>
    <row r="166" spans="1:17">
      <c r="A166" s="12" t="s">
        <v>168</v>
      </c>
      <c r="B166" s="13"/>
      <c r="C166" s="13">
        <v>0</v>
      </c>
      <c r="D166" s="13">
        <v>0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6"/>
        <v>0</v>
      </c>
      <c r="P166" s="31"/>
      <c r="Q166" s="31"/>
    </row>
    <row r="167" spans="1:17">
      <c r="A167" s="12" t="s">
        <v>169</v>
      </c>
      <c r="B167" s="13"/>
      <c r="C167" s="13">
        <v>0</v>
      </c>
      <c r="D167" s="13">
        <v>0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6"/>
        <v>0</v>
      </c>
      <c r="P167" s="31"/>
      <c r="Q167" s="31"/>
    </row>
    <row r="168" spans="1:17">
      <c r="A168" s="12" t="s">
        <v>170</v>
      </c>
      <c r="B168" s="13"/>
      <c r="C168" s="13">
        <v>0</v>
      </c>
      <c r="D168" s="13">
        <v>0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6"/>
        <v>0</v>
      </c>
      <c r="P168" s="31"/>
      <c r="Q168" s="31"/>
    </row>
    <row r="169" spans="1:17">
      <c r="A169" s="12" t="s">
        <v>171</v>
      </c>
      <c r="B169" s="13"/>
      <c r="C169" s="13">
        <v>-942290.67</v>
      </c>
      <c r="D169" s="13">
        <v>1379634.5100000002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6"/>
        <v>437343.8400000002</v>
      </c>
      <c r="P169" s="31"/>
      <c r="Q169" s="31"/>
    </row>
    <row r="170" spans="1:17">
      <c r="A170" s="12" t="s">
        <v>172</v>
      </c>
      <c r="B170" s="13"/>
      <c r="C170" s="13">
        <v>1886754.35</v>
      </c>
      <c r="D170" s="13">
        <v>944463.68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1886754.35</v>
      </c>
      <c r="P170" s="31"/>
      <c r="Q170" s="31"/>
    </row>
    <row r="171" spans="1:17">
      <c r="A171" s="12" t="s">
        <v>173</v>
      </c>
      <c r="B171" s="13"/>
      <c r="C171" s="13">
        <v>944463.68</v>
      </c>
      <c r="D171" s="13">
        <v>2324098.1900000004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2324098.1900000004</v>
      </c>
      <c r="P171" s="31"/>
      <c r="Q171" s="31"/>
    </row>
    <row r="172" spans="1:17">
      <c r="A172" s="12" t="s">
        <v>174</v>
      </c>
      <c r="B172" s="13"/>
      <c r="C172" s="13" t="b">
        <v>1</v>
      </c>
      <c r="D172" s="13" t="b">
        <v>1</v>
      </c>
      <c r="E172" s="13"/>
      <c r="F172" s="13"/>
      <c r="G172" s="13"/>
      <c r="H172" s="13"/>
      <c r="I172" s="13"/>
      <c r="J172" s="13"/>
      <c r="K172" s="13"/>
      <c r="L172" s="13" t="b">
        <v>1</v>
      </c>
      <c r="M172" s="13" t="b">
        <v>1</v>
      </c>
      <c r="N172" s="13" t="b">
        <v>1</v>
      </c>
      <c r="O172" s="13"/>
      <c r="P172" s="31"/>
      <c r="Q172" s="31"/>
    </row>
    <row r="173" spans="1:17">
      <c r="A173" s="12" t="s">
        <v>175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31"/>
      <c r="Q173" s="31"/>
    </row>
    <row r="174" spans="1:17">
      <c r="A174" s="12" t="s">
        <v>176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31"/>
      <c r="Q174" s="31"/>
    </row>
    <row r="175" spans="1:17">
      <c r="A175" s="12" t="s">
        <v>177</v>
      </c>
      <c r="B175" s="13"/>
      <c r="C175" s="13">
        <v>-443102.54999999958</v>
      </c>
      <c r="D175" s="13">
        <v>-476782.54000000004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7">SUM(C175:N175)</f>
        <v>-919885.08999999962</v>
      </c>
      <c r="P175" s="31"/>
      <c r="Q175" s="31"/>
    </row>
    <row r="176" spans="1:17">
      <c r="A176" s="12" t="s">
        <v>178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7"/>
        <v>0</v>
      </c>
      <c r="P176" s="31"/>
      <c r="Q176" s="31"/>
    </row>
    <row r="177" spans="1:17">
      <c r="A177" s="12" t="s">
        <v>179</v>
      </c>
      <c r="B177" s="13"/>
      <c r="C177" s="13">
        <v>0</v>
      </c>
      <c r="D177" s="13">
        <v>0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7"/>
        <v>0</v>
      </c>
      <c r="P177" s="31"/>
      <c r="Q177" s="31"/>
    </row>
    <row r="178" spans="1:17">
      <c r="A178" s="12" t="s">
        <v>180</v>
      </c>
      <c r="B178" s="13"/>
      <c r="C178" s="13">
        <v>480134.58</v>
      </c>
      <c r="D178" s="13">
        <v>479954.78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7"/>
        <v>960089.3600000001</v>
      </c>
      <c r="P178" s="31"/>
      <c r="Q178" s="31"/>
    </row>
    <row r="179" spans="1:17">
      <c r="A179" s="12" t="s">
        <v>181</v>
      </c>
      <c r="B179" s="13"/>
      <c r="C179" s="13">
        <v>18376.210000000894</v>
      </c>
      <c r="D179" s="13">
        <v>18376.209999999031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7"/>
        <v>36752.419999999925</v>
      </c>
      <c r="P179" s="31"/>
      <c r="Q179" s="31"/>
    </row>
    <row r="180" spans="1:17">
      <c r="A180" s="12" t="s">
        <v>182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7"/>
        <v>0</v>
      </c>
      <c r="P180" s="31"/>
      <c r="Q180" s="31"/>
    </row>
    <row r="181" spans="1:17">
      <c r="A181" s="12" t="s">
        <v>183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7"/>
        <v>0</v>
      </c>
      <c r="P181" s="31"/>
      <c r="Q181" s="31"/>
    </row>
    <row r="182" spans="1:17">
      <c r="A182" s="12" t="s">
        <v>184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7"/>
        <v>0</v>
      </c>
      <c r="P182" s="31"/>
      <c r="Q182" s="31"/>
    </row>
    <row r="183" spans="1:17">
      <c r="A183" s="12" t="s">
        <v>185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7"/>
        <v>0</v>
      </c>
      <c r="P183" s="31"/>
      <c r="Q183" s="31"/>
    </row>
    <row r="184" spans="1:17">
      <c r="A184" s="12" t="s">
        <v>186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7"/>
        <v>0</v>
      </c>
      <c r="P184" s="31"/>
      <c r="Q184" s="31"/>
    </row>
    <row r="185" spans="1:17">
      <c r="A185" s="12" t="s">
        <v>187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7"/>
        <v>0</v>
      </c>
      <c r="P185" s="31"/>
      <c r="Q185" s="31"/>
    </row>
    <row r="186" spans="1:17">
      <c r="A186" s="12" t="s">
        <v>188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7"/>
        <v>0</v>
      </c>
      <c r="P186" s="31"/>
      <c r="Q186" s="31"/>
    </row>
    <row r="187" spans="1:17">
      <c r="A187" s="12" t="s">
        <v>189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7"/>
        <v>0</v>
      </c>
      <c r="P187" s="31"/>
      <c r="Q187" s="31"/>
    </row>
    <row r="188" spans="1:17">
      <c r="A188" s="12" t="s">
        <v>190</v>
      </c>
      <c r="B188" s="13"/>
      <c r="C188" s="13">
        <v>0</v>
      </c>
      <c r="D188" s="13">
        <v>0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7"/>
        <v>0</v>
      </c>
      <c r="P188" s="31"/>
      <c r="Q188" s="31"/>
    </row>
    <row r="189" spans="1:17">
      <c r="A189" s="12" t="s">
        <v>191</v>
      </c>
      <c r="B189" s="13"/>
      <c r="C189" s="13">
        <v>0</v>
      </c>
      <c r="D189" s="13">
        <v>0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7"/>
        <v>0</v>
      </c>
      <c r="P189" s="31"/>
      <c r="Q189" s="31"/>
    </row>
    <row r="190" spans="1:17">
      <c r="A190" s="12" t="s">
        <v>192</v>
      </c>
      <c r="B190" s="13"/>
      <c r="C190" s="13">
        <v>-3613367.0999999996</v>
      </c>
      <c r="D190" s="13">
        <v>138783.44999999925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7"/>
        <v>-3474583.6500000004</v>
      </c>
      <c r="P190" s="31"/>
      <c r="Q190" s="31"/>
    </row>
    <row r="191" spans="1:17">
      <c r="A191" s="12" t="s">
        <v>193</v>
      </c>
      <c r="B191" s="13"/>
      <c r="C191" s="13">
        <v>-515328.28000000305</v>
      </c>
      <c r="D191" s="13">
        <v>-730611.62999999989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7"/>
        <v>-1245939.9100000029</v>
      </c>
      <c r="P191" s="31"/>
      <c r="Q191" s="31"/>
    </row>
    <row r="192" spans="1:17">
      <c r="A192" s="12" t="s">
        <v>194</v>
      </c>
      <c r="B192" s="13"/>
      <c r="C192" s="13">
        <v>3471823.8700000015</v>
      </c>
      <c r="D192" s="13">
        <v>1949914.2400000019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7"/>
        <v>5421738.1100000031</v>
      </c>
      <c r="P192" s="31"/>
      <c r="Q192" s="31"/>
    </row>
    <row r="193" spans="1:17">
      <c r="A193" s="12" t="s">
        <v>195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7"/>
        <v>0</v>
      </c>
      <c r="P193" s="31"/>
      <c r="Q193" s="31"/>
    </row>
    <row r="194" spans="1:17">
      <c r="A194" s="12" t="s">
        <v>146</v>
      </c>
      <c r="B194" s="13"/>
      <c r="C194" s="13">
        <v>-601463.27</v>
      </c>
      <c r="D194" s="13">
        <v>1379634.51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7"/>
        <v>778171.24</v>
      </c>
      <c r="P194" s="31"/>
      <c r="Q194" s="31"/>
    </row>
    <row r="195" spans="1:17">
      <c r="A195" s="12" t="s">
        <v>196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1"/>
      <c r="Q195" s="31"/>
    </row>
    <row r="196" spans="1:17">
      <c r="A196" s="12" t="s">
        <v>197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1"/>
      <c r="Q196" s="31"/>
    </row>
    <row r="197" spans="1:17">
      <c r="A197" s="12" t="s">
        <v>198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31"/>
      <c r="Q197" s="31"/>
    </row>
    <row r="198" spans="1:17">
      <c r="A198" s="12" t="s">
        <v>199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31"/>
      <c r="Q198" s="31"/>
    </row>
    <row r="199" spans="1:17">
      <c r="A199" s="12" t="s">
        <v>200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1"/>
      <c r="Q199" s="31"/>
    </row>
    <row r="200" spans="1:17">
      <c r="A200" s="12" t="s">
        <v>201</v>
      </c>
      <c r="B200" s="13"/>
      <c r="C200" s="13">
        <v>944463.68</v>
      </c>
      <c r="D200" s="13">
        <v>2324098.1900000004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2324098.1900000004</v>
      </c>
      <c r="P200" s="31"/>
      <c r="Q200" s="31"/>
    </row>
    <row r="201" spans="1:17">
      <c r="A201" s="12" t="s">
        <v>202</v>
      </c>
      <c r="B201" s="13"/>
      <c r="C201" s="13">
        <v>1886754.35</v>
      </c>
      <c r="D201" s="13">
        <v>944463.68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1886754.35</v>
      </c>
      <c r="P201" s="31"/>
      <c r="Q201" s="31"/>
    </row>
    <row r="202" spans="1:17">
      <c r="A202" s="12" t="s">
        <v>203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31"/>
      <c r="Q202" s="31"/>
    </row>
    <row r="203" spans="1:17">
      <c r="A203" s="12" t="s">
        <v>204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31"/>
      <c r="Q203" s="31"/>
    </row>
    <row r="204" spans="1:17">
      <c r="A204" s="12" t="s">
        <v>205</v>
      </c>
      <c r="B204" s="13"/>
      <c r="C204" s="13">
        <v>-942290.67</v>
      </c>
      <c r="D204" s="13">
        <v>1379634.5100000002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437343.84000000032</v>
      </c>
      <c r="P204" s="31"/>
      <c r="Q204" s="31"/>
    </row>
    <row r="206" spans="1:17" s="1" customFormat="1" ht="11.25">
      <c r="C206" s="1">
        <f>C175-C123</f>
        <v>0</v>
      </c>
      <c r="D206" s="1">
        <f t="shared" ref="D206:O206" si="8">D175-D123</f>
        <v>0</v>
      </c>
      <c r="E206" s="1">
        <f t="shared" si="8"/>
        <v>0</v>
      </c>
      <c r="F206" s="1">
        <f t="shared" si="8"/>
        <v>0</v>
      </c>
      <c r="G206" s="1">
        <f t="shared" si="8"/>
        <v>0</v>
      </c>
      <c r="H206" s="1">
        <f t="shared" si="8"/>
        <v>0</v>
      </c>
      <c r="I206" s="1">
        <f t="shared" si="8"/>
        <v>0</v>
      </c>
      <c r="J206" s="1">
        <f t="shared" si="8"/>
        <v>0</v>
      </c>
      <c r="K206" s="1">
        <f t="shared" si="8"/>
        <v>0</v>
      </c>
      <c r="L206" s="1">
        <f t="shared" si="8"/>
        <v>0</v>
      </c>
      <c r="M206" s="1">
        <f t="shared" si="8"/>
        <v>0</v>
      </c>
      <c r="N206" s="1">
        <f t="shared" si="8"/>
        <v>0</v>
      </c>
      <c r="O206" s="1">
        <f t="shared" si="8"/>
        <v>0</v>
      </c>
    </row>
    <row r="207" spans="1:17" s="1" customFormat="1" ht="11.25">
      <c r="C207" s="1">
        <f>C194-C144</f>
        <v>0</v>
      </c>
      <c r="D207" s="1">
        <f t="shared" ref="D207:O207" si="9">D194-D144</f>
        <v>0</v>
      </c>
      <c r="E207" s="1">
        <f t="shared" si="9"/>
        <v>0</v>
      </c>
      <c r="F207" s="1">
        <f t="shared" si="9"/>
        <v>0</v>
      </c>
      <c r="G207" s="1">
        <f t="shared" si="9"/>
        <v>0</v>
      </c>
      <c r="H207" s="1">
        <f t="shared" si="9"/>
        <v>0</v>
      </c>
      <c r="I207" s="1">
        <f t="shared" si="9"/>
        <v>0</v>
      </c>
      <c r="J207" s="1">
        <f t="shared" si="9"/>
        <v>0</v>
      </c>
      <c r="K207" s="1">
        <f t="shared" si="9"/>
        <v>0</v>
      </c>
      <c r="L207" s="1">
        <f t="shared" si="9"/>
        <v>0</v>
      </c>
      <c r="M207" s="1">
        <f t="shared" si="9"/>
        <v>0</v>
      </c>
      <c r="N207" s="1">
        <f t="shared" si="9"/>
        <v>0</v>
      </c>
      <c r="O207" s="1">
        <f t="shared" si="9"/>
        <v>0</v>
      </c>
    </row>
    <row r="208" spans="1:17" s="1" customFormat="1" ht="11.25">
      <c r="C208" s="1">
        <f t="shared" ref="C208:N208" si="10">C200-C7</f>
        <v>0</v>
      </c>
      <c r="D208" s="1">
        <f t="shared" si="10"/>
        <v>0</v>
      </c>
      <c r="E208" s="1">
        <f t="shared" si="10"/>
        <v>0</v>
      </c>
      <c r="F208" s="1">
        <f t="shared" si="10"/>
        <v>0</v>
      </c>
      <c r="G208" s="1">
        <f t="shared" si="10"/>
        <v>0</v>
      </c>
      <c r="H208" s="1">
        <f t="shared" si="10"/>
        <v>0</v>
      </c>
      <c r="I208" s="1">
        <f t="shared" si="10"/>
        <v>0</v>
      </c>
      <c r="J208" s="1">
        <f t="shared" si="10"/>
        <v>0</v>
      </c>
      <c r="K208" s="1">
        <f t="shared" si="10"/>
        <v>0</v>
      </c>
      <c r="L208" s="1">
        <f t="shared" si="10"/>
        <v>0</v>
      </c>
      <c r="M208" s="1">
        <f t="shared" si="10"/>
        <v>0</v>
      </c>
      <c r="N208" s="1">
        <f t="shared" si="10"/>
        <v>0</v>
      </c>
    </row>
    <row r="209" spans="3:15" s="1" customFormat="1" ht="11.25">
      <c r="C209" s="1">
        <f t="shared" ref="C209:O209" si="11">B90+C123-C90</f>
        <v>0</v>
      </c>
      <c r="D209" s="1">
        <f t="shared" si="11"/>
        <v>0</v>
      </c>
      <c r="E209" s="1">
        <f t="shared" si="11"/>
        <v>-20001821.219999999</v>
      </c>
      <c r="F209" s="1">
        <f t="shared" si="11"/>
        <v>0</v>
      </c>
      <c r="G209" s="1">
        <f t="shared" si="11"/>
        <v>0</v>
      </c>
      <c r="H209" s="1">
        <f t="shared" si="11"/>
        <v>0</v>
      </c>
      <c r="I209" s="1">
        <f t="shared" si="11"/>
        <v>0</v>
      </c>
      <c r="J209" s="1">
        <f t="shared" si="11"/>
        <v>0</v>
      </c>
      <c r="K209" s="1">
        <f t="shared" si="11"/>
        <v>0</v>
      </c>
      <c r="L209" s="1">
        <f t="shared" si="11"/>
        <v>0</v>
      </c>
      <c r="M209" s="1">
        <f t="shared" si="11"/>
        <v>0</v>
      </c>
      <c r="N209" s="1">
        <f t="shared" si="11"/>
        <v>0</v>
      </c>
      <c r="O209" s="1">
        <f t="shared" si="11"/>
        <v>-919885.08999999962</v>
      </c>
    </row>
    <row r="210" spans="3:15">
      <c r="H210" s="31">
        <f>H194-H144</f>
        <v>0</v>
      </c>
    </row>
  </sheetData>
  <phoneticPr fontId="10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209"/>
  <sheetViews>
    <sheetView workbookViewId="0">
      <pane xSplit="1" ySplit="5" topLeftCell="B189" activePane="bottomRight" state="frozen"/>
      <selection pane="topRight"/>
      <selection pane="bottomLeft"/>
      <selection pane="bottomRight" activeCell="D135" sqref="D135:D204"/>
    </sheetView>
  </sheetViews>
  <sheetFormatPr defaultColWidth="9" defaultRowHeight="13.5"/>
  <cols>
    <col min="1" max="1" width="26.75" customWidth="1"/>
    <col min="2" max="15" width="14.875" customWidth="1"/>
    <col min="16" max="17" width="15" customWidth="1"/>
  </cols>
  <sheetData>
    <row r="1" spans="1:15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5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2" t="s">
        <v>19</v>
      </c>
      <c r="B7" s="13">
        <v>1153205.03</v>
      </c>
      <c r="C7" s="13">
        <v>1141216.71</v>
      </c>
      <c r="D7" s="13">
        <v>1134933.19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12" t="s">
        <v>21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2" t="s">
        <v>22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12" t="s">
        <v>23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12" t="s">
        <v>24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12" t="s">
        <v>25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2" t="s">
        <v>26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2" t="s">
        <v>27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2" t="s">
        <v>28</v>
      </c>
      <c r="B16" s="13">
        <v>420.28</v>
      </c>
      <c r="C16" s="13">
        <v>420.28</v>
      </c>
      <c r="D16" s="13">
        <v>420.28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2" t="s">
        <v>29</v>
      </c>
      <c r="B17" s="13">
        <v>21.01</v>
      </c>
      <c r="C17" s="13">
        <v>21.01</v>
      </c>
      <c r="D17" s="13">
        <v>21.01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2" t="s">
        <v>30</v>
      </c>
      <c r="B18" s="14">
        <v>399.27</v>
      </c>
      <c r="C18" s="14">
        <v>399.27</v>
      </c>
      <c r="D18" s="14">
        <v>399.27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 t="s">
        <v>31</v>
      </c>
      <c r="B19" s="13"/>
      <c r="C19" s="13">
        <v>0</v>
      </c>
      <c r="D19" s="13">
        <v>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2" t="s">
        <v>32</v>
      </c>
      <c r="B20" s="13"/>
      <c r="C20" s="13">
        <v>0</v>
      </c>
      <c r="D20" s="13">
        <v>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2" t="s">
        <v>33</v>
      </c>
      <c r="B21" s="14"/>
      <c r="C21" s="14">
        <v>0</v>
      </c>
      <c r="D21" s="14">
        <v>0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 t="s">
        <v>34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2" t="s">
        <v>35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2" t="s">
        <v>36</v>
      </c>
      <c r="B24" s="13"/>
      <c r="C24" s="13">
        <v>0</v>
      </c>
      <c r="D24" s="13">
        <v>0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2" t="s">
        <v>37</v>
      </c>
      <c r="B25" s="14">
        <v>1153604.3</v>
      </c>
      <c r="C25" s="14">
        <v>1141615.98</v>
      </c>
      <c r="D25" s="14">
        <v>1135332.46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2" t="s">
        <v>38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2" t="s">
        <v>39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2" t="s">
        <v>40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2" t="s">
        <v>41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2" t="s">
        <v>42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2" t="s">
        <v>43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2" t="s">
        <v>44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2" t="s">
        <v>45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2" t="s">
        <v>46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2" t="s">
        <v>47</v>
      </c>
      <c r="B35" s="13">
        <v>320000</v>
      </c>
      <c r="C35" s="13">
        <v>320000</v>
      </c>
      <c r="D35" s="13">
        <v>320000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2" t="s">
        <v>48</v>
      </c>
      <c r="B36" s="13">
        <v>25333.45</v>
      </c>
      <c r="C36" s="13">
        <v>30400.14</v>
      </c>
      <c r="D36" s="13">
        <v>35466.83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2" t="s">
        <v>49</v>
      </c>
      <c r="B37" s="14">
        <v>294666.55</v>
      </c>
      <c r="C37" s="14">
        <v>289599.86</v>
      </c>
      <c r="D37" s="14">
        <v>284533.17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 t="s">
        <v>50</v>
      </c>
      <c r="B38" s="13">
        <v>0</v>
      </c>
      <c r="C38" s="13">
        <v>0</v>
      </c>
      <c r="D38" s="13">
        <v>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2" t="s">
        <v>51</v>
      </c>
      <c r="B39" s="14">
        <v>294666.55</v>
      </c>
      <c r="C39" s="14">
        <v>289599.86</v>
      </c>
      <c r="D39" s="14">
        <v>284533.17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2" t="s">
        <v>52</v>
      </c>
      <c r="B40" s="13"/>
      <c r="C40" s="13">
        <v>0</v>
      </c>
      <c r="D40" s="13">
        <v>0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2" t="s">
        <v>53</v>
      </c>
      <c r="B41" s="13"/>
      <c r="C41" s="13">
        <v>0</v>
      </c>
      <c r="D41" s="13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2" t="s">
        <v>54</v>
      </c>
      <c r="B42" s="14"/>
      <c r="C42" s="14">
        <v>0</v>
      </c>
      <c r="D42" s="14">
        <v>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2" t="s">
        <v>55</v>
      </c>
      <c r="B43" s="13"/>
      <c r="C43" s="13">
        <v>0</v>
      </c>
      <c r="D43" s="13"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2" t="s">
        <v>56</v>
      </c>
      <c r="B44" s="13"/>
      <c r="C44" s="13">
        <v>0</v>
      </c>
      <c r="D44" s="13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2" t="s">
        <v>57</v>
      </c>
      <c r="B45" s="13"/>
      <c r="C45" s="13">
        <v>0</v>
      </c>
      <c r="D45" s="13"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2" t="s">
        <v>58</v>
      </c>
      <c r="B46" s="13"/>
      <c r="C46" s="13">
        <v>0</v>
      </c>
      <c r="D46" s="13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2" t="s">
        <v>59</v>
      </c>
      <c r="B47" s="13">
        <v>571428.62</v>
      </c>
      <c r="C47" s="13">
        <v>571428.62</v>
      </c>
      <c r="D47" s="13">
        <v>571428.62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2" t="s">
        <v>60</v>
      </c>
      <c r="B48" s="13">
        <v>571428.62</v>
      </c>
      <c r="C48" s="13">
        <v>571428.62</v>
      </c>
      <c r="D48" s="13">
        <v>571428.62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2" t="s">
        <v>61</v>
      </c>
      <c r="B49" s="14">
        <v>0</v>
      </c>
      <c r="C49" s="14">
        <v>0</v>
      </c>
      <c r="D49" s="14">
        <v>0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>
      <c r="A50" s="12" t="s">
        <v>62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2" t="s">
        <v>63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2" t="s">
        <v>64</v>
      </c>
      <c r="B52" s="13">
        <v>0</v>
      </c>
      <c r="C52" s="13">
        <v>0</v>
      </c>
      <c r="D52" s="13">
        <v>0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2" t="s">
        <v>65</v>
      </c>
      <c r="B53" s="13">
        <v>200014.26</v>
      </c>
      <c r="C53" s="13">
        <v>200014.26</v>
      </c>
      <c r="D53" s="13">
        <v>200014.26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2" t="s">
        <v>66</v>
      </c>
      <c r="B54" s="13">
        <v>0</v>
      </c>
      <c r="C54" s="13">
        <v>0</v>
      </c>
      <c r="D54" s="13">
        <v>0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2" t="s">
        <v>67</v>
      </c>
      <c r="B55" s="14">
        <v>494680.81</v>
      </c>
      <c r="C55" s="14">
        <v>489614.12</v>
      </c>
      <c r="D55" s="14">
        <v>484547.43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>
      <c r="A56" s="12" t="s">
        <v>68</v>
      </c>
      <c r="B56" s="15">
        <v>1648285.11</v>
      </c>
      <c r="C56" s="15">
        <v>1631230.1</v>
      </c>
      <c r="D56" s="15">
        <v>1619879.89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2" t="s">
        <v>69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2" t="s">
        <v>70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2" t="s">
        <v>71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2" t="s">
        <v>72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2" t="s">
        <v>73</v>
      </c>
      <c r="B62" s="13">
        <v>16000</v>
      </c>
      <c r="C62" s="13">
        <v>16000</v>
      </c>
      <c r="D62" s="13">
        <v>16000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2" t="s">
        <v>74</v>
      </c>
      <c r="B63" s="13">
        <v>0</v>
      </c>
      <c r="C63" s="13">
        <v>0</v>
      </c>
      <c r="D63" s="13">
        <v>0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2" t="s">
        <v>75</v>
      </c>
      <c r="B64" s="13">
        <v>16866.64</v>
      </c>
      <c r="C64" s="13">
        <v>6837</v>
      </c>
      <c r="D64" s="13">
        <v>7904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2" t="s">
        <v>76</v>
      </c>
      <c r="B65" s="13">
        <v>0</v>
      </c>
      <c r="C65" s="13">
        <v>167</v>
      </c>
      <c r="D65" s="13">
        <v>2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2" t="s">
        <v>77</v>
      </c>
      <c r="B66" s="13">
        <v>0</v>
      </c>
      <c r="C66" s="13">
        <v>0</v>
      </c>
      <c r="D66" s="13">
        <v>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2" t="s">
        <v>78</v>
      </c>
      <c r="B67" s="13">
        <v>0</v>
      </c>
      <c r="C67" s="13">
        <v>0</v>
      </c>
      <c r="D67" s="13"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2" t="s">
        <v>79</v>
      </c>
      <c r="B68" s="13">
        <v>132.30000000000001</v>
      </c>
      <c r="C68" s="13">
        <v>4509.5</v>
      </c>
      <c r="D68" s="13">
        <v>10817.5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2" t="s">
        <v>80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2" t="s">
        <v>81</v>
      </c>
      <c r="B70" s="13">
        <v>0</v>
      </c>
      <c r="C70" s="13">
        <v>0</v>
      </c>
      <c r="D70" s="13">
        <v>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2" t="s">
        <v>82</v>
      </c>
      <c r="B71" s="13">
        <v>0</v>
      </c>
      <c r="C71" s="13">
        <v>0</v>
      </c>
      <c r="D71" s="13">
        <v>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2" t="s">
        <v>83</v>
      </c>
      <c r="B72" s="14">
        <v>32998.94</v>
      </c>
      <c r="C72" s="14">
        <v>27513.5</v>
      </c>
      <c r="D72" s="14">
        <v>34723.5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2" t="s">
        <v>84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2" t="s">
        <v>85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2" t="s">
        <v>86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2" t="s">
        <v>87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2" t="s">
        <v>88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2" t="s">
        <v>89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2" t="s">
        <v>90</v>
      </c>
      <c r="B79" s="13"/>
      <c r="C79" s="13">
        <v>0</v>
      </c>
      <c r="D79" s="13">
        <v>0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2" t="s">
        <v>91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2" t="s">
        <v>92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2" t="s">
        <v>93</v>
      </c>
      <c r="B82" s="14"/>
      <c r="C82" s="14">
        <v>0</v>
      </c>
      <c r="D82" s="14">
        <v>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2" t="s">
        <v>94</v>
      </c>
      <c r="B83" s="15">
        <v>32998.94</v>
      </c>
      <c r="C83" s="15">
        <v>27513.5</v>
      </c>
      <c r="D83" s="15">
        <v>34723.5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5">
      <c r="A84" s="12" t="s">
        <v>95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2" t="s">
        <v>96</v>
      </c>
      <c r="B85" s="13">
        <v>5000000</v>
      </c>
      <c r="C85" s="13">
        <v>5000000</v>
      </c>
      <c r="D85" s="13">
        <v>5000000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2" t="s">
        <v>97</v>
      </c>
      <c r="B86" s="13">
        <v>0</v>
      </c>
      <c r="C86" s="13">
        <v>0</v>
      </c>
      <c r="D86" s="13">
        <v>0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2" t="s">
        <v>98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2" t="s">
        <v>99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2" t="s">
        <v>100</v>
      </c>
      <c r="B89" s="13">
        <v>0</v>
      </c>
      <c r="C89" s="16">
        <v>0</v>
      </c>
      <c r="D89" s="16">
        <v>0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2" t="s">
        <v>101</v>
      </c>
      <c r="B90" s="13">
        <v>-3384713.83</v>
      </c>
      <c r="C90" s="16">
        <v>-3396283.4</v>
      </c>
      <c r="D90" s="16">
        <v>-3414843.61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2" t="s">
        <v>102</v>
      </c>
      <c r="B91" s="14">
        <v>1631422.23</v>
      </c>
      <c r="C91" s="14">
        <v>1603716.6</v>
      </c>
      <c r="D91" s="14">
        <v>1603716.6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12" t="s">
        <v>103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2" t="s">
        <v>104</v>
      </c>
      <c r="B93" s="15">
        <v>1615286.17</v>
      </c>
      <c r="C93" s="15">
        <v>1603716.6</v>
      </c>
      <c r="D93" s="15">
        <v>1585156.3900000001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5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7" t="s">
        <v>105</v>
      </c>
      <c r="B95" s="18">
        <v>1648285.11</v>
      </c>
      <c r="C95" s="18">
        <v>1631230.1</v>
      </c>
      <c r="D95" s="18">
        <v>1619879.8900000001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>
      <c r="A96" s="19"/>
      <c r="B96" s="20">
        <v>0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7" ht="18.75">
      <c r="A97" s="21" t="s">
        <v>106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1:17">
      <c r="A98" s="23"/>
      <c r="B98" s="24"/>
      <c r="C98" s="24"/>
      <c r="D98" s="24"/>
      <c r="E98" s="24"/>
      <c r="F98" s="24"/>
      <c r="G98" s="24"/>
      <c r="H98" s="24"/>
      <c r="I98" s="29">
        <f>I90-H90-I124</f>
        <v>0</v>
      </c>
      <c r="J98" s="24"/>
      <c r="K98" s="24"/>
      <c r="L98" s="24"/>
      <c r="M98" s="24"/>
      <c r="N98" s="24"/>
      <c r="O98" s="24"/>
    </row>
    <row r="99" spans="1:17">
      <c r="A99" s="25" t="s">
        <v>1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</row>
    <row r="100" spans="1:17">
      <c r="A100" s="27" t="s">
        <v>107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spans="1:17">
      <c r="A101" s="10" t="s">
        <v>3</v>
      </c>
      <c r="B101" s="11"/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</row>
    <row r="102" spans="1:17">
      <c r="A102" s="12" t="s">
        <v>109</v>
      </c>
      <c r="B102" s="14"/>
      <c r="C102" s="14">
        <v>0</v>
      </c>
      <c r="D102" s="14">
        <v>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>SUM(C102:N102)</f>
        <v>0</v>
      </c>
      <c r="P102" s="31"/>
      <c r="Q102" s="31"/>
    </row>
    <row r="103" spans="1:17">
      <c r="A103" s="28" t="s">
        <v>110</v>
      </c>
      <c r="B103" s="13"/>
      <c r="C103" s="13">
        <v>0</v>
      </c>
      <c r="D103" s="13">
        <v>0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ref="O103:O128" si="0">SUM(C103:N103)</f>
        <v>0</v>
      </c>
      <c r="P103" s="31"/>
      <c r="Q103" s="31"/>
    </row>
    <row r="104" spans="1:17">
      <c r="A104" s="28" t="s">
        <v>111</v>
      </c>
      <c r="B104" s="13"/>
      <c r="C104" s="13">
        <v>0</v>
      </c>
      <c r="D104" s="13">
        <v>0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0"/>
        <v>0</v>
      </c>
      <c r="P104" s="31"/>
      <c r="Q104" s="31"/>
    </row>
    <row r="105" spans="1:17">
      <c r="A105" s="12" t="s">
        <v>112</v>
      </c>
      <c r="B105" s="14"/>
      <c r="C105" s="14">
        <v>0</v>
      </c>
      <c r="D105" s="14">
        <v>0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0"/>
        <v>0</v>
      </c>
      <c r="P105" s="31"/>
      <c r="Q105" s="31"/>
    </row>
    <row r="106" spans="1:17">
      <c r="A106" s="28" t="s">
        <v>113</v>
      </c>
      <c r="B106" s="13"/>
      <c r="C106" s="13">
        <v>0</v>
      </c>
      <c r="D106" s="13">
        <v>0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0"/>
        <v>0</v>
      </c>
      <c r="P106" s="31"/>
      <c r="Q106" s="31"/>
    </row>
    <row r="107" spans="1:17">
      <c r="A107" s="28" t="s">
        <v>114</v>
      </c>
      <c r="B107" s="13"/>
      <c r="C107" s="13">
        <v>0</v>
      </c>
      <c r="D107" s="13">
        <v>0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0"/>
        <v>0</v>
      </c>
      <c r="P107" s="31"/>
      <c r="Q107" s="31"/>
    </row>
    <row r="108" spans="1:17">
      <c r="A108" s="12" t="s">
        <v>115</v>
      </c>
      <c r="B108" s="13"/>
      <c r="C108" s="13">
        <v>4</v>
      </c>
      <c r="D108" s="13">
        <v>2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0"/>
        <v>6</v>
      </c>
      <c r="P108" s="31"/>
      <c r="Q108" s="31"/>
    </row>
    <row r="109" spans="1:17">
      <c r="A109" s="12" t="s">
        <v>116</v>
      </c>
      <c r="B109" s="13"/>
      <c r="C109" s="13">
        <v>0</v>
      </c>
      <c r="D109" s="13">
        <v>0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0"/>
        <v>0</v>
      </c>
      <c r="P109" s="31"/>
      <c r="Q109" s="31"/>
    </row>
    <row r="110" spans="1:17">
      <c r="A110" s="12" t="s">
        <v>117</v>
      </c>
      <c r="B110" s="13"/>
      <c r="C110" s="13">
        <v>11557.57</v>
      </c>
      <c r="D110" s="13">
        <v>18554.21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0"/>
        <v>30111.78</v>
      </c>
      <c r="P110" s="31"/>
      <c r="Q110" s="31"/>
    </row>
    <row r="111" spans="1:17">
      <c r="A111" s="12" t="s">
        <v>118</v>
      </c>
      <c r="B111" s="13"/>
      <c r="C111" s="13">
        <v>8</v>
      </c>
      <c r="D111" s="13">
        <v>4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0"/>
        <v>12</v>
      </c>
      <c r="P111" s="31"/>
      <c r="Q111" s="31"/>
    </row>
    <row r="112" spans="1:17">
      <c r="A112" s="12" t="s">
        <v>119</v>
      </c>
      <c r="B112" s="13"/>
      <c r="C112" s="13">
        <v>0</v>
      </c>
      <c r="D112" s="13"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0"/>
        <v>0</v>
      </c>
      <c r="P112" s="31"/>
      <c r="Q112" s="31"/>
    </row>
    <row r="113" spans="1:17">
      <c r="A113" s="12" t="s">
        <v>120</v>
      </c>
      <c r="B113" s="13"/>
      <c r="C113" s="13">
        <v>0</v>
      </c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0"/>
        <v>0</v>
      </c>
      <c r="P113" s="31"/>
      <c r="Q113" s="31"/>
    </row>
    <row r="114" spans="1:17">
      <c r="A114" s="28" t="s">
        <v>121</v>
      </c>
      <c r="B114" s="13"/>
      <c r="C114" s="13">
        <v>0</v>
      </c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0"/>
        <v>0</v>
      </c>
      <c r="P114" s="31"/>
      <c r="Q114" s="31"/>
    </row>
    <row r="115" spans="1:17">
      <c r="A115" s="12" t="s">
        <v>122</v>
      </c>
      <c r="B115" s="13"/>
      <c r="C115" s="13">
        <v>0</v>
      </c>
      <c r="D115" s="13">
        <v>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0"/>
        <v>0</v>
      </c>
      <c r="P115" s="31"/>
      <c r="Q115" s="31"/>
    </row>
    <row r="116" spans="1:17">
      <c r="A116" s="12" t="s">
        <v>123</v>
      </c>
      <c r="B116" s="13"/>
      <c r="C116" s="13">
        <v>0</v>
      </c>
      <c r="D116" s="13">
        <v>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f t="shared" si="0"/>
        <v>0</v>
      </c>
      <c r="P116" s="31"/>
      <c r="Q116" s="31"/>
    </row>
    <row r="117" spans="1:17">
      <c r="A117" s="28" t="s">
        <v>124</v>
      </c>
      <c r="B117" s="13"/>
      <c r="C117" s="13">
        <v>0</v>
      </c>
      <c r="D117" s="13">
        <v>0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0"/>
        <v>0</v>
      </c>
      <c r="P117" s="31"/>
      <c r="Q117" s="31"/>
    </row>
    <row r="118" spans="1:17">
      <c r="A118" s="12" t="s">
        <v>125</v>
      </c>
      <c r="B118" s="14"/>
      <c r="C118" s="14">
        <v>-11569.57</v>
      </c>
      <c r="D118" s="14">
        <v>-18560.21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0"/>
        <v>-30129.78</v>
      </c>
      <c r="P118" s="31"/>
      <c r="Q118" s="31"/>
    </row>
    <row r="119" spans="1:17">
      <c r="A119" s="12" t="s">
        <v>126</v>
      </c>
      <c r="B119" s="13"/>
      <c r="C119" s="13">
        <v>0</v>
      </c>
      <c r="D119" s="13">
        <v>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0"/>
        <v>0</v>
      </c>
      <c r="P119" s="31"/>
      <c r="Q119" s="31"/>
    </row>
    <row r="120" spans="1:17">
      <c r="A120" s="12" t="s">
        <v>127</v>
      </c>
      <c r="B120" s="13"/>
      <c r="C120" s="13">
        <v>0</v>
      </c>
      <c r="D120" s="13">
        <v>0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0"/>
        <v>0</v>
      </c>
      <c r="P120" s="31"/>
      <c r="Q120" s="31"/>
    </row>
    <row r="121" spans="1:17">
      <c r="A121" s="12" t="s">
        <v>128</v>
      </c>
      <c r="B121" s="14"/>
      <c r="C121" s="14">
        <v>-11569.57</v>
      </c>
      <c r="D121" s="14">
        <v>-18560.21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0"/>
        <v>-30129.78</v>
      </c>
      <c r="P121" s="31"/>
      <c r="Q121" s="31"/>
    </row>
    <row r="122" spans="1:17">
      <c r="A122" s="28" t="s">
        <v>129</v>
      </c>
      <c r="B122" s="13"/>
      <c r="C122" s="13">
        <v>0</v>
      </c>
      <c r="D122" s="13">
        <v>0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0"/>
        <v>0</v>
      </c>
      <c r="P122" s="31"/>
      <c r="Q122" s="31"/>
    </row>
    <row r="123" spans="1:17">
      <c r="A123" s="12" t="s">
        <v>130</v>
      </c>
      <c r="B123" s="14"/>
      <c r="C123" s="14">
        <v>-11569.57</v>
      </c>
      <c r="D123" s="14">
        <v>-18560.21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0"/>
        <v>-30129.78</v>
      </c>
      <c r="P123" s="31"/>
      <c r="Q123" s="31"/>
    </row>
    <row r="124" spans="1:17">
      <c r="A124" s="12" t="s">
        <v>131</v>
      </c>
      <c r="B124" s="14"/>
      <c r="C124" s="14">
        <v>-11569.57</v>
      </c>
      <c r="D124" s="14">
        <v>-18560.21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ref="O124" si="1">O123</f>
        <v>-30129.78</v>
      </c>
      <c r="P124" s="31">
        <v>62174.358974358998</v>
      </c>
      <c r="Q124" s="31">
        <f>O124-P124*2</f>
        <v>-154478.497948718</v>
      </c>
    </row>
    <row r="125" spans="1:17">
      <c r="A125" s="12" t="s">
        <v>132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>
        <v>0</v>
      </c>
      <c r="L125" s="13"/>
      <c r="M125" s="13">
        <v>0</v>
      </c>
      <c r="N125" s="13">
        <v>0</v>
      </c>
      <c r="O125" s="13">
        <f t="shared" si="0"/>
        <v>0</v>
      </c>
      <c r="P125" s="31"/>
      <c r="Q125" s="31">
        <f>Q124*0.3</f>
        <v>-46343.549384615399</v>
      </c>
    </row>
    <row r="126" spans="1:17">
      <c r="A126" s="12" t="s">
        <v>133</v>
      </c>
      <c r="B126" s="13"/>
      <c r="C126" s="13">
        <f>C123-(C117+C114+C119-C120+C116)*0.75</f>
        <v>-11569.57</v>
      </c>
      <c r="D126" s="13">
        <f t="shared" ref="D126:O126" si="2">D123-(D117+D114+D119-D120+D116)*0.75</f>
        <v>-18560.21</v>
      </c>
      <c r="E126" s="13">
        <f t="shared" si="2"/>
        <v>0</v>
      </c>
      <c r="F126" s="13">
        <f t="shared" si="2"/>
        <v>0</v>
      </c>
      <c r="G126" s="13">
        <f t="shared" si="2"/>
        <v>0</v>
      </c>
      <c r="H126" s="13">
        <f t="shared" si="2"/>
        <v>0</v>
      </c>
      <c r="I126" s="13">
        <f t="shared" si="2"/>
        <v>0</v>
      </c>
      <c r="J126" s="13">
        <f t="shared" si="2"/>
        <v>0</v>
      </c>
      <c r="K126" s="13">
        <f t="shared" ref="K126:N126" si="3">K123-(K117+K114+K119-K120+K116)*0.75</f>
        <v>0</v>
      </c>
      <c r="L126" s="13">
        <f t="shared" si="3"/>
        <v>0</v>
      </c>
      <c r="M126" s="13">
        <f t="shared" si="3"/>
        <v>0</v>
      </c>
      <c r="N126" s="13">
        <f t="shared" si="3"/>
        <v>0</v>
      </c>
      <c r="O126" s="13">
        <f t="shared" si="2"/>
        <v>-30129.78</v>
      </c>
      <c r="P126" s="31"/>
      <c r="Q126" s="31"/>
    </row>
    <row r="127" spans="1:17">
      <c r="A127" s="12" t="s">
        <v>134</v>
      </c>
      <c r="B127" s="13"/>
      <c r="C127" s="13">
        <f>C126</f>
        <v>-11569.57</v>
      </c>
      <c r="D127" s="13">
        <f t="shared" ref="D127:O127" si="4">D126</f>
        <v>-18560.21</v>
      </c>
      <c r="E127" s="13">
        <f t="shared" si="4"/>
        <v>0</v>
      </c>
      <c r="F127" s="13">
        <f t="shared" si="4"/>
        <v>0</v>
      </c>
      <c r="G127" s="13">
        <f t="shared" si="4"/>
        <v>0</v>
      </c>
      <c r="H127" s="13">
        <f t="shared" si="4"/>
        <v>0</v>
      </c>
      <c r="I127" s="13">
        <f t="shared" si="4"/>
        <v>0</v>
      </c>
      <c r="J127" s="13">
        <f t="shared" si="4"/>
        <v>0</v>
      </c>
      <c r="K127" s="13">
        <f t="shared" ref="K127:N127" si="5">K126</f>
        <v>0</v>
      </c>
      <c r="L127" s="13">
        <f t="shared" si="5"/>
        <v>0</v>
      </c>
      <c r="M127" s="13">
        <f t="shared" si="5"/>
        <v>0</v>
      </c>
      <c r="N127" s="13">
        <f t="shared" si="5"/>
        <v>0</v>
      </c>
      <c r="O127" s="13">
        <f t="shared" si="4"/>
        <v>-30129.78</v>
      </c>
      <c r="P127" s="31"/>
      <c r="Q127" s="31"/>
    </row>
    <row r="128" spans="1:17">
      <c r="A128" s="12" t="s">
        <v>135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>
        <f t="shared" si="0"/>
        <v>0</v>
      </c>
      <c r="P128" s="31"/>
      <c r="Q128" s="31"/>
    </row>
    <row r="129" spans="1:17">
      <c r="P129">
        <f>62174.36*12</f>
        <v>746092.32000000007</v>
      </c>
    </row>
    <row r="130" spans="1:17">
      <c r="C130" s="31"/>
      <c r="D130" s="31"/>
      <c r="I130" s="31"/>
      <c r="P130" s="31">
        <f>O124-P129</f>
        <v>-776222.10000000009</v>
      </c>
    </row>
    <row r="131" spans="1:17">
      <c r="C131" s="31"/>
      <c r="D131" s="31"/>
      <c r="P131" s="31">
        <f>P130*0.3</f>
        <v>-232866.63000000003</v>
      </c>
    </row>
    <row r="132" spans="1:17">
      <c r="A132" s="33"/>
      <c r="B132" s="33"/>
      <c r="C132" s="34"/>
      <c r="D132" s="34"/>
      <c r="E132" s="34"/>
      <c r="F132" s="34"/>
      <c r="G132" s="34">
        <v>0</v>
      </c>
      <c r="H132" s="34">
        <v>0</v>
      </c>
      <c r="I132" s="34"/>
      <c r="J132" s="34"/>
      <c r="K132" s="34"/>
      <c r="L132" s="34"/>
      <c r="M132" s="34"/>
      <c r="N132" s="34"/>
      <c r="O132" s="34"/>
    </row>
    <row r="133" spans="1:17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  <c r="P133" s="35"/>
      <c r="Q133" s="35"/>
    </row>
    <row r="134" spans="1:17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7">
      <c r="A135" s="12" t="s">
        <v>137</v>
      </c>
      <c r="B135" s="13"/>
      <c r="C135" s="13">
        <v>0</v>
      </c>
      <c r="D135" s="13">
        <v>0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0</v>
      </c>
      <c r="P135" s="31"/>
      <c r="Q135" s="31"/>
    </row>
    <row r="136" spans="1:17">
      <c r="A136" s="12" t="s">
        <v>138</v>
      </c>
      <c r="B136" s="13"/>
      <c r="C136" s="13">
        <v>0</v>
      </c>
      <c r="D136" s="13">
        <v>0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9" si="6">SUM(C136:N136)</f>
        <v>0</v>
      </c>
      <c r="P136" s="31"/>
      <c r="Q136" s="31"/>
    </row>
    <row r="137" spans="1:17">
      <c r="A137" s="12" t="s">
        <v>139</v>
      </c>
      <c r="B137" s="13"/>
      <c r="C137" s="13">
        <v>0</v>
      </c>
      <c r="D137" s="13">
        <v>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6"/>
        <v>0</v>
      </c>
      <c r="P137" s="31"/>
      <c r="Q137" s="31"/>
    </row>
    <row r="138" spans="1:17">
      <c r="A138" s="12" t="s">
        <v>140</v>
      </c>
      <c r="B138" s="13"/>
      <c r="C138" s="13">
        <v>0</v>
      </c>
      <c r="D138" s="13">
        <v>0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6"/>
        <v>0</v>
      </c>
      <c r="P138" s="31"/>
      <c r="Q138" s="31"/>
    </row>
    <row r="139" spans="1:17">
      <c r="A139" s="12" t="s">
        <v>141</v>
      </c>
      <c r="B139" s="13"/>
      <c r="C139" s="13">
        <v>0</v>
      </c>
      <c r="D139" s="13">
        <v>0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6"/>
        <v>0</v>
      </c>
      <c r="P139" s="31"/>
      <c r="Q139" s="31"/>
    </row>
    <row r="140" spans="1:17">
      <c r="A140" s="12" t="s">
        <v>142</v>
      </c>
      <c r="B140" s="13"/>
      <c r="C140" s="13">
        <v>11978.32</v>
      </c>
      <c r="D140" s="13">
        <v>6277.52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6"/>
        <v>18255.84</v>
      </c>
      <c r="P140" s="31"/>
      <c r="Q140" s="31"/>
    </row>
    <row r="141" spans="1:17">
      <c r="A141" s="12" t="s">
        <v>143</v>
      </c>
      <c r="B141" s="13"/>
      <c r="C141" s="13">
        <v>0</v>
      </c>
      <c r="D141" s="13">
        <v>2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6"/>
        <v>2</v>
      </c>
      <c r="P141" s="31"/>
      <c r="Q141" s="31"/>
    </row>
    <row r="142" spans="1:17">
      <c r="A142" s="12" t="s">
        <v>144</v>
      </c>
      <c r="B142" s="13"/>
      <c r="C142" s="13">
        <v>10</v>
      </c>
      <c r="D142" s="13">
        <v>4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6"/>
        <v>14</v>
      </c>
      <c r="P142" s="31"/>
      <c r="Q142" s="31"/>
    </row>
    <row r="143" spans="1:17">
      <c r="A143" s="12" t="s">
        <v>145</v>
      </c>
      <c r="B143" s="13"/>
      <c r="C143" s="13">
        <v>11988.32</v>
      </c>
      <c r="D143" s="13">
        <v>6283.52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6"/>
        <v>18271.84</v>
      </c>
      <c r="P143" s="31"/>
      <c r="Q143" s="31"/>
    </row>
    <row r="144" spans="1:17">
      <c r="A144" s="12" t="s">
        <v>146</v>
      </c>
      <c r="B144" s="13"/>
      <c r="C144" s="13">
        <v>-11988.32</v>
      </c>
      <c r="D144" s="13">
        <v>-6283.52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6"/>
        <v>-18271.84</v>
      </c>
      <c r="P144" s="31"/>
      <c r="Q144" s="31"/>
    </row>
    <row r="145" spans="1:17">
      <c r="A145" s="12" t="s">
        <v>147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6"/>
        <v>0</v>
      </c>
      <c r="P145" s="31"/>
      <c r="Q145" s="31"/>
    </row>
    <row r="146" spans="1:17">
      <c r="A146" s="12" t="s">
        <v>148</v>
      </c>
      <c r="B146" s="13"/>
      <c r="C146" s="13">
        <v>0</v>
      </c>
      <c r="D146" s="13">
        <v>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6"/>
        <v>0</v>
      </c>
      <c r="P146" s="31"/>
      <c r="Q146" s="31"/>
    </row>
    <row r="147" spans="1:17">
      <c r="A147" s="12" t="s">
        <v>149</v>
      </c>
      <c r="B147" s="13"/>
      <c r="C147" s="13">
        <v>0</v>
      </c>
      <c r="D147" s="13">
        <v>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6"/>
        <v>0</v>
      </c>
      <c r="P147" s="31"/>
      <c r="Q147" s="31"/>
    </row>
    <row r="148" spans="1:17">
      <c r="A148" s="12" t="s">
        <v>150</v>
      </c>
      <c r="B148" s="13"/>
      <c r="C148" s="13">
        <v>0</v>
      </c>
      <c r="D148" s="13">
        <v>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6"/>
        <v>0</v>
      </c>
      <c r="P148" s="31"/>
      <c r="Q148" s="31"/>
    </row>
    <row r="149" spans="1:17">
      <c r="A149" s="12" t="s">
        <v>151</v>
      </c>
      <c r="B149" s="13"/>
      <c r="C149" s="13">
        <v>0</v>
      </c>
      <c r="D149" s="13"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6"/>
        <v>0</v>
      </c>
      <c r="P149" s="31"/>
      <c r="Q149" s="31"/>
    </row>
    <row r="150" spans="1:17">
      <c r="A150" s="12" t="s">
        <v>152</v>
      </c>
      <c r="B150" s="13"/>
      <c r="C150" s="13">
        <v>0</v>
      </c>
      <c r="D150" s="13">
        <v>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6"/>
        <v>0</v>
      </c>
      <c r="P150" s="31"/>
      <c r="Q150" s="31"/>
    </row>
    <row r="151" spans="1:17">
      <c r="A151" s="12" t="s">
        <v>153</v>
      </c>
      <c r="B151" s="13"/>
      <c r="C151" s="13">
        <v>0</v>
      </c>
      <c r="D151" s="13">
        <v>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6"/>
        <v>0</v>
      </c>
      <c r="P151" s="31"/>
      <c r="Q151" s="31"/>
    </row>
    <row r="152" spans="1:17">
      <c r="A152" s="12" t="s">
        <v>154</v>
      </c>
      <c r="B152" s="13"/>
      <c r="C152" s="13">
        <v>0</v>
      </c>
      <c r="D152" s="13">
        <v>0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6"/>
        <v>0</v>
      </c>
      <c r="P152" s="31"/>
      <c r="Q152" s="31"/>
    </row>
    <row r="153" spans="1:17">
      <c r="A153" s="12" t="s">
        <v>155</v>
      </c>
      <c r="B153" s="13"/>
      <c r="C153" s="13">
        <v>0</v>
      </c>
      <c r="D153" s="13">
        <v>0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6"/>
        <v>0</v>
      </c>
      <c r="P153" s="31"/>
      <c r="Q153" s="31"/>
    </row>
    <row r="154" spans="1:17">
      <c r="A154" s="12" t="s">
        <v>156</v>
      </c>
      <c r="B154" s="13"/>
      <c r="C154" s="13">
        <v>0</v>
      </c>
      <c r="D154" s="13">
        <v>0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6"/>
        <v>0</v>
      </c>
      <c r="P154" s="31"/>
      <c r="Q154" s="31"/>
    </row>
    <row r="155" spans="1:17">
      <c r="A155" s="12" t="s">
        <v>157</v>
      </c>
      <c r="B155" s="13"/>
      <c r="C155" s="13">
        <v>0</v>
      </c>
      <c r="D155" s="13">
        <v>0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6"/>
        <v>0</v>
      </c>
      <c r="P155" s="31"/>
      <c r="Q155" s="31"/>
    </row>
    <row r="156" spans="1:17">
      <c r="A156" s="12" t="s">
        <v>158</v>
      </c>
      <c r="B156" s="13"/>
      <c r="C156" s="13">
        <v>0</v>
      </c>
      <c r="D156" s="13">
        <v>0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6"/>
        <v>0</v>
      </c>
      <c r="P156" s="31"/>
      <c r="Q156" s="31"/>
    </row>
    <row r="157" spans="1:17">
      <c r="A157" s="12" t="s">
        <v>159</v>
      </c>
      <c r="B157" s="13"/>
      <c r="C157" s="13">
        <v>0</v>
      </c>
      <c r="D157" s="13">
        <v>0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6"/>
        <v>0</v>
      </c>
      <c r="P157" s="31"/>
      <c r="Q157" s="31"/>
    </row>
    <row r="158" spans="1:17">
      <c r="A158" s="12" t="s">
        <v>160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6"/>
        <v>0</v>
      </c>
      <c r="P158" s="31"/>
      <c r="Q158" s="31"/>
    </row>
    <row r="159" spans="1:17">
      <c r="A159" s="12" t="s">
        <v>161</v>
      </c>
      <c r="B159" s="13"/>
      <c r="C159" s="13">
        <v>0</v>
      </c>
      <c r="D159" s="13">
        <v>0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6"/>
        <v>0</v>
      </c>
      <c r="P159" s="31"/>
      <c r="Q159" s="31"/>
    </row>
    <row r="160" spans="1:17">
      <c r="A160" s="12" t="s">
        <v>162</v>
      </c>
      <c r="B160" s="13"/>
      <c r="C160" s="13">
        <v>0</v>
      </c>
      <c r="D160" s="13">
        <v>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6"/>
        <v>0</v>
      </c>
      <c r="P160" s="31"/>
      <c r="Q160" s="31"/>
    </row>
    <row r="161" spans="1:17">
      <c r="A161" s="12" t="s">
        <v>163</v>
      </c>
      <c r="B161" s="13"/>
      <c r="C161" s="13">
        <v>0</v>
      </c>
      <c r="D161" s="13">
        <v>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6"/>
        <v>0</v>
      </c>
      <c r="P161" s="31"/>
      <c r="Q161" s="31"/>
    </row>
    <row r="162" spans="1:17">
      <c r="A162" s="12" t="s">
        <v>164</v>
      </c>
      <c r="B162" s="13"/>
      <c r="C162" s="13">
        <v>0</v>
      </c>
      <c r="D162" s="13">
        <v>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6"/>
        <v>0</v>
      </c>
      <c r="P162" s="31"/>
      <c r="Q162" s="31"/>
    </row>
    <row r="163" spans="1:17">
      <c r="A163" s="12" t="s">
        <v>165</v>
      </c>
      <c r="B163" s="13"/>
      <c r="C163" s="13">
        <v>0</v>
      </c>
      <c r="D163" s="13">
        <v>0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6"/>
        <v>0</v>
      </c>
      <c r="P163" s="31"/>
      <c r="Q163" s="31"/>
    </row>
    <row r="164" spans="1:17">
      <c r="A164" s="12" t="s">
        <v>166</v>
      </c>
      <c r="B164" s="13"/>
      <c r="C164" s="13">
        <v>0</v>
      </c>
      <c r="D164" s="13">
        <v>0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6"/>
        <v>0</v>
      </c>
      <c r="P164" s="31"/>
      <c r="Q164" s="31"/>
    </row>
    <row r="165" spans="1:17">
      <c r="A165" s="12" t="s">
        <v>167</v>
      </c>
      <c r="B165" s="13"/>
      <c r="C165" s="13">
        <v>0</v>
      </c>
      <c r="D165" s="13">
        <v>0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6"/>
        <v>0</v>
      </c>
      <c r="P165" s="31"/>
      <c r="Q165" s="31"/>
    </row>
    <row r="166" spans="1:17">
      <c r="A166" s="12" t="s">
        <v>168</v>
      </c>
      <c r="B166" s="13"/>
      <c r="C166" s="13">
        <v>0</v>
      </c>
      <c r="D166" s="13">
        <v>0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6"/>
        <v>0</v>
      </c>
      <c r="P166" s="31"/>
      <c r="Q166" s="31"/>
    </row>
    <row r="167" spans="1:17">
      <c r="A167" s="12" t="s">
        <v>169</v>
      </c>
      <c r="B167" s="13"/>
      <c r="C167" s="13">
        <v>0</v>
      </c>
      <c r="D167" s="13">
        <v>0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6"/>
        <v>0</v>
      </c>
      <c r="P167" s="31"/>
      <c r="Q167" s="31"/>
    </row>
    <row r="168" spans="1:17">
      <c r="A168" s="12" t="s">
        <v>170</v>
      </c>
      <c r="B168" s="13"/>
      <c r="C168" s="13">
        <v>0</v>
      </c>
      <c r="D168" s="13">
        <v>0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6"/>
        <v>0</v>
      </c>
      <c r="P168" s="31"/>
      <c r="Q168" s="31"/>
    </row>
    <row r="169" spans="1:17">
      <c r="A169" s="12" t="s">
        <v>171</v>
      </c>
      <c r="B169" s="13"/>
      <c r="C169" s="13">
        <v>-11988.32</v>
      </c>
      <c r="D169" s="13">
        <v>-6283.52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6"/>
        <v>-18271.84</v>
      </c>
      <c r="P169" s="31"/>
      <c r="Q169" s="31"/>
    </row>
    <row r="170" spans="1:17">
      <c r="A170" s="12" t="s">
        <v>172</v>
      </c>
      <c r="B170" s="13"/>
      <c r="C170" s="13">
        <v>1153205.03</v>
      </c>
      <c r="D170" s="13">
        <v>1141216.71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1153205.03</v>
      </c>
      <c r="P170" s="31"/>
      <c r="Q170" s="31"/>
    </row>
    <row r="171" spans="1:17">
      <c r="A171" s="12" t="s">
        <v>173</v>
      </c>
      <c r="B171" s="13"/>
      <c r="C171" s="13">
        <v>1141216.71</v>
      </c>
      <c r="D171" s="13">
        <v>1134933.19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1134933.19</v>
      </c>
      <c r="P171" s="31"/>
      <c r="Q171" s="31"/>
    </row>
    <row r="172" spans="1:17">
      <c r="A172" s="12" t="s">
        <v>174</v>
      </c>
      <c r="B172" s="13"/>
      <c r="C172" s="13" t="b">
        <v>1</v>
      </c>
      <c r="D172" s="13" t="b">
        <v>1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31"/>
      <c r="Q172" s="31"/>
    </row>
    <row r="173" spans="1:17">
      <c r="A173" s="12" t="s">
        <v>175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31"/>
      <c r="Q173" s="31"/>
    </row>
    <row r="174" spans="1:17">
      <c r="A174" s="12" t="s">
        <v>176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31"/>
      <c r="Q174" s="31"/>
    </row>
    <row r="175" spans="1:17">
      <c r="A175" s="12" t="s">
        <v>177</v>
      </c>
      <c r="B175" s="13"/>
      <c r="C175" s="13">
        <v>-11569.57</v>
      </c>
      <c r="D175" s="13">
        <v>-18560.21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7">SUM(C175:N175)</f>
        <v>-30129.78</v>
      </c>
      <c r="P175" s="31"/>
      <c r="Q175" s="31"/>
    </row>
    <row r="176" spans="1:17">
      <c r="A176" s="12" t="s">
        <v>178</v>
      </c>
      <c r="B176" s="13"/>
      <c r="C176" s="13">
        <v>0</v>
      </c>
      <c r="D176" s="13">
        <v>0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7"/>
        <v>0</v>
      </c>
      <c r="P176" s="31"/>
      <c r="Q176" s="31"/>
    </row>
    <row r="177" spans="1:17">
      <c r="A177" s="12" t="s">
        <v>179</v>
      </c>
      <c r="B177" s="13"/>
      <c r="C177" s="13">
        <v>0</v>
      </c>
      <c r="D177" s="13">
        <v>0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7"/>
        <v>0</v>
      </c>
      <c r="P177" s="31"/>
      <c r="Q177" s="31"/>
    </row>
    <row r="178" spans="1:17">
      <c r="A178" s="12" t="s">
        <v>180</v>
      </c>
      <c r="B178" s="13"/>
      <c r="C178" s="13">
        <v>5066.6899999999987</v>
      </c>
      <c r="D178" s="13">
        <v>5066.6900000000023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7"/>
        <v>10133.380000000001</v>
      </c>
      <c r="P178" s="31"/>
      <c r="Q178" s="31"/>
    </row>
    <row r="179" spans="1:17">
      <c r="A179" s="12" t="s">
        <v>181</v>
      </c>
      <c r="B179" s="13"/>
      <c r="C179" s="13">
        <v>0</v>
      </c>
      <c r="D179" s="13">
        <v>0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7"/>
        <v>0</v>
      </c>
      <c r="P179" s="31"/>
      <c r="Q179" s="31"/>
    </row>
    <row r="180" spans="1:17">
      <c r="A180" s="12" t="s">
        <v>182</v>
      </c>
      <c r="B180" s="13"/>
      <c r="C180" s="13">
        <v>0</v>
      </c>
      <c r="D180" s="13">
        <v>0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7"/>
        <v>0</v>
      </c>
      <c r="P180" s="31"/>
      <c r="Q180" s="31"/>
    </row>
    <row r="181" spans="1:17">
      <c r="A181" s="12" t="s">
        <v>183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7"/>
        <v>0</v>
      </c>
      <c r="P181" s="31"/>
      <c r="Q181" s="31"/>
    </row>
    <row r="182" spans="1:17">
      <c r="A182" s="12" t="s">
        <v>184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7"/>
        <v>0</v>
      </c>
      <c r="P182" s="31"/>
      <c r="Q182" s="31"/>
    </row>
    <row r="183" spans="1:17">
      <c r="A183" s="12" t="s">
        <v>185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7"/>
        <v>0</v>
      </c>
      <c r="P183" s="31"/>
      <c r="Q183" s="31"/>
    </row>
    <row r="184" spans="1:17">
      <c r="A184" s="12" t="s">
        <v>186</v>
      </c>
      <c r="B184" s="13"/>
      <c r="C184" s="13">
        <v>0</v>
      </c>
      <c r="D184" s="13">
        <v>0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7"/>
        <v>0</v>
      </c>
      <c r="P184" s="31"/>
      <c r="Q184" s="31"/>
    </row>
    <row r="185" spans="1:17">
      <c r="A185" s="12" t="s">
        <v>187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7"/>
        <v>0</v>
      </c>
      <c r="P185" s="31"/>
      <c r="Q185" s="31"/>
    </row>
    <row r="186" spans="1:17">
      <c r="A186" s="12" t="s">
        <v>188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7"/>
        <v>0</v>
      </c>
      <c r="P186" s="31"/>
      <c r="Q186" s="31"/>
    </row>
    <row r="187" spans="1:17">
      <c r="A187" s="12" t="s">
        <v>189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7"/>
        <v>0</v>
      </c>
      <c r="P187" s="31"/>
      <c r="Q187" s="31"/>
    </row>
    <row r="188" spans="1:17">
      <c r="A188" s="12" t="s">
        <v>190</v>
      </c>
      <c r="B188" s="13"/>
      <c r="C188" s="13">
        <v>0</v>
      </c>
      <c r="D188" s="13">
        <v>0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7"/>
        <v>0</v>
      </c>
      <c r="P188" s="31"/>
      <c r="Q188" s="31"/>
    </row>
    <row r="189" spans="1:17">
      <c r="A189" s="12" t="s">
        <v>191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7"/>
        <v>0</v>
      </c>
      <c r="P189" s="31"/>
      <c r="Q189" s="31"/>
    </row>
    <row r="190" spans="1:17">
      <c r="A190" s="12" t="s">
        <v>192</v>
      </c>
      <c r="B190" s="13"/>
      <c r="C190" s="13">
        <v>0</v>
      </c>
      <c r="D190" s="13">
        <v>0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7"/>
        <v>0</v>
      </c>
      <c r="P190" s="31"/>
      <c r="Q190" s="31"/>
    </row>
    <row r="191" spans="1:17">
      <c r="A191" s="12" t="s">
        <v>193</v>
      </c>
      <c r="B191" s="13"/>
      <c r="C191" s="13">
        <v>0</v>
      </c>
      <c r="D191" s="13">
        <v>0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7"/>
        <v>0</v>
      </c>
      <c r="P191" s="31"/>
      <c r="Q191" s="31"/>
    </row>
    <row r="192" spans="1:17">
      <c r="A192" s="12" t="s">
        <v>194</v>
      </c>
      <c r="B192" s="13"/>
      <c r="C192" s="13">
        <v>-5485.44</v>
      </c>
      <c r="D192" s="13">
        <v>7210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7"/>
        <v>1724.5600000000004</v>
      </c>
      <c r="P192" s="31"/>
      <c r="Q192" s="31"/>
    </row>
    <row r="193" spans="1:17">
      <c r="A193" s="12" t="s">
        <v>195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7"/>
        <v>0</v>
      </c>
      <c r="P193" s="31"/>
      <c r="Q193" s="31"/>
    </row>
    <row r="194" spans="1:17">
      <c r="A194" s="12" t="s">
        <v>146</v>
      </c>
      <c r="B194" s="13"/>
      <c r="C194" s="13">
        <v>-11988.32</v>
      </c>
      <c r="D194" s="13">
        <v>-6283.5199999999968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7"/>
        <v>-18271.839999999997</v>
      </c>
      <c r="P194" s="31"/>
      <c r="Q194" s="31"/>
    </row>
    <row r="195" spans="1:17">
      <c r="A195" s="12" t="s">
        <v>196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1"/>
      <c r="Q195" s="31"/>
    </row>
    <row r="196" spans="1:17">
      <c r="A196" s="12" t="s">
        <v>197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1"/>
      <c r="Q196" s="31"/>
    </row>
    <row r="197" spans="1:17">
      <c r="A197" s="12" t="s">
        <v>198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31"/>
      <c r="Q197" s="31"/>
    </row>
    <row r="198" spans="1:17">
      <c r="A198" s="12" t="s">
        <v>199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31"/>
      <c r="Q198" s="31"/>
    </row>
    <row r="199" spans="1:17">
      <c r="A199" s="12" t="s">
        <v>200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1"/>
      <c r="Q199" s="31"/>
    </row>
    <row r="200" spans="1:17">
      <c r="A200" s="12" t="s">
        <v>201</v>
      </c>
      <c r="B200" s="13"/>
      <c r="C200" s="13">
        <v>1141216.71</v>
      </c>
      <c r="D200" s="13">
        <v>1134933.19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1134933.19</v>
      </c>
      <c r="P200" s="31"/>
      <c r="Q200" s="31"/>
    </row>
    <row r="201" spans="1:17">
      <c r="A201" s="12" t="s">
        <v>202</v>
      </c>
      <c r="B201" s="13"/>
      <c r="C201" s="13">
        <v>1153205.03</v>
      </c>
      <c r="D201" s="13">
        <v>1141216.71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1153205.03</v>
      </c>
      <c r="P201" s="31"/>
      <c r="Q201" s="31"/>
    </row>
    <row r="202" spans="1:17">
      <c r="A202" s="12" t="s">
        <v>203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31"/>
      <c r="Q202" s="31"/>
    </row>
    <row r="203" spans="1:17">
      <c r="A203" s="12" t="s">
        <v>204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31"/>
      <c r="Q203" s="31"/>
    </row>
    <row r="204" spans="1:17">
      <c r="A204" s="12" t="s">
        <v>205</v>
      </c>
      <c r="B204" s="13"/>
      <c r="C204" s="13">
        <v>-11988.320000000065</v>
      </c>
      <c r="D204" s="13">
        <v>-6283.5200000000186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-18271.840000000084</v>
      </c>
      <c r="P204" s="31"/>
      <c r="Q204" s="31"/>
    </row>
    <row r="206" spans="1:17" s="1" customFormat="1" ht="11.25">
      <c r="C206" s="1">
        <f>C175-C123</f>
        <v>0</v>
      </c>
      <c r="D206" s="1">
        <f>D175-D123</f>
        <v>0</v>
      </c>
      <c r="E206" s="1">
        <f t="shared" ref="E206:O206" si="8">E175-E123</f>
        <v>0</v>
      </c>
      <c r="F206" s="1">
        <f t="shared" si="8"/>
        <v>0</v>
      </c>
      <c r="G206" s="1">
        <f t="shared" si="8"/>
        <v>0</v>
      </c>
      <c r="H206" s="1">
        <f t="shared" si="8"/>
        <v>0</v>
      </c>
      <c r="I206" s="1">
        <f t="shared" si="8"/>
        <v>0</v>
      </c>
      <c r="J206" s="1">
        <f t="shared" si="8"/>
        <v>0</v>
      </c>
      <c r="K206" s="1">
        <f t="shared" si="8"/>
        <v>0</v>
      </c>
      <c r="L206" s="1">
        <f t="shared" si="8"/>
        <v>0</v>
      </c>
      <c r="M206" s="1">
        <f t="shared" si="8"/>
        <v>0</v>
      </c>
      <c r="N206" s="1">
        <f t="shared" si="8"/>
        <v>0</v>
      </c>
      <c r="O206" s="1">
        <f t="shared" si="8"/>
        <v>0</v>
      </c>
    </row>
    <row r="207" spans="1:17" s="1" customFormat="1" ht="11.25">
      <c r="C207" s="1">
        <f>C194-C144</f>
        <v>0</v>
      </c>
      <c r="D207" s="1">
        <f>D194-D144</f>
        <v>0</v>
      </c>
      <c r="E207" s="1">
        <f t="shared" ref="E207:O207" si="9">E194-E144</f>
        <v>0</v>
      </c>
      <c r="F207" s="1">
        <f t="shared" si="9"/>
        <v>0</v>
      </c>
      <c r="G207" s="1">
        <f t="shared" si="9"/>
        <v>0</v>
      </c>
      <c r="H207" s="1">
        <f t="shared" si="9"/>
        <v>0</v>
      </c>
      <c r="I207" s="1">
        <f t="shared" si="9"/>
        <v>0</v>
      </c>
      <c r="J207" s="1">
        <f t="shared" si="9"/>
        <v>0</v>
      </c>
      <c r="K207" s="1">
        <f t="shared" si="9"/>
        <v>0</v>
      </c>
      <c r="L207" s="1">
        <f t="shared" si="9"/>
        <v>0</v>
      </c>
      <c r="M207" s="1">
        <f t="shared" si="9"/>
        <v>0</v>
      </c>
      <c r="N207" s="1">
        <f t="shared" si="9"/>
        <v>0</v>
      </c>
      <c r="O207" s="1">
        <f t="shared" si="9"/>
        <v>0</v>
      </c>
    </row>
    <row r="208" spans="1:17" s="1" customFormat="1" ht="11.25">
      <c r="C208" s="1">
        <f t="shared" ref="C208:N208" si="10">C200-C7</f>
        <v>0</v>
      </c>
      <c r="D208" s="1">
        <f t="shared" ref="D208" si="11">D200-D7</f>
        <v>0</v>
      </c>
      <c r="E208" s="1">
        <f t="shared" si="10"/>
        <v>0</v>
      </c>
      <c r="F208" s="1">
        <f t="shared" si="10"/>
        <v>0</v>
      </c>
      <c r="G208" s="1">
        <f t="shared" si="10"/>
        <v>0</v>
      </c>
      <c r="H208" s="1">
        <f t="shared" si="10"/>
        <v>0</v>
      </c>
      <c r="I208" s="1">
        <f t="shared" si="10"/>
        <v>0</v>
      </c>
      <c r="J208" s="1">
        <f t="shared" si="10"/>
        <v>0</v>
      </c>
      <c r="K208" s="1">
        <f t="shared" si="10"/>
        <v>0</v>
      </c>
      <c r="L208" s="1">
        <f t="shared" si="10"/>
        <v>0</v>
      </c>
      <c r="M208" s="1">
        <f t="shared" si="10"/>
        <v>0</v>
      </c>
      <c r="N208" s="1">
        <f t="shared" si="10"/>
        <v>0</v>
      </c>
    </row>
    <row r="209" spans="3:15" s="1" customFormat="1" ht="11.25">
      <c r="C209" s="1">
        <f t="shared" ref="C209:O209" si="12">B90+C123-C90</f>
        <v>0</v>
      </c>
      <c r="D209" s="1">
        <f t="shared" si="12"/>
        <v>0</v>
      </c>
      <c r="E209" s="1">
        <f t="shared" si="12"/>
        <v>-3414843.61</v>
      </c>
      <c r="F209" s="1">
        <f t="shared" si="12"/>
        <v>0</v>
      </c>
      <c r="G209" s="1">
        <f t="shared" si="12"/>
        <v>0</v>
      </c>
      <c r="H209" s="1">
        <f t="shared" si="12"/>
        <v>0</v>
      </c>
      <c r="I209" s="1">
        <f t="shared" si="12"/>
        <v>0</v>
      </c>
      <c r="J209" s="1">
        <f t="shared" si="12"/>
        <v>0</v>
      </c>
      <c r="K209" s="1">
        <f t="shared" si="12"/>
        <v>0</v>
      </c>
      <c r="L209" s="1">
        <f t="shared" si="12"/>
        <v>0</v>
      </c>
      <c r="M209" s="1">
        <f t="shared" si="12"/>
        <v>0</v>
      </c>
      <c r="N209" s="1">
        <f t="shared" si="12"/>
        <v>0</v>
      </c>
      <c r="O209" s="1">
        <f t="shared" si="12"/>
        <v>-30129.78</v>
      </c>
    </row>
  </sheetData>
  <phoneticPr fontId="10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Q209"/>
  <sheetViews>
    <sheetView workbookViewId="0">
      <pane xSplit="1" ySplit="5" topLeftCell="B36" activePane="bottomRight" state="frozen"/>
      <selection pane="topRight"/>
      <selection pane="bottomLeft"/>
      <selection pane="bottomRight" activeCell="D21" sqref="D21"/>
    </sheetView>
  </sheetViews>
  <sheetFormatPr defaultColWidth="9" defaultRowHeight="13.5"/>
  <cols>
    <col min="1" max="1" width="26.75" customWidth="1"/>
    <col min="2" max="15" width="14.875" customWidth="1"/>
  </cols>
  <sheetData>
    <row r="1" spans="1:15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5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2" t="s">
        <v>19</v>
      </c>
      <c r="B7" s="13">
        <v>6532754.0300000003</v>
      </c>
      <c r="C7" s="13">
        <v>9283497.3399999999</v>
      </c>
      <c r="D7" s="13">
        <v>9427459.5399999991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12" t="s">
        <v>21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2" t="s">
        <v>22</v>
      </c>
      <c r="B10" s="13">
        <v>7608514.1900000004</v>
      </c>
      <c r="C10" s="13">
        <v>5928485.1600000001</v>
      </c>
      <c r="D10" s="13">
        <v>8154306.7199999997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12" t="s">
        <v>23</v>
      </c>
      <c r="B11" s="13">
        <v>341072.31</v>
      </c>
      <c r="C11" s="13">
        <v>341072.31</v>
      </c>
      <c r="D11" s="13">
        <v>341072.31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12" t="s">
        <v>24</v>
      </c>
      <c r="B12" s="14">
        <v>7267441.8799999999</v>
      </c>
      <c r="C12" s="14">
        <v>5587412.8500000006</v>
      </c>
      <c r="D12" s="14">
        <v>7813234.4100000001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12" t="s">
        <v>25</v>
      </c>
      <c r="B13" s="13"/>
      <c r="C13" s="13">
        <v>0</v>
      </c>
      <c r="D13" s="13">
        <v>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2" t="s">
        <v>26</v>
      </c>
      <c r="B14" s="13"/>
      <c r="C14" s="13">
        <v>0</v>
      </c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2" t="s">
        <v>27</v>
      </c>
      <c r="B15" s="13"/>
      <c r="C15" s="13">
        <v>0</v>
      </c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2" t="s">
        <v>28</v>
      </c>
      <c r="B16" s="13"/>
      <c r="C16" s="13">
        <v>0</v>
      </c>
      <c r="D16" s="13">
        <v>2180.2399999999998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2" t="s">
        <v>29</v>
      </c>
      <c r="B17" s="13"/>
      <c r="C17" s="13">
        <v>0</v>
      </c>
      <c r="D17" s="13">
        <v>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2" t="s">
        <v>30</v>
      </c>
      <c r="B18" s="14"/>
      <c r="C18" s="14">
        <v>0</v>
      </c>
      <c r="D18" s="14">
        <v>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 t="s">
        <v>31</v>
      </c>
      <c r="B19" s="13"/>
      <c r="C19" s="13">
        <v>467756.79999999999</v>
      </c>
      <c r="D19" s="13">
        <v>2164912.1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2" t="s">
        <v>32</v>
      </c>
      <c r="B20" s="13"/>
      <c r="C20" s="13">
        <v>0</v>
      </c>
      <c r="D20" s="13">
        <v>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2" t="s">
        <v>33</v>
      </c>
      <c r="B21" s="14"/>
      <c r="C21" s="14">
        <v>467756.79999999999</v>
      </c>
      <c r="D21" s="14">
        <v>2164912.1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 t="s">
        <v>34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2" t="s">
        <v>35</v>
      </c>
      <c r="B23" s="13"/>
      <c r="C23" s="13">
        <v>0</v>
      </c>
      <c r="D23" s="13"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2" t="s">
        <v>36</v>
      </c>
      <c r="B24" s="13"/>
      <c r="C24" s="13">
        <v>0</v>
      </c>
      <c r="D24" s="13">
        <v>0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2" t="s">
        <v>37</v>
      </c>
      <c r="B25" s="14">
        <v>13800195.91</v>
      </c>
      <c r="C25" s="14">
        <v>15338666.990000002</v>
      </c>
      <c r="D25" s="14">
        <v>19407786.289999999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2" t="s">
        <v>38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2" t="s">
        <v>39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2" t="s">
        <v>40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2" t="s">
        <v>41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2" t="s">
        <v>42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2" t="s">
        <v>43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2" t="s">
        <v>44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2" t="s">
        <v>45</v>
      </c>
      <c r="B33" s="14">
        <v>11111782.5</v>
      </c>
      <c r="C33" s="14">
        <v>11111782.5</v>
      </c>
      <c r="D33" s="14">
        <v>11111782.5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2" t="s">
        <v>46</v>
      </c>
      <c r="B34" s="13"/>
      <c r="C34" s="13"/>
      <c r="D34" s="13">
        <v>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2" t="s">
        <v>47</v>
      </c>
      <c r="B35" s="13"/>
      <c r="C35" s="13"/>
      <c r="D35" s="13">
        <v>0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2" t="s">
        <v>48</v>
      </c>
      <c r="B36" s="13"/>
      <c r="C36" s="13"/>
      <c r="D36" s="13">
        <v>0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2" t="s">
        <v>49</v>
      </c>
      <c r="B37" s="14"/>
      <c r="C37" s="14"/>
      <c r="D37" s="14">
        <v>0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 t="s">
        <v>50</v>
      </c>
      <c r="B38" s="13"/>
      <c r="C38" s="13"/>
      <c r="D38" s="13">
        <v>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2" t="s">
        <v>51</v>
      </c>
      <c r="B39" s="14"/>
      <c r="C39" s="14"/>
      <c r="D39" s="14">
        <v>0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2" t="s">
        <v>52</v>
      </c>
      <c r="B40" s="13"/>
      <c r="C40" s="13"/>
      <c r="D40" s="13">
        <v>0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2" t="s">
        <v>53</v>
      </c>
      <c r="B41" s="13"/>
      <c r="C41" s="13"/>
      <c r="D41" s="13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2" t="s">
        <v>54</v>
      </c>
      <c r="B42" s="14"/>
      <c r="C42" s="14"/>
      <c r="D42" s="14">
        <v>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2" t="s">
        <v>55</v>
      </c>
      <c r="B43" s="13"/>
      <c r="C43" s="13"/>
      <c r="D43" s="13"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2" t="s">
        <v>56</v>
      </c>
      <c r="B44" s="13"/>
      <c r="C44" s="13"/>
      <c r="D44" s="13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2" t="s">
        <v>57</v>
      </c>
      <c r="B45" s="13"/>
      <c r="C45" s="13"/>
      <c r="D45" s="13"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2" t="s">
        <v>58</v>
      </c>
      <c r="B46" s="13"/>
      <c r="C46" s="13"/>
      <c r="D46" s="13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2" t="s">
        <v>59</v>
      </c>
      <c r="B47" s="13"/>
      <c r="C47" s="13"/>
      <c r="D47" s="13">
        <v>0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2" t="s">
        <v>60</v>
      </c>
      <c r="B48" s="13"/>
      <c r="C48" s="13"/>
      <c r="D48" s="13">
        <v>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2" t="s">
        <v>61</v>
      </c>
      <c r="B49" s="14"/>
      <c r="C49" s="14"/>
      <c r="D49" s="14">
        <v>0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>
      <c r="A50" s="12" t="s">
        <v>62</v>
      </c>
      <c r="B50" s="13"/>
      <c r="C50" s="13"/>
      <c r="D50" s="13">
        <v>0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2" t="s">
        <v>63</v>
      </c>
      <c r="B51" s="13"/>
      <c r="C51" s="13"/>
      <c r="D51" s="13">
        <v>0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2" t="s">
        <v>64</v>
      </c>
      <c r="B52" s="13"/>
      <c r="C52" s="13"/>
      <c r="D52" s="13">
        <v>0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2" t="s">
        <v>65</v>
      </c>
      <c r="B53" s="13"/>
      <c r="C53" s="13"/>
      <c r="D53" s="13">
        <v>0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2" t="s">
        <v>66</v>
      </c>
      <c r="B54" s="13"/>
      <c r="C54" s="13"/>
      <c r="D54" s="13">
        <v>0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2" t="s">
        <v>67</v>
      </c>
      <c r="B55" s="14">
        <v>11111782.5</v>
      </c>
      <c r="C55" s="14">
        <v>11111782.5</v>
      </c>
      <c r="D55" s="14">
        <v>11111782.5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>
      <c r="A56" s="12" t="s">
        <v>68</v>
      </c>
      <c r="B56" s="15">
        <v>24911978.41</v>
      </c>
      <c r="C56" s="15">
        <v>26450449.490000002</v>
      </c>
      <c r="D56" s="15">
        <v>30519568.789999999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>
      <c r="A57" s="12"/>
      <c r="B57" s="13">
        <v>0</v>
      </c>
      <c r="C57" s="13">
        <v>0</v>
      </c>
      <c r="D57" s="13">
        <v>0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2" t="s">
        <v>69</v>
      </c>
      <c r="B58" s="13">
        <v>0</v>
      </c>
      <c r="C58" s="13">
        <v>0</v>
      </c>
      <c r="D58" s="13">
        <v>0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2" t="s">
        <v>70</v>
      </c>
      <c r="B59" s="13">
        <v>0</v>
      </c>
      <c r="C59" s="13">
        <v>0</v>
      </c>
      <c r="D59" s="13">
        <v>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2" t="s">
        <v>71</v>
      </c>
      <c r="B60" s="13">
        <v>0</v>
      </c>
      <c r="C60" s="13">
        <v>0</v>
      </c>
      <c r="D60" s="13">
        <v>0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2" t="s">
        <v>72</v>
      </c>
      <c r="B61" s="13">
        <v>0</v>
      </c>
      <c r="C61" s="13">
        <v>0</v>
      </c>
      <c r="D61" s="13">
        <v>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2" t="s">
        <v>73</v>
      </c>
      <c r="B62" s="13">
        <v>2726695</v>
      </c>
      <c r="C62" s="13">
        <v>3982136.87</v>
      </c>
      <c r="D62" s="13">
        <v>7954842.0800000001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2" t="s">
        <v>74</v>
      </c>
      <c r="B63" s="13">
        <v>4644505.47</v>
      </c>
      <c r="C63" s="13">
        <v>4957821.6900000004</v>
      </c>
      <c r="D63" s="13">
        <v>4658319.79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2" t="s">
        <v>75</v>
      </c>
      <c r="B64" s="13">
        <v>0</v>
      </c>
      <c r="C64" s="13">
        <v>0</v>
      </c>
      <c r="D64" s="13">
        <v>0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2" t="s">
        <v>76</v>
      </c>
      <c r="B65" s="13">
        <v>0</v>
      </c>
      <c r="C65" s="13">
        <v>0</v>
      </c>
      <c r="D65" s="13">
        <v>0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2" t="s">
        <v>77</v>
      </c>
      <c r="B66" s="13">
        <v>0</v>
      </c>
      <c r="C66" s="13">
        <v>0</v>
      </c>
      <c r="D66" s="13">
        <v>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2" t="s">
        <v>78</v>
      </c>
      <c r="B67" s="13">
        <v>0</v>
      </c>
      <c r="C67" s="13">
        <v>0</v>
      </c>
      <c r="D67" s="13"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2" t="s">
        <v>79</v>
      </c>
      <c r="B68" s="13">
        <v>134184.23000000001</v>
      </c>
      <c r="C68" s="13">
        <v>143504.88</v>
      </c>
      <c r="D68" s="13">
        <v>76194.42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2" t="s">
        <v>80</v>
      </c>
      <c r="B69" s="13">
        <v>0</v>
      </c>
      <c r="C69" s="13">
        <v>0</v>
      </c>
      <c r="D69" s="13">
        <v>0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2" t="s">
        <v>81</v>
      </c>
      <c r="B70" s="13">
        <v>0</v>
      </c>
      <c r="C70" s="13">
        <v>0</v>
      </c>
      <c r="D70" s="13">
        <v>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2" t="s">
        <v>82</v>
      </c>
      <c r="B71" s="13">
        <v>0</v>
      </c>
      <c r="C71" s="13">
        <v>0</v>
      </c>
      <c r="D71" s="13">
        <v>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2" t="s">
        <v>83</v>
      </c>
      <c r="B72" s="14">
        <v>7505384.7000000002</v>
      </c>
      <c r="C72" s="14">
        <v>9083463.4400000013</v>
      </c>
      <c r="D72" s="14">
        <v>12689356.290000001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2" t="s">
        <v>84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2" t="s">
        <v>85</v>
      </c>
      <c r="B74" s="13">
        <v>0</v>
      </c>
      <c r="C74" s="13">
        <v>0</v>
      </c>
      <c r="D74" s="13">
        <v>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2" t="s">
        <v>86</v>
      </c>
      <c r="B75" s="13">
        <v>0</v>
      </c>
      <c r="C75" s="13">
        <v>0</v>
      </c>
      <c r="D75" s="13">
        <v>0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2" t="s">
        <v>87</v>
      </c>
      <c r="B76" s="13">
        <v>0</v>
      </c>
      <c r="C76" s="13">
        <v>0</v>
      </c>
      <c r="D76" s="13">
        <v>0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2" t="s">
        <v>88</v>
      </c>
      <c r="B77" s="13">
        <v>0</v>
      </c>
      <c r="C77" s="13">
        <v>0</v>
      </c>
      <c r="D77" s="13">
        <v>0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2" t="s">
        <v>89</v>
      </c>
      <c r="B78" s="13">
        <v>0</v>
      </c>
      <c r="C78" s="13">
        <v>0</v>
      </c>
      <c r="D78" s="13">
        <v>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2" t="s">
        <v>90</v>
      </c>
      <c r="B79" s="13">
        <v>0</v>
      </c>
      <c r="C79" s="13">
        <v>0</v>
      </c>
      <c r="D79" s="13">
        <v>0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2" t="s">
        <v>91</v>
      </c>
      <c r="B80" s="13">
        <v>0</v>
      </c>
      <c r="C80" s="13">
        <v>0</v>
      </c>
      <c r="D80" s="13">
        <v>0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2" t="s">
        <v>92</v>
      </c>
      <c r="B81" s="13">
        <v>0</v>
      </c>
      <c r="C81" s="13">
        <v>0</v>
      </c>
      <c r="D81" s="13">
        <v>0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2" t="s">
        <v>93</v>
      </c>
      <c r="B82" s="14">
        <v>0</v>
      </c>
      <c r="C82" s="14">
        <v>0</v>
      </c>
      <c r="D82" s="14">
        <v>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2" t="s">
        <v>94</v>
      </c>
      <c r="B83" s="15">
        <v>7505384.7000000002</v>
      </c>
      <c r="C83" s="15">
        <v>9083463.4400000013</v>
      </c>
      <c r="D83" s="15">
        <v>12689356.290000001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5">
      <c r="A84" s="12" t="s">
        <v>95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2" t="s">
        <v>96</v>
      </c>
      <c r="B85" s="13">
        <v>9005009.9000000004</v>
      </c>
      <c r="C85" s="13">
        <v>9005009.9000000004</v>
      </c>
      <c r="D85" s="13">
        <v>9005009.9000000004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2" t="s">
        <v>97</v>
      </c>
      <c r="B86" s="13">
        <v>0</v>
      </c>
      <c r="C86" s="13">
        <v>0</v>
      </c>
      <c r="D86" s="13">
        <v>0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2" t="s">
        <v>98</v>
      </c>
      <c r="B87" s="13">
        <v>0</v>
      </c>
      <c r="C87" s="13">
        <v>0</v>
      </c>
      <c r="D87" s="13">
        <v>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2" t="s">
        <v>99</v>
      </c>
      <c r="B88" s="13">
        <v>-831717.5</v>
      </c>
      <c r="C88" s="13">
        <v>-831717.5</v>
      </c>
      <c r="D88" s="13">
        <v>-831717.5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2" t="s">
        <v>100</v>
      </c>
      <c r="B89" s="13">
        <v>0</v>
      </c>
      <c r="C89" s="16">
        <v>0</v>
      </c>
      <c r="D89" s="16">
        <v>0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2" t="s">
        <v>101</v>
      </c>
      <c r="B90" s="13">
        <v>9233301.3100000005</v>
      </c>
      <c r="C90" s="16">
        <v>9193693.6500000004</v>
      </c>
      <c r="D90" s="16">
        <v>9656920.0999999996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2" t="s">
        <v>102</v>
      </c>
      <c r="B91" s="14">
        <v>17406593.710000001</v>
      </c>
      <c r="C91" s="14">
        <v>17366986.050000001</v>
      </c>
      <c r="D91" s="14">
        <v>17830212.5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12" t="s">
        <v>103</v>
      </c>
      <c r="B92" s="13">
        <v>0</v>
      </c>
      <c r="C92" s="13">
        <v>0</v>
      </c>
      <c r="D92" s="13">
        <v>0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2" t="s">
        <v>104</v>
      </c>
      <c r="B93" s="15">
        <v>17406593.710000001</v>
      </c>
      <c r="C93" s="15">
        <v>17366986.050000001</v>
      </c>
      <c r="D93" s="15">
        <v>17830212.5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5">
      <c r="A94" s="12"/>
      <c r="B94" s="13">
        <v>0</v>
      </c>
      <c r="C94" s="13">
        <v>0</v>
      </c>
      <c r="D94" s="13">
        <v>0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7" t="s">
        <v>105</v>
      </c>
      <c r="B95" s="18">
        <v>24911978.41</v>
      </c>
      <c r="C95" s="18">
        <v>26450449.490000002</v>
      </c>
      <c r="D95" s="18">
        <v>30519568.789999999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>
      <c r="A96" s="19"/>
      <c r="B96" s="20">
        <v>0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7" ht="18.75">
      <c r="A97" s="21" t="s">
        <v>106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1:17">
      <c r="A98" s="23"/>
      <c r="B98" s="24"/>
      <c r="C98" s="24"/>
      <c r="D98" s="24"/>
      <c r="E98" s="24"/>
      <c r="F98" s="24"/>
      <c r="G98" s="24"/>
      <c r="H98" s="24"/>
      <c r="I98" s="29"/>
      <c r="J98" s="24"/>
      <c r="K98" s="24"/>
      <c r="L98" s="24"/>
      <c r="M98" s="24"/>
      <c r="N98" s="24"/>
      <c r="O98" s="24"/>
    </row>
    <row r="99" spans="1:17">
      <c r="A99" s="25" t="s">
        <v>1</v>
      </c>
      <c r="B99" s="26"/>
      <c r="C99" s="26"/>
      <c r="D99" s="26"/>
      <c r="E99" s="45"/>
      <c r="F99" s="26"/>
      <c r="G99" s="26"/>
      <c r="H99" s="26"/>
      <c r="I99" s="26"/>
      <c r="J99" s="26"/>
      <c r="K99" s="26"/>
      <c r="L99" s="26"/>
      <c r="M99" s="26"/>
      <c r="N99" s="26"/>
      <c r="O99" s="26"/>
    </row>
    <row r="100" spans="1:17">
      <c r="A100" s="27" t="s">
        <v>107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spans="1:17">
      <c r="A101" s="10" t="s">
        <v>3</v>
      </c>
      <c r="B101" s="11" t="s">
        <v>4</v>
      </c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</row>
    <row r="102" spans="1:17">
      <c r="A102" s="12" t="s">
        <v>109</v>
      </c>
      <c r="B102" s="14"/>
      <c r="C102" s="14">
        <v>862915.94</v>
      </c>
      <c r="D102" s="14">
        <v>5699796.8799999999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>SUM(C102:N102)</f>
        <v>6562712.8200000003</v>
      </c>
      <c r="P102" s="31"/>
      <c r="Q102" s="31"/>
    </row>
    <row r="103" spans="1:17">
      <c r="A103" s="28" t="s">
        <v>110</v>
      </c>
      <c r="B103" s="13"/>
      <c r="C103" s="13">
        <v>862915.94</v>
      </c>
      <c r="D103" s="13">
        <v>5699796.8799999999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ref="O103:O128" si="0">SUM(C103:N103)</f>
        <v>6562712.8200000003</v>
      </c>
      <c r="P103" s="31"/>
      <c r="Q103" s="31"/>
    </row>
    <row r="104" spans="1:17">
      <c r="A104" s="28" t="s">
        <v>111</v>
      </c>
      <c r="B104" s="13"/>
      <c r="C104" s="13"/>
      <c r="D104" s="13">
        <v>0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0"/>
        <v>0</v>
      </c>
      <c r="P104" s="31"/>
      <c r="Q104" s="31"/>
    </row>
    <row r="105" spans="1:17">
      <c r="A105" s="12" t="s">
        <v>112</v>
      </c>
      <c r="B105" s="14"/>
      <c r="C105" s="14">
        <v>786417.79</v>
      </c>
      <c r="D105" s="14">
        <v>5145950.1500000004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0"/>
        <v>5932367.9400000004</v>
      </c>
      <c r="P105" s="31"/>
      <c r="Q105" s="31"/>
    </row>
    <row r="106" spans="1:17">
      <c r="A106" s="28" t="s">
        <v>113</v>
      </c>
      <c r="B106" s="13"/>
      <c r="C106" s="13">
        <v>786417.79</v>
      </c>
      <c r="D106" s="13">
        <v>5145950.1500000004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0"/>
        <v>5932367.9400000004</v>
      </c>
      <c r="P106" s="31"/>
      <c r="Q106" s="31"/>
    </row>
    <row r="107" spans="1:17">
      <c r="A107" s="28" t="s">
        <v>114</v>
      </c>
      <c r="B107" s="13"/>
      <c r="C107" s="13"/>
      <c r="D107" s="13">
        <v>0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0"/>
        <v>0</v>
      </c>
      <c r="P107" s="31"/>
      <c r="Q107" s="31"/>
    </row>
    <row r="108" spans="1:17">
      <c r="A108" s="12" t="s">
        <v>115</v>
      </c>
      <c r="B108" s="13"/>
      <c r="C108" s="13">
        <v>0</v>
      </c>
      <c r="D108" s="13">
        <v>0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0"/>
        <v>0</v>
      </c>
      <c r="P108" s="31"/>
      <c r="Q108" s="31"/>
    </row>
    <row r="109" spans="1:17">
      <c r="A109" s="12" t="s">
        <v>116</v>
      </c>
      <c r="B109" s="13"/>
      <c r="C109" s="13">
        <v>-358.22</v>
      </c>
      <c r="D109" s="13">
        <v>261833.93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0"/>
        <v>261475.71</v>
      </c>
      <c r="P109" s="31"/>
      <c r="Q109" s="31"/>
    </row>
    <row r="110" spans="1:17">
      <c r="A110" s="12" t="s">
        <v>117</v>
      </c>
      <c r="B110" s="13"/>
      <c r="C110" s="13"/>
      <c r="D110" s="13">
        <v>5500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0"/>
        <v>5500</v>
      </c>
      <c r="P110" s="31"/>
      <c r="Q110" s="31"/>
    </row>
    <row r="111" spans="1:17">
      <c r="A111" s="12" t="s">
        <v>118</v>
      </c>
      <c r="B111" s="13"/>
      <c r="C111" s="13">
        <v>116464.03</v>
      </c>
      <c r="D111" s="13">
        <v>-176713.65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0"/>
        <v>-60249.619999999995</v>
      </c>
      <c r="P111" s="31"/>
      <c r="Q111" s="31"/>
    </row>
    <row r="112" spans="1:17">
      <c r="A112" s="12" t="s">
        <v>119</v>
      </c>
      <c r="B112" s="13"/>
      <c r="C112" s="13"/>
      <c r="D112" s="13"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0"/>
        <v>0</v>
      </c>
      <c r="P112" s="31"/>
      <c r="Q112" s="31"/>
    </row>
    <row r="113" spans="1:17">
      <c r="A113" s="12" t="s">
        <v>120</v>
      </c>
      <c r="B113" s="13"/>
      <c r="C113" s="13">
        <v>0</v>
      </c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0"/>
        <v>0</v>
      </c>
      <c r="P113" s="31"/>
      <c r="Q113" s="31"/>
    </row>
    <row r="114" spans="1:17">
      <c r="A114" s="28" t="s">
        <v>121</v>
      </c>
      <c r="B114" s="13"/>
      <c r="C114" s="13">
        <v>0</v>
      </c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0"/>
        <v>0</v>
      </c>
      <c r="P114" s="31"/>
      <c r="Q114" s="31"/>
    </row>
    <row r="115" spans="1:17">
      <c r="A115" s="12" t="s">
        <v>122</v>
      </c>
      <c r="B115" s="13"/>
      <c r="C115" s="13"/>
      <c r="D115" s="13">
        <v>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0"/>
        <v>0</v>
      </c>
      <c r="P115" s="31"/>
      <c r="Q115" s="31"/>
    </row>
    <row r="116" spans="1:17">
      <c r="A116" s="12" t="s">
        <v>123</v>
      </c>
      <c r="B116" s="13"/>
      <c r="C116" s="13">
        <v>0</v>
      </c>
      <c r="D116" s="13">
        <v>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f t="shared" si="0"/>
        <v>0</v>
      </c>
      <c r="P116" s="31"/>
      <c r="Q116" s="31"/>
    </row>
    <row r="117" spans="1:17">
      <c r="A117" s="28" t="s">
        <v>124</v>
      </c>
      <c r="B117" s="13"/>
      <c r="C117" s="13"/>
      <c r="D117" s="13">
        <v>0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0"/>
        <v>0</v>
      </c>
      <c r="P117" s="31"/>
      <c r="Q117" s="31"/>
    </row>
    <row r="118" spans="1:17">
      <c r="A118" s="12" t="s">
        <v>125</v>
      </c>
      <c r="B118" s="14"/>
      <c r="C118" s="14">
        <v>-39607.660000000091</v>
      </c>
      <c r="D118" s="14">
        <v>463226.44999999949</v>
      </c>
      <c r="E118" s="14"/>
      <c r="F118" s="14"/>
      <c r="G118" s="14"/>
      <c r="H118" s="14"/>
      <c r="I118" s="14"/>
      <c r="J118" s="14"/>
      <c r="K118" s="13"/>
      <c r="L118" s="14"/>
      <c r="M118" s="14"/>
      <c r="N118" s="14"/>
      <c r="O118" s="14">
        <f t="shared" si="0"/>
        <v>423618.7899999994</v>
      </c>
      <c r="P118" s="31"/>
      <c r="Q118" s="31"/>
    </row>
    <row r="119" spans="1:17">
      <c r="A119" s="12" t="s">
        <v>126</v>
      </c>
      <c r="B119" s="13"/>
      <c r="C119" s="13"/>
      <c r="D119" s="13">
        <v>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0"/>
        <v>0</v>
      </c>
      <c r="P119" s="31"/>
      <c r="Q119" s="31"/>
    </row>
    <row r="120" spans="1:17">
      <c r="A120" s="12" t="s">
        <v>127</v>
      </c>
      <c r="B120" s="13"/>
      <c r="C120" s="13"/>
      <c r="D120" s="13">
        <v>0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0"/>
        <v>0</v>
      </c>
      <c r="P120" s="31"/>
      <c r="Q120" s="31"/>
    </row>
    <row r="121" spans="1:17">
      <c r="A121" s="12" t="s">
        <v>128</v>
      </c>
      <c r="B121" s="14"/>
      <c r="C121" s="14">
        <v>-39607.660000000091</v>
      </c>
      <c r="D121" s="14">
        <v>463226.44999999949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0"/>
        <v>423618.7899999994</v>
      </c>
      <c r="P121" s="31"/>
      <c r="Q121" s="31"/>
    </row>
    <row r="122" spans="1:17">
      <c r="A122" s="28" t="s">
        <v>129</v>
      </c>
      <c r="B122" s="13"/>
      <c r="C122" s="13">
        <v>0</v>
      </c>
      <c r="D122" s="13">
        <v>0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0"/>
        <v>0</v>
      </c>
      <c r="P122" s="31"/>
      <c r="Q122" s="31"/>
    </row>
    <row r="123" spans="1:17">
      <c r="A123" s="12" t="s">
        <v>130</v>
      </c>
      <c r="B123" s="14"/>
      <c r="C123" s="14">
        <v>-39607.660000000091</v>
      </c>
      <c r="D123" s="14">
        <v>463226.44999999949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0"/>
        <v>423618.7899999994</v>
      </c>
      <c r="P123" s="31"/>
      <c r="Q123" s="31"/>
    </row>
    <row r="124" spans="1:17">
      <c r="A124" s="12" t="s">
        <v>131</v>
      </c>
      <c r="B124" s="14"/>
      <c r="C124" s="14">
        <v>-39607.660000000091</v>
      </c>
      <c r="D124" s="14">
        <v>463226.44999999949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si="0"/>
        <v>423618.7899999994</v>
      </c>
      <c r="P124" s="31"/>
      <c r="Q124" s="31"/>
    </row>
    <row r="125" spans="1:17">
      <c r="A125" s="12" t="s">
        <v>132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>
        <f t="shared" si="0"/>
        <v>0</v>
      </c>
      <c r="P125" s="31"/>
      <c r="Q125" s="31"/>
    </row>
    <row r="126" spans="1:17">
      <c r="A126" s="12" t="s">
        <v>133</v>
      </c>
      <c r="B126" s="13"/>
      <c r="C126" s="13">
        <f>C124-(C114+C117+C119-C120+C116)*0.835</f>
        <v>-39607.660000000091</v>
      </c>
      <c r="D126" s="13">
        <v>463226.44999999949</v>
      </c>
      <c r="E126" s="13">
        <f t="shared" ref="E126:O126" si="1">E124-(E114+E117+E119-E120+E116)*0.835</f>
        <v>0</v>
      </c>
      <c r="F126" s="13">
        <f t="shared" ref="F126" si="2">F124-(F114+F117+F119-F120+F116)*0.835</f>
        <v>0</v>
      </c>
      <c r="G126" s="13">
        <f t="shared" si="1"/>
        <v>0</v>
      </c>
      <c r="H126" s="13">
        <f t="shared" si="1"/>
        <v>0</v>
      </c>
      <c r="I126" s="13">
        <f t="shared" si="1"/>
        <v>0</v>
      </c>
      <c r="J126" s="13">
        <f t="shared" si="1"/>
        <v>0</v>
      </c>
      <c r="K126" s="13">
        <f t="shared" si="1"/>
        <v>0</v>
      </c>
      <c r="L126" s="13">
        <f t="shared" si="1"/>
        <v>0</v>
      </c>
      <c r="M126" s="13">
        <f t="shared" ref="M126" si="3">M124-(M114+M117+M119-M120+M116)*0.835</f>
        <v>0</v>
      </c>
      <c r="N126" s="13">
        <f t="shared" si="1"/>
        <v>0</v>
      </c>
      <c r="O126" s="13">
        <f t="shared" si="1"/>
        <v>423618.7899999994</v>
      </c>
      <c r="P126" s="31"/>
      <c r="Q126" s="31"/>
    </row>
    <row r="127" spans="1:17">
      <c r="A127" s="12" t="s">
        <v>134</v>
      </c>
      <c r="B127" s="13"/>
      <c r="C127" s="13">
        <f>C126</f>
        <v>-39607.660000000091</v>
      </c>
      <c r="D127" s="13">
        <f t="shared" ref="D127:N127" si="4">D126</f>
        <v>463226.44999999949</v>
      </c>
      <c r="E127" s="13">
        <f t="shared" si="4"/>
        <v>0</v>
      </c>
      <c r="F127" s="13">
        <f t="shared" ref="F127" si="5">F126</f>
        <v>0</v>
      </c>
      <c r="G127" s="13">
        <f t="shared" si="4"/>
        <v>0</v>
      </c>
      <c r="H127" s="13">
        <f t="shared" si="4"/>
        <v>0</v>
      </c>
      <c r="I127" s="13">
        <f t="shared" si="4"/>
        <v>0</v>
      </c>
      <c r="J127" s="13">
        <f t="shared" si="4"/>
        <v>0</v>
      </c>
      <c r="K127" s="13">
        <f t="shared" si="4"/>
        <v>0</v>
      </c>
      <c r="L127" s="13">
        <f t="shared" si="4"/>
        <v>0</v>
      </c>
      <c r="M127" s="13">
        <f t="shared" ref="M127" si="6">M126</f>
        <v>0</v>
      </c>
      <c r="N127" s="13">
        <f t="shared" si="4"/>
        <v>0</v>
      </c>
      <c r="O127" s="13">
        <f t="shared" si="0"/>
        <v>423618.7899999994</v>
      </c>
      <c r="P127" s="31"/>
      <c r="Q127" s="31"/>
    </row>
    <row r="128" spans="1:17">
      <c r="A128" s="12" t="s">
        <v>135</v>
      </c>
      <c r="B128" s="13"/>
      <c r="C128" s="13">
        <v>0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>
        <f t="shared" si="0"/>
        <v>0</v>
      </c>
      <c r="P128" s="31"/>
      <c r="Q128" s="31"/>
    </row>
    <row r="132" spans="1:17">
      <c r="A132" s="33"/>
      <c r="B132" s="33"/>
      <c r="C132" s="34"/>
      <c r="D132" s="34"/>
      <c r="E132" s="34"/>
      <c r="F132" s="34"/>
      <c r="G132" s="34">
        <v>0</v>
      </c>
      <c r="H132" s="34">
        <v>0</v>
      </c>
      <c r="I132" s="34"/>
      <c r="J132" s="34"/>
      <c r="K132" s="34"/>
      <c r="L132" s="34"/>
      <c r="M132" s="34"/>
      <c r="N132" s="34"/>
      <c r="O132" s="34"/>
    </row>
    <row r="133" spans="1:17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  <c r="P133" s="35"/>
      <c r="Q133" s="35"/>
    </row>
    <row r="134" spans="1:17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7">
      <c r="A135" s="12" t="s">
        <v>137</v>
      </c>
      <c r="B135" s="13"/>
      <c r="C135" s="13">
        <v>2860659.89</v>
      </c>
      <c r="D135" s="13">
        <v>3881120.12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6741780.0099999998</v>
      </c>
      <c r="P135" s="31"/>
      <c r="Q135" s="31"/>
    </row>
    <row r="136" spans="1:17">
      <c r="A136" s="12" t="s">
        <v>138</v>
      </c>
      <c r="B136" s="13"/>
      <c r="C136" s="13"/>
      <c r="D136" s="13">
        <v>0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9" si="7">SUM(C136:N136)</f>
        <v>0</v>
      </c>
      <c r="P136" s="31"/>
      <c r="Q136" s="31"/>
    </row>
    <row r="137" spans="1:17">
      <c r="A137" s="12" t="s">
        <v>139</v>
      </c>
      <c r="B137" s="13"/>
      <c r="C137" s="13">
        <v>27.71</v>
      </c>
      <c r="D137" s="13">
        <v>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7"/>
        <v>27.71</v>
      </c>
      <c r="P137" s="31"/>
      <c r="Q137" s="31"/>
    </row>
    <row r="138" spans="1:17">
      <c r="A138" s="12" t="s">
        <v>140</v>
      </c>
      <c r="B138" s="13"/>
      <c r="C138" s="13">
        <v>2860687.6</v>
      </c>
      <c r="D138" s="13">
        <v>3881120.12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7"/>
        <v>6741807.7200000007</v>
      </c>
      <c r="P138" s="31"/>
      <c r="Q138" s="31"/>
    </row>
    <row r="139" spans="1:17">
      <c r="A139" s="12" t="s">
        <v>141</v>
      </c>
      <c r="B139" s="13"/>
      <c r="C139" s="13"/>
      <c r="D139" s="13">
        <v>3497771.35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7"/>
        <v>3497771.35</v>
      </c>
      <c r="P139" s="31"/>
      <c r="Q139" s="31"/>
    </row>
    <row r="140" spans="1:17">
      <c r="A140" s="12" t="s">
        <v>142</v>
      </c>
      <c r="B140" s="13"/>
      <c r="C140" s="13"/>
      <c r="D140" s="13">
        <v>0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7"/>
        <v>0</v>
      </c>
      <c r="P140" s="31"/>
      <c r="Q140" s="31"/>
    </row>
    <row r="141" spans="1:17">
      <c r="A141" s="12" t="s">
        <v>143</v>
      </c>
      <c r="B141" s="13"/>
      <c r="C141" s="13"/>
      <c r="D141" s="13">
        <v>0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7"/>
        <v>0</v>
      </c>
      <c r="P141" s="31"/>
      <c r="Q141" s="31"/>
    </row>
    <row r="142" spans="1:17">
      <c r="A142" s="12" t="s">
        <v>144</v>
      </c>
      <c r="B142" s="13"/>
      <c r="C142" s="13">
        <v>127.9</v>
      </c>
      <c r="D142" s="13">
        <v>389915.63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7"/>
        <v>390043.53</v>
      </c>
      <c r="P142" s="31"/>
      <c r="Q142" s="31"/>
    </row>
    <row r="143" spans="1:17">
      <c r="A143" s="12" t="s">
        <v>145</v>
      </c>
      <c r="B143" s="13"/>
      <c r="C143" s="13">
        <v>127.9</v>
      </c>
      <c r="D143" s="13">
        <v>3887686.98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7"/>
        <v>3887814.88</v>
      </c>
      <c r="P143" s="31"/>
      <c r="Q143" s="31"/>
    </row>
    <row r="144" spans="1:17">
      <c r="A144" s="12" t="s">
        <v>146</v>
      </c>
      <c r="B144" s="13"/>
      <c r="C144" s="13">
        <v>2860559.7</v>
      </c>
      <c r="D144" s="13">
        <v>-6566.8599999998696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7"/>
        <v>2853992.8400000003</v>
      </c>
      <c r="P144" s="31"/>
      <c r="Q144" s="31"/>
    </row>
    <row r="145" spans="1:17">
      <c r="A145" s="12" t="s">
        <v>147</v>
      </c>
      <c r="B145" s="13"/>
      <c r="C145" s="13">
        <v>0</v>
      </c>
      <c r="D145" s="13">
        <v>0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7"/>
        <v>0</v>
      </c>
      <c r="P145" s="31"/>
      <c r="Q145" s="31"/>
    </row>
    <row r="146" spans="1:17">
      <c r="A146" s="12" t="s">
        <v>148</v>
      </c>
      <c r="B146" s="13"/>
      <c r="C146" s="13">
        <v>0</v>
      </c>
      <c r="D146" s="13">
        <v>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7"/>
        <v>0</v>
      </c>
      <c r="P146" s="31"/>
      <c r="Q146" s="31"/>
    </row>
    <row r="147" spans="1:17">
      <c r="A147" s="12" t="s">
        <v>149</v>
      </c>
      <c r="B147" s="13"/>
      <c r="C147" s="13">
        <v>0</v>
      </c>
      <c r="D147" s="13">
        <v>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7"/>
        <v>0</v>
      </c>
      <c r="P147" s="31"/>
      <c r="Q147" s="31"/>
    </row>
    <row r="148" spans="1:17">
      <c r="A148" s="12" t="s">
        <v>150</v>
      </c>
      <c r="B148" s="13"/>
      <c r="C148" s="13">
        <v>0</v>
      </c>
      <c r="D148" s="13">
        <v>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7"/>
        <v>0</v>
      </c>
      <c r="P148" s="31"/>
      <c r="Q148" s="31"/>
    </row>
    <row r="149" spans="1:17">
      <c r="A149" s="12" t="s">
        <v>151</v>
      </c>
      <c r="B149" s="13"/>
      <c r="C149" s="13">
        <v>0</v>
      </c>
      <c r="D149" s="13"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7"/>
        <v>0</v>
      </c>
      <c r="P149" s="31"/>
      <c r="Q149" s="31"/>
    </row>
    <row r="150" spans="1:17">
      <c r="A150" s="12" t="s">
        <v>152</v>
      </c>
      <c r="B150" s="13"/>
      <c r="C150" s="13">
        <v>0</v>
      </c>
      <c r="D150" s="13">
        <v>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7"/>
        <v>0</v>
      </c>
      <c r="P150" s="31"/>
      <c r="Q150" s="31"/>
    </row>
    <row r="151" spans="1:17">
      <c r="A151" s="12" t="s">
        <v>153</v>
      </c>
      <c r="B151" s="13"/>
      <c r="C151" s="13">
        <v>0</v>
      </c>
      <c r="D151" s="13">
        <v>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7"/>
        <v>0</v>
      </c>
      <c r="P151" s="31"/>
      <c r="Q151" s="31"/>
    </row>
    <row r="152" spans="1:17">
      <c r="A152" s="12" t="s">
        <v>154</v>
      </c>
      <c r="B152" s="13"/>
      <c r="C152" s="13">
        <v>0</v>
      </c>
      <c r="D152" s="13">
        <v>0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7"/>
        <v>0</v>
      </c>
      <c r="P152" s="31"/>
      <c r="Q152" s="31"/>
    </row>
    <row r="153" spans="1:17">
      <c r="A153" s="12" t="s">
        <v>155</v>
      </c>
      <c r="B153" s="13"/>
      <c r="C153" s="13">
        <v>0</v>
      </c>
      <c r="D153" s="13">
        <v>0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7"/>
        <v>0</v>
      </c>
      <c r="P153" s="31"/>
      <c r="Q153" s="31"/>
    </row>
    <row r="154" spans="1:17">
      <c r="A154" s="12" t="s">
        <v>156</v>
      </c>
      <c r="B154" s="13"/>
      <c r="C154" s="13">
        <v>0</v>
      </c>
      <c r="D154" s="13">
        <v>0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7"/>
        <v>0</v>
      </c>
      <c r="P154" s="31"/>
      <c r="Q154" s="31"/>
    </row>
    <row r="155" spans="1:17">
      <c r="A155" s="12" t="s">
        <v>157</v>
      </c>
      <c r="B155" s="13"/>
      <c r="C155" s="13">
        <v>0</v>
      </c>
      <c r="D155" s="13">
        <v>0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7"/>
        <v>0</v>
      </c>
      <c r="P155" s="31"/>
      <c r="Q155" s="31"/>
    </row>
    <row r="156" spans="1:17">
      <c r="A156" s="12" t="s">
        <v>158</v>
      </c>
      <c r="B156" s="13"/>
      <c r="C156" s="13">
        <v>0</v>
      </c>
      <c r="D156" s="13">
        <v>0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7"/>
        <v>0</v>
      </c>
      <c r="P156" s="31"/>
      <c r="Q156" s="31"/>
    </row>
    <row r="157" spans="1:17">
      <c r="A157" s="12" t="s">
        <v>159</v>
      </c>
      <c r="B157" s="13"/>
      <c r="C157" s="13">
        <v>0</v>
      </c>
      <c r="D157" s="13">
        <v>0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7"/>
        <v>0</v>
      </c>
      <c r="P157" s="31"/>
      <c r="Q157" s="31"/>
    </row>
    <row r="158" spans="1:17">
      <c r="A158" s="12" t="s">
        <v>160</v>
      </c>
      <c r="B158" s="13"/>
      <c r="C158" s="13">
        <v>0</v>
      </c>
      <c r="D158" s="13">
        <v>0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7"/>
        <v>0</v>
      </c>
      <c r="P158" s="31"/>
      <c r="Q158" s="31"/>
    </row>
    <row r="159" spans="1:17">
      <c r="A159" s="12" t="s">
        <v>161</v>
      </c>
      <c r="B159" s="13"/>
      <c r="C159" s="13">
        <v>0</v>
      </c>
      <c r="D159" s="13">
        <v>0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7"/>
        <v>0</v>
      </c>
      <c r="P159" s="31"/>
      <c r="Q159" s="31"/>
    </row>
    <row r="160" spans="1:17">
      <c r="A160" s="12" t="s">
        <v>162</v>
      </c>
      <c r="B160" s="13"/>
      <c r="C160" s="13">
        <v>0</v>
      </c>
      <c r="D160" s="13">
        <v>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7"/>
        <v>0</v>
      </c>
      <c r="P160" s="31"/>
      <c r="Q160" s="31"/>
    </row>
    <row r="161" spans="1:17">
      <c r="A161" s="12" t="s">
        <v>163</v>
      </c>
      <c r="B161" s="13"/>
      <c r="C161" s="13">
        <v>0</v>
      </c>
      <c r="D161" s="13">
        <v>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7"/>
        <v>0</v>
      </c>
      <c r="P161" s="31"/>
      <c r="Q161" s="31"/>
    </row>
    <row r="162" spans="1:17">
      <c r="A162" s="12" t="s">
        <v>164</v>
      </c>
      <c r="B162" s="13"/>
      <c r="C162" s="13">
        <v>0</v>
      </c>
      <c r="D162" s="13">
        <v>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7"/>
        <v>0</v>
      </c>
      <c r="P162" s="31"/>
      <c r="Q162" s="31"/>
    </row>
    <row r="163" spans="1:17">
      <c r="A163" s="12" t="s">
        <v>165</v>
      </c>
      <c r="B163" s="13"/>
      <c r="C163" s="13">
        <v>0</v>
      </c>
      <c r="D163" s="13">
        <v>0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7"/>
        <v>0</v>
      </c>
      <c r="P163" s="31"/>
      <c r="Q163" s="31"/>
    </row>
    <row r="164" spans="1:17">
      <c r="A164" s="12" t="s">
        <v>166</v>
      </c>
      <c r="B164" s="13"/>
      <c r="C164" s="13">
        <v>0</v>
      </c>
      <c r="D164" s="13">
        <v>0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7"/>
        <v>0</v>
      </c>
      <c r="P164" s="31"/>
      <c r="Q164" s="31"/>
    </row>
    <row r="165" spans="1:17">
      <c r="A165" s="12" t="s">
        <v>167</v>
      </c>
      <c r="B165" s="13"/>
      <c r="C165" s="13">
        <v>0</v>
      </c>
      <c r="D165" s="13">
        <v>0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7"/>
        <v>0</v>
      </c>
      <c r="P165" s="31"/>
      <c r="Q165" s="31"/>
    </row>
    <row r="166" spans="1:17">
      <c r="A166" s="12" t="s">
        <v>168</v>
      </c>
      <c r="B166" s="13"/>
      <c r="C166" s="13">
        <v>0</v>
      </c>
      <c r="D166" s="13">
        <v>0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7"/>
        <v>0</v>
      </c>
      <c r="P166" s="31"/>
      <c r="Q166" s="31"/>
    </row>
    <row r="167" spans="1:17">
      <c r="A167" s="12" t="s">
        <v>169</v>
      </c>
      <c r="B167" s="13"/>
      <c r="C167" s="13">
        <v>0</v>
      </c>
      <c r="D167" s="13">
        <v>0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7"/>
        <v>0</v>
      </c>
      <c r="P167" s="31"/>
      <c r="Q167" s="31"/>
    </row>
    <row r="168" spans="1:17">
      <c r="A168" s="12" t="s">
        <v>170</v>
      </c>
      <c r="B168" s="13"/>
      <c r="C168" s="13">
        <v>-109816.39</v>
      </c>
      <c r="D168" s="13">
        <v>150529.06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7"/>
        <v>40712.67</v>
      </c>
      <c r="P168" s="31"/>
      <c r="Q168" s="31"/>
    </row>
    <row r="169" spans="1:17">
      <c r="A169" s="12" t="s">
        <v>171</v>
      </c>
      <c r="B169" s="13"/>
      <c r="C169" s="13">
        <v>2750743.31</v>
      </c>
      <c r="D169" s="13">
        <v>143962.20000000013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7"/>
        <v>2894705.5100000002</v>
      </c>
      <c r="P169" s="31"/>
      <c r="Q169" s="31"/>
    </row>
    <row r="170" spans="1:17">
      <c r="A170" s="12" t="s">
        <v>172</v>
      </c>
      <c r="B170" s="13"/>
      <c r="C170" s="13">
        <v>6532754.0300000003</v>
      </c>
      <c r="D170" s="13">
        <v>9283497.3399999999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6532754.0300000003</v>
      </c>
      <c r="P170" s="31"/>
      <c r="Q170" s="31"/>
    </row>
    <row r="171" spans="1:17">
      <c r="A171" s="12" t="s">
        <v>173</v>
      </c>
      <c r="B171" s="13"/>
      <c r="C171" s="13">
        <v>9283497.3399999999</v>
      </c>
      <c r="D171" s="13">
        <v>9427459.5399999991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9427459.540000001</v>
      </c>
      <c r="P171" s="31"/>
      <c r="Q171" s="31"/>
    </row>
    <row r="172" spans="1:17">
      <c r="A172" s="12" t="s">
        <v>174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31"/>
      <c r="Q172" s="31"/>
    </row>
    <row r="173" spans="1:17">
      <c r="A173" s="12" t="s">
        <v>175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31"/>
      <c r="Q173" s="31"/>
    </row>
    <row r="174" spans="1:17">
      <c r="A174" s="12" t="s">
        <v>176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31"/>
      <c r="Q174" s="31"/>
    </row>
    <row r="175" spans="1:17">
      <c r="A175" s="12" t="s">
        <v>177</v>
      </c>
      <c r="B175" s="13"/>
      <c r="C175" s="13">
        <v>-39607.660000000091</v>
      </c>
      <c r="D175" s="13">
        <v>463226.44999999949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8">SUM(C175:N175)</f>
        <v>423618.7899999994</v>
      </c>
      <c r="P175" s="31"/>
      <c r="Q175" s="31"/>
    </row>
    <row r="176" spans="1:17">
      <c r="A176" s="12" t="s">
        <v>178</v>
      </c>
      <c r="B176" s="13"/>
      <c r="C176" s="13">
        <v>0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8"/>
        <v>0</v>
      </c>
      <c r="P176" s="31"/>
      <c r="Q176" s="31"/>
    </row>
    <row r="177" spans="1:17">
      <c r="A177" s="12" t="s">
        <v>179</v>
      </c>
      <c r="B177" s="13"/>
      <c r="C177" s="13">
        <v>0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8"/>
        <v>0</v>
      </c>
      <c r="P177" s="31"/>
      <c r="Q177" s="31"/>
    </row>
    <row r="178" spans="1:17">
      <c r="A178" s="12" t="s">
        <v>180</v>
      </c>
      <c r="B178" s="13"/>
      <c r="C178" s="13">
        <v>0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8"/>
        <v>0</v>
      </c>
      <c r="P178" s="31"/>
      <c r="Q178" s="31"/>
    </row>
    <row r="179" spans="1:17">
      <c r="A179" s="12" t="s">
        <v>181</v>
      </c>
      <c r="B179" s="13"/>
      <c r="C179" s="13">
        <v>0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8"/>
        <v>0</v>
      </c>
      <c r="P179" s="31"/>
      <c r="Q179" s="31"/>
    </row>
    <row r="180" spans="1:17">
      <c r="A180" s="12" t="s">
        <v>182</v>
      </c>
      <c r="B180" s="13"/>
      <c r="C180" s="13">
        <v>0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8"/>
        <v>0</v>
      </c>
      <c r="P180" s="31"/>
      <c r="Q180" s="31"/>
    </row>
    <row r="181" spans="1:17">
      <c r="A181" s="12" t="s">
        <v>183</v>
      </c>
      <c r="B181" s="13"/>
      <c r="C181" s="13">
        <v>0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8"/>
        <v>0</v>
      </c>
      <c r="P181" s="31"/>
      <c r="Q181" s="31"/>
    </row>
    <row r="182" spans="1:17">
      <c r="A182" s="12" t="s">
        <v>184</v>
      </c>
      <c r="B182" s="13"/>
      <c r="C182" s="13">
        <v>0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8"/>
        <v>0</v>
      </c>
      <c r="P182" s="31"/>
      <c r="Q182" s="31"/>
    </row>
    <row r="183" spans="1:17">
      <c r="A183" s="12" t="s">
        <v>185</v>
      </c>
      <c r="B183" s="13"/>
      <c r="C183" s="13">
        <v>0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8"/>
        <v>0</v>
      </c>
      <c r="P183" s="31"/>
      <c r="Q183" s="31"/>
    </row>
    <row r="184" spans="1:17">
      <c r="A184" s="12" t="s">
        <v>186</v>
      </c>
      <c r="B184" s="13"/>
      <c r="C184" s="13">
        <v>0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8"/>
        <v>0</v>
      </c>
      <c r="P184" s="31"/>
      <c r="Q184" s="31"/>
    </row>
    <row r="185" spans="1:17">
      <c r="A185" s="12" t="s">
        <v>187</v>
      </c>
      <c r="B185" s="13"/>
      <c r="C185" s="13">
        <v>0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8"/>
        <v>0</v>
      </c>
      <c r="P185" s="31"/>
      <c r="Q185" s="31"/>
    </row>
    <row r="186" spans="1:17">
      <c r="A186" s="12" t="s">
        <v>188</v>
      </c>
      <c r="B186" s="13"/>
      <c r="C186" s="13">
        <v>6547.4499999999971</v>
      </c>
      <c r="D186" s="13">
        <v>-28340.89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8"/>
        <v>-21793.440000000002</v>
      </c>
      <c r="P186" s="31"/>
      <c r="Q186" s="31"/>
    </row>
    <row r="187" spans="1:17">
      <c r="A187" s="12" t="s">
        <v>189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8"/>
        <v>0</v>
      </c>
      <c r="P187" s="31"/>
      <c r="Q187" s="31"/>
    </row>
    <row r="188" spans="1:17">
      <c r="A188" s="12" t="s">
        <v>190</v>
      </c>
      <c r="B188" s="13"/>
      <c r="C188" s="13">
        <v>0</v>
      </c>
      <c r="D188" s="13">
        <v>0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8"/>
        <v>0</v>
      </c>
      <c r="P188" s="31"/>
      <c r="Q188" s="31"/>
    </row>
    <row r="189" spans="1:17">
      <c r="A189" s="12" t="s">
        <v>191</v>
      </c>
      <c r="B189" s="13"/>
      <c r="C189" s="13">
        <v>0</v>
      </c>
      <c r="D189" s="13">
        <v>0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8"/>
        <v>0</v>
      </c>
      <c r="P189" s="31"/>
      <c r="Q189" s="31"/>
    </row>
    <row r="190" spans="1:17">
      <c r="A190" s="12" t="s">
        <v>192</v>
      </c>
      <c r="B190" s="13"/>
      <c r="C190" s="13">
        <v>-467756.79999999999</v>
      </c>
      <c r="D190" s="13">
        <v>-1697155.3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8"/>
        <v>-2164912.1</v>
      </c>
      <c r="P190" s="31"/>
      <c r="Q190" s="31"/>
    </row>
    <row r="191" spans="1:17">
      <c r="A191" s="12" t="s">
        <v>193</v>
      </c>
      <c r="B191" s="13"/>
      <c r="C191" s="13">
        <v>1680029.0300000003</v>
      </c>
      <c r="D191" s="13">
        <v>-2228001.7999999998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8"/>
        <v>-547972.76999999955</v>
      </c>
      <c r="P191" s="31"/>
      <c r="Q191" s="31"/>
    </row>
    <row r="192" spans="1:17">
      <c r="A192" s="12" t="s">
        <v>194</v>
      </c>
      <c r="B192" s="13"/>
      <c r="C192" s="13">
        <v>1681347.6800000011</v>
      </c>
      <c r="D192" s="13">
        <v>3483704.6800000006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8"/>
        <v>5165052.3600000013</v>
      </c>
      <c r="P192" s="31"/>
      <c r="Q192" s="31"/>
    </row>
    <row r="193" spans="1:17">
      <c r="A193" s="12" t="s">
        <v>195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8"/>
        <v>0</v>
      </c>
      <c r="P193" s="31"/>
      <c r="Q193" s="31"/>
    </row>
    <row r="194" spans="1:17">
      <c r="A194" s="12" t="s">
        <v>146</v>
      </c>
      <c r="B194" s="13"/>
      <c r="C194" s="13">
        <v>2860559.7000000011</v>
      </c>
      <c r="D194" s="13">
        <v>-6566.8599999998696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8"/>
        <v>2853992.8400000012</v>
      </c>
      <c r="P194" s="31"/>
      <c r="Q194" s="31"/>
    </row>
    <row r="195" spans="1:17">
      <c r="A195" s="12" t="s">
        <v>196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1"/>
      <c r="Q195" s="31"/>
    </row>
    <row r="196" spans="1:17">
      <c r="A196" s="12" t="s">
        <v>197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1"/>
      <c r="Q196" s="31"/>
    </row>
    <row r="197" spans="1:17">
      <c r="A197" s="12" t="s">
        <v>198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31"/>
      <c r="Q197" s="31"/>
    </row>
    <row r="198" spans="1:17">
      <c r="A198" s="12" t="s">
        <v>199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31"/>
      <c r="Q198" s="31"/>
    </row>
    <row r="199" spans="1:17">
      <c r="A199" s="12" t="s">
        <v>200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1"/>
      <c r="Q199" s="31"/>
    </row>
    <row r="200" spans="1:17">
      <c r="A200" s="12" t="s">
        <v>201</v>
      </c>
      <c r="B200" s="13"/>
      <c r="C200" s="13">
        <v>9283497.3399999999</v>
      </c>
      <c r="D200" s="13">
        <v>9427459.5399999991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9427459.540000001</v>
      </c>
      <c r="P200" s="31"/>
      <c r="Q200" s="31"/>
    </row>
    <row r="201" spans="1:17">
      <c r="A201" s="12" t="s">
        <v>202</v>
      </c>
      <c r="B201" s="13"/>
      <c r="C201" s="13">
        <v>6532754.0300000003</v>
      </c>
      <c r="D201" s="13">
        <v>9283497.3399999999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6532754.0300000003</v>
      </c>
      <c r="P201" s="31"/>
      <c r="Q201" s="31"/>
    </row>
    <row r="202" spans="1:17">
      <c r="A202" s="12" t="s">
        <v>203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31"/>
      <c r="Q202" s="31"/>
    </row>
    <row r="203" spans="1:17">
      <c r="A203" s="12" t="s">
        <v>204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31"/>
      <c r="Q203" s="31"/>
    </row>
    <row r="204" spans="1:17">
      <c r="A204" s="12" t="s">
        <v>205</v>
      </c>
      <c r="B204" s="13"/>
      <c r="C204" s="13">
        <v>2750743.3099999996</v>
      </c>
      <c r="D204" s="13">
        <v>143962.19999999925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2894705.5100000007</v>
      </c>
      <c r="P204" s="31"/>
      <c r="Q204" s="31"/>
    </row>
    <row r="206" spans="1:17" s="1" customFormat="1" ht="11.25">
      <c r="C206" s="1">
        <f>C175-C123</f>
        <v>0</v>
      </c>
      <c r="D206" s="1">
        <f t="shared" ref="D206:O206" si="9">D175-D123</f>
        <v>0</v>
      </c>
      <c r="E206" s="1">
        <f t="shared" si="9"/>
        <v>0</v>
      </c>
      <c r="F206" s="1">
        <f t="shared" si="9"/>
        <v>0</v>
      </c>
      <c r="G206" s="1">
        <f t="shared" si="9"/>
        <v>0</v>
      </c>
      <c r="H206" s="1">
        <f t="shared" si="9"/>
        <v>0</v>
      </c>
      <c r="I206" s="1">
        <f t="shared" si="9"/>
        <v>0</v>
      </c>
      <c r="J206" s="1">
        <f t="shared" si="9"/>
        <v>0</v>
      </c>
      <c r="K206" s="1">
        <f t="shared" si="9"/>
        <v>0</v>
      </c>
      <c r="L206" s="1">
        <f t="shared" si="9"/>
        <v>0</v>
      </c>
      <c r="M206" s="1">
        <f t="shared" si="9"/>
        <v>0</v>
      </c>
      <c r="N206" s="1">
        <f t="shared" si="9"/>
        <v>0</v>
      </c>
      <c r="O206" s="1">
        <f t="shared" si="9"/>
        <v>0</v>
      </c>
    </row>
    <row r="207" spans="1:17" s="1" customFormat="1" ht="11.25">
      <c r="C207" s="1">
        <f>C194-C144</f>
        <v>0</v>
      </c>
      <c r="D207" s="1">
        <f t="shared" ref="D207:O207" si="10">D194-D144</f>
        <v>0</v>
      </c>
      <c r="E207" s="1">
        <f t="shared" si="10"/>
        <v>0</v>
      </c>
      <c r="F207" s="1">
        <f t="shared" si="10"/>
        <v>0</v>
      </c>
      <c r="G207" s="1">
        <f t="shared" si="10"/>
        <v>0</v>
      </c>
      <c r="H207" s="1">
        <f t="shared" si="10"/>
        <v>0</v>
      </c>
      <c r="I207" s="1">
        <f t="shared" si="10"/>
        <v>0</v>
      </c>
      <c r="J207" s="1">
        <f t="shared" si="10"/>
        <v>0</v>
      </c>
      <c r="K207" s="1">
        <f t="shared" si="10"/>
        <v>0</v>
      </c>
      <c r="L207" s="1">
        <f t="shared" si="10"/>
        <v>0</v>
      </c>
      <c r="M207" s="1">
        <f t="shared" si="10"/>
        <v>0</v>
      </c>
      <c r="N207" s="1">
        <f t="shared" si="10"/>
        <v>0</v>
      </c>
      <c r="O207" s="1">
        <f t="shared" si="10"/>
        <v>0</v>
      </c>
    </row>
    <row r="208" spans="1:17" s="1" customFormat="1" ht="11.25">
      <c r="C208" s="1">
        <f t="shared" ref="C208:N208" si="11">C200-C7</f>
        <v>0</v>
      </c>
      <c r="D208" s="1">
        <f t="shared" si="11"/>
        <v>0</v>
      </c>
      <c r="E208" s="1">
        <f t="shared" si="11"/>
        <v>0</v>
      </c>
      <c r="F208" s="1">
        <f t="shared" si="11"/>
        <v>0</v>
      </c>
      <c r="G208" s="1">
        <f t="shared" si="11"/>
        <v>0</v>
      </c>
      <c r="H208" s="1">
        <f t="shared" si="11"/>
        <v>0</v>
      </c>
      <c r="I208" s="1">
        <f t="shared" si="11"/>
        <v>0</v>
      </c>
      <c r="J208" s="1">
        <f t="shared" si="11"/>
        <v>0</v>
      </c>
      <c r="K208" s="1">
        <f t="shared" si="11"/>
        <v>0</v>
      </c>
      <c r="L208" s="1">
        <f t="shared" si="11"/>
        <v>0</v>
      </c>
      <c r="M208" s="1">
        <f t="shared" si="11"/>
        <v>0</v>
      </c>
      <c r="N208" s="1">
        <f t="shared" si="11"/>
        <v>0</v>
      </c>
    </row>
    <row r="209" spans="3:15" s="1" customFormat="1" ht="11.25">
      <c r="C209" s="1">
        <f t="shared" ref="C209:O209" si="12">B90+C123-C90</f>
        <v>0</v>
      </c>
      <c r="D209" s="1">
        <f t="shared" si="12"/>
        <v>0</v>
      </c>
      <c r="E209" s="1">
        <f t="shared" si="12"/>
        <v>9656920.0999999996</v>
      </c>
      <c r="F209" s="1">
        <f t="shared" si="12"/>
        <v>0</v>
      </c>
      <c r="G209" s="1">
        <f t="shared" si="12"/>
        <v>0</v>
      </c>
      <c r="H209" s="1">
        <f t="shared" si="12"/>
        <v>0</v>
      </c>
      <c r="I209" s="1">
        <f t="shared" si="12"/>
        <v>0</v>
      </c>
      <c r="J209" s="1">
        <f t="shared" si="12"/>
        <v>0</v>
      </c>
      <c r="K209" s="1">
        <f t="shared" si="12"/>
        <v>0</v>
      </c>
      <c r="L209" s="1">
        <f t="shared" si="12"/>
        <v>0</v>
      </c>
      <c r="M209" s="1">
        <f t="shared" si="12"/>
        <v>0</v>
      </c>
      <c r="N209" s="1">
        <f t="shared" si="12"/>
        <v>0</v>
      </c>
      <c r="O209" s="1">
        <f t="shared" si="12"/>
        <v>423618.7899999994</v>
      </c>
    </row>
  </sheetData>
  <phoneticPr fontId="10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A215"/>
  <sheetViews>
    <sheetView workbookViewId="0">
      <pane xSplit="1" ySplit="5" topLeftCell="B191" activePane="bottomRight" state="frozen"/>
      <selection pane="topRight"/>
      <selection pane="bottomLeft"/>
      <selection pane="bottomRight" activeCell="D178" sqref="D178:D204"/>
    </sheetView>
  </sheetViews>
  <sheetFormatPr defaultColWidth="9" defaultRowHeight="13.5"/>
  <cols>
    <col min="1" max="1" width="26.75" customWidth="1"/>
    <col min="2" max="15" width="14.875" customWidth="1"/>
    <col min="16" max="16" width="16.625" customWidth="1"/>
    <col min="17" max="17" width="9.125" customWidth="1"/>
    <col min="18" max="18" width="15.125" customWidth="1"/>
    <col min="19" max="19" width="12.875" customWidth="1"/>
    <col min="20" max="20" width="9.125" customWidth="1"/>
    <col min="21" max="21" width="9.75" customWidth="1"/>
    <col min="22" max="22" width="14" customWidth="1"/>
    <col min="23" max="23" width="9.125" customWidth="1"/>
    <col min="24" max="27" width="14" customWidth="1"/>
  </cols>
  <sheetData>
    <row r="1" spans="1:16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6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6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6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6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6">
      <c r="A7" s="12" t="s">
        <v>19</v>
      </c>
      <c r="B7" s="13">
        <v>4223289.22</v>
      </c>
      <c r="C7" s="13">
        <v>4187212.8000000003</v>
      </c>
      <c r="D7" s="13">
        <v>4449296.2299999995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31"/>
    </row>
    <row r="8" spans="1:16">
      <c r="A8" s="12" t="s">
        <v>20</v>
      </c>
      <c r="B8" s="13">
        <v>0</v>
      </c>
      <c r="C8" s="13"/>
      <c r="D8" s="13"/>
      <c r="E8" s="13"/>
      <c r="F8" s="13"/>
      <c r="G8" s="13"/>
      <c r="H8" s="35"/>
      <c r="I8" s="13"/>
      <c r="J8" s="13"/>
      <c r="K8" s="13"/>
      <c r="L8" s="13"/>
      <c r="M8" s="13"/>
      <c r="N8" s="13"/>
      <c r="O8" s="13"/>
      <c r="P8" s="31"/>
    </row>
    <row r="9" spans="1:16">
      <c r="A9" s="12" t="s">
        <v>21</v>
      </c>
      <c r="B9" s="13">
        <v>901966.2</v>
      </c>
      <c r="C9" s="13">
        <v>350000</v>
      </c>
      <c r="D9" s="13">
        <v>50000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31"/>
    </row>
    <row r="10" spans="1:16">
      <c r="A10" s="12" t="s">
        <v>22</v>
      </c>
      <c r="B10" s="13">
        <v>28654810.199999999</v>
      </c>
      <c r="C10" s="13">
        <v>28654810.199999999</v>
      </c>
      <c r="D10" s="13">
        <v>28839810.199999999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31"/>
    </row>
    <row r="11" spans="1:16">
      <c r="A11" s="12" t="s">
        <v>23</v>
      </c>
      <c r="B11" s="13">
        <v>0</v>
      </c>
      <c r="C11" s="13">
        <v>0</v>
      </c>
      <c r="D11" s="13">
        <v>0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31"/>
    </row>
    <row r="12" spans="1:16">
      <c r="A12" s="12" t="s">
        <v>24</v>
      </c>
      <c r="B12" s="14">
        <v>28654810.199999999</v>
      </c>
      <c r="C12" s="14">
        <v>28654810.199999999</v>
      </c>
      <c r="D12" s="14">
        <v>28839810.199999999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31"/>
    </row>
    <row r="13" spans="1:16">
      <c r="A13" s="12" t="s">
        <v>25</v>
      </c>
      <c r="B13" s="13">
        <v>1191933</v>
      </c>
      <c r="C13" s="13">
        <v>1195295.8</v>
      </c>
      <c r="D13" s="13">
        <v>1192633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31"/>
    </row>
    <row r="14" spans="1:16">
      <c r="A14" s="12" t="s">
        <v>26</v>
      </c>
      <c r="B14" s="13">
        <v>0</v>
      </c>
      <c r="C14" s="13">
        <v>0</v>
      </c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31"/>
    </row>
    <row r="15" spans="1:16">
      <c r="A15" s="12" t="s">
        <v>27</v>
      </c>
      <c r="B15" s="13">
        <v>0</v>
      </c>
      <c r="C15" s="13">
        <v>0</v>
      </c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31"/>
    </row>
    <row r="16" spans="1:16">
      <c r="A16" s="12" t="s">
        <v>28</v>
      </c>
      <c r="B16" s="13">
        <v>5008944.18</v>
      </c>
      <c r="C16" s="13">
        <v>5009293.68</v>
      </c>
      <c r="D16" s="13">
        <v>5009293.68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31"/>
    </row>
    <row r="17" spans="1:16">
      <c r="A17" s="12" t="s">
        <v>29</v>
      </c>
      <c r="B17" s="13">
        <v>1674.85</v>
      </c>
      <c r="C17" s="13">
        <v>1674.65</v>
      </c>
      <c r="D17" s="13">
        <v>1674.65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31"/>
    </row>
    <row r="18" spans="1:16">
      <c r="A18" s="12" t="s">
        <v>30</v>
      </c>
      <c r="B18" s="14">
        <v>5007269.33</v>
      </c>
      <c r="C18" s="14">
        <v>5007619.0299999993</v>
      </c>
      <c r="D18" s="14">
        <v>5007619.0299999993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31"/>
    </row>
    <row r="19" spans="1:16">
      <c r="A19" s="12" t="s">
        <v>31</v>
      </c>
      <c r="B19" s="13">
        <v>1877989.1</v>
      </c>
      <c r="C19" s="13">
        <v>1833202.85</v>
      </c>
      <c r="D19" s="13">
        <v>2061446.85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31"/>
    </row>
    <row r="20" spans="1:16">
      <c r="A20" s="12" t="s">
        <v>32</v>
      </c>
      <c r="B20" s="13">
        <v>0</v>
      </c>
      <c r="C20" s="13">
        <v>0</v>
      </c>
      <c r="D20" s="13">
        <v>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31"/>
    </row>
    <row r="21" spans="1:16">
      <c r="A21" s="12" t="s">
        <v>33</v>
      </c>
      <c r="B21" s="14">
        <v>1877989.1</v>
      </c>
      <c r="C21" s="14">
        <v>1833202.85</v>
      </c>
      <c r="D21" s="14">
        <v>2061446.85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31"/>
    </row>
    <row r="22" spans="1:16">
      <c r="A22" s="12" t="s">
        <v>34</v>
      </c>
      <c r="B22" s="14">
        <v>0</v>
      </c>
      <c r="C22" s="14"/>
      <c r="D22" s="14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1"/>
    </row>
    <row r="23" spans="1:16">
      <c r="A23" s="12" t="s">
        <v>35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31"/>
    </row>
    <row r="24" spans="1:16">
      <c r="A24" s="12" t="s">
        <v>36</v>
      </c>
      <c r="B24" s="13">
        <v>92872.73</v>
      </c>
      <c r="C24" s="13">
        <v>92872.73000000001</v>
      </c>
      <c r="D24" s="13">
        <v>92872.73000000001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31"/>
    </row>
    <row r="25" spans="1:16">
      <c r="A25" s="12" t="s">
        <v>37</v>
      </c>
      <c r="B25" s="14">
        <v>41950129.780000001</v>
      </c>
      <c r="C25" s="14">
        <v>41321013.409999996</v>
      </c>
      <c r="D25" s="14">
        <v>41693678.039999999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31"/>
    </row>
    <row r="26" spans="1:16">
      <c r="A26" s="12" t="s">
        <v>38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31"/>
    </row>
    <row r="27" spans="1:16">
      <c r="A27" s="12" t="s">
        <v>39</v>
      </c>
      <c r="B27" s="13">
        <v>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31"/>
    </row>
    <row r="28" spans="1:16">
      <c r="A28" s="12" t="s">
        <v>40</v>
      </c>
      <c r="B28" s="13"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31"/>
    </row>
    <row r="29" spans="1:16">
      <c r="A29" s="12" t="s">
        <v>41</v>
      </c>
      <c r="B29" s="13">
        <v>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31"/>
    </row>
    <row r="30" spans="1:16">
      <c r="A30" s="12" t="s">
        <v>42</v>
      </c>
      <c r="B30" s="13"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31"/>
    </row>
    <row r="31" spans="1:16">
      <c r="A31" s="12" t="s">
        <v>43</v>
      </c>
      <c r="B31" s="13">
        <v>0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31"/>
    </row>
    <row r="32" spans="1:16">
      <c r="A32" s="12" t="s">
        <v>44</v>
      </c>
      <c r="B32" s="14">
        <v>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31"/>
    </row>
    <row r="33" spans="1:16">
      <c r="A33" s="12" t="s">
        <v>45</v>
      </c>
      <c r="B33" s="14">
        <v>0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31"/>
    </row>
    <row r="34" spans="1:16">
      <c r="A34" s="12" t="s">
        <v>46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31"/>
    </row>
    <row r="35" spans="1:16">
      <c r="A35" s="12" t="s">
        <v>47</v>
      </c>
      <c r="B35" s="13">
        <v>233630.22</v>
      </c>
      <c r="C35" s="13">
        <v>233630.22</v>
      </c>
      <c r="D35" s="13">
        <v>233630.22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31"/>
    </row>
    <row r="36" spans="1:16">
      <c r="A36" s="12" t="s">
        <v>48</v>
      </c>
      <c r="B36" s="13">
        <v>159898.74</v>
      </c>
      <c r="C36" s="13">
        <v>160809.16</v>
      </c>
      <c r="D36" s="13">
        <v>161719.58000000002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31"/>
    </row>
    <row r="37" spans="1:16">
      <c r="A37" s="12" t="s">
        <v>49</v>
      </c>
      <c r="B37" s="14">
        <v>73731.48</v>
      </c>
      <c r="C37" s="14">
        <v>72821.06</v>
      </c>
      <c r="D37" s="14">
        <v>71910.639999999985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31"/>
    </row>
    <row r="38" spans="1:16">
      <c r="A38" s="12" t="s">
        <v>50</v>
      </c>
      <c r="B38" s="13">
        <v>0</v>
      </c>
      <c r="C38" s="13">
        <v>0</v>
      </c>
      <c r="D38" s="13">
        <v>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31"/>
    </row>
    <row r="39" spans="1:16">
      <c r="A39" s="12" t="s">
        <v>51</v>
      </c>
      <c r="B39" s="14">
        <v>73731.48</v>
      </c>
      <c r="C39" s="14">
        <v>72821.06</v>
      </c>
      <c r="D39" s="14">
        <v>71910.639999999985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31"/>
    </row>
    <row r="40" spans="1:16">
      <c r="A40" s="12" t="s">
        <v>52</v>
      </c>
      <c r="B40" s="13">
        <v>1296188.49</v>
      </c>
      <c r="C40" s="13">
        <v>1296188.49</v>
      </c>
      <c r="D40" s="13">
        <v>1296188.49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31"/>
    </row>
    <row r="41" spans="1:16">
      <c r="A41" s="12" t="s">
        <v>53</v>
      </c>
      <c r="B41" s="13">
        <v>0</v>
      </c>
      <c r="C41" s="13">
        <v>0</v>
      </c>
      <c r="D41" s="13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31"/>
    </row>
    <row r="42" spans="1:16">
      <c r="A42" s="12" t="s">
        <v>54</v>
      </c>
      <c r="B42" s="14">
        <v>1296188.49</v>
      </c>
      <c r="C42" s="14">
        <v>1296188.49</v>
      </c>
      <c r="D42" s="14">
        <v>1296188.49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31"/>
    </row>
    <row r="43" spans="1:16">
      <c r="A43" s="12" t="s">
        <v>55</v>
      </c>
      <c r="B43" s="13">
        <v>0</v>
      </c>
      <c r="C43" s="13">
        <v>0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31"/>
    </row>
    <row r="44" spans="1:16">
      <c r="A44" s="12" t="s">
        <v>56</v>
      </c>
      <c r="B44" s="13">
        <v>0</v>
      </c>
      <c r="C44" s="13">
        <v>0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31"/>
    </row>
    <row r="45" spans="1:16">
      <c r="A45" s="12" t="s">
        <v>57</v>
      </c>
      <c r="B45" s="13">
        <v>0</v>
      </c>
      <c r="C45" s="13">
        <v>0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31"/>
    </row>
    <row r="46" spans="1:16">
      <c r="A46" s="12" t="s">
        <v>58</v>
      </c>
      <c r="B46" s="13">
        <v>0</v>
      </c>
      <c r="C46" s="13">
        <v>0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31"/>
    </row>
    <row r="47" spans="1:16">
      <c r="A47" s="12" t="s">
        <v>59</v>
      </c>
      <c r="B47" s="13">
        <v>0</v>
      </c>
      <c r="C47" s="13">
        <v>0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31"/>
    </row>
    <row r="48" spans="1:16">
      <c r="A48" s="12" t="s">
        <v>60</v>
      </c>
      <c r="B48" s="13">
        <v>0</v>
      </c>
      <c r="C48" s="13">
        <v>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31"/>
    </row>
    <row r="49" spans="1:16">
      <c r="A49" s="12" t="s">
        <v>61</v>
      </c>
      <c r="B49" s="14">
        <v>0</v>
      </c>
      <c r="C49" s="14">
        <v>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31"/>
    </row>
    <row r="50" spans="1:16">
      <c r="A50" s="12" t="s">
        <v>62</v>
      </c>
      <c r="B50" s="13">
        <v>0</v>
      </c>
      <c r="C50" s="13">
        <v>0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31"/>
    </row>
    <row r="51" spans="1:16">
      <c r="A51" s="12" t="s">
        <v>63</v>
      </c>
      <c r="B51" s="13">
        <v>0</v>
      </c>
      <c r="C51" s="13">
        <v>0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31"/>
    </row>
    <row r="52" spans="1:16">
      <c r="A52" s="12" t="s">
        <v>64</v>
      </c>
      <c r="B52" s="13"/>
      <c r="C52" s="13">
        <v>0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31"/>
    </row>
    <row r="53" spans="1:16">
      <c r="A53" s="12" t="s">
        <v>65</v>
      </c>
      <c r="B53" s="13">
        <v>6805.74</v>
      </c>
      <c r="C53" s="13">
        <v>1172.2</v>
      </c>
      <c r="D53" s="13">
        <v>1172.2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31"/>
    </row>
    <row r="54" spans="1:16">
      <c r="A54" s="12" t="s">
        <v>66</v>
      </c>
      <c r="B54" s="13">
        <v>0</v>
      </c>
      <c r="C54" s="13">
        <v>5633.54</v>
      </c>
      <c r="D54" s="13">
        <v>5633.54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31"/>
    </row>
    <row r="55" spans="1:16">
      <c r="A55" s="12" t="s">
        <v>67</v>
      </c>
      <c r="B55" s="14">
        <v>1376725.71</v>
      </c>
      <c r="C55" s="14">
        <v>1375815.29</v>
      </c>
      <c r="D55" s="14">
        <v>1374904.8699999999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31"/>
    </row>
    <row r="56" spans="1:16">
      <c r="A56" s="12" t="s">
        <v>68</v>
      </c>
      <c r="B56" s="15">
        <v>43326855.490000002</v>
      </c>
      <c r="C56" s="15">
        <v>42696828.699999996</v>
      </c>
      <c r="D56" s="15">
        <v>43068582.909999996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31"/>
    </row>
    <row r="57" spans="1:16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31"/>
    </row>
    <row r="58" spans="1:16">
      <c r="A58" s="12" t="s">
        <v>69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31"/>
    </row>
    <row r="59" spans="1:16">
      <c r="A59" s="12" t="s">
        <v>70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31"/>
    </row>
    <row r="60" spans="1:16">
      <c r="A60" s="12" t="s">
        <v>71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31"/>
    </row>
    <row r="61" spans="1:16">
      <c r="A61" s="12" t="s">
        <v>72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31"/>
    </row>
    <row r="62" spans="1:16">
      <c r="A62" s="12" t="s">
        <v>73</v>
      </c>
      <c r="B62" s="13">
        <v>23642144.600000001</v>
      </c>
      <c r="C62" s="13">
        <v>23140178.399999999</v>
      </c>
      <c r="D62" s="13">
        <v>23479067.66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31"/>
    </row>
    <row r="63" spans="1:16">
      <c r="A63" s="12" t="s">
        <v>74</v>
      </c>
      <c r="B63" s="13">
        <v>868732.9</v>
      </c>
      <c r="C63" s="13">
        <v>783732.9</v>
      </c>
      <c r="D63" s="13">
        <v>752732.9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31"/>
    </row>
    <row r="64" spans="1:16">
      <c r="A64" s="12" t="s">
        <v>75</v>
      </c>
      <c r="B64" s="13">
        <v>30034.31</v>
      </c>
      <c r="C64" s="13">
        <v>30909.31</v>
      </c>
      <c r="D64" s="13">
        <v>38534.31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31"/>
    </row>
    <row r="65" spans="1:16">
      <c r="A65" s="12" t="s">
        <v>76</v>
      </c>
      <c r="B65" s="13">
        <v>106202.16</v>
      </c>
      <c r="C65" s="13">
        <v>18765.090000000004</v>
      </c>
      <c r="D65" s="13">
        <v>-12425.229999999996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31"/>
    </row>
    <row r="66" spans="1:16">
      <c r="A66" s="12" t="s">
        <v>77</v>
      </c>
      <c r="B66" s="13">
        <v>0</v>
      </c>
      <c r="C66" s="13">
        <v>0</v>
      </c>
      <c r="D66" s="13">
        <v>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31"/>
    </row>
    <row r="67" spans="1:16">
      <c r="A67" s="12" t="s">
        <v>78</v>
      </c>
      <c r="B67" s="13">
        <v>0</v>
      </c>
      <c r="C67" s="13">
        <v>0</v>
      </c>
      <c r="D67" s="13"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31"/>
    </row>
    <row r="68" spans="1:16">
      <c r="A68" s="12" t="s">
        <v>79</v>
      </c>
      <c r="B68" s="13">
        <v>316257.90000000002</v>
      </c>
      <c r="C68" s="13">
        <v>316257.90000000002</v>
      </c>
      <c r="D68" s="13">
        <v>316257.90000000002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31"/>
    </row>
    <row r="69" spans="1:16">
      <c r="A69" s="12" t="s">
        <v>80</v>
      </c>
      <c r="B69" s="13">
        <v>0</v>
      </c>
      <c r="C69" s="13"/>
      <c r="D69" s="13">
        <v>0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31"/>
    </row>
    <row r="70" spans="1:16">
      <c r="A70" s="12" t="s">
        <v>81</v>
      </c>
      <c r="B70" s="13">
        <v>0</v>
      </c>
      <c r="C70" s="13"/>
      <c r="D70" s="13">
        <v>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31"/>
    </row>
    <row r="71" spans="1:16">
      <c r="A71" s="12" t="s">
        <v>82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31"/>
    </row>
    <row r="72" spans="1:16">
      <c r="A72" s="12" t="s">
        <v>83</v>
      </c>
      <c r="B72" s="14">
        <v>24963371.870000001</v>
      </c>
      <c r="C72" s="14">
        <v>24289843.599999994</v>
      </c>
      <c r="D72" s="14">
        <v>24574167.539999995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31"/>
    </row>
    <row r="73" spans="1:16">
      <c r="A73" s="12" t="s">
        <v>84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31"/>
    </row>
    <row r="74" spans="1:16">
      <c r="A74" s="12" t="s">
        <v>85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31"/>
    </row>
    <row r="75" spans="1:16">
      <c r="A75" s="12" t="s">
        <v>86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31"/>
    </row>
    <row r="76" spans="1:16">
      <c r="A76" s="12" t="s">
        <v>87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31"/>
    </row>
    <row r="77" spans="1:16">
      <c r="A77" s="12" t="s">
        <v>88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31"/>
    </row>
    <row r="78" spans="1:16">
      <c r="A78" s="12" t="s">
        <v>89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31"/>
    </row>
    <row r="79" spans="1:16">
      <c r="A79" s="12" t="s">
        <v>90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31"/>
    </row>
    <row r="80" spans="1:16">
      <c r="A80" s="12" t="s">
        <v>91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31"/>
    </row>
    <row r="81" spans="1:16">
      <c r="A81" s="12" t="s">
        <v>92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31"/>
    </row>
    <row r="82" spans="1:16">
      <c r="A82" s="12" t="s">
        <v>93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31"/>
    </row>
    <row r="83" spans="1:16">
      <c r="A83" s="12" t="s">
        <v>94</v>
      </c>
      <c r="B83" s="15">
        <v>24963371.870000001</v>
      </c>
      <c r="C83" s="15">
        <v>24289843.599999994</v>
      </c>
      <c r="D83" s="15">
        <v>24574167.539999995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31"/>
    </row>
    <row r="84" spans="1:16">
      <c r="A84" s="12" t="s">
        <v>95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31"/>
    </row>
    <row r="85" spans="1:16">
      <c r="A85" s="12" t="s">
        <v>96</v>
      </c>
      <c r="B85" s="13">
        <v>8200000</v>
      </c>
      <c r="C85" s="13">
        <v>8200000</v>
      </c>
      <c r="D85" s="13">
        <v>8200000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31"/>
    </row>
    <row r="86" spans="1:16">
      <c r="A86" s="12" t="s">
        <v>97</v>
      </c>
      <c r="B86" s="13">
        <v>5800000</v>
      </c>
      <c r="C86" s="13">
        <v>5800000</v>
      </c>
      <c r="D86" s="13">
        <v>5800000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31"/>
    </row>
    <row r="87" spans="1:16">
      <c r="A87" s="12" t="s">
        <v>98</v>
      </c>
      <c r="B87" s="13">
        <v>0</v>
      </c>
      <c r="C87" s="13">
        <v>0</v>
      </c>
      <c r="D87" s="13">
        <v>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31"/>
    </row>
    <row r="88" spans="1:16">
      <c r="A88" s="12" t="s">
        <v>99</v>
      </c>
      <c r="B88" s="13">
        <v>0</v>
      </c>
      <c r="C88" s="13">
        <v>0</v>
      </c>
      <c r="D88" s="13">
        <v>0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31"/>
    </row>
    <row r="89" spans="1:16">
      <c r="A89" s="12" t="s">
        <v>100</v>
      </c>
      <c r="B89" s="13">
        <v>698110.73</v>
      </c>
      <c r="C89" s="16">
        <v>698110.73</v>
      </c>
      <c r="D89" s="16">
        <v>698110.73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31"/>
    </row>
    <row r="90" spans="1:16">
      <c r="A90" s="12" t="s">
        <v>101</v>
      </c>
      <c r="B90" s="13">
        <v>3665372.89</v>
      </c>
      <c r="C90" s="16">
        <v>3708874.37</v>
      </c>
      <c r="D90" s="16">
        <v>3796304.6399999997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31"/>
    </row>
    <row r="91" spans="1:16">
      <c r="A91" s="12" t="s">
        <v>102</v>
      </c>
      <c r="B91" s="14">
        <v>0</v>
      </c>
      <c r="C91" s="14">
        <v>0</v>
      </c>
      <c r="D91" s="14">
        <v>0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31"/>
    </row>
    <row r="92" spans="1:16">
      <c r="A92" s="12" t="s">
        <v>103</v>
      </c>
      <c r="B92" s="13">
        <v>0</v>
      </c>
      <c r="C92" s="13">
        <v>0</v>
      </c>
      <c r="D92" s="13">
        <v>0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31"/>
    </row>
    <row r="93" spans="1:16">
      <c r="A93" s="12" t="s">
        <v>104</v>
      </c>
      <c r="B93" s="15">
        <v>18363483.620000001</v>
      </c>
      <c r="C93" s="15">
        <v>18406985.100000001</v>
      </c>
      <c r="D93" s="15">
        <v>18494415.370000001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31"/>
    </row>
    <row r="94" spans="1:16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31"/>
    </row>
    <row r="95" spans="1:16">
      <c r="A95" s="17" t="s">
        <v>105</v>
      </c>
      <c r="B95" s="18">
        <v>43326855.490000002</v>
      </c>
      <c r="C95" s="18">
        <v>42696828.699999996</v>
      </c>
      <c r="D95" s="18">
        <v>43068582.909999996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31"/>
    </row>
    <row r="96" spans="1:16">
      <c r="A96" s="19"/>
      <c r="B96" s="20">
        <v>0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27" ht="18.75">
      <c r="A97" s="21" t="s">
        <v>106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1:27">
      <c r="A98" s="23"/>
      <c r="B98" s="24">
        <f>B90+O123-K90</f>
        <v>3796304.64</v>
      </c>
      <c r="C98" s="24"/>
      <c r="D98" s="24"/>
      <c r="E98" s="24"/>
      <c r="F98" s="24"/>
      <c r="G98" s="24"/>
      <c r="H98" s="24"/>
      <c r="I98" s="29"/>
      <c r="J98" s="24"/>
      <c r="K98" s="24"/>
      <c r="L98" s="24"/>
      <c r="M98" s="24"/>
      <c r="N98" s="24"/>
      <c r="O98" s="24"/>
    </row>
    <row r="99" spans="1:27">
      <c r="A99" s="25" t="s">
        <v>1</v>
      </c>
      <c r="B99" s="26">
        <v>-1241156.19</v>
      </c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</row>
    <row r="100" spans="1:27">
      <c r="A100" s="27" t="s">
        <v>107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spans="1:27">
      <c r="A101" s="10" t="s">
        <v>3</v>
      </c>
      <c r="B101" s="11" t="s">
        <v>4</v>
      </c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</row>
    <row r="102" spans="1:27">
      <c r="A102" s="12" t="s">
        <v>109</v>
      </c>
      <c r="B102" s="14"/>
      <c r="C102" s="14">
        <v>119469.03</v>
      </c>
      <c r="D102" s="14">
        <v>191150.44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>SUM(C102:N102)</f>
        <v>310619.46999999997</v>
      </c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>
      <c r="A103" s="28" t="s">
        <v>110</v>
      </c>
      <c r="B103" s="13"/>
      <c r="C103" s="13">
        <v>119469.03</v>
      </c>
      <c r="D103" s="13">
        <v>191150.44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ref="O103:O128" si="0">SUM(C103:N103)</f>
        <v>310619.46999999997</v>
      </c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>
      <c r="A104" s="28" t="s">
        <v>111</v>
      </c>
      <c r="B104" s="13"/>
      <c r="C104" s="13">
        <v>0</v>
      </c>
      <c r="D104" s="13">
        <v>0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0"/>
        <v>0</v>
      </c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>
      <c r="A105" s="12" t="s">
        <v>112</v>
      </c>
      <c r="B105" s="14"/>
      <c r="C105" s="14">
        <v>44786.25</v>
      </c>
      <c r="D105" s="14">
        <v>71658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0"/>
        <v>116444.25</v>
      </c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>
      <c r="A106" s="28" t="s">
        <v>113</v>
      </c>
      <c r="B106" s="13"/>
      <c r="C106" s="13">
        <v>44786.25</v>
      </c>
      <c r="D106" s="13">
        <v>71658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0"/>
        <v>116444.25</v>
      </c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>
      <c r="A107" s="28" t="s">
        <v>114</v>
      </c>
      <c r="B107" s="13"/>
      <c r="C107" s="13">
        <v>0</v>
      </c>
      <c r="D107" s="13">
        <v>0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0"/>
        <v>0</v>
      </c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>
      <c r="A108" s="12" t="s">
        <v>115</v>
      </c>
      <c r="B108" s="13"/>
      <c r="C108" s="13">
        <v>0</v>
      </c>
      <c r="D108" s="13">
        <v>57.35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0"/>
        <v>57.35</v>
      </c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>
      <c r="A109" s="12" t="s">
        <v>116</v>
      </c>
      <c r="B109" s="13"/>
      <c r="C109" s="13">
        <v>10200</v>
      </c>
      <c r="D109" s="13">
        <v>0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0"/>
        <v>10200</v>
      </c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>
      <c r="A110" s="12" t="s">
        <v>117</v>
      </c>
      <c r="B110" s="13"/>
      <c r="C110" s="13">
        <v>20419.7</v>
      </c>
      <c r="D110" s="13">
        <v>30343.22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0"/>
        <v>50762.92</v>
      </c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>
      <c r="A111" s="12" t="s">
        <v>118</v>
      </c>
      <c r="B111" s="13"/>
      <c r="C111" s="13">
        <v>561.6</v>
      </c>
      <c r="D111" s="13">
        <v>1661.6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0"/>
        <v>2223.1999999999998</v>
      </c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>
      <c r="A112" s="12" t="s">
        <v>119</v>
      </c>
      <c r="B112" s="13"/>
      <c r="C112" s="13">
        <v>0</v>
      </c>
      <c r="D112" s="13"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0"/>
        <v>0</v>
      </c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>
      <c r="A113" s="12" t="s">
        <v>120</v>
      </c>
      <c r="B113" s="13"/>
      <c r="C113" s="13">
        <v>0</v>
      </c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0"/>
        <v>0</v>
      </c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>
      <c r="A114" s="28" t="s">
        <v>121</v>
      </c>
      <c r="B114" s="13"/>
      <c r="C114" s="13">
        <v>0</v>
      </c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0"/>
        <v>0</v>
      </c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>
      <c r="A115" s="12" t="s">
        <v>122</v>
      </c>
      <c r="B115" s="13"/>
      <c r="C115" s="13">
        <v>0</v>
      </c>
      <c r="D115" s="13">
        <v>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0"/>
        <v>0</v>
      </c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>
      <c r="A116" s="12" t="s">
        <v>123</v>
      </c>
      <c r="B116" s="13"/>
      <c r="C116" s="13">
        <v>0</v>
      </c>
      <c r="D116" s="13">
        <v>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f t="shared" si="0"/>
        <v>0</v>
      </c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>
      <c r="A117" s="28" t="s">
        <v>124</v>
      </c>
      <c r="B117" s="13"/>
      <c r="C117" s="13">
        <v>0</v>
      </c>
      <c r="D117" s="13">
        <v>0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0"/>
        <v>0</v>
      </c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>
      <c r="A118" s="12" t="s">
        <v>125</v>
      </c>
      <c r="B118" s="14"/>
      <c r="C118" s="14">
        <v>43501.48</v>
      </c>
      <c r="D118" s="14">
        <v>87430.26999999999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0"/>
        <v>130931.75</v>
      </c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>
      <c r="A119" s="12" t="s">
        <v>126</v>
      </c>
      <c r="B119" s="13"/>
      <c r="C119" s="13">
        <v>0</v>
      </c>
      <c r="D119" s="13">
        <v>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0"/>
        <v>0</v>
      </c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>
      <c r="A120" s="12" t="s">
        <v>127</v>
      </c>
      <c r="B120" s="13"/>
      <c r="C120" s="13">
        <v>0</v>
      </c>
      <c r="D120" s="13">
        <v>0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0"/>
        <v>0</v>
      </c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>
      <c r="A121" s="12" t="s">
        <v>128</v>
      </c>
      <c r="B121" s="14"/>
      <c r="C121" s="14">
        <v>43501.48</v>
      </c>
      <c r="D121" s="14">
        <v>87430.26999999999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0"/>
        <v>130931.75</v>
      </c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>
      <c r="A122" s="28" t="s">
        <v>129</v>
      </c>
      <c r="B122" s="13"/>
      <c r="C122" s="13">
        <v>0</v>
      </c>
      <c r="D122" s="13">
        <v>0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0"/>
        <v>0</v>
      </c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>
      <c r="A123" s="12" t="s">
        <v>130</v>
      </c>
      <c r="B123" s="14"/>
      <c r="C123" s="14">
        <v>43501.48</v>
      </c>
      <c r="D123" s="14">
        <v>87430.26999999999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0"/>
        <v>130931.75</v>
      </c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>
      <c r="A124" s="12" t="s">
        <v>131</v>
      </c>
      <c r="B124" s="14"/>
      <c r="C124" s="14">
        <v>43501.48</v>
      </c>
      <c r="D124" s="14">
        <v>87430.26999999999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si="0"/>
        <v>130931.75</v>
      </c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>
      <c r="A125" s="12" t="s">
        <v>132</v>
      </c>
      <c r="B125" s="13"/>
      <c r="C125" s="13"/>
      <c r="D125" s="13"/>
      <c r="E125" s="13">
        <v>0</v>
      </c>
      <c r="F125" s="13"/>
      <c r="G125" s="13"/>
      <c r="H125" s="13"/>
      <c r="I125" s="13"/>
      <c r="J125" s="13"/>
      <c r="K125" s="13"/>
      <c r="L125" s="13"/>
      <c r="M125" s="13"/>
      <c r="N125" s="13"/>
      <c r="O125" s="13">
        <f t="shared" si="0"/>
        <v>0</v>
      </c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>
      <c r="A126" s="12" t="s">
        <v>133</v>
      </c>
      <c r="B126" s="13"/>
      <c r="C126" s="13">
        <f t="shared" ref="C126:J126" si="1">C123-(C114-C115+C119-C120)*0.75</f>
        <v>43501.48</v>
      </c>
      <c r="D126" s="13">
        <f t="shared" si="1"/>
        <v>87430.26999999999</v>
      </c>
      <c r="E126" s="13">
        <f>E123-(E114-E115+E116+E117+E119-E120)*0.75</f>
        <v>0</v>
      </c>
      <c r="F126" s="13">
        <f t="shared" si="1"/>
        <v>0</v>
      </c>
      <c r="G126" s="13">
        <f t="shared" si="1"/>
        <v>0</v>
      </c>
      <c r="H126" s="13">
        <f t="shared" si="1"/>
        <v>0</v>
      </c>
      <c r="I126" s="13">
        <f t="shared" si="1"/>
        <v>0</v>
      </c>
      <c r="J126" s="13">
        <f t="shared" si="1"/>
        <v>0</v>
      </c>
      <c r="K126" s="13">
        <f t="shared" ref="K126:N126" si="2">K123-(K114-K115+K119-K120)*0.75</f>
        <v>0</v>
      </c>
      <c r="L126" s="13">
        <f t="shared" si="2"/>
        <v>0</v>
      </c>
      <c r="M126" s="13">
        <f t="shared" si="2"/>
        <v>0</v>
      </c>
      <c r="N126" s="13">
        <f t="shared" si="2"/>
        <v>0</v>
      </c>
      <c r="O126" s="13">
        <f t="shared" si="0"/>
        <v>130931.75</v>
      </c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>
      <c r="A127" s="12" t="s">
        <v>134</v>
      </c>
      <c r="B127" s="13"/>
      <c r="C127" s="13">
        <f>C126</f>
        <v>43501.48</v>
      </c>
      <c r="D127" s="13">
        <f>D126</f>
        <v>87430.26999999999</v>
      </c>
      <c r="E127" s="13">
        <f>E126</f>
        <v>0</v>
      </c>
      <c r="F127" s="13">
        <f t="shared" ref="F127:J127" si="3">F126</f>
        <v>0</v>
      </c>
      <c r="G127" s="13">
        <f t="shared" si="3"/>
        <v>0</v>
      </c>
      <c r="H127" s="13">
        <f t="shared" si="3"/>
        <v>0</v>
      </c>
      <c r="I127" s="13">
        <f t="shared" si="3"/>
        <v>0</v>
      </c>
      <c r="J127" s="13">
        <f t="shared" si="3"/>
        <v>0</v>
      </c>
      <c r="K127" s="13">
        <f t="shared" ref="K127:N127" si="4">K126</f>
        <v>0</v>
      </c>
      <c r="L127" s="13">
        <f t="shared" si="4"/>
        <v>0</v>
      </c>
      <c r="M127" s="13">
        <f t="shared" si="4"/>
        <v>0</v>
      </c>
      <c r="N127" s="13">
        <f t="shared" si="4"/>
        <v>0</v>
      </c>
      <c r="O127" s="13">
        <f t="shared" si="0"/>
        <v>130931.75</v>
      </c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>
      <c r="A128" s="12" t="s">
        <v>135</v>
      </c>
      <c r="B128" s="13"/>
      <c r="C128" s="13"/>
      <c r="D128" s="13"/>
      <c r="E128" s="13">
        <v>0</v>
      </c>
      <c r="F128" s="13"/>
      <c r="G128" s="13"/>
      <c r="H128" s="13"/>
      <c r="I128" s="13"/>
      <c r="J128" s="13"/>
      <c r="K128" s="13"/>
      <c r="L128" s="13"/>
      <c r="M128" s="13"/>
      <c r="N128" s="13"/>
      <c r="O128" s="13">
        <f t="shared" si="0"/>
        <v>0</v>
      </c>
      <c r="P128" s="31"/>
      <c r="Q128" s="31"/>
    </row>
    <row r="130" spans="1:17">
      <c r="B130" s="31">
        <f>C123+D123</f>
        <v>130931.75</v>
      </c>
      <c r="C130" s="31">
        <f>C123-张家港吉慕特2020!C123-上海吉慕特2020!C123-九江吉慕特2020!C123</f>
        <v>0</v>
      </c>
      <c r="D130" s="31">
        <f>D123-张家港吉慕特2020!D123-上海吉慕特2020!D123-九江吉慕特2020!D123</f>
        <v>-1.4551915228366852E-11</v>
      </c>
      <c r="E130" s="31">
        <f>E123-张家港吉慕特2020!E123-上海吉慕特2020!E123-九江吉慕特2020!E123</f>
        <v>0</v>
      </c>
      <c r="F130" s="31">
        <f>F123-张家港吉慕特2020!F123-上海吉慕特2020!F123-九江吉慕特2020!F123</f>
        <v>0</v>
      </c>
      <c r="G130" s="31">
        <f>G123-张家港吉慕特2020!G123-上海吉慕特2020!G123-九江吉慕特2020!G123</f>
        <v>0</v>
      </c>
      <c r="H130" s="31">
        <f>H123-张家港吉慕特2020!H123-上海吉慕特2020!H123-九江吉慕特2020!H123</f>
        <v>0</v>
      </c>
      <c r="K130" s="31"/>
      <c r="O130" s="31">
        <f>O126-H126</f>
        <v>130931.75</v>
      </c>
    </row>
    <row r="131" spans="1:17">
      <c r="B131" s="35">
        <f>B130*(1-0.5122)</f>
        <v>63868.50765</v>
      </c>
      <c r="C131" s="31"/>
      <c r="D131" s="31"/>
    </row>
    <row r="132" spans="1:17">
      <c r="A132" s="33"/>
      <c r="B132" s="33"/>
      <c r="C132" s="34"/>
      <c r="D132" s="34"/>
      <c r="E132" s="34"/>
      <c r="F132" s="34"/>
      <c r="G132" s="34">
        <v>0</v>
      </c>
      <c r="H132" s="34">
        <v>0</v>
      </c>
      <c r="I132" s="34"/>
      <c r="J132" s="34"/>
      <c r="K132" s="34"/>
      <c r="L132" s="34"/>
      <c r="M132" s="34"/>
      <c r="N132" s="34"/>
      <c r="O132" s="34"/>
    </row>
    <row r="133" spans="1:17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  <c r="P133" s="35"/>
      <c r="Q133" s="35"/>
    </row>
    <row r="134" spans="1:17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7">
      <c r="A135" s="12" t="s">
        <v>137</v>
      </c>
      <c r="B135" s="13"/>
      <c r="C135" s="13">
        <v>100000</v>
      </c>
      <c r="D135" s="13">
        <v>300000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 t="shared" ref="O135:O169" si="5">SUM(C135:N135)</f>
        <v>400000</v>
      </c>
      <c r="P135" s="31"/>
      <c r="Q135" s="31"/>
    </row>
    <row r="136" spans="1:17">
      <c r="A136" s="12" t="s">
        <v>138</v>
      </c>
      <c r="B136" s="13"/>
      <c r="C136" s="13">
        <v>0</v>
      </c>
      <c r="D136" s="13">
        <v>0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si="5"/>
        <v>0</v>
      </c>
      <c r="P136" s="31"/>
      <c r="Q136" s="31"/>
    </row>
    <row r="137" spans="1:17">
      <c r="A137" s="12" t="s">
        <v>139</v>
      </c>
      <c r="B137" s="13"/>
      <c r="C137" s="13">
        <v>0</v>
      </c>
      <c r="D137" s="13">
        <v>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5"/>
        <v>0</v>
      </c>
      <c r="P137" s="31"/>
      <c r="Q137" s="31"/>
    </row>
    <row r="138" spans="1:17">
      <c r="A138" s="12" t="s">
        <v>140</v>
      </c>
      <c r="B138" s="13"/>
      <c r="C138" s="13">
        <v>100000</v>
      </c>
      <c r="D138" s="13">
        <v>300000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5"/>
        <v>400000</v>
      </c>
      <c r="P138" s="31"/>
      <c r="Q138" s="31"/>
    </row>
    <row r="139" spans="1:17">
      <c r="A139" s="12" t="s">
        <v>141</v>
      </c>
      <c r="B139" s="13"/>
      <c r="C139" s="13">
        <v>0</v>
      </c>
      <c r="D139" s="13">
        <v>0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5"/>
        <v>0</v>
      </c>
      <c r="P139" s="31"/>
      <c r="Q139" s="31"/>
    </row>
    <row r="140" spans="1:17">
      <c r="A140" s="12" t="s">
        <v>142</v>
      </c>
      <c r="B140" s="13"/>
      <c r="C140" s="13">
        <v>24694.7</v>
      </c>
      <c r="D140" s="13">
        <v>19145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5"/>
        <v>43839.7</v>
      </c>
      <c r="P140" s="31"/>
      <c r="Q140" s="31"/>
    </row>
    <row r="141" spans="1:17">
      <c r="A141" s="12" t="s">
        <v>143</v>
      </c>
      <c r="B141" s="13"/>
      <c r="C141" s="13">
        <v>103235.52</v>
      </c>
      <c r="D141" s="13">
        <v>17109.97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5"/>
        <v>120345.49</v>
      </c>
      <c r="P141" s="31"/>
      <c r="Q141" s="31"/>
    </row>
    <row r="142" spans="1:17">
      <c r="A142" s="12" t="s">
        <v>144</v>
      </c>
      <c r="B142" s="13"/>
      <c r="C142" s="13">
        <v>8146.2</v>
      </c>
      <c r="D142" s="13">
        <v>1661.6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5"/>
        <v>9807.7999999999993</v>
      </c>
      <c r="P142" s="31"/>
      <c r="Q142" s="31"/>
    </row>
    <row r="143" spans="1:17">
      <c r="A143" s="12" t="s">
        <v>145</v>
      </c>
      <c r="B143" s="13"/>
      <c r="C143" s="13">
        <v>136076.42000000001</v>
      </c>
      <c r="D143" s="13">
        <v>37916.57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5"/>
        <v>173992.99000000002</v>
      </c>
      <c r="P143" s="31"/>
      <c r="Q143" s="31"/>
    </row>
    <row r="144" spans="1:17">
      <c r="A144" s="12" t="s">
        <v>146</v>
      </c>
      <c r="B144" s="13"/>
      <c r="C144" s="13">
        <v>-36076.420000000013</v>
      </c>
      <c r="D144" s="13">
        <v>262083.43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5"/>
        <v>226007.00999999998</v>
      </c>
      <c r="P144" s="31"/>
      <c r="Q144" s="31"/>
    </row>
    <row r="145" spans="1:17">
      <c r="A145" s="12" t="s">
        <v>147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5"/>
        <v>0</v>
      </c>
      <c r="P145" s="31"/>
      <c r="Q145" s="31"/>
    </row>
    <row r="146" spans="1:17">
      <c r="A146" s="12" t="s">
        <v>148</v>
      </c>
      <c r="B146" s="13"/>
      <c r="C146" s="13">
        <v>0</v>
      </c>
      <c r="D146" s="13">
        <v>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5"/>
        <v>0</v>
      </c>
      <c r="P146" s="31"/>
      <c r="Q146" s="31"/>
    </row>
    <row r="147" spans="1:17">
      <c r="A147" s="12" t="s">
        <v>149</v>
      </c>
      <c r="B147" s="13"/>
      <c r="C147" s="13">
        <v>0</v>
      </c>
      <c r="D147" s="13">
        <v>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5"/>
        <v>0</v>
      </c>
      <c r="P147" s="31"/>
      <c r="Q147" s="31"/>
    </row>
    <row r="148" spans="1:17">
      <c r="A148" s="12" t="s">
        <v>150</v>
      </c>
      <c r="B148" s="13"/>
      <c r="C148" s="13">
        <v>0</v>
      </c>
      <c r="D148" s="13">
        <v>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5"/>
        <v>0</v>
      </c>
      <c r="P148" s="31"/>
      <c r="Q148" s="31"/>
    </row>
    <row r="149" spans="1:17">
      <c r="A149" s="12" t="s">
        <v>151</v>
      </c>
      <c r="B149" s="13"/>
      <c r="C149" s="13">
        <v>0</v>
      </c>
      <c r="D149" s="13"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5"/>
        <v>0</v>
      </c>
      <c r="P149" s="31"/>
      <c r="Q149" s="31"/>
    </row>
    <row r="150" spans="1:17">
      <c r="A150" s="12" t="s">
        <v>152</v>
      </c>
      <c r="B150" s="13"/>
      <c r="C150" s="13">
        <v>0</v>
      </c>
      <c r="D150" s="13">
        <v>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5"/>
        <v>0</v>
      </c>
      <c r="P150" s="31"/>
      <c r="Q150" s="31"/>
    </row>
    <row r="151" spans="1:17">
      <c r="A151" s="12" t="s">
        <v>153</v>
      </c>
      <c r="B151" s="13"/>
      <c r="C151" s="13">
        <v>0</v>
      </c>
      <c r="D151" s="13">
        <v>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5"/>
        <v>0</v>
      </c>
      <c r="P151" s="31"/>
      <c r="Q151" s="31"/>
    </row>
    <row r="152" spans="1:17">
      <c r="A152" s="12" t="s">
        <v>154</v>
      </c>
      <c r="B152" s="13"/>
      <c r="C152" s="13">
        <v>0</v>
      </c>
      <c r="D152" s="13">
        <v>0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5"/>
        <v>0</v>
      </c>
      <c r="P152" s="31"/>
      <c r="Q152" s="31"/>
    </row>
    <row r="153" spans="1:17">
      <c r="A153" s="12" t="s">
        <v>155</v>
      </c>
      <c r="B153" s="13"/>
      <c r="C153" s="13">
        <v>0</v>
      </c>
      <c r="D153" s="13">
        <v>0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5"/>
        <v>0</v>
      </c>
      <c r="P153" s="31"/>
      <c r="Q153" s="31"/>
    </row>
    <row r="154" spans="1:17">
      <c r="A154" s="12" t="s">
        <v>156</v>
      </c>
      <c r="B154" s="13"/>
      <c r="C154" s="13">
        <v>0</v>
      </c>
      <c r="D154" s="13">
        <v>0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5"/>
        <v>0</v>
      </c>
      <c r="P154" s="31"/>
      <c r="Q154" s="31"/>
    </row>
    <row r="155" spans="1:17">
      <c r="A155" s="12" t="s">
        <v>157</v>
      </c>
      <c r="B155" s="13"/>
      <c r="C155" s="13">
        <v>0</v>
      </c>
      <c r="D155" s="13">
        <v>0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5"/>
        <v>0</v>
      </c>
      <c r="P155" s="31"/>
      <c r="Q155" s="31"/>
    </row>
    <row r="156" spans="1:17">
      <c r="A156" s="12" t="s">
        <v>158</v>
      </c>
      <c r="B156" s="13"/>
      <c r="C156" s="13">
        <v>0</v>
      </c>
      <c r="D156" s="13">
        <v>0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5"/>
        <v>0</v>
      </c>
      <c r="P156" s="31"/>
      <c r="Q156" s="31"/>
    </row>
    <row r="157" spans="1:17">
      <c r="A157" s="12" t="s">
        <v>159</v>
      </c>
      <c r="B157" s="13"/>
      <c r="C157" s="13">
        <v>0</v>
      </c>
      <c r="D157" s="13">
        <v>0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5"/>
        <v>0</v>
      </c>
      <c r="P157" s="31"/>
      <c r="Q157" s="31"/>
    </row>
    <row r="158" spans="1:17">
      <c r="A158" s="12" t="s">
        <v>160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5"/>
        <v>0</v>
      </c>
      <c r="P158" s="31"/>
      <c r="Q158" s="31"/>
    </row>
    <row r="159" spans="1:17">
      <c r="A159" s="12" t="s">
        <v>161</v>
      </c>
      <c r="B159" s="13"/>
      <c r="C159" s="13">
        <v>0</v>
      </c>
      <c r="D159" s="13">
        <v>0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5"/>
        <v>0</v>
      </c>
      <c r="P159" s="31"/>
      <c r="Q159" s="31"/>
    </row>
    <row r="160" spans="1:17">
      <c r="A160" s="12" t="s">
        <v>162</v>
      </c>
      <c r="B160" s="13"/>
      <c r="C160" s="13">
        <v>0</v>
      </c>
      <c r="D160" s="13">
        <v>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5"/>
        <v>0</v>
      </c>
      <c r="P160" s="31"/>
      <c r="Q160" s="31"/>
    </row>
    <row r="161" spans="1:17">
      <c r="A161" s="12" t="s">
        <v>163</v>
      </c>
      <c r="B161" s="13"/>
      <c r="C161" s="13">
        <v>0</v>
      </c>
      <c r="D161" s="13">
        <v>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5"/>
        <v>0</v>
      </c>
      <c r="P161" s="31"/>
      <c r="Q161" s="31"/>
    </row>
    <row r="162" spans="1:17">
      <c r="A162" s="12" t="s">
        <v>164</v>
      </c>
      <c r="B162" s="13"/>
      <c r="C162" s="13">
        <v>0</v>
      </c>
      <c r="D162" s="13">
        <v>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5"/>
        <v>0</v>
      </c>
      <c r="P162" s="31"/>
      <c r="Q162" s="31"/>
    </row>
    <row r="163" spans="1:17">
      <c r="A163" s="12" t="s">
        <v>165</v>
      </c>
      <c r="B163" s="13"/>
      <c r="C163" s="13">
        <v>0</v>
      </c>
      <c r="D163" s="13">
        <v>0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5"/>
        <v>0</v>
      </c>
      <c r="P163" s="31"/>
      <c r="Q163" s="31"/>
    </row>
    <row r="164" spans="1:17">
      <c r="A164" s="12" t="s">
        <v>166</v>
      </c>
      <c r="B164" s="13"/>
      <c r="C164" s="13">
        <v>0</v>
      </c>
      <c r="D164" s="13">
        <v>0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5"/>
        <v>0</v>
      </c>
      <c r="P164" s="31"/>
      <c r="Q164" s="31"/>
    </row>
    <row r="165" spans="1:17">
      <c r="A165" s="12" t="s">
        <v>167</v>
      </c>
      <c r="B165" s="13"/>
      <c r="C165" s="13">
        <v>0</v>
      </c>
      <c r="D165" s="13">
        <v>0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5"/>
        <v>0</v>
      </c>
      <c r="P165" s="31"/>
      <c r="Q165" s="31"/>
    </row>
    <row r="166" spans="1:17">
      <c r="A166" s="12" t="s">
        <v>168</v>
      </c>
      <c r="B166" s="13"/>
      <c r="C166" s="13">
        <v>0</v>
      </c>
      <c r="D166" s="13">
        <v>0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5"/>
        <v>0</v>
      </c>
      <c r="P166" s="31"/>
      <c r="Q166" s="31"/>
    </row>
    <row r="167" spans="1:17">
      <c r="A167" s="12" t="s">
        <v>169</v>
      </c>
      <c r="B167" s="13"/>
      <c r="C167" s="13">
        <v>0</v>
      </c>
      <c r="D167" s="13">
        <v>0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5"/>
        <v>0</v>
      </c>
      <c r="P167" s="31"/>
      <c r="Q167" s="31"/>
    </row>
    <row r="168" spans="1:17">
      <c r="A168" s="12" t="s">
        <v>170</v>
      </c>
      <c r="B168" s="13"/>
      <c r="C168" s="13">
        <v>0</v>
      </c>
      <c r="D168" s="13">
        <v>0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5"/>
        <v>0</v>
      </c>
      <c r="P168" s="31"/>
      <c r="Q168" s="31"/>
    </row>
    <row r="169" spans="1:17">
      <c r="A169" s="12" t="s">
        <v>171</v>
      </c>
      <c r="B169" s="13"/>
      <c r="C169" s="13">
        <v>-36076.4199999997</v>
      </c>
      <c r="D169" s="13">
        <v>262083.43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5"/>
        <v>226007.0100000003</v>
      </c>
      <c r="P169" s="31"/>
      <c r="Q169" s="31"/>
    </row>
    <row r="170" spans="1:17">
      <c r="A170" s="12" t="s">
        <v>172</v>
      </c>
      <c r="B170" s="13"/>
      <c r="C170" s="13">
        <v>4223289.22</v>
      </c>
      <c r="D170" s="13">
        <v>4187212.8000000003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4223289.22</v>
      </c>
      <c r="P170" s="31"/>
      <c r="Q170" s="31"/>
    </row>
    <row r="171" spans="1:17">
      <c r="A171" s="12" t="s">
        <v>173</v>
      </c>
      <c r="B171" s="13"/>
      <c r="C171" s="13">
        <v>4187212.8</v>
      </c>
      <c r="D171" s="13">
        <v>4449296.2300000004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4449296.2300000004</v>
      </c>
      <c r="P171" s="31"/>
      <c r="Q171" s="31"/>
    </row>
    <row r="172" spans="1:17">
      <c r="A172" s="12" t="s">
        <v>174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31"/>
      <c r="Q172" s="31"/>
    </row>
    <row r="173" spans="1:17">
      <c r="A173" s="12" t="s">
        <v>175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31"/>
      <c r="Q173" s="31"/>
    </row>
    <row r="174" spans="1:17">
      <c r="A174" s="12" t="s">
        <v>176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31"/>
      <c r="Q174" s="31"/>
    </row>
    <row r="175" spans="1:17">
      <c r="A175" s="12" t="s">
        <v>177</v>
      </c>
      <c r="B175" s="13"/>
      <c r="C175" s="13">
        <v>43501.48</v>
      </c>
      <c r="D175" s="13">
        <v>87430.27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6">SUM(C175:N175)</f>
        <v>130931.75</v>
      </c>
      <c r="P175" s="31"/>
      <c r="Q175" s="31"/>
    </row>
    <row r="176" spans="1:17">
      <c r="A176" s="12" t="s">
        <v>178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6"/>
        <v>0</v>
      </c>
      <c r="P176" s="31"/>
      <c r="Q176" s="31"/>
    </row>
    <row r="177" spans="1:17">
      <c r="A177" s="12" t="s">
        <v>179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6"/>
        <v>0</v>
      </c>
      <c r="P177" s="31"/>
      <c r="Q177" s="31"/>
    </row>
    <row r="178" spans="1:17">
      <c r="A178" s="12" t="s">
        <v>180</v>
      </c>
      <c r="B178" s="13"/>
      <c r="C178" s="13">
        <v>910.42</v>
      </c>
      <c r="D178" s="13">
        <v>910.42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6"/>
        <v>1820.84</v>
      </c>
      <c r="P178" s="31"/>
      <c r="Q178" s="31"/>
    </row>
    <row r="179" spans="1:17">
      <c r="A179" s="12" t="s">
        <v>181</v>
      </c>
      <c r="B179" s="13"/>
      <c r="C179" s="13">
        <v>0</v>
      </c>
      <c r="D179" s="13">
        <v>0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6"/>
        <v>0</v>
      </c>
      <c r="P179" s="31"/>
      <c r="Q179" s="31"/>
    </row>
    <row r="180" spans="1:17">
      <c r="A180" s="12" t="s">
        <v>182</v>
      </c>
      <c r="B180" s="13"/>
      <c r="C180" s="13">
        <v>0</v>
      </c>
      <c r="D180" s="13">
        <v>0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6"/>
        <v>0</v>
      </c>
      <c r="P180" s="31"/>
      <c r="Q180" s="31"/>
    </row>
    <row r="181" spans="1:17">
      <c r="A181" s="12" t="s">
        <v>183</v>
      </c>
      <c r="B181" s="13"/>
      <c r="C181" s="13">
        <v>0</v>
      </c>
      <c r="D181" s="13">
        <v>0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6"/>
        <v>0</v>
      </c>
      <c r="P181" s="31"/>
      <c r="Q181" s="31"/>
    </row>
    <row r="182" spans="1:17">
      <c r="A182" s="12" t="s">
        <v>184</v>
      </c>
      <c r="B182" s="13"/>
      <c r="C182" s="13">
        <v>0</v>
      </c>
      <c r="D182" s="13">
        <v>0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6"/>
        <v>0</v>
      </c>
      <c r="P182" s="31"/>
      <c r="Q182" s="31"/>
    </row>
    <row r="183" spans="1:17">
      <c r="A183" s="12" t="s">
        <v>185</v>
      </c>
      <c r="B183" s="13"/>
      <c r="C183" s="13">
        <v>0</v>
      </c>
      <c r="D183" s="13">
        <v>0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6"/>
        <v>0</v>
      </c>
      <c r="P183" s="31"/>
      <c r="Q183" s="31"/>
    </row>
    <row r="184" spans="1:17">
      <c r="A184" s="12" t="s">
        <v>186</v>
      </c>
      <c r="B184" s="13"/>
      <c r="C184" s="13">
        <v>0</v>
      </c>
      <c r="D184" s="13">
        <v>0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6"/>
        <v>0</v>
      </c>
      <c r="P184" s="31"/>
      <c r="Q184" s="31"/>
    </row>
    <row r="185" spans="1:17">
      <c r="A185" s="12" t="s">
        <v>187</v>
      </c>
      <c r="B185" s="13"/>
      <c r="C185" s="13">
        <v>0</v>
      </c>
      <c r="D185" s="13">
        <v>0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6"/>
        <v>0</v>
      </c>
      <c r="P185" s="31"/>
      <c r="Q185" s="31"/>
    </row>
    <row r="186" spans="1:17">
      <c r="A186" s="12" t="s">
        <v>188</v>
      </c>
      <c r="B186" s="13"/>
      <c r="C186" s="13">
        <v>0</v>
      </c>
      <c r="D186" s="13">
        <v>0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6"/>
        <v>0</v>
      </c>
      <c r="P186" s="31"/>
      <c r="Q186" s="31"/>
    </row>
    <row r="187" spans="1:17">
      <c r="A187" s="12" t="s">
        <v>189</v>
      </c>
      <c r="B187" s="13"/>
      <c r="C187" s="13">
        <v>0</v>
      </c>
      <c r="D187" s="13">
        <v>0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6"/>
        <v>0</v>
      </c>
      <c r="P187" s="31"/>
      <c r="Q187" s="31"/>
    </row>
    <row r="188" spans="1:17">
      <c r="A188" s="12" t="s">
        <v>190</v>
      </c>
      <c r="B188" s="13"/>
      <c r="C188" s="13">
        <v>0</v>
      </c>
      <c r="D188" s="13">
        <v>0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6"/>
        <v>0</v>
      </c>
      <c r="P188" s="31"/>
      <c r="Q188" s="31"/>
    </row>
    <row r="189" spans="1:17">
      <c r="A189" s="12" t="s">
        <v>191</v>
      </c>
      <c r="B189" s="13"/>
      <c r="C189" s="13">
        <v>0</v>
      </c>
      <c r="D189" s="13">
        <v>0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6"/>
        <v>0</v>
      </c>
      <c r="P189" s="31"/>
      <c r="Q189" s="31"/>
    </row>
    <row r="190" spans="1:17">
      <c r="A190" s="12" t="s">
        <v>192</v>
      </c>
      <c r="B190" s="13"/>
      <c r="C190" s="13">
        <v>44786.25</v>
      </c>
      <c r="D190" s="13">
        <v>-228244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6"/>
        <v>-183457.75</v>
      </c>
      <c r="P190" s="31"/>
      <c r="Q190" s="31"/>
    </row>
    <row r="191" spans="1:17">
      <c r="A191" s="12" t="s">
        <v>193</v>
      </c>
      <c r="B191" s="13"/>
      <c r="C191" s="13">
        <v>-875</v>
      </c>
      <c r="D191" s="13">
        <v>117662.8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6"/>
        <v>116787.8</v>
      </c>
      <c r="P191" s="31"/>
      <c r="Q191" s="31"/>
    </row>
    <row r="192" spans="1:17">
      <c r="A192" s="12" t="s">
        <v>194</v>
      </c>
      <c r="B192" s="13"/>
      <c r="C192" s="13">
        <v>-124399.56999999999</v>
      </c>
      <c r="D192" s="13">
        <v>284323.94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6"/>
        <v>159924.37</v>
      </c>
      <c r="P192" s="31"/>
      <c r="Q192" s="31"/>
    </row>
    <row r="193" spans="1:17">
      <c r="A193" s="12" t="s">
        <v>195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6"/>
        <v>0</v>
      </c>
      <c r="P193" s="31"/>
      <c r="Q193" s="31"/>
    </row>
    <row r="194" spans="1:17">
      <c r="A194" s="12" t="s">
        <v>146</v>
      </c>
      <c r="B194" s="13"/>
      <c r="C194" s="13">
        <v>-36076.42</v>
      </c>
      <c r="D194" s="13">
        <v>262083.43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6"/>
        <v>226007.01</v>
      </c>
      <c r="P194" s="31"/>
      <c r="Q194" s="31"/>
    </row>
    <row r="195" spans="1:17">
      <c r="A195" s="12" t="s">
        <v>196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1"/>
      <c r="Q195" s="31"/>
    </row>
    <row r="196" spans="1:17">
      <c r="A196" s="12" t="s">
        <v>197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1"/>
      <c r="Q196" s="31"/>
    </row>
    <row r="197" spans="1:17">
      <c r="A197" s="12" t="s">
        <v>198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31"/>
      <c r="Q197" s="31"/>
    </row>
    <row r="198" spans="1:17">
      <c r="A198" s="12" t="s">
        <v>199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31"/>
      <c r="Q198" s="31"/>
    </row>
    <row r="199" spans="1:17">
      <c r="A199" s="12" t="s">
        <v>200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1"/>
      <c r="Q199" s="31"/>
    </row>
    <row r="200" spans="1:17">
      <c r="A200" s="12" t="s">
        <v>201</v>
      </c>
      <c r="B200" s="13"/>
      <c r="C200" s="13">
        <v>4187212.8000000003</v>
      </c>
      <c r="D200" s="13">
        <v>4449296.2300000004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4449296.2300000004</v>
      </c>
      <c r="P200" s="31"/>
      <c r="Q200" s="31"/>
    </row>
    <row r="201" spans="1:17">
      <c r="A201" s="12" t="s">
        <v>202</v>
      </c>
      <c r="B201" s="13"/>
      <c r="C201" s="13">
        <v>4223289.22</v>
      </c>
      <c r="D201" s="13">
        <v>4187212.8000000003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4223289.22</v>
      </c>
      <c r="P201" s="31"/>
      <c r="Q201" s="31"/>
    </row>
    <row r="202" spans="1:17">
      <c r="A202" s="12" t="s">
        <v>203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31"/>
      <c r="Q202" s="31"/>
    </row>
    <row r="203" spans="1:17">
      <c r="A203" s="12" t="s">
        <v>204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31"/>
      <c r="Q203" s="31"/>
    </row>
    <row r="204" spans="1:17">
      <c r="A204" s="12" t="s">
        <v>205</v>
      </c>
      <c r="B204" s="13"/>
      <c r="C204" s="13">
        <v>-36076.41999999946</v>
      </c>
      <c r="D204" s="13">
        <v>262083.43000000017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226007.01000000071</v>
      </c>
      <c r="P204" s="31"/>
      <c r="Q204" s="31"/>
    </row>
    <row r="206" spans="1:17" s="1" customFormat="1" ht="11.25">
      <c r="C206" s="1">
        <f t="shared" ref="C206:O206" si="7">C175-C123</f>
        <v>0</v>
      </c>
      <c r="D206" s="1">
        <f t="shared" si="7"/>
        <v>0</v>
      </c>
      <c r="E206" s="1">
        <f t="shared" si="7"/>
        <v>0</v>
      </c>
      <c r="F206" s="1">
        <f t="shared" si="7"/>
        <v>0</v>
      </c>
      <c r="G206" s="1">
        <f t="shared" si="7"/>
        <v>0</v>
      </c>
      <c r="H206" s="1">
        <f t="shared" si="7"/>
        <v>0</v>
      </c>
      <c r="I206" s="1">
        <f t="shared" si="7"/>
        <v>0</v>
      </c>
      <c r="J206" s="1">
        <f t="shared" si="7"/>
        <v>0</v>
      </c>
      <c r="K206" s="1">
        <f t="shared" si="7"/>
        <v>0</v>
      </c>
      <c r="L206" s="1">
        <f t="shared" si="7"/>
        <v>0</v>
      </c>
      <c r="M206" s="1">
        <f t="shared" si="7"/>
        <v>0</v>
      </c>
      <c r="N206" s="1">
        <f t="shared" si="7"/>
        <v>0</v>
      </c>
      <c r="O206" s="1">
        <f t="shared" si="7"/>
        <v>0</v>
      </c>
    </row>
    <row r="207" spans="1:17" s="1" customFormat="1" ht="11.25">
      <c r="C207" s="1">
        <f t="shared" ref="C207:O207" si="8">C194-C144</f>
        <v>0</v>
      </c>
      <c r="D207" s="1">
        <f t="shared" si="8"/>
        <v>0</v>
      </c>
      <c r="E207" s="1">
        <f t="shared" si="8"/>
        <v>0</v>
      </c>
      <c r="F207" s="1">
        <f t="shared" si="8"/>
        <v>0</v>
      </c>
      <c r="G207" s="1">
        <f t="shared" si="8"/>
        <v>0</v>
      </c>
      <c r="H207" s="1">
        <f t="shared" si="8"/>
        <v>0</v>
      </c>
      <c r="I207" s="1">
        <f t="shared" si="8"/>
        <v>0</v>
      </c>
      <c r="J207" s="1">
        <f t="shared" si="8"/>
        <v>0</v>
      </c>
      <c r="K207" s="1">
        <f t="shared" si="8"/>
        <v>0</v>
      </c>
      <c r="L207" s="1">
        <f t="shared" si="8"/>
        <v>0</v>
      </c>
      <c r="M207" s="1">
        <f t="shared" si="8"/>
        <v>0</v>
      </c>
      <c r="N207" s="1">
        <f t="shared" si="8"/>
        <v>0</v>
      </c>
      <c r="O207" s="1">
        <f t="shared" si="8"/>
        <v>0</v>
      </c>
    </row>
    <row r="208" spans="1:17" s="1" customFormat="1" ht="11.25">
      <c r="C208" s="1">
        <f t="shared" ref="C208:N208" si="9">C200-C7</f>
        <v>0</v>
      </c>
      <c r="D208" s="1">
        <f t="shared" si="9"/>
        <v>0</v>
      </c>
      <c r="E208" s="1">
        <f t="shared" si="9"/>
        <v>0</v>
      </c>
      <c r="F208" s="1">
        <f t="shared" si="9"/>
        <v>0</v>
      </c>
      <c r="G208" s="1">
        <f t="shared" si="9"/>
        <v>0</v>
      </c>
      <c r="H208" s="1">
        <f t="shared" si="9"/>
        <v>0</v>
      </c>
      <c r="I208" s="1">
        <f t="shared" si="9"/>
        <v>0</v>
      </c>
      <c r="J208" s="1">
        <f t="shared" si="9"/>
        <v>0</v>
      </c>
      <c r="K208" s="1">
        <f t="shared" si="9"/>
        <v>0</v>
      </c>
      <c r="L208" s="1">
        <f t="shared" si="9"/>
        <v>0</v>
      </c>
      <c r="M208" s="1">
        <f t="shared" si="9"/>
        <v>0</v>
      </c>
      <c r="N208" s="1">
        <f t="shared" si="9"/>
        <v>0</v>
      </c>
    </row>
    <row r="209" spans="3:15" s="1" customFormat="1" ht="11.25">
      <c r="C209" s="1">
        <f t="shared" ref="C209:O209" si="10">B90+C123-C90</f>
        <v>0</v>
      </c>
      <c r="D209" s="1">
        <f t="shared" si="10"/>
        <v>0</v>
      </c>
      <c r="E209" s="1">
        <f t="shared" si="10"/>
        <v>3796304.6399999997</v>
      </c>
      <c r="F209" s="1">
        <f t="shared" si="10"/>
        <v>0</v>
      </c>
      <c r="G209" s="1">
        <f t="shared" si="10"/>
        <v>0</v>
      </c>
      <c r="H209" s="1">
        <f t="shared" si="10"/>
        <v>0</v>
      </c>
      <c r="I209" s="1">
        <f t="shared" si="10"/>
        <v>0</v>
      </c>
      <c r="J209" s="1">
        <f t="shared" si="10"/>
        <v>0</v>
      </c>
      <c r="K209" s="1">
        <f t="shared" si="10"/>
        <v>0</v>
      </c>
      <c r="L209" s="1">
        <f t="shared" si="10"/>
        <v>0</v>
      </c>
      <c r="M209" s="1">
        <f t="shared" si="10"/>
        <v>0</v>
      </c>
      <c r="N209" s="1">
        <f t="shared" si="10"/>
        <v>0</v>
      </c>
      <c r="O209" s="1">
        <f t="shared" si="10"/>
        <v>130931.75</v>
      </c>
    </row>
    <row r="211" spans="3:15">
      <c r="E211" s="31"/>
    </row>
    <row r="212" spans="3:15">
      <c r="D212" s="31"/>
      <c r="J212" s="31"/>
    </row>
    <row r="213" spans="3:15">
      <c r="E213" s="38">
        <v>1804990.26</v>
      </c>
    </row>
    <row r="215" spans="3:15">
      <c r="E215" s="31">
        <f>E213+O124-E90</f>
        <v>1935922.01</v>
      </c>
    </row>
  </sheetData>
  <phoneticPr fontId="10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216"/>
  <sheetViews>
    <sheetView workbookViewId="0">
      <pane xSplit="1" ySplit="5" topLeftCell="B192" activePane="bottomRight" state="frozen"/>
      <selection pane="topRight"/>
      <selection pane="bottomLeft"/>
      <selection pane="bottomRight" activeCell="D213" sqref="D213"/>
    </sheetView>
  </sheetViews>
  <sheetFormatPr defaultColWidth="9" defaultRowHeight="13.5"/>
  <cols>
    <col min="1" max="1" width="26.75" customWidth="1"/>
    <col min="2" max="15" width="14.875" customWidth="1"/>
    <col min="16" max="16" width="16.125" customWidth="1"/>
  </cols>
  <sheetData>
    <row r="1" spans="1:15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5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2" t="s">
        <v>19</v>
      </c>
      <c r="B7" s="13">
        <v>3887014.46</v>
      </c>
      <c r="C7" s="13">
        <v>3864637.74</v>
      </c>
      <c r="D7" s="13">
        <v>4128341.17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12" t="s">
        <v>21</v>
      </c>
      <c r="B9" s="13">
        <v>901966.2</v>
      </c>
      <c r="C9" s="13">
        <v>350000</v>
      </c>
      <c r="D9" s="13">
        <v>50000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2" t="s">
        <v>22</v>
      </c>
      <c r="B10" s="13">
        <v>29645910.199999999</v>
      </c>
      <c r="C10" s="13">
        <v>29645910.199999999</v>
      </c>
      <c r="D10" s="13">
        <v>29830910.199999999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12" t="s">
        <v>23</v>
      </c>
      <c r="B11" s="13">
        <v>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12" t="s">
        <v>24</v>
      </c>
      <c r="B12" s="14">
        <v>29645910.199999999</v>
      </c>
      <c r="C12" s="14">
        <v>29645910.199999999</v>
      </c>
      <c r="D12" s="14">
        <v>29830910.199999999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12" t="s">
        <v>25</v>
      </c>
      <c r="B13" s="13">
        <v>1191933</v>
      </c>
      <c r="C13" s="13">
        <v>1195295.8</v>
      </c>
      <c r="D13" s="13">
        <v>1192633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2" t="s">
        <v>26</v>
      </c>
      <c r="B14" s="13">
        <v>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2" t="s">
        <v>27</v>
      </c>
      <c r="B15" s="13">
        <v>0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2" t="s">
        <v>28</v>
      </c>
      <c r="B16" s="13">
        <v>5404014</v>
      </c>
      <c r="C16" s="13">
        <v>5404888.7999999998</v>
      </c>
      <c r="D16" s="13">
        <v>5404888.7999999998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2" t="s">
        <v>29</v>
      </c>
      <c r="B17" s="13">
        <v>688.8</v>
      </c>
      <c r="C17" s="13">
        <v>688.6</v>
      </c>
      <c r="D17" s="13">
        <v>688.6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2" t="s">
        <v>30</v>
      </c>
      <c r="B18" s="14">
        <v>5403325.2000000002</v>
      </c>
      <c r="C18" s="14">
        <v>5404200.2000000002</v>
      </c>
      <c r="D18" s="14">
        <v>5404200.2000000002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 t="s">
        <v>31</v>
      </c>
      <c r="B19" s="13">
        <v>1875970.56</v>
      </c>
      <c r="C19" s="13">
        <v>1831184.31</v>
      </c>
      <c r="D19" s="13">
        <v>2059428.31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2" t="s">
        <v>32</v>
      </c>
      <c r="B20" s="13">
        <v>0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2" t="s">
        <v>33</v>
      </c>
      <c r="B21" s="14">
        <v>1875970.56</v>
      </c>
      <c r="C21" s="14">
        <v>1831184.31</v>
      </c>
      <c r="D21" s="14">
        <v>2059428.31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 t="s">
        <v>34</v>
      </c>
      <c r="B22" s="14">
        <v>0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2" t="s">
        <v>35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2" t="s">
        <v>36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2" t="s">
        <v>37</v>
      </c>
      <c r="B25" s="14">
        <v>42906119.619999997</v>
      </c>
      <c r="C25" s="14">
        <v>42291228.25</v>
      </c>
      <c r="D25" s="14">
        <v>42665512.880000003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2" t="s">
        <v>38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2" t="s">
        <v>39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2" t="s">
        <v>40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2" t="s">
        <v>41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2" t="s">
        <v>42</v>
      </c>
      <c r="B30" s="13">
        <v>2500000</v>
      </c>
      <c r="C30" s="13">
        <v>2500000</v>
      </c>
      <c r="D30" s="13">
        <v>2500000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2" t="s">
        <v>43</v>
      </c>
      <c r="B31" s="13">
        <v>0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2" t="s">
        <v>44</v>
      </c>
      <c r="B32" s="14">
        <v>2500000</v>
      </c>
      <c r="C32" s="14">
        <v>2500000</v>
      </c>
      <c r="D32" s="14">
        <v>2500000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2" t="s">
        <v>45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2" t="s">
        <v>46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2" t="s">
        <v>47</v>
      </c>
      <c r="B35" s="13">
        <v>218248.74</v>
      </c>
      <c r="C35" s="13">
        <v>218248.74</v>
      </c>
      <c r="D35" s="13">
        <v>218248.74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2" t="s">
        <v>48</v>
      </c>
      <c r="B36" s="13">
        <v>144517.26</v>
      </c>
      <c r="C36" s="13">
        <v>145427.68</v>
      </c>
      <c r="D36" s="13">
        <v>146338.1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2" t="s">
        <v>49</v>
      </c>
      <c r="B37" s="14">
        <v>73731.48</v>
      </c>
      <c r="C37" s="14">
        <v>72821.06</v>
      </c>
      <c r="D37" s="14">
        <v>71910.64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 t="s">
        <v>50</v>
      </c>
      <c r="B38" s="13">
        <v>0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2" t="s">
        <v>51</v>
      </c>
      <c r="B39" s="14">
        <v>73731.48</v>
      </c>
      <c r="C39" s="14">
        <v>72821.06</v>
      </c>
      <c r="D39" s="14">
        <v>71910.64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2" t="s">
        <v>52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2" t="s">
        <v>53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2" t="s">
        <v>54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2" t="s">
        <v>55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2" t="s">
        <v>56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2" t="s">
        <v>57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2" t="s">
        <v>58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2" t="s">
        <v>59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2" t="s">
        <v>60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2" t="s">
        <v>61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>
      <c r="A50" s="12" t="s">
        <v>62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2" t="s">
        <v>63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2" t="s">
        <v>64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2" t="s">
        <v>65</v>
      </c>
      <c r="B53" s="13">
        <v>1172.2</v>
      </c>
      <c r="C53" s="13">
        <v>1172.2</v>
      </c>
      <c r="D53" s="13">
        <v>1172.2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2" t="s">
        <v>66</v>
      </c>
      <c r="B54" s="13">
        <v>0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2" t="s">
        <v>67</v>
      </c>
      <c r="B55" s="14">
        <v>2574903.6800000002</v>
      </c>
      <c r="C55" s="14">
        <v>2573993.2599999998</v>
      </c>
      <c r="D55" s="14">
        <v>2573082.84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>
      <c r="A56" s="12" t="s">
        <v>68</v>
      </c>
      <c r="B56" s="15">
        <v>45481023.299999997</v>
      </c>
      <c r="C56" s="15">
        <v>44865221.509999998</v>
      </c>
      <c r="D56" s="15">
        <v>45238595.719999999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2" t="s">
        <v>69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2" t="s">
        <v>70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2" t="s">
        <v>71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2" t="s">
        <v>72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2" t="s">
        <v>73</v>
      </c>
      <c r="B62" s="13">
        <v>23654917.670000002</v>
      </c>
      <c r="C62" s="13">
        <v>23152951.469999999</v>
      </c>
      <c r="D62" s="13">
        <v>23491840.73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2" t="s">
        <v>74</v>
      </c>
      <c r="B63" s="13">
        <v>868732.9</v>
      </c>
      <c r="C63" s="13">
        <v>783732.9</v>
      </c>
      <c r="D63" s="13">
        <v>752732.9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2" t="s">
        <v>75</v>
      </c>
      <c r="B64" s="13">
        <v>11520</v>
      </c>
      <c r="C64" s="13">
        <v>12395</v>
      </c>
      <c r="D64" s="13">
        <v>20020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2" t="s">
        <v>76</v>
      </c>
      <c r="B65" s="13">
        <v>105867.28</v>
      </c>
      <c r="C65" s="13">
        <v>18430.21</v>
      </c>
      <c r="D65" s="13">
        <v>-12760.11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2" t="s">
        <v>77</v>
      </c>
      <c r="B66" s="13">
        <v>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2" t="s">
        <v>78</v>
      </c>
      <c r="B67" s="13">
        <v>0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2" t="s">
        <v>79</v>
      </c>
      <c r="B68" s="13">
        <v>13084.04</v>
      </c>
      <c r="C68" s="13">
        <v>13084.04</v>
      </c>
      <c r="D68" s="13">
        <v>13084.04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2" t="s">
        <v>80</v>
      </c>
      <c r="B69" s="13">
        <v>0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2" t="s">
        <v>81</v>
      </c>
      <c r="B70" s="13">
        <v>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2" t="s">
        <v>82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2" t="s">
        <v>83</v>
      </c>
      <c r="B72" s="14">
        <v>24654121.890000001</v>
      </c>
      <c r="C72" s="14">
        <v>23980593.620000001</v>
      </c>
      <c r="D72" s="14">
        <v>24264917.559999999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2" t="s">
        <v>84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2" t="s">
        <v>85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2" t="s">
        <v>86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2" t="s">
        <v>87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2" t="s">
        <v>88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2" t="s">
        <v>89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2" t="s">
        <v>90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2" t="s">
        <v>91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2" t="s">
        <v>92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2" t="s">
        <v>93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2" t="s">
        <v>94</v>
      </c>
      <c r="B83" s="15">
        <v>24654121.890000001</v>
      </c>
      <c r="C83" s="15">
        <v>23980593.620000001</v>
      </c>
      <c r="D83" s="15">
        <v>24264917.559999999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5">
      <c r="A84" s="12" t="s">
        <v>95</v>
      </c>
      <c r="B84" s="13">
        <v>0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2" t="s">
        <v>96</v>
      </c>
      <c r="B85" s="13">
        <v>8200000</v>
      </c>
      <c r="C85" s="13">
        <v>8200000</v>
      </c>
      <c r="D85" s="13">
        <v>8200000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2" t="s">
        <v>97</v>
      </c>
      <c r="B86" s="13">
        <v>5800000</v>
      </c>
      <c r="C86" s="13">
        <v>5800000</v>
      </c>
      <c r="D86" s="13">
        <v>5800000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2" t="s">
        <v>98</v>
      </c>
      <c r="B87" s="13">
        <v>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2" t="s">
        <v>99</v>
      </c>
      <c r="B88" s="13">
        <v>0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2" t="s">
        <v>100</v>
      </c>
      <c r="B89" s="13">
        <v>698110.73</v>
      </c>
      <c r="C89" s="16">
        <v>698110.73</v>
      </c>
      <c r="D89" s="16">
        <v>698110.73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2" t="s">
        <v>101</v>
      </c>
      <c r="B90" s="13">
        <v>6128790.6799999997</v>
      </c>
      <c r="C90" s="16">
        <v>6186517.1600000001</v>
      </c>
      <c r="D90" s="16">
        <v>6275567.4299999997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2" t="s">
        <v>102</v>
      </c>
      <c r="B91" s="14">
        <v>0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12" t="s">
        <v>103</v>
      </c>
      <c r="B92" s="13">
        <v>0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2" t="s">
        <v>104</v>
      </c>
      <c r="B93" s="15">
        <v>20826901.41</v>
      </c>
      <c r="C93" s="15">
        <v>20884627.890000001</v>
      </c>
      <c r="D93" s="15">
        <v>20973678.16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5">
      <c r="A94" s="12"/>
      <c r="B94" s="13">
        <v>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7" t="s">
        <v>105</v>
      </c>
      <c r="B95" s="18">
        <v>45481023.299999997</v>
      </c>
      <c r="C95" s="18">
        <v>44865221.509999998</v>
      </c>
      <c r="D95" s="18">
        <v>45238595.719999999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>
      <c r="A96" s="19"/>
      <c r="B96" s="20">
        <v>0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7" ht="18.75">
      <c r="A97" s="21" t="s">
        <v>106</v>
      </c>
      <c r="B97" s="22"/>
      <c r="C97" s="22"/>
      <c r="D97" s="22"/>
      <c r="E97" s="22"/>
      <c r="F97" s="22"/>
      <c r="G97" s="22">
        <v>4522281.92</v>
      </c>
      <c r="H97" s="22">
        <f>H90+上海吉慕特2020!H90+九江吉慕特2020!H90</f>
        <v>0</v>
      </c>
      <c r="I97" s="22">
        <f>H90+上海吉慕特2020!H90+九江吉慕特2020!H90</f>
        <v>0</v>
      </c>
      <c r="J97" s="22" t="b">
        <f>J95=J56</f>
        <v>1</v>
      </c>
      <c r="K97" s="22">
        <f>K90+上海吉慕特2020!K90+九江吉慕特2020!K90-'吉慕特（合并）2020'!K90</f>
        <v>0</v>
      </c>
      <c r="L97" s="22"/>
      <c r="M97" s="22"/>
      <c r="N97" s="22"/>
      <c r="O97" s="22"/>
    </row>
    <row r="98" spans="1:17">
      <c r="A98" s="23"/>
      <c r="B98" s="24"/>
      <c r="C98" s="24"/>
      <c r="D98" s="24"/>
      <c r="E98" s="24">
        <f>E95-E56</f>
        <v>0</v>
      </c>
      <c r="F98" s="24">
        <v>-2148186.88</v>
      </c>
      <c r="G98" s="24"/>
      <c r="H98" s="24"/>
      <c r="I98" s="24"/>
      <c r="J98" s="24"/>
      <c r="K98" s="24"/>
      <c r="L98" s="24"/>
      <c r="M98" s="24"/>
      <c r="N98" s="24"/>
      <c r="O98" s="24"/>
    </row>
    <row r="99" spans="1:17">
      <c r="A99" s="25" t="s">
        <v>1</v>
      </c>
      <c r="B99" s="26"/>
      <c r="C99" s="26"/>
      <c r="D99" s="26">
        <f>E90+上海吉慕特2020!E90+九江吉慕特2020!E90</f>
        <v>0</v>
      </c>
      <c r="E99" s="26"/>
      <c r="F99" s="26">
        <f>F98+C123+D123+E123</f>
        <v>-2001410.13</v>
      </c>
      <c r="G99" s="26"/>
      <c r="H99" s="26">
        <v>2448328.5</v>
      </c>
      <c r="I99" s="26"/>
      <c r="J99" s="26"/>
      <c r="K99" s="26"/>
      <c r="L99" s="26"/>
      <c r="M99" s="26"/>
      <c r="N99" s="26">
        <f>N95-N56</f>
        <v>0</v>
      </c>
      <c r="O99" s="26"/>
    </row>
    <row r="100" spans="1:17">
      <c r="A100" s="27" t="s">
        <v>107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spans="1:17">
      <c r="A101" s="10" t="s">
        <v>3</v>
      </c>
      <c r="B101" s="11"/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</row>
    <row r="102" spans="1:17">
      <c r="A102" s="12" t="s">
        <v>109</v>
      </c>
      <c r="B102" s="14"/>
      <c r="C102" s="14">
        <v>119469.03</v>
      </c>
      <c r="D102" s="14">
        <v>191150.44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>SUM(C102:N102)</f>
        <v>310619.46999999997</v>
      </c>
      <c r="P102" s="31"/>
      <c r="Q102" s="31"/>
    </row>
    <row r="103" spans="1:17">
      <c r="A103" s="28" t="s">
        <v>110</v>
      </c>
      <c r="B103" s="13"/>
      <c r="C103" s="13">
        <v>119469.03</v>
      </c>
      <c r="D103" s="13">
        <v>191150.44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ref="O103:O128" si="0">SUM(C103:N103)</f>
        <v>310619.46999999997</v>
      </c>
      <c r="P103" s="31"/>
      <c r="Q103" s="31"/>
    </row>
    <row r="104" spans="1:17">
      <c r="A104" s="28" t="s">
        <v>111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0"/>
        <v>0</v>
      </c>
      <c r="P104" s="31"/>
      <c r="Q104" s="31"/>
    </row>
    <row r="105" spans="1:17">
      <c r="A105" s="12" t="s">
        <v>112</v>
      </c>
      <c r="B105" s="14"/>
      <c r="C105" s="14">
        <v>61742.55</v>
      </c>
      <c r="D105" s="14">
        <v>102100.17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0"/>
        <v>163842.72</v>
      </c>
      <c r="P105" s="31"/>
      <c r="Q105" s="31"/>
    </row>
    <row r="106" spans="1:17">
      <c r="A106" s="28" t="s">
        <v>113</v>
      </c>
      <c r="B106" s="13"/>
      <c r="C106" s="13">
        <v>44786.25</v>
      </c>
      <c r="D106" s="13">
        <v>71658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0"/>
        <v>116444.25</v>
      </c>
      <c r="P106" s="31"/>
      <c r="Q106" s="31"/>
    </row>
    <row r="107" spans="1:17">
      <c r="A107" s="28" t="s">
        <v>114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0"/>
        <v>0</v>
      </c>
      <c r="P107" s="31"/>
      <c r="Q107" s="31"/>
    </row>
    <row r="108" spans="1:17">
      <c r="A108" s="12" t="s">
        <v>115</v>
      </c>
      <c r="B108" s="13"/>
      <c r="C108" s="13"/>
      <c r="D108" s="13">
        <v>57.35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0"/>
        <v>57.35</v>
      </c>
      <c r="P108" s="31"/>
      <c r="Q108" s="31"/>
    </row>
    <row r="109" spans="1:17">
      <c r="A109" s="12" t="s">
        <v>116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0"/>
        <v>0</v>
      </c>
      <c r="P109" s="31">
        <f>N109+上海吉慕特2020!N109-'吉慕特（合并）2020'!N109</f>
        <v>0</v>
      </c>
      <c r="Q109" s="31"/>
    </row>
    <row r="110" spans="1:17">
      <c r="A110" s="12" t="s">
        <v>117</v>
      </c>
      <c r="B110" s="13"/>
      <c r="C110" s="13">
        <v>16919.7</v>
      </c>
      <c r="D110" s="13">
        <v>30343.22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0"/>
        <v>47262.92</v>
      </c>
      <c r="P110" s="31"/>
      <c r="Q110" s="31"/>
    </row>
    <row r="111" spans="1:17">
      <c r="A111" s="12" t="s">
        <v>118</v>
      </c>
      <c r="B111" s="13"/>
      <c r="C111" s="13">
        <v>36.6</v>
      </c>
      <c r="D111" s="13">
        <v>41.6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0"/>
        <v>78.2</v>
      </c>
      <c r="P111" s="31"/>
      <c r="Q111" s="31"/>
    </row>
    <row r="112" spans="1:17">
      <c r="A112" s="12" t="s">
        <v>119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0"/>
        <v>0</v>
      </c>
      <c r="P112" s="31"/>
      <c r="Q112" s="31"/>
    </row>
    <row r="113" spans="1:17">
      <c r="A113" s="12" t="s">
        <v>120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0"/>
        <v>0</v>
      </c>
      <c r="P113" s="31"/>
      <c r="Q113" s="31"/>
    </row>
    <row r="114" spans="1:17">
      <c r="A114" s="28" t="s">
        <v>121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0"/>
        <v>0</v>
      </c>
      <c r="P114" s="31"/>
      <c r="Q114" s="31"/>
    </row>
    <row r="115" spans="1:17">
      <c r="A115" s="12" t="s">
        <v>122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0"/>
        <v>0</v>
      </c>
      <c r="P115" s="31"/>
      <c r="Q115" s="31"/>
    </row>
    <row r="116" spans="1:17">
      <c r="A116" s="12" t="s">
        <v>123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f t="shared" si="0"/>
        <v>0</v>
      </c>
      <c r="P116" s="31"/>
      <c r="Q116" s="31"/>
    </row>
    <row r="117" spans="1:17">
      <c r="A117" s="28" t="s">
        <v>124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0"/>
        <v>0</v>
      </c>
      <c r="P117" s="31"/>
      <c r="Q117" s="31"/>
    </row>
    <row r="118" spans="1:17">
      <c r="A118" s="12" t="s">
        <v>125</v>
      </c>
      <c r="B118" s="14"/>
      <c r="C118" s="14">
        <v>57726.48</v>
      </c>
      <c r="D118" s="14">
        <v>89050.27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0"/>
        <v>146776.75</v>
      </c>
      <c r="P118" s="31"/>
      <c r="Q118" s="31"/>
    </row>
    <row r="119" spans="1:17">
      <c r="A119" s="12" t="s">
        <v>126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0"/>
        <v>0</v>
      </c>
      <c r="P119" s="31"/>
      <c r="Q119" s="31"/>
    </row>
    <row r="120" spans="1:17">
      <c r="A120" s="12" t="s">
        <v>127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0"/>
        <v>0</v>
      </c>
      <c r="P120" s="31"/>
      <c r="Q120" s="31"/>
    </row>
    <row r="121" spans="1:17">
      <c r="A121" s="12" t="s">
        <v>128</v>
      </c>
      <c r="B121" s="14"/>
      <c r="C121" s="14">
        <v>57726.48</v>
      </c>
      <c r="D121" s="14">
        <v>89050.27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0"/>
        <v>146776.75</v>
      </c>
      <c r="P121" s="31"/>
      <c r="Q121" s="31"/>
    </row>
    <row r="122" spans="1:17">
      <c r="A122" s="28" t="s">
        <v>129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0"/>
        <v>0</v>
      </c>
      <c r="P122" s="31"/>
      <c r="Q122" s="31"/>
    </row>
    <row r="123" spans="1:17">
      <c r="A123" s="12" t="s">
        <v>130</v>
      </c>
      <c r="B123" s="14"/>
      <c r="C123" s="14">
        <v>57726.48</v>
      </c>
      <c r="D123" s="14">
        <v>89050.27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0"/>
        <v>146776.75</v>
      </c>
      <c r="P123" s="31"/>
      <c r="Q123" s="31"/>
    </row>
    <row r="124" spans="1:17">
      <c r="A124" s="12" t="s">
        <v>131</v>
      </c>
      <c r="B124" s="14"/>
      <c r="C124" s="14">
        <v>57726.48</v>
      </c>
      <c r="D124" s="14">
        <v>89050.27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si="0"/>
        <v>146776.75</v>
      </c>
      <c r="P124" s="31"/>
      <c r="Q124" s="31"/>
    </row>
    <row r="125" spans="1:17">
      <c r="A125" s="12" t="s">
        <v>132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>
        <f t="shared" si="0"/>
        <v>0</v>
      </c>
      <c r="P125" s="31"/>
      <c r="Q125" s="31"/>
    </row>
    <row r="126" spans="1:17">
      <c r="A126" s="12" t="s">
        <v>133</v>
      </c>
      <c r="B126" s="13"/>
      <c r="C126" s="13">
        <v>57726.48</v>
      </c>
      <c r="D126" s="13">
        <v>89050.27</v>
      </c>
      <c r="E126" s="13">
        <f t="shared" ref="E126:O126" si="1">E123-(E114-E115+E119-E120+E116+E117)*0.75</f>
        <v>0</v>
      </c>
      <c r="F126" s="13">
        <f t="shared" si="1"/>
        <v>0</v>
      </c>
      <c r="G126" s="13">
        <f t="shared" si="1"/>
        <v>0</v>
      </c>
      <c r="H126" s="13">
        <f t="shared" si="1"/>
        <v>0</v>
      </c>
      <c r="I126" s="13">
        <f t="shared" si="1"/>
        <v>0</v>
      </c>
      <c r="J126" s="13">
        <f t="shared" si="1"/>
        <v>0</v>
      </c>
      <c r="K126" s="13">
        <f t="shared" si="1"/>
        <v>0</v>
      </c>
      <c r="L126" s="13">
        <f t="shared" si="1"/>
        <v>0</v>
      </c>
      <c r="M126" s="13">
        <f t="shared" ref="M126" si="2">M123-(M114-M115+M119-M120+M116+M117)*0.75</f>
        <v>0</v>
      </c>
      <c r="N126" s="13">
        <f t="shared" si="1"/>
        <v>0</v>
      </c>
      <c r="O126" s="13">
        <f t="shared" si="1"/>
        <v>146776.75</v>
      </c>
      <c r="P126" s="31"/>
      <c r="Q126" s="31"/>
    </row>
    <row r="127" spans="1:17">
      <c r="A127" s="12" t="s">
        <v>134</v>
      </c>
      <c r="B127" s="13"/>
      <c r="C127" s="13">
        <f>C126</f>
        <v>57726.48</v>
      </c>
      <c r="D127" s="13">
        <f t="shared" ref="D127:N127" si="3">D126</f>
        <v>89050.27</v>
      </c>
      <c r="E127" s="13">
        <f t="shared" si="3"/>
        <v>0</v>
      </c>
      <c r="F127" s="13">
        <f t="shared" si="3"/>
        <v>0</v>
      </c>
      <c r="G127" s="13">
        <f t="shared" si="3"/>
        <v>0</v>
      </c>
      <c r="H127" s="13">
        <f t="shared" si="3"/>
        <v>0</v>
      </c>
      <c r="I127" s="13">
        <f t="shared" si="3"/>
        <v>0</v>
      </c>
      <c r="J127" s="13">
        <f t="shared" si="3"/>
        <v>0</v>
      </c>
      <c r="K127" s="13">
        <f t="shared" si="3"/>
        <v>0</v>
      </c>
      <c r="L127" s="13">
        <f t="shared" si="3"/>
        <v>0</v>
      </c>
      <c r="M127" s="13">
        <f t="shared" ref="M127" si="4">M126</f>
        <v>0</v>
      </c>
      <c r="N127" s="13">
        <f t="shared" si="3"/>
        <v>0</v>
      </c>
      <c r="O127" s="13">
        <f t="shared" si="0"/>
        <v>146776.75</v>
      </c>
      <c r="P127" s="31"/>
      <c r="Q127" s="31"/>
    </row>
    <row r="128" spans="1:17">
      <c r="A128" s="12" t="s">
        <v>135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>
        <f t="shared" si="0"/>
        <v>0</v>
      </c>
      <c r="P128" s="31"/>
      <c r="Q128" s="31"/>
    </row>
    <row r="130" spans="1:17">
      <c r="G130" s="31"/>
    </row>
    <row r="132" spans="1:17">
      <c r="A132" s="33"/>
      <c r="B132" s="33"/>
      <c r="C132" s="34"/>
      <c r="D132" s="34"/>
      <c r="E132" s="34"/>
      <c r="F132" s="34"/>
      <c r="G132" s="34">
        <v>0</v>
      </c>
      <c r="H132" s="34">
        <v>0</v>
      </c>
      <c r="I132" s="34"/>
      <c r="J132" s="34"/>
      <c r="K132" s="34"/>
      <c r="L132" s="34"/>
      <c r="M132" s="34"/>
      <c r="N132" s="34"/>
      <c r="O132" s="34"/>
    </row>
    <row r="133" spans="1:17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  <c r="P133" s="35"/>
      <c r="Q133" s="35"/>
    </row>
    <row r="134" spans="1:17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7">
      <c r="A135" s="12" t="s">
        <v>137</v>
      </c>
      <c r="B135" s="13"/>
      <c r="C135" s="13">
        <v>100000</v>
      </c>
      <c r="D135" s="13">
        <v>300000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400000</v>
      </c>
      <c r="P135" s="31"/>
      <c r="Q135" s="31"/>
    </row>
    <row r="136" spans="1:17">
      <c r="A136" s="12" t="s">
        <v>138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9" si="5">SUM(C136:N136)</f>
        <v>0</v>
      </c>
      <c r="P136" s="31"/>
      <c r="Q136" s="31"/>
    </row>
    <row r="137" spans="1:17">
      <c r="A137" s="12" t="s">
        <v>139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5"/>
        <v>0</v>
      </c>
      <c r="P137" s="31"/>
      <c r="Q137" s="31"/>
    </row>
    <row r="138" spans="1:17">
      <c r="A138" s="12" t="s">
        <v>140</v>
      </c>
      <c r="B138" s="13"/>
      <c r="C138" s="13">
        <v>100000</v>
      </c>
      <c r="D138" s="13">
        <v>300000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5"/>
        <v>400000</v>
      </c>
      <c r="P138" s="31"/>
      <c r="Q138" s="31"/>
    </row>
    <row r="139" spans="1:17">
      <c r="A139" s="12" t="s">
        <v>141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5"/>
        <v>0</v>
      </c>
      <c r="P139" s="31"/>
      <c r="Q139" s="31"/>
    </row>
    <row r="140" spans="1:17">
      <c r="A140" s="12" t="s">
        <v>142</v>
      </c>
      <c r="B140" s="13"/>
      <c r="C140" s="13">
        <v>11520</v>
      </c>
      <c r="D140" s="13">
        <v>19145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5"/>
        <v>30665</v>
      </c>
      <c r="P140" s="31"/>
      <c r="Q140" s="31"/>
    </row>
    <row r="141" spans="1:17">
      <c r="A141" s="12" t="s">
        <v>143</v>
      </c>
      <c r="B141" s="13"/>
      <c r="C141" s="13">
        <v>103235.52</v>
      </c>
      <c r="D141" s="13">
        <v>17109.97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5"/>
        <v>120345.49</v>
      </c>
      <c r="P141" s="31"/>
      <c r="Q141" s="31"/>
    </row>
    <row r="142" spans="1:17">
      <c r="A142" s="12" t="s">
        <v>144</v>
      </c>
      <c r="B142" s="13"/>
      <c r="C142" s="13">
        <v>7621.2</v>
      </c>
      <c r="D142" s="13">
        <v>41.6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5"/>
        <v>7662.8</v>
      </c>
      <c r="P142" s="31"/>
      <c r="Q142" s="31"/>
    </row>
    <row r="143" spans="1:17">
      <c r="A143" s="12" t="s">
        <v>145</v>
      </c>
      <c r="B143" s="13"/>
      <c r="C143" s="13">
        <v>122376.72</v>
      </c>
      <c r="D143" s="13">
        <v>36296.57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5"/>
        <v>158673.29</v>
      </c>
      <c r="P143" s="31"/>
      <c r="Q143" s="31"/>
    </row>
    <row r="144" spans="1:17">
      <c r="A144" s="12" t="s">
        <v>146</v>
      </c>
      <c r="B144" s="13"/>
      <c r="C144" s="13">
        <v>-22376.720000000001</v>
      </c>
      <c r="D144" s="13">
        <v>263703.43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5"/>
        <v>241326.71</v>
      </c>
      <c r="P144" s="31"/>
      <c r="Q144" s="31"/>
    </row>
    <row r="145" spans="1:17">
      <c r="A145" s="12" t="s">
        <v>147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5"/>
        <v>0</v>
      </c>
      <c r="P145" s="31"/>
      <c r="Q145" s="31"/>
    </row>
    <row r="146" spans="1:17">
      <c r="A146" s="12" t="s">
        <v>148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5"/>
        <v>0</v>
      </c>
      <c r="P146" s="31"/>
      <c r="Q146" s="31"/>
    </row>
    <row r="147" spans="1:17">
      <c r="A147" s="12" t="s">
        <v>149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5"/>
        <v>0</v>
      </c>
      <c r="P147" s="31"/>
      <c r="Q147" s="31"/>
    </row>
    <row r="148" spans="1:17">
      <c r="A148" s="12" t="s">
        <v>150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5"/>
        <v>0</v>
      </c>
      <c r="P148" s="31"/>
      <c r="Q148" s="31"/>
    </row>
    <row r="149" spans="1:17">
      <c r="A149" s="12" t="s">
        <v>151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5"/>
        <v>0</v>
      </c>
      <c r="P149" s="31"/>
      <c r="Q149" s="31"/>
    </row>
    <row r="150" spans="1:17">
      <c r="A150" s="12" t="s">
        <v>152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5"/>
        <v>0</v>
      </c>
      <c r="P150" s="31"/>
      <c r="Q150" s="31"/>
    </row>
    <row r="151" spans="1:17">
      <c r="A151" s="12" t="s">
        <v>153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5"/>
        <v>0</v>
      </c>
      <c r="P151" s="31"/>
      <c r="Q151" s="31"/>
    </row>
    <row r="152" spans="1:17">
      <c r="A152" s="12" t="s">
        <v>154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5"/>
        <v>0</v>
      </c>
      <c r="P152" s="31"/>
      <c r="Q152" s="31"/>
    </row>
    <row r="153" spans="1:17">
      <c r="A153" s="12" t="s">
        <v>155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5"/>
        <v>0</v>
      </c>
      <c r="P153" s="31"/>
      <c r="Q153" s="31"/>
    </row>
    <row r="154" spans="1:17">
      <c r="A154" s="12" t="s">
        <v>156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5"/>
        <v>0</v>
      </c>
      <c r="P154" s="31"/>
      <c r="Q154" s="31"/>
    </row>
    <row r="155" spans="1:17">
      <c r="A155" s="12" t="s">
        <v>157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5"/>
        <v>0</v>
      </c>
      <c r="P155" s="31"/>
      <c r="Q155" s="31"/>
    </row>
    <row r="156" spans="1:17">
      <c r="A156" s="12" t="s">
        <v>158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5"/>
        <v>0</v>
      </c>
      <c r="P156" s="31"/>
      <c r="Q156" s="31"/>
    </row>
    <row r="157" spans="1:17">
      <c r="A157" s="12" t="s">
        <v>159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5"/>
        <v>0</v>
      </c>
      <c r="P157" s="31"/>
      <c r="Q157" s="31"/>
    </row>
    <row r="158" spans="1:17">
      <c r="A158" s="12" t="s">
        <v>160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5"/>
        <v>0</v>
      </c>
      <c r="P158" s="31"/>
      <c r="Q158" s="31"/>
    </row>
    <row r="159" spans="1:17">
      <c r="A159" s="12" t="s">
        <v>161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5"/>
        <v>0</v>
      </c>
      <c r="P159" s="31"/>
      <c r="Q159" s="31"/>
    </row>
    <row r="160" spans="1:17">
      <c r="A160" s="12" t="s">
        <v>162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5"/>
        <v>0</v>
      </c>
      <c r="P160" s="31"/>
      <c r="Q160" s="31"/>
    </row>
    <row r="161" spans="1:17">
      <c r="A161" s="12" t="s">
        <v>163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5"/>
        <v>0</v>
      </c>
      <c r="P161" s="31"/>
      <c r="Q161" s="31"/>
    </row>
    <row r="162" spans="1:17">
      <c r="A162" s="12" t="s">
        <v>164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5"/>
        <v>0</v>
      </c>
      <c r="P162" s="31"/>
      <c r="Q162" s="31"/>
    </row>
    <row r="163" spans="1:17">
      <c r="A163" s="12" t="s">
        <v>165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5"/>
        <v>0</v>
      </c>
      <c r="P163" s="31"/>
      <c r="Q163" s="31"/>
    </row>
    <row r="164" spans="1:17">
      <c r="A164" s="12" t="s">
        <v>166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5"/>
        <v>0</v>
      </c>
      <c r="P164" s="31"/>
      <c r="Q164" s="31"/>
    </row>
    <row r="165" spans="1:17">
      <c r="A165" s="12" t="s">
        <v>167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5"/>
        <v>0</v>
      </c>
      <c r="P165" s="31"/>
      <c r="Q165" s="31"/>
    </row>
    <row r="166" spans="1:17">
      <c r="A166" s="12" t="s">
        <v>168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5"/>
        <v>0</v>
      </c>
      <c r="P166" s="31"/>
      <c r="Q166" s="31"/>
    </row>
    <row r="167" spans="1:17">
      <c r="A167" s="12" t="s">
        <v>169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5"/>
        <v>0</v>
      </c>
      <c r="P167" s="31"/>
      <c r="Q167" s="31"/>
    </row>
    <row r="168" spans="1:17">
      <c r="A168" s="12" t="s">
        <v>170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5"/>
        <v>0</v>
      </c>
      <c r="P168" s="31"/>
      <c r="Q168" s="31"/>
    </row>
    <row r="169" spans="1:17">
      <c r="A169" s="12" t="s">
        <v>171</v>
      </c>
      <c r="B169" s="13"/>
      <c r="C169" s="13">
        <v>-22376.719999999699</v>
      </c>
      <c r="D169" s="13">
        <v>263703.43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5"/>
        <v>241326.71000000028</v>
      </c>
      <c r="P169" s="31"/>
      <c r="Q169" s="31"/>
    </row>
    <row r="170" spans="1:17">
      <c r="A170" s="12" t="s">
        <v>172</v>
      </c>
      <c r="B170" s="13"/>
      <c r="C170" s="13">
        <v>3887014.46</v>
      </c>
      <c r="D170" s="13">
        <v>3864637.74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3887014.46</v>
      </c>
      <c r="P170" s="31"/>
      <c r="Q170" s="31"/>
    </row>
    <row r="171" spans="1:17">
      <c r="A171" s="12" t="s">
        <v>173</v>
      </c>
      <c r="B171" s="13"/>
      <c r="C171" s="13">
        <v>3864637.74</v>
      </c>
      <c r="D171" s="13">
        <v>4128341.17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4128341.1700000004</v>
      </c>
      <c r="P171" s="31"/>
      <c r="Q171" s="31"/>
    </row>
    <row r="172" spans="1:17">
      <c r="A172" s="12" t="s">
        <v>174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31"/>
      <c r="Q172" s="31"/>
    </row>
    <row r="173" spans="1:17">
      <c r="A173" s="12" t="s">
        <v>175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31"/>
      <c r="Q173" s="31"/>
    </row>
    <row r="174" spans="1:17">
      <c r="A174" s="12" t="s">
        <v>176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31"/>
      <c r="Q174" s="31"/>
    </row>
    <row r="175" spans="1:17">
      <c r="A175" s="12" t="s">
        <v>177</v>
      </c>
      <c r="B175" s="13"/>
      <c r="C175" s="13">
        <v>57726.48</v>
      </c>
      <c r="D175" s="13">
        <v>89050.27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6">SUM(C175:N175)</f>
        <v>146776.75</v>
      </c>
      <c r="P175" s="31"/>
      <c r="Q175" s="31"/>
    </row>
    <row r="176" spans="1:17">
      <c r="A176" s="12" t="s">
        <v>178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6"/>
        <v>0</v>
      </c>
      <c r="P176" s="31"/>
      <c r="Q176" s="31"/>
    </row>
    <row r="177" spans="1:17">
      <c r="A177" s="12" t="s">
        <v>179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6"/>
        <v>0</v>
      </c>
      <c r="P177" s="31"/>
      <c r="Q177" s="31"/>
    </row>
    <row r="178" spans="1:17">
      <c r="A178" s="12" t="s">
        <v>180</v>
      </c>
      <c r="B178" s="13"/>
      <c r="C178" s="13">
        <v>910.42</v>
      </c>
      <c r="D178" s="13">
        <v>910.42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6"/>
        <v>1820.84</v>
      </c>
      <c r="P178" s="31"/>
      <c r="Q178" s="31"/>
    </row>
    <row r="179" spans="1:17">
      <c r="A179" s="12" t="s">
        <v>181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6"/>
        <v>0</v>
      </c>
      <c r="P179" s="31"/>
      <c r="Q179" s="31"/>
    </row>
    <row r="180" spans="1:17">
      <c r="A180" s="12" t="s">
        <v>182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6"/>
        <v>0</v>
      </c>
      <c r="P180" s="31"/>
      <c r="Q180" s="31"/>
    </row>
    <row r="181" spans="1:17">
      <c r="A181" s="12" t="s">
        <v>183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6"/>
        <v>0</v>
      </c>
      <c r="P181" s="31"/>
      <c r="Q181" s="31"/>
    </row>
    <row r="182" spans="1:17">
      <c r="A182" s="12" t="s">
        <v>184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6"/>
        <v>0</v>
      </c>
      <c r="P182" s="31"/>
      <c r="Q182" s="31"/>
    </row>
    <row r="183" spans="1:17">
      <c r="A183" s="12" t="s">
        <v>185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6"/>
        <v>0</v>
      </c>
      <c r="P183" s="31"/>
      <c r="Q183" s="31"/>
    </row>
    <row r="184" spans="1:17">
      <c r="A184" s="12" t="s">
        <v>186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6"/>
        <v>0</v>
      </c>
      <c r="P184" s="31"/>
      <c r="Q184" s="31"/>
    </row>
    <row r="185" spans="1:17">
      <c r="A185" s="12" t="s">
        <v>187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6"/>
        <v>0</v>
      </c>
      <c r="P185" s="31"/>
      <c r="Q185" s="31"/>
    </row>
    <row r="186" spans="1:17">
      <c r="A186" s="12" t="s">
        <v>188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6"/>
        <v>0</v>
      </c>
      <c r="P186" s="31"/>
      <c r="Q186" s="31"/>
    </row>
    <row r="187" spans="1:17">
      <c r="A187" s="12" t="s">
        <v>189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6"/>
        <v>0</v>
      </c>
      <c r="P187" s="31"/>
      <c r="Q187" s="31"/>
    </row>
    <row r="188" spans="1:17">
      <c r="A188" s="12" t="s">
        <v>190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6"/>
        <v>0</v>
      </c>
      <c r="P188" s="31"/>
      <c r="Q188" s="31"/>
    </row>
    <row r="189" spans="1:17">
      <c r="A189" s="12" t="s">
        <v>191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6"/>
        <v>0</v>
      </c>
      <c r="P189" s="31"/>
      <c r="Q189" s="31"/>
    </row>
    <row r="190" spans="1:17">
      <c r="A190" s="12" t="s">
        <v>192</v>
      </c>
      <c r="B190" s="13"/>
      <c r="C190" s="13">
        <v>44786.25</v>
      </c>
      <c r="D190" s="13">
        <v>-228244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6"/>
        <v>-183457.75</v>
      </c>
      <c r="P190" s="31"/>
      <c r="Q190" s="31"/>
    </row>
    <row r="191" spans="1:17">
      <c r="A191" s="12" t="s">
        <v>193</v>
      </c>
      <c r="B191" s="13"/>
      <c r="C191" s="13">
        <v>-875</v>
      </c>
      <c r="D191" s="13">
        <v>117662.8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6"/>
        <v>116787.8</v>
      </c>
      <c r="P191" s="31"/>
      <c r="Q191" s="31"/>
    </row>
    <row r="192" spans="1:17">
      <c r="A192" s="12" t="s">
        <v>194</v>
      </c>
      <c r="B192" s="13"/>
      <c r="C192" s="13">
        <v>-124924.87</v>
      </c>
      <c r="D192" s="13">
        <v>284323.94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6"/>
        <v>159399.07</v>
      </c>
      <c r="P192" s="31"/>
      <c r="Q192" s="31"/>
    </row>
    <row r="193" spans="1:17">
      <c r="A193" s="12" t="s">
        <v>195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6"/>
        <v>0</v>
      </c>
      <c r="P193" s="31"/>
      <c r="Q193" s="31"/>
    </row>
    <row r="194" spans="1:17">
      <c r="A194" s="12" t="s">
        <v>146</v>
      </c>
      <c r="B194" s="13"/>
      <c r="C194" s="13">
        <v>-22376.719999999899</v>
      </c>
      <c r="D194" s="13">
        <v>263703.43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6"/>
        <v>241326.71000000008</v>
      </c>
      <c r="P194" s="31"/>
      <c r="Q194" s="31"/>
    </row>
    <row r="195" spans="1:17">
      <c r="A195" s="12" t="s">
        <v>196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1"/>
      <c r="Q195" s="31"/>
    </row>
    <row r="196" spans="1:17">
      <c r="A196" s="12" t="s">
        <v>197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1"/>
      <c r="Q196" s="31"/>
    </row>
    <row r="197" spans="1:17">
      <c r="A197" s="12" t="s">
        <v>198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31"/>
      <c r="Q197" s="31"/>
    </row>
    <row r="198" spans="1:17">
      <c r="A198" s="12" t="s">
        <v>199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31"/>
      <c r="Q198" s="31"/>
    </row>
    <row r="199" spans="1:17">
      <c r="A199" s="12" t="s">
        <v>200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1"/>
      <c r="Q199" s="31"/>
    </row>
    <row r="200" spans="1:17">
      <c r="A200" s="12" t="s">
        <v>201</v>
      </c>
      <c r="B200" s="13"/>
      <c r="C200" s="13">
        <v>3864637.74</v>
      </c>
      <c r="D200" s="13">
        <v>4128341.17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4128341.1700000004</v>
      </c>
      <c r="P200" s="31"/>
      <c r="Q200" s="31"/>
    </row>
    <row r="201" spans="1:17">
      <c r="A201" s="12" t="s">
        <v>202</v>
      </c>
      <c r="B201" s="13"/>
      <c r="C201" s="13">
        <v>3887014.46</v>
      </c>
      <c r="D201" s="13">
        <v>3864637.74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3887014.46</v>
      </c>
      <c r="P201" s="31"/>
      <c r="Q201" s="31"/>
    </row>
    <row r="202" spans="1:17">
      <c r="A202" s="12" t="s">
        <v>203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31"/>
      <c r="Q202" s="31"/>
    </row>
    <row r="203" spans="1:17">
      <c r="A203" s="12" t="s">
        <v>204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31"/>
      <c r="Q203" s="31"/>
    </row>
    <row r="204" spans="1:17">
      <c r="A204" s="12" t="s">
        <v>205</v>
      </c>
      <c r="B204" s="13"/>
      <c r="C204" s="13">
        <v>-22376.719999999699</v>
      </c>
      <c r="D204" s="13">
        <v>263703.43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241326.71000000043</v>
      </c>
      <c r="P204" s="31"/>
      <c r="Q204" s="31"/>
    </row>
    <row r="206" spans="1:17" s="1" customFormat="1" ht="11.25">
      <c r="C206" s="1">
        <f>C175-C123</f>
        <v>0</v>
      </c>
      <c r="D206" s="1">
        <f t="shared" ref="D206:O206" si="7">D175-D123</f>
        <v>0</v>
      </c>
      <c r="E206" s="1">
        <f t="shared" si="7"/>
        <v>0</v>
      </c>
      <c r="F206" s="1">
        <f t="shared" si="7"/>
        <v>0</v>
      </c>
      <c r="G206" s="1">
        <f t="shared" si="7"/>
        <v>0</v>
      </c>
      <c r="H206" s="1">
        <f t="shared" si="7"/>
        <v>0</v>
      </c>
      <c r="I206" s="1">
        <f t="shared" si="7"/>
        <v>0</v>
      </c>
      <c r="J206" s="1">
        <f t="shared" si="7"/>
        <v>0</v>
      </c>
      <c r="K206" s="1">
        <f t="shared" si="7"/>
        <v>0</v>
      </c>
      <c r="L206" s="1">
        <f t="shared" si="7"/>
        <v>0</v>
      </c>
      <c r="M206" s="1">
        <f t="shared" si="7"/>
        <v>0</v>
      </c>
      <c r="N206" s="1">
        <f t="shared" si="7"/>
        <v>0</v>
      </c>
      <c r="O206" s="1">
        <f t="shared" si="7"/>
        <v>0</v>
      </c>
    </row>
    <row r="207" spans="1:17" s="1" customFormat="1" ht="11.25">
      <c r="C207" s="1">
        <f>C194-C144</f>
        <v>1.0186340659856796E-10</v>
      </c>
      <c r="D207" s="1">
        <f t="shared" ref="D207:O207" si="8">D194-D144</f>
        <v>0</v>
      </c>
      <c r="E207" s="1">
        <f t="shared" si="8"/>
        <v>0</v>
      </c>
      <c r="F207" s="1">
        <f t="shared" si="8"/>
        <v>0</v>
      </c>
      <c r="G207" s="1">
        <f t="shared" si="8"/>
        <v>0</v>
      </c>
      <c r="H207" s="1">
        <f t="shared" si="8"/>
        <v>0</v>
      </c>
      <c r="I207" s="1">
        <f t="shared" si="8"/>
        <v>0</v>
      </c>
      <c r="J207" s="1">
        <f t="shared" si="8"/>
        <v>0</v>
      </c>
      <c r="K207" s="1">
        <f t="shared" si="8"/>
        <v>0</v>
      </c>
      <c r="L207" s="1">
        <f t="shared" si="8"/>
        <v>0</v>
      </c>
      <c r="M207" s="1">
        <f t="shared" si="8"/>
        <v>0</v>
      </c>
      <c r="N207" s="1">
        <f t="shared" si="8"/>
        <v>0</v>
      </c>
      <c r="O207" s="1">
        <f t="shared" si="8"/>
        <v>0</v>
      </c>
    </row>
    <row r="208" spans="1:17" s="1" customFormat="1" ht="11.25">
      <c r="C208" s="1">
        <f t="shared" ref="C208:N208" si="9">C200-C7</f>
        <v>0</v>
      </c>
      <c r="D208" s="1">
        <f t="shared" si="9"/>
        <v>0</v>
      </c>
      <c r="E208" s="1">
        <f t="shared" si="9"/>
        <v>0</v>
      </c>
      <c r="F208" s="1">
        <f t="shared" si="9"/>
        <v>0</v>
      </c>
      <c r="G208" s="1">
        <f t="shared" si="9"/>
        <v>0</v>
      </c>
      <c r="H208" s="1">
        <f t="shared" si="9"/>
        <v>0</v>
      </c>
      <c r="I208" s="1">
        <f t="shared" si="9"/>
        <v>0</v>
      </c>
      <c r="J208" s="1">
        <f t="shared" si="9"/>
        <v>0</v>
      </c>
      <c r="K208" s="1">
        <f t="shared" si="9"/>
        <v>0</v>
      </c>
      <c r="L208" s="1">
        <f t="shared" si="9"/>
        <v>0</v>
      </c>
      <c r="M208" s="1">
        <f t="shared" si="9"/>
        <v>0</v>
      </c>
      <c r="N208" s="1">
        <f t="shared" si="9"/>
        <v>0</v>
      </c>
    </row>
    <row r="209" spans="3:15" s="1" customFormat="1" ht="11.25">
      <c r="C209" s="1">
        <f t="shared" ref="C209:O209" si="10">B90+C123-C90</f>
        <v>0</v>
      </c>
      <c r="D209" s="1">
        <f>C90+D123-D90</f>
        <v>0</v>
      </c>
      <c r="E209" s="1">
        <f>D90+E123-E90</f>
        <v>6275567.4299999997</v>
      </c>
      <c r="F209" s="1">
        <f t="shared" si="10"/>
        <v>0</v>
      </c>
      <c r="G209" s="1">
        <f t="shared" si="10"/>
        <v>0</v>
      </c>
      <c r="H209" s="1">
        <f t="shared" si="10"/>
        <v>0</v>
      </c>
      <c r="I209" s="1">
        <f t="shared" si="10"/>
        <v>0</v>
      </c>
      <c r="J209" s="1">
        <f t="shared" si="10"/>
        <v>0</v>
      </c>
      <c r="K209" s="1">
        <f t="shared" si="10"/>
        <v>0</v>
      </c>
      <c r="L209" s="1">
        <f t="shared" si="10"/>
        <v>0</v>
      </c>
      <c r="M209" s="1">
        <f t="shared" si="10"/>
        <v>0</v>
      </c>
      <c r="N209" s="1">
        <f t="shared" si="10"/>
        <v>0</v>
      </c>
      <c r="O209" s="1">
        <f t="shared" si="10"/>
        <v>146776.75</v>
      </c>
    </row>
    <row r="212" spans="3:15">
      <c r="C212" s="31"/>
      <c r="E212" s="31"/>
    </row>
    <row r="214" spans="3:15">
      <c r="E214" s="38">
        <f>E212+O123-E90</f>
        <v>146776.75</v>
      </c>
    </row>
    <row r="216" spans="3:15">
      <c r="E216" s="31"/>
    </row>
  </sheetData>
  <phoneticPr fontId="10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Q209"/>
  <sheetViews>
    <sheetView workbookViewId="0">
      <pane xSplit="1" ySplit="5" topLeftCell="B183" activePane="bottomRight" state="frozen"/>
      <selection pane="topRight"/>
      <selection pane="bottomLeft"/>
      <selection pane="bottomRight" activeCell="D194" sqref="D194:D204"/>
    </sheetView>
  </sheetViews>
  <sheetFormatPr defaultColWidth="9" defaultRowHeight="13.5"/>
  <cols>
    <col min="1" max="1" width="26.75" customWidth="1"/>
    <col min="2" max="15" width="14.875" customWidth="1"/>
  </cols>
  <sheetData>
    <row r="1" spans="1:15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5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2" t="s">
        <v>19</v>
      </c>
      <c r="B7" s="13">
        <v>268150.01</v>
      </c>
      <c r="C7" s="13">
        <v>254670.31</v>
      </c>
      <c r="D7" s="13">
        <v>254370.31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12" t="s">
        <v>21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2" t="s">
        <v>22</v>
      </c>
      <c r="B10" s="13">
        <v>12773.07</v>
      </c>
      <c r="C10" s="13">
        <v>12773.07</v>
      </c>
      <c r="D10" s="13">
        <v>12773.07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12" t="s">
        <v>23</v>
      </c>
      <c r="B11" s="13">
        <v>0</v>
      </c>
      <c r="C11" s="13">
        <v>0</v>
      </c>
      <c r="D11" s="13">
        <v>0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12" t="s">
        <v>24</v>
      </c>
      <c r="B12" s="14">
        <v>12773.07</v>
      </c>
      <c r="C12" s="14">
        <v>12773.07</v>
      </c>
      <c r="D12" s="14">
        <v>12773.07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12" t="s">
        <v>25</v>
      </c>
      <c r="B13" s="13"/>
      <c r="C13" s="13">
        <v>0</v>
      </c>
      <c r="D13" s="13">
        <v>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2" t="s">
        <v>26</v>
      </c>
      <c r="B14" s="13"/>
      <c r="C14" s="13">
        <v>0</v>
      </c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2" t="s">
        <v>27</v>
      </c>
      <c r="B15" s="13"/>
      <c r="C15" s="13">
        <v>0</v>
      </c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2" t="s">
        <v>28</v>
      </c>
      <c r="B16" s="13">
        <v>4930.18</v>
      </c>
      <c r="C16" s="13">
        <v>4404.88</v>
      </c>
      <c r="D16" s="13">
        <v>4404.88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2" t="s">
        <v>29</v>
      </c>
      <c r="B17" s="13">
        <v>986.05</v>
      </c>
      <c r="C17" s="13">
        <v>986.05</v>
      </c>
      <c r="D17" s="13">
        <v>986.05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2" t="s">
        <v>30</v>
      </c>
      <c r="B18" s="14">
        <v>3944.13</v>
      </c>
      <c r="C18" s="14">
        <v>3418.83</v>
      </c>
      <c r="D18" s="14">
        <v>3418.83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 t="s">
        <v>31</v>
      </c>
      <c r="B19" s="13">
        <v>2018.54</v>
      </c>
      <c r="C19" s="13">
        <v>2018.54</v>
      </c>
      <c r="D19" s="13">
        <v>2018.54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2" t="s">
        <v>32</v>
      </c>
      <c r="B20" s="13">
        <v>0</v>
      </c>
      <c r="C20" s="13">
        <v>0</v>
      </c>
      <c r="D20" s="13">
        <v>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2" t="s">
        <v>33</v>
      </c>
      <c r="B21" s="14">
        <v>2018.54</v>
      </c>
      <c r="C21" s="14">
        <v>2018.54</v>
      </c>
      <c r="D21" s="14">
        <v>2018.54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 t="s">
        <v>34</v>
      </c>
      <c r="B22" s="14">
        <v>0</v>
      </c>
      <c r="C22" s="14">
        <v>0</v>
      </c>
      <c r="D22" s="14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2" t="s">
        <v>35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2" t="s">
        <v>36</v>
      </c>
      <c r="B24" s="13">
        <v>38883.699999999997</v>
      </c>
      <c r="C24" s="13">
        <v>38883.700000000004</v>
      </c>
      <c r="D24" s="13">
        <v>38883.700000000004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2" t="s">
        <v>37</v>
      </c>
      <c r="B25" s="14">
        <v>325769.45</v>
      </c>
      <c r="C25" s="14">
        <v>311764.45</v>
      </c>
      <c r="D25" s="14">
        <v>311464.45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2" t="s">
        <v>38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2" t="s">
        <v>39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2" t="s">
        <v>40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2" t="s">
        <v>41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2" t="s">
        <v>42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2" t="s">
        <v>43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2" t="s">
        <v>44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2" t="s">
        <v>45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2" t="s">
        <v>46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2" t="s">
        <v>47</v>
      </c>
      <c r="B35" s="13">
        <v>15381.48</v>
      </c>
      <c r="C35" s="13">
        <v>15381.48</v>
      </c>
      <c r="D35" s="13">
        <v>15381.48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2" t="s">
        <v>48</v>
      </c>
      <c r="B36" s="13">
        <v>15381.48</v>
      </c>
      <c r="C36" s="13">
        <v>15381.48</v>
      </c>
      <c r="D36" s="13">
        <v>15381.48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2" t="s">
        <v>49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 t="s">
        <v>50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2" t="s">
        <v>51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2" t="s">
        <v>52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2" t="s">
        <v>53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2" t="s">
        <v>54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2" t="s">
        <v>55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2" t="s">
        <v>56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2" t="s">
        <v>57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2" t="s">
        <v>58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2" t="s">
        <v>59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2" t="s">
        <v>60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2" t="s">
        <v>61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>
      <c r="A50" s="12" t="s">
        <v>62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2" t="s">
        <v>63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2" t="s">
        <v>64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2" t="s">
        <v>65</v>
      </c>
      <c r="B53" s="13">
        <v>5633.54</v>
      </c>
      <c r="C53" s="13">
        <v>5633.54</v>
      </c>
      <c r="D53" s="13">
        <v>5633.54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2" t="s">
        <v>66</v>
      </c>
      <c r="B54" s="13">
        <v>0</v>
      </c>
      <c r="C54" s="13">
        <v>0</v>
      </c>
      <c r="D54" s="13">
        <v>0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2" t="s">
        <v>67</v>
      </c>
      <c r="B55" s="14">
        <v>5633.54</v>
      </c>
      <c r="C55" s="14">
        <v>5633.54</v>
      </c>
      <c r="D55" s="14">
        <v>5633.54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>
      <c r="A56" s="12" t="s">
        <v>68</v>
      </c>
      <c r="B56" s="15">
        <v>331402.99</v>
      </c>
      <c r="C56" s="15">
        <v>317397.99</v>
      </c>
      <c r="D56" s="15">
        <v>317097.99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2" t="s">
        <v>69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2" t="s">
        <v>70</v>
      </c>
      <c r="B59" s="13"/>
      <c r="C59" s="13">
        <v>0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2" t="s">
        <v>71</v>
      </c>
      <c r="B60" s="13"/>
      <c r="C60" s="13">
        <v>0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2" t="s">
        <v>72</v>
      </c>
      <c r="B61" s="13"/>
      <c r="C61" s="13">
        <v>0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2" t="s">
        <v>73</v>
      </c>
      <c r="B62" s="13">
        <v>991100</v>
      </c>
      <c r="C62" s="13">
        <v>991100</v>
      </c>
      <c r="D62" s="13">
        <v>991100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2" t="s">
        <v>74</v>
      </c>
      <c r="B63" s="13">
        <v>0</v>
      </c>
      <c r="C63" s="13">
        <v>0</v>
      </c>
      <c r="D63" s="13">
        <v>0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2" t="s">
        <v>75</v>
      </c>
      <c r="B64" s="13">
        <v>0</v>
      </c>
      <c r="C64" s="13">
        <v>0</v>
      </c>
      <c r="D64" s="13">
        <v>0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2" t="s">
        <v>76</v>
      </c>
      <c r="B65" s="13">
        <v>334.880000000005</v>
      </c>
      <c r="C65" s="13">
        <v>334.88000000000466</v>
      </c>
      <c r="D65" s="13">
        <v>334.88000000000466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2" t="s">
        <v>77</v>
      </c>
      <c r="B66" s="13">
        <v>0</v>
      </c>
      <c r="C66" s="13">
        <v>0</v>
      </c>
      <c r="D66" s="13">
        <v>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2" t="s">
        <v>78</v>
      </c>
      <c r="B67" s="13">
        <v>0</v>
      </c>
      <c r="C67" s="13">
        <v>0</v>
      </c>
      <c r="D67" s="13"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2" t="s">
        <v>79</v>
      </c>
      <c r="B68" s="13">
        <v>700182.36</v>
      </c>
      <c r="C68" s="13">
        <v>700182.36</v>
      </c>
      <c r="D68" s="13">
        <v>700182.36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2" t="s">
        <v>80</v>
      </c>
      <c r="B69" s="13">
        <v>0</v>
      </c>
      <c r="C69" s="13">
        <v>0</v>
      </c>
      <c r="D69" s="13">
        <v>0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2" t="s">
        <v>81</v>
      </c>
      <c r="B70" s="13">
        <v>0</v>
      </c>
      <c r="C70" s="13">
        <v>0</v>
      </c>
      <c r="D70" s="13">
        <v>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2" t="s">
        <v>82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2" t="s">
        <v>83</v>
      </c>
      <c r="B72" s="14">
        <v>1691617.24</v>
      </c>
      <c r="C72" s="14">
        <v>1691617.24</v>
      </c>
      <c r="D72" s="14">
        <v>1691617.24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2" t="s">
        <v>84</v>
      </c>
      <c r="B73" s="13"/>
      <c r="C73" s="13">
        <v>0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2" t="s">
        <v>85</v>
      </c>
      <c r="B74" s="13"/>
      <c r="C74" s="13">
        <v>0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2" t="s">
        <v>86</v>
      </c>
      <c r="B75" s="13"/>
      <c r="C75" s="13">
        <v>0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2" t="s">
        <v>87</v>
      </c>
      <c r="B76" s="13"/>
      <c r="C76" s="13">
        <v>0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2" t="s">
        <v>88</v>
      </c>
      <c r="B77" s="13"/>
      <c r="C77" s="13">
        <v>0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2" t="s">
        <v>89</v>
      </c>
      <c r="B78" s="13"/>
      <c r="C78" s="13">
        <v>0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2" t="s">
        <v>90</v>
      </c>
      <c r="B79" s="13"/>
      <c r="C79" s="13">
        <v>0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2" t="s">
        <v>91</v>
      </c>
      <c r="B80" s="13"/>
      <c r="C80" s="13">
        <v>0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2" t="s">
        <v>92</v>
      </c>
      <c r="B81" s="13"/>
      <c r="C81" s="13">
        <v>0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2" t="s">
        <v>93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2" t="s">
        <v>94</v>
      </c>
      <c r="B83" s="15">
        <v>1691617.24</v>
      </c>
      <c r="C83" s="15">
        <v>1691617.24</v>
      </c>
      <c r="D83" s="15">
        <v>1691617.24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5">
      <c r="A84" s="12" t="s">
        <v>95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2" t="s">
        <v>96</v>
      </c>
      <c r="B85" s="13">
        <v>1000000</v>
      </c>
      <c r="C85" s="13">
        <v>1000000</v>
      </c>
      <c r="D85" s="13">
        <v>1000000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2" t="s">
        <v>97</v>
      </c>
      <c r="B86" s="13">
        <v>0</v>
      </c>
      <c r="C86" s="13">
        <v>0</v>
      </c>
      <c r="D86" s="13">
        <v>0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2" t="s">
        <v>98</v>
      </c>
      <c r="B87" s="13">
        <v>0</v>
      </c>
      <c r="C87" s="13">
        <v>0</v>
      </c>
      <c r="D87" s="13">
        <v>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2" t="s">
        <v>99</v>
      </c>
      <c r="B88" s="13">
        <v>0</v>
      </c>
      <c r="C88" s="13">
        <v>0</v>
      </c>
      <c r="D88" s="13">
        <v>0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2" t="s">
        <v>100</v>
      </c>
      <c r="B89" s="13">
        <v>0</v>
      </c>
      <c r="C89" s="16">
        <v>0</v>
      </c>
      <c r="D89" s="16">
        <v>0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2" t="s">
        <v>101</v>
      </c>
      <c r="B90" s="13">
        <v>-2360214.25</v>
      </c>
      <c r="C90" s="16">
        <v>-2374219.25</v>
      </c>
      <c r="D90" s="16">
        <v>-2374519.25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2" t="s">
        <v>102</v>
      </c>
      <c r="B91" s="14">
        <v>0</v>
      </c>
      <c r="C91" s="14">
        <v>0</v>
      </c>
      <c r="D91" s="14">
        <v>0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12" t="s">
        <v>103</v>
      </c>
      <c r="B92" s="13">
        <v>0</v>
      </c>
      <c r="C92" s="13">
        <v>0</v>
      </c>
      <c r="D92" s="13">
        <v>0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2" t="s">
        <v>104</v>
      </c>
      <c r="B93" s="15">
        <v>-1360214.25</v>
      </c>
      <c r="C93" s="15">
        <v>-1374219.25</v>
      </c>
      <c r="D93" s="15">
        <v>-1374519.25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5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7" t="s">
        <v>105</v>
      </c>
      <c r="B95" s="18">
        <v>331402.99</v>
      </c>
      <c r="C95" s="18">
        <v>317397.99</v>
      </c>
      <c r="D95" s="18">
        <v>317097.99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>
      <c r="A96" s="19"/>
      <c r="B96" s="20">
        <v>0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7" ht="18.75">
      <c r="A97" s="21" t="s">
        <v>106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1:17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7">
      <c r="A99" s="25" t="s">
        <v>1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</row>
    <row r="100" spans="1:17">
      <c r="A100" s="27" t="s">
        <v>107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spans="1:17">
      <c r="A101" s="10" t="s">
        <v>3</v>
      </c>
      <c r="B101" s="11" t="s">
        <v>4</v>
      </c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</row>
    <row r="102" spans="1:17">
      <c r="A102" s="12" t="s">
        <v>109</v>
      </c>
      <c r="B102" s="14"/>
      <c r="C102" s="14">
        <v>0</v>
      </c>
      <c r="D102" s="14">
        <v>0</v>
      </c>
      <c r="E102" s="14"/>
      <c r="F102" s="14"/>
      <c r="G102" s="14"/>
      <c r="H102" s="41"/>
      <c r="I102" s="14"/>
      <c r="J102" s="14"/>
      <c r="K102" s="14"/>
      <c r="L102" s="14"/>
      <c r="M102" s="14"/>
      <c r="N102" s="14"/>
      <c r="O102" s="14">
        <f>SUM(C102:N102)</f>
        <v>0</v>
      </c>
      <c r="P102" s="31"/>
      <c r="Q102" s="31"/>
    </row>
    <row r="103" spans="1:17">
      <c r="A103" s="28" t="s">
        <v>110</v>
      </c>
      <c r="B103" s="13"/>
      <c r="C103" s="13"/>
      <c r="D103" s="13"/>
      <c r="E103" s="13"/>
      <c r="F103" s="13"/>
      <c r="G103" s="13"/>
      <c r="H103" s="42"/>
      <c r="I103" s="13"/>
      <c r="J103" s="13"/>
      <c r="K103" s="13"/>
      <c r="L103" s="13"/>
      <c r="M103" s="13"/>
      <c r="N103" s="13"/>
      <c r="O103" s="13">
        <f t="shared" ref="O103:O128" si="0">SUM(C103:N103)</f>
        <v>0</v>
      </c>
      <c r="P103" s="31"/>
      <c r="Q103" s="31"/>
    </row>
    <row r="104" spans="1:17">
      <c r="A104" s="28" t="s">
        <v>111</v>
      </c>
      <c r="B104" s="13"/>
      <c r="C104" s="13"/>
      <c r="D104" s="13"/>
      <c r="E104" s="13"/>
      <c r="F104" s="13"/>
      <c r="G104" s="13"/>
      <c r="H104" s="43"/>
      <c r="I104" s="13"/>
      <c r="J104" s="13"/>
      <c r="K104" s="13"/>
      <c r="L104" s="13"/>
      <c r="M104" s="13"/>
      <c r="N104" s="13"/>
      <c r="O104" s="13">
        <f t="shared" si="0"/>
        <v>0</v>
      </c>
      <c r="P104" s="31"/>
      <c r="Q104" s="31"/>
    </row>
    <row r="105" spans="1:17">
      <c r="A105" s="12" t="s">
        <v>112</v>
      </c>
      <c r="B105" s="14"/>
      <c r="C105" s="14">
        <v>0</v>
      </c>
      <c r="D105" s="14">
        <v>0</v>
      </c>
      <c r="E105" s="14"/>
      <c r="F105" s="14"/>
      <c r="G105" s="14"/>
      <c r="H105" s="41"/>
      <c r="I105" s="14"/>
      <c r="J105" s="14"/>
      <c r="K105" s="14"/>
      <c r="L105" s="14"/>
      <c r="M105" s="14"/>
      <c r="N105" s="14"/>
      <c r="O105" s="14">
        <f t="shared" si="0"/>
        <v>0</v>
      </c>
      <c r="P105" s="31"/>
      <c r="Q105" s="31"/>
    </row>
    <row r="106" spans="1:17">
      <c r="A106" s="28" t="s">
        <v>113</v>
      </c>
      <c r="B106" s="13"/>
      <c r="C106" s="13"/>
      <c r="D106" s="13"/>
      <c r="E106" s="13"/>
      <c r="F106" s="13"/>
      <c r="G106" s="13"/>
      <c r="H106" s="42"/>
      <c r="I106" s="13"/>
      <c r="J106" s="13"/>
      <c r="K106" s="13"/>
      <c r="L106" s="13"/>
      <c r="M106" s="13"/>
      <c r="N106" s="13"/>
      <c r="O106" s="13">
        <f t="shared" si="0"/>
        <v>0</v>
      </c>
      <c r="P106" s="31"/>
      <c r="Q106" s="31"/>
    </row>
    <row r="107" spans="1:17">
      <c r="A107" s="28" t="s">
        <v>114</v>
      </c>
      <c r="B107" s="13"/>
      <c r="C107" s="13"/>
      <c r="D107" s="13"/>
      <c r="E107" s="13"/>
      <c r="F107" s="13"/>
      <c r="G107" s="13"/>
      <c r="H107" s="43"/>
      <c r="I107" s="13"/>
      <c r="J107" s="13"/>
      <c r="K107" s="13"/>
      <c r="L107" s="13"/>
      <c r="M107" s="13"/>
      <c r="N107" s="13"/>
      <c r="O107" s="13">
        <f t="shared" si="0"/>
        <v>0</v>
      </c>
      <c r="P107" s="31"/>
      <c r="Q107" s="31"/>
    </row>
    <row r="108" spans="1:17">
      <c r="A108" s="12" t="s">
        <v>115</v>
      </c>
      <c r="B108" s="13"/>
      <c r="C108" s="13"/>
      <c r="D108" s="13"/>
      <c r="E108" s="13"/>
      <c r="F108" s="13"/>
      <c r="G108" s="13"/>
      <c r="H108" s="43"/>
      <c r="I108" s="13"/>
      <c r="J108" s="13"/>
      <c r="K108" s="13"/>
      <c r="L108" s="13"/>
      <c r="M108" s="13"/>
      <c r="N108" s="13"/>
      <c r="O108" s="13">
        <f t="shared" si="0"/>
        <v>0</v>
      </c>
      <c r="P108" s="31"/>
      <c r="Q108" s="31"/>
    </row>
    <row r="109" spans="1:17">
      <c r="A109" s="12" t="s">
        <v>116</v>
      </c>
      <c r="B109" s="13"/>
      <c r="C109" s="13">
        <v>10200</v>
      </c>
      <c r="D109" s="13">
        <v>0</v>
      </c>
      <c r="E109" s="13"/>
      <c r="F109" s="13"/>
      <c r="G109" s="13"/>
      <c r="H109" s="42"/>
      <c r="I109" s="13"/>
      <c r="J109" s="13"/>
      <c r="K109" s="13"/>
      <c r="L109" s="13"/>
      <c r="M109" s="13"/>
      <c r="N109" s="13"/>
      <c r="O109" s="13">
        <f t="shared" si="0"/>
        <v>10200</v>
      </c>
      <c r="P109" s="31"/>
      <c r="Q109" s="31"/>
    </row>
    <row r="110" spans="1:17">
      <c r="A110" s="12" t="s">
        <v>117</v>
      </c>
      <c r="B110" s="13"/>
      <c r="C110" s="13">
        <v>3500</v>
      </c>
      <c r="D110" s="13">
        <v>0</v>
      </c>
      <c r="E110" s="13"/>
      <c r="F110" s="13"/>
      <c r="G110" s="13"/>
      <c r="H110" s="42"/>
      <c r="I110" s="13"/>
      <c r="J110" s="13"/>
      <c r="K110" s="13"/>
      <c r="L110" s="13"/>
      <c r="M110" s="13"/>
      <c r="N110" s="13"/>
      <c r="O110" s="13">
        <f t="shared" si="0"/>
        <v>3500</v>
      </c>
      <c r="P110" s="31"/>
      <c r="Q110" s="31"/>
    </row>
    <row r="111" spans="1:17">
      <c r="A111" s="12" t="s">
        <v>118</v>
      </c>
      <c r="B111" s="13"/>
      <c r="C111" s="62">
        <v>305</v>
      </c>
      <c r="D111" s="13">
        <v>300</v>
      </c>
      <c r="E111" s="13"/>
      <c r="F111" s="13"/>
      <c r="G111" s="13"/>
      <c r="H111" s="42"/>
      <c r="I111" s="13"/>
      <c r="J111" s="13"/>
      <c r="K111" s="13"/>
      <c r="L111" s="13"/>
      <c r="M111" s="13"/>
      <c r="N111" s="13"/>
      <c r="O111" s="13">
        <f t="shared" si="0"/>
        <v>605</v>
      </c>
      <c r="P111" s="31"/>
      <c r="Q111" s="31"/>
    </row>
    <row r="112" spans="1:17">
      <c r="A112" s="12" t="s">
        <v>119</v>
      </c>
      <c r="B112" s="13"/>
      <c r="C112" s="13"/>
      <c r="D112" s="13"/>
      <c r="E112" s="13"/>
      <c r="F112" s="13"/>
      <c r="G112" s="13"/>
      <c r="H112" s="44"/>
      <c r="I112" s="13"/>
      <c r="J112" s="13"/>
      <c r="K112" s="13"/>
      <c r="L112" s="13"/>
      <c r="M112" s="13"/>
      <c r="N112" s="13"/>
      <c r="O112" s="13">
        <f t="shared" si="0"/>
        <v>0</v>
      </c>
      <c r="P112" s="31"/>
      <c r="Q112" s="31"/>
    </row>
    <row r="113" spans="1:17">
      <c r="A113" s="12" t="s">
        <v>120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0"/>
        <v>0</v>
      </c>
      <c r="P113" s="31"/>
      <c r="Q113" s="31"/>
    </row>
    <row r="114" spans="1:17">
      <c r="A114" s="28" t="s">
        <v>121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0"/>
        <v>0</v>
      </c>
      <c r="P114" s="31"/>
      <c r="Q114" s="31"/>
    </row>
    <row r="115" spans="1:17">
      <c r="A115" s="12" t="s">
        <v>122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0"/>
        <v>0</v>
      </c>
      <c r="P115" s="31"/>
      <c r="Q115" s="31"/>
    </row>
    <row r="116" spans="1:17">
      <c r="A116" s="12" t="s">
        <v>123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f t="shared" si="0"/>
        <v>0</v>
      </c>
      <c r="P116" s="31"/>
      <c r="Q116" s="31"/>
    </row>
    <row r="117" spans="1:17">
      <c r="A117" s="28" t="s">
        <v>124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0"/>
        <v>0</v>
      </c>
      <c r="P117" s="31"/>
      <c r="Q117" s="31"/>
    </row>
    <row r="118" spans="1:17">
      <c r="A118" s="12" t="s">
        <v>125</v>
      </c>
      <c r="B118" s="14"/>
      <c r="C118" s="14">
        <v>-14005</v>
      </c>
      <c r="D118" s="14">
        <v>-300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0"/>
        <v>-14305</v>
      </c>
      <c r="P118" s="31"/>
      <c r="Q118" s="31"/>
    </row>
    <row r="119" spans="1:17">
      <c r="A119" s="12" t="s">
        <v>126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0"/>
        <v>0</v>
      </c>
      <c r="P119" s="31"/>
      <c r="Q119" s="31"/>
    </row>
    <row r="120" spans="1:17">
      <c r="A120" s="12" t="s">
        <v>127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0"/>
        <v>0</v>
      </c>
      <c r="P120" s="31"/>
      <c r="Q120" s="31"/>
    </row>
    <row r="121" spans="1:17">
      <c r="A121" s="12" t="s">
        <v>128</v>
      </c>
      <c r="B121" s="14"/>
      <c r="C121" s="14">
        <v>-14005</v>
      </c>
      <c r="D121" s="14">
        <v>-300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0"/>
        <v>-14305</v>
      </c>
      <c r="P121" s="31"/>
      <c r="Q121" s="31"/>
    </row>
    <row r="122" spans="1:17">
      <c r="A122" s="28" t="s">
        <v>129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0"/>
        <v>0</v>
      </c>
      <c r="P122" s="31"/>
      <c r="Q122" s="31"/>
    </row>
    <row r="123" spans="1:17">
      <c r="A123" s="12" t="s">
        <v>130</v>
      </c>
      <c r="B123" s="14"/>
      <c r="C123" s="14">
        <v>-14005</v>
      </c>
      <c r="D123" s="14">
        <v>-300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0"/>
        <v>-14305</v>
      </c>
      <c r="P123" s="31"/>
      <c r="Q123" s="31"/>
    </row>
    <row r="124" spans="1:17">
      <c r="A124" s="12" t="s">
        <v>131</v>
      </c>
      <c r="B124" s="14"/>
      <c r="C124" s="14">
        <v>-14005</v>
      </c>
      <c r="D124" s="14">
        <v>-300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si="0"/>
        <v>-14305</v>
      </c>
      <c r="P124" s="31"/>
      <c r="Q124" s="31"/>
    </row>
    <row r="125" spans="1:17">
      <c r="A125" s="12" t="s">
        <v>132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>
        <f t="shared" si="0"/>
        <v>0</v>
      </c>
      <c r="P125" s="31"/>
      <c r="Q125" s="31"/>
    </row>
    <row r="126" spans="1:17">
      <c r="A126" s="12" t="s">
        <v>133</v>
      </c>
      <c r="B126" s="13"/>
      <c r="C126" s="13">
        <f>C123-(C114-C115+C119-C120+C116+C117)*0.75</f>
        <v>-14005</v>
      </c>
      <c r="D126" s="13">
        <v>-300</v>
      </c>
      <c r="E126" s="13">
        <f t="shared" ref="E126:O126" si="1">E123-(E114-E115+E119-E120+E116+E117)*0.75</f>
        <v>0</v>
      </c>
      <c r="F126" s="13">
        <f t="shared" si="1"/>
        <v>0</v>
      </c>
      <c r="G126" s="13">
        <f t="shared" si="1"/>
        <v>0</v>
      </c>
      <c r="H126" s="13">
        <f t="shared" si="1"/>
        <v>0</v>
      </c>
      <c r="I126" s="13">
        <f t="shared" si="1"/>
        <v>0</v>
      </c>
      <c r="J126" s="13">
        <f t="shared" si="1"/>
        <v>0</v>
      </c>
      <c r="K126" s="13">
        <f t="shared" ref="K126:N126" si="2">K123-(K114-K115+K119-K120+K116+K117)*0.75</f>
        <v>0</v>
      </c>
      <c r="L126" s="13">
        <f t="shared" si="2"/>
        <v>0</v>
      </c>
      <c r="M126" s="13">
        <f t="shared" si="2"/>
        <v>0</v>
      </c>
      <c r="N126" s="13">
        <f t="shared" si="2"/>
        <v>0</v>
      </c>
      <c r="O126" s="13">
        <f t="shared" si="1"/>
        <v>-14305</v>
      </c>
      <c r="P126" s="31"/>
      <c r="Q126" s="31"/>
    </row>
    <row r="127" spans="1:17">
      <c r="A127" s="12" t="s">
        <v>134</v>
      </c>
      <c r="B127" s="13"/>
      <c r="C127" s="13">
        <f>C126</f>
        <v>-14005</v>
      </c>
      <c r="D127" s="13">
        <f t="shared" ref="D127:J127" si="3">D126</f>
        <v>-300</v>
      </c>
      <c r="E127" s="13">
        <f t="shared" si="3"/>
        <v>0</v>
      </c>
      <c r="F127" s="13">
        <f t="shared" si="3"/>
        <v>0</v>
      </c>
      <c r="G127" s="13">
        <f t="shared" si="3"/>
        <v>0</v>
      </c>
      <c r="H127" s="13">
        <f t="shared" si="3"/>
        <v>0</v>
      </c>
      <c r="I127" s="13">
        <f t="shared" si="3"/>
        <v>0</v>
      </c>
      <c r="J127" s="13">
        <f t="shared" si="3"/>
        <v>0</v>
      </c>
      <c r="K127" s="13">
        <f t="shared" ref="K127:N127" si="4">K126</f>
        <v>0</v>
      </c>
      <c r="L127" s="13">
        <f t="shared" si="4"/>
        <v>0</v>
      </c>
      <c r="M127" s="13">
        <f t="shared" si="4"/>
        <v>0</v>
      </c>
      <c r="N127" s="13">
        <f t="shared" si="4"/>
        <v>0</v>
      </c>
      <c r="O127" s="13">
        <f t="shared" si="0"/>
        <v>-14305</v>
      </c>
      <c r="P127" s="31"/>
      <c r="Q127" s="31"/>
    </row>
    <row r="128" spans="1:17">
      <c r="A128" s="12" t="s">
        <v>135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>
        <f t="shared" si="0"/>
        <v>0</v>
      </c>
      <c r="P128" s="31"/>
      <c r="Q128" s="31"/>
    </row>
    <row r="132" spans="1:17">
      <c r="A132" s="33"/>
      <c r="B132" s="33"/>
      <c r="C132" s="34"/>
      <c r="D132" s="34"/>
      <c r="E132" s="34"/>
      <c r="F132" s="34"/>
      <c r="G132" s="34">
        <v>0</v>
      </c>
      <c r="H132" s="34">
        <v>0</v>
      </c>
      <c r="I132" s="34"/>
      <c r="J132" s="34"/>
      <c r="K132" s="34"/>
      <c r="L132" s="34"/>
      <c r="M132" s="34"/>
      <c r="N132" s="34"/>
      <c r="O132" s="34"/>
    </row>
    <row r="133" spans="1:17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  <c r="P133" s="35"/>
      <c r="Q133" s="35"/>
    </row>
    <row r="134" spans="1:17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7">
      <c r="A135" s="12" t="s">
        <v>137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0</v>
      </c>
      <c r="P135" s="31"/>
      <c r="Q135" s="31"/>
    </row>
    <row r="136" spans="1:17">
      <c r="A136" s="12" t="s">
        <v>138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9" si="5">SUM(C136:N136)</f>
        <v>0</v>
      </c>
      <c r="P136" s="31"/>
      <c r="Q136" s="31"/>
    </row>
    <row r="137" spans="1:17">
      <c r="A137" s="12" t="s">
        <v>139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5"/>
        <v>0</v>
      </c>
      <c r="P137" s="31"/>
      <c r="Q137" s="31"/>
    </row>
    <row r="138" spans="1:17">
      <c r="A138" s="12" t="s">
        <v>140</v>
      </c>
      <c r="B138" s="13"/>
      <c r="C138" s="13">
        <v>0</v>
      </c>
      <c r="D138" s="13">
        <v>0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5"/>
        <v>0</v>
      </c>
      <c r="P138" s="31"/>
      <c r="Q138" s="31"/>
    </row>
    <row r="139" spans="1:17">
      <c r="A139" s="12" t="s">
        <v>141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5"/>
        <v>0</v>
      </c>
      <c r="P139" s="31"/>
      <c r="Q139" s="31"/>
    </row>
    <row r="140" spans="1:17">
      <c r="A140" s="12" t="s">
        <v>142</v>
      </c>
      <c r="B140" s="13"/>
      <c r="C140" s="13">
        <v>13174.7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5"/>
        <v>13174.7</v>
      </c>
      <c r="P140" s="31"/>
      <c r="Q140" s="31"/>
    </row>
    <row r="141" spans="1:17">
      <c r="A141" s="12" t="s">
        <v>143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5"/>
        <v>0</v>
      </c>
      <c r="P141" s="31"/>
      <c r="Q141" s="31"/>
    </row>
    <row r="142" spans="1:17">
      <c r="A142" s="12" t="s">
        <v>144</v>
      </c>
      <c r="B142" s="13"/>
      <c r="C142" s="13">
        <v>305</v>
      </c>
      <c r="D142" s="13">
        <v>300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5"/>
        <v>605</v>
      </c>
      <c r="P142" s="31"/>
      <c r="Q142" s="31"/>
    </row>
    <row r="143" spans="1:17">
      <c r="A143" s="12" t="s">
        <v>145</v>
      </c>
      <c r="B143" s="13"/>
      <c r="C143" s="13">
        <v>13479.7</v>
      </c>
      <c r="D143" s="13">
        <v>300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5"/>
        <v>13779.7</v>
      </c>
      <c r="P143" s="31"/>
      <c r="Q143" s="31"/>
    </row>
    <row r="144" spans="1:17">
      <c r="A144" s="12" t="s">
        <v>146</v>
      </c>
      <c r="B144" s="13"/>
      <c r="C144" s="13">
        <v>-13479.7</v>
      </c>
      <c r="D144" s="13">
        <v>-300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5"/>
        <v>-13779.7</v>
      </c>
      <c r="P144" s="31"/>
      <c r="Q144" s="31"/>
    </row>
    <row r="145" spans="1:17">
      <c r="A145" s="12" t="s">
        <v>147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5"/>
        <v>0</v>
      </c>
      <c r="P145" s="31"/>
      <c r="Q145" s="31"/>
    </row>
    <row r="146" spans="1:17">
      <c r="A146" s="12" t="s">
        <v>148</v>
      </c>
      <c r="B146" s="13"/>
      <c r="C146" s="13">
        <v>0</v>
      </c>
      <c r="D146" s="13">
        <v>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5"/>
        <v>0</v>
      </c>
      <c r="P146" s="31"/>
      <c r="Q146" s="31"/>
    </row>
    <row r="147" spans="1:17">
      <c r="A147" s="12" t="s">
        <v>149</v>
      </c>
      <c r="B147" s="13"/>
      <c r="C147" s="13">
        <v>0</v>
      </c>
      <c r="D147" s="13">
        <v>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5"/>
        <v>0</v>
      </c>
      <c r="P147" s="31"/>
      <c r="Q147" s="31"/>
    </row>
    <row r="148" spans="1:17">
      <c r="A148" s="12" t="s">
        <v>150</v>
      </c>
      <c r="B148" s="13"/>
      <c r="C148" s="13">
        <v>0</v>
      </c>
      <c r="D148" s="13">
        <v>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5"/>
        <v>0</v>
      </c>
      <c r="P148" s="31"/>
      <c r="Q148" s="31"/>
    </row>
    <row r="149" spans="1:17">
      <c r="A149" s="12" t="s">
        <v>151</v>
      </c>
      <c r="B149" s="13"/>
      <c r="C149" s="13">
        <v>0</v>
      </c>
      <c r="D149" s="13"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5"/>
        <v>0</v>
      </c>
      <c r="P149" s="31"/>
      <c r="Q149" s="31"/>
    </row>
    <row r="150" spans="1:17">
      <c r="A150" s="12" t="s">
        <v>152</v>
      </c>
      <c r="B150" s="13"/>
      <c r="C150" s="13">
        <v>0</v>
      </c>
      <c r="D150" s="13">
        <v>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5"/>
        <v>0</v>
      </c>
      <c r="P150" s="31"/>
      <c r="Q150" s="31"/>
    </row>
    <row r="151" spans="1:17">
      <c r="A151" s="12" t="s">
        <v>153</v>
      </c>
      <c r="B151" s="13"/>
      <c r="C151" s="13">
        <v>0</v>
      </c>
      <c r="D151" s="13">
        <v>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5"/>
        <v>0</v>
      </c>
      <c r="P151" s="31"/>
      <c r="Q151" s="31"/>
    </row>
    <row r="152" spans="1:17">
      <c r="A152" s="12" t="s">
        <v>154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5"/>
        <v>0</v>
      </c>
      <c r="P152" s="31"/>
      <c r="Q152" s="31"/>
    </row>
    <row r="153" spans="1:17">
      <c r="A153" s="12" t="s">
        <v>155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5"/>
        <v>0</v>
      </c>
      <c r="P153" s="31"/>
      <c r="Q153" s="31"/>
    </row>
    <row r="154" spans="1:17">
      <c r="A154" s="12" t="s">
        <v>156</v>
      </c>
      <c r="B154" s="13"/>
      <c r="C154" s="13">
        <v>0</v>
      </c>
      <c r="D154" s="13">
        <v>0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5"/>
        <v>0</v>
      </c>
      <c r="P154" s="31"/>
      <c r="Q154" s="31"/>
    </row>
    <row r="155" spans="1:17">
      <c r="A155" s="12" t="s">
        <v>157</v>
      </c>
      <c r="B155" s="13"/>
      <c r="C155" s="13">
        <v>0</v>
      </c>
      <c r="D155" s="13">
        <v>0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5"/>
        <v>0</v>
      </c>
      <c r="P155" s="31"/>
      <c r="Q155" s="31"/>
    </row>
    <row r="156" spans="1:17">
      <c r="A156" s="12" t="s">
        <v>158</v>
      </c>
      <c r="B156" s="13"/>
      <c r="C156" s="13">
        <v>0</v>
      </c>
      <c r="D156" s="13">
        <v>0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5"/>
        <v>0</v>
      </c>
      <c r="P156" s="31"/>
      <c r="Q156" s="31"/>
    </row>
    <row r="157" spans="1:17">
      <c r="A157" s="12" t="s">
        <v>159</v>
      </c>
      <c r="B157" s="13"/>
      <c r="C157" s="13">
        <v>0</v>
      </c>
      <c r="D157" s="13">
        <v>0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5"/>
        <v>0</v>
      </c>
      <c r="P157" s="31"/>
      <c r="Q157" s="31"/>
    </row>
    <row r="158" spans="1:17">
      <c r="A158" s="12" t="s">
        <v>160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5"/>
        <v>0</v>
      </c>
      <c r="P158" s="31"/>
      <c r="Q158" s="31"/>
    </row>
    <row r="159" spans="1:17">
      <c r="A159" s="12" t="s">
        <v>161</v>
      </c>
      <c r="B159" s="13"/>
      <c r="C159" s="13">
        <v>0</v>
      </c>
      <c r="D159" s="13">
        <v>0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5"/>
        <v>0</v>
      </c>
      <c r="P159" s="31"/>
      <c r="Q159" s="31"/>
    </row>
    <row r="160" spans="1:17">
      <c r="A160" s="12" t="s">
        <v>162</v>
      </c>
      <c r="B160" s="13"/>
      <c r="C160" s="13">
        <v>0</v>
      </c>
      <c r="D160" s="13">
        <v>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5"/>
        <v>0</v>
      </c>
      <c r="P160" s="31"/>
      <c r="Q160" s="31"/>
    </row>
    <row r="161" spans="1:17">
      <c r="A161" s="12" t="s">
        <v>163</v>
      </c>
      <c r="B161" s="13"/>
      <c r="C161" s="13">
        <v>0</v>
      </c>
      <c r="D161" s="13">
        <v>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5"/>
        <v>0</v>
      </c>
      <c r="P161" s="31"/>
      <c r="Q161" s="31"/>
    </row>
    <row r="162" spans="1:17">
      <c r="A162" s="12" t="s">
        <v>164</v>
      </c>
      <c r="B162" s="13"/>
      <c r="C162" s="13">
        <v>0</v>
      </c>
      <c r="D162" s="13">
        <v>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5"/>
        <v>0</v>
      </c>
      <c r="P162" s="31"/>
      <c r="Q162" s="31"/>
    </row>
    <row r="163" spans="1:17">
      <c r="A163" s="12" t="s">
        <v>165</v>
      </c>
      <c r="B163" s="13"/>
      <c r="C163" s="13">
        <v>0</v>
      </c>
      <c r="D163" s="13">
        <v>0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5"/>
        <v>0</v>
      </c>
      <c r="P163" s="31"/>
      <c r="Q163" s="31"/>
    </row>
    <row r="164" spans="1:17">
      <c r="A164" s="12" t="s">
        <v>166</v>
      </c>
      <c r="B164" s="13"/>
      <c r="C164" s="13">
        <v>0</v>
      </c>
      <c r="D164" s="13">
        <v>0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5"/>
        <v>0</v>
      </c>
      <c r="P164" s="31"/>
      <c r="Q164" s="31"/>
    </row>
    <row r="165" spans="1:17">
      <c r="A165" s="12" t="s">
        <v>167</v>
      </c>
      <c r="B165" s="13"/>
      <c r="C165" s="13">
        <v>0</v>
      </c>
      <c r="D165" s="13">
        <v>0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5"/>
        <v>0</v>
      </c>
      <c r="P165" s="31"/>
      <c r="Q165" s="31"/>
    </row>
    <row r="166" spans="1:17">
      <c r="A166" s="12" t="s">
        <v>168</v>
      </c>
      <c r="B166" s="13"/>
      <c r="C166" s="13">
        <v>0</v>
      </c>
      <c r="D166" s="13">
        <v>0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5"/>
        <v>0</v>
      </c>
      <c r="P166" s="31"/>
      <c r="Q166" s="31"/>
    </row>
    <row r="167" spans="1:17">
      <c r="A167" s="12" t="s">
        <v>169</v>
      </c>
      <c r="B167" s="13"/>
      <c r="C167" s="13">
        <v>0</v>
      </c>
      <c r="D167" s="13">
        <v>0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5"/>
        <v>0</v>
      </c>
      <c r="P167" s="31"/>
      <c r="Q167" s="31"/>
    </row>
    <row r="168" spans="1:17">
      <c r="A168" s="12" t="s">
        <v>170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5"/>
        <v>0</v>
      </c>
      <c r="P168" s="31"/>
      <c r="Q168" s="31"/>
    </row>
    <row r="169" spans="1:17">
      <c r="A169" s="12" t="s">
        <v>171</v>
      </c>
      <c r="B169" s="13"/>
      <c r="C169" s="13">
        <v>-13479.7</v>
      </c>
      <c r="D169" s="13">
        <v>-300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5"/>
        <v>-13779.7</v>
      </c>
      <c r="P169" s="31"/>
      <c r="Q169" s="31"/>
    </row>
    <row r="170" spans="1:17">
      <c r="A170" s="12" t="s">
        <v>172</v>
      </c>
      <c r="B170" s="13"/>
      <c r="C170" s="13">
        <v>268150.01</v>
      </c>
      <c r="D170" s="13">
        <v>254670.31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268150.01</v>
      </c>
      <c r="P170" s="31"/>
      <c r="Q170" s="31"/>
    </row>
    <row r="171" spans="1:17">
      <c r="A171" s="12" t="s">
        <v>173</v>
      </c>
      <c r="B171" s="13"/>
      <c r="C171" s="13">
        <v>254670.31</v>
      </c>
      <c r="D171" s="13">
        <v>254370.31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254370.31</v>
      </c>
      <c r="P171" s="31"/>
      <c r="Q171" s="31"/>
    </row>
    <row r="172" spans="1:17">
      <c r="A172" s="12" t="s">
        <v>174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31"/>
      <c r="Q172" s="31"/>
    </row>
    <row r="173" spans="1:17">
      <c r="A173" s="12" t="s">
        <v>175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31"/>
      <c r="Q173" s="31"/>
    </row>
    <row r="174" spans="1:17">
      <c r="A174" s="12" t="s">
        <v>176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31"/>
      <c r="Q174" s="31"/>
    </row>
    <row r="175" spans="1:17">
      <c r="A175" s="12" t="s">
        <v>177</v>
      </c>
      <c r="B175" s="13"/>
      <c r="C175" s="13">
        <v>-14005</v>
      </c>
      <c r="D175" s="13">
        <v>-300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6">SUM(C175:N175)</f>
        <v>-14305</v>
      </c>
      <c r="P175" s="31"/>
      <c r="Q175" s="31"/>
    </row>
    <row r="176" spans="1:17">
      <c r="A176" s="12" t="s">
        <v>178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6"/>
        <v>0</v>
      </c>
      <c r="P176" s="31"/>
      <c r="Q176" s="31"/>
    </row>
    <row r="177" spans="1:17">
      <c r="A177" s="12" t="s">
        <v>179</v>
      </c>
      <c r="B177" s="13"/>
      <c r="C177" s="13"/>
      <c r="D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6"/>
        <v>0</v>
      </c>
      <c r="P177" s="31"/>
      <c r="Q177" s="31"/>
    </row>
    <row r="178" spans="1:17">
      <c r="A178" s="12" t="s">
        <v>180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6"/>
        <v>0</v>
      </c>
      <c r="P178" s="31"/>
      <c r="Q178" s="31"/>
    </row>
    <row r="179" spans="1:17">
      <c r="A179" s="12" t="s">
        <v>181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6"/>
        <v>0</v>
      </c>
      <c r="P179" s="31"/>
      <c r="Q179" s="31"/>
    </row>
    <row r="180" spans="1:17">
      <c r="A180" s="12" t="s">
        <v>182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6"/>
        <v>0</v>
      </c>
      <c r="P180" s="31"/>
      <c r="Q180" s="31"/>
    </row>
    <row r="181" spans="1:17">
      <c r="A181" s="12" t="s">
        <v>183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6"/>
        <v>0</v>
      </c>
      <c r="P181" s="31"/>
      <c r="Q181" s="31"/>
    </row>
    <row r="182" spans="1:17">
      <c r="A182" s="12" t="s">
        <v>184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6"/>
        <v>0</v>
      </c>
      <c r="P182" s="31"/>
      <c r="Q182" s="31"/>
    </row>
    <row r="183" spans="1:17">
      <c r="A183" s="12" t="s">
        <v>185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6"/>
        <v>0</v>
      </c>
      <c r="P183" s="31"/>
      <c r="Q183" s="31"/>
    </row>
    <row r="184" spans="1:17">
      <c r="A184" s="12" t="s">
        <v>186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6"/>
        <v>0</v>
      </c>
      <c r="P184" s="31"/>
      <c r="Q184" s="31"/>
    </row>
    <row r="185" spans="1:17">
      <c r="A185" s="12" t="s">
        <v>187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6"/>
        <v>0</v>
      </c>
      <c r="P185" s="31"/>
      <c r="Q185" s="31"/>
    </row>
    <row r="186" spans="1:17">
      <c r="A186" s="12" t="s">
        <v>188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6"/>
        <v>0</v>
      </c>
      <c r="P186" s="31"/>
      <c r="Q186" s="31"/>
    </row>
    <row r="187" spans="1:17">
      <c r="A187" s="12" t="s">
        <v>189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6"/>
        <v>0</v>
      </c>
      <c r="P187" s="31"/>
      <c r="Q187" s="31"/>
    </row>
    <row r="188" spans="1:17">
      <c r="A188" s="12" t="s">
        <v>190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6"/>
        <v>0</v>
      </c>
      <c r="P188" s="31"/>
      <c r="Q188" s="31"/>
    </row>
    <row r="189" spans="1:17">
      <c r="A189" s="12" t="s">
        <v>191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6"/>
        <v>0</v>
      </c>
      <c r="P189" s="31"/>
      <c r="Q189" s="31"/>
    </row>
    <row r="190" spans="1:17">
      <c r="A190" s="12" t="s">
        <v>192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6"/>
        <v>0</v>
      </c>
      <c r="P190" s="31"/>
      <c r="Q190" s="31"/>
    </row>
    <row r="191" spans="1:17">
      <c r="A191" s="12" t="s">
        <v>193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6"/>
        <v>0</v>
      </c>
      <c r="P191" s="31"/>
      <c r="Q191" s="31"/>
    </row>
    <row r="192" spans="1:17">
      <c r="A192" s="12" t="s">
        <v>194</v>
      </c>
      <c r="B192" s="13"/>
      <c r="C192" s="13">
        <v>525.29999999999995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6"/>
        <v>525.29999999999995</v>
      </c>
      <c r="P192" s="31"/>
      <c r="Q192" s="31"/>
    </row>
    <row r="193" spans="1:17">
      <c r="A193" s="12" t="s">
        <v>195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6"/>
        <v>0</v>
      </c>
      <c r="P193" s="31"/>
      <c r="Q193" s="31"/>
    </row>
    <row r="194" spans="1:17">
      <c r="A194" s="12" t="s">
        <v>146</v>
      </c>
      <c r="B194" s="13"/>
      <c r="C194" s="13">
        <v>-13479.7</v>
      </c>
      <c r="D194" s="13">
        <v>-300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6"/>
        <v>-13779.7</v>
      </c>
      <c r="P194" s="31"/>
      <c r="Q194" s="31"/>
    </row>
    <row r="195" spans="1:17">
      <c r="A195" s="12" t="s">
        <v>196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1"/>
      <c r="Q195" s="31"/>
    </row>
    <row r="196" spans="1:17">
      <c r="A196" s="12" t="s">
        <v>197</v>
      </c>
      <c r="B196" s="13"/>
      <c r="C196" s="13">
        <v>0</v>
      </c>
      <c r="D196" s="13">
        <v>0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1"/>
      <c r="Q196" s="31"/>
    </row>
    <row r="197" spans="1:17">
      <c r="A197" s="12" t="s">
        <v>198</v>
      </c>
      <c r="B197" s="13"/>
      <c r="C197" s="13">
        <v>0</v>
      </c>
      <c r="D197" s="13">
        <v>0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31"/>
      <c r="Q197" s="31"/>
    </row>
    <row r="198" spans="1:17">
      <c r="A198" s="12" t="s">
        <v>199</v>
      </c>
      <c r="B198" s="13"/>
      <c r="C198" s="13">
        <v>0</v>
      </c>
      <c r="D198" s="13">
        <v>0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31"/>
      <c r="Q198" s="31"/>
    </row>
    <row r="199" spans="1:17">
      <c r="A199" s="12" t="s">
        <v>200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1"/>
      <c r="Q199" s="31"/>
    </row>
    <row r="200" spans="1:17">
      <c r="A200" s="12" t="s">
        <v>201</v>
      </c>
      <c r="B200" s="13"/>
      <c r="C200" s="13">
        <v>254670.31</v>
      </c>
      <c r="D200" s="13">
        <v>254370.31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254370.31</v>
      </c>
      <c r="P200" s="31"/>
      <c r="Q200" s="31"/>
    </row>
    <row r="201" spans="1:17">
      <c r="A201" s="12" t="s">
        <v>202</v>
      </c>
      <c r="B201" s="13"/>
      <c r="C201" s="13">
        <v>268150.01</v>
      </c>
      <c r="D201" s="13">
        <v>254670.31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268150.01</v>
      </c>
      <c r="P201" s="31"/>
      <c r="Q201" s="31"/>
    </row>
    <row r="202" spans="1:17">
      <c r="A202" s="12" t="s">
        <v>203</v>
      </c>
      <c r="B202" s="13"/>
      <c r="C202" s="13">
        <v>0</v>
      </c>
      <c r="D202" s="13">
        <v>0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31"/>
      <c r="Q202" s="31"/>
    </row>
    <row r="203" spans="1:17">
      <c r="A203" s="12" t="s">
        <v>204</v>
      </c>
      <c r="B203" s="13"/>
      <c r="C203" s="13">
        <v>0</v>
      </c>
      <c r="D203" s="13">
        <v>0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31"/>
      <c r="Q203" s="31"/>
    </row>
    <row r="204" spans="1:17">
      <c r="A204" s="12" t="s">
        <v>205</v>
      </c>
      <c r="B204" s="13"/>
      <c r="C204" s="13">
        <v>-13479.700000000012</v>
      </c>
      <c r="D204" s="13">
        <v>-300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-13779.700000000012</v>
      </c>
      <c r="P204" s="31"/>
      <c r="Q204" s="31"/>
    </row>
    <row r="206" spans="1:17" s="1" customFormat="1" ht="11.25">
      <c r="C206" s="1">
        <f>C175-C123</f>
        <v>0</v>
      </c>
      <c r="D206" s="1">
        <f t="shared" ref="D206:O206" si="7">D175-D123</f>
        <v>0</v>
      </c>
      <c r="E206" s="1">
        <f t="shared" si="7"/>
        <v>0</v>
      </c>
      <c r="F206" s="1">
        <f t="shared" si="7"/>
        <v>0</v>
      </c>
      <c r="G206" s="1">
        <f t="shared" si="7"/>
        <v>0</v>
      </c>
      <c r="H206" s="1">
        <f t="shared" si="7"/>
        <v>0</v>
      </c>
      <c r="I206" s="1">
        <f t="shared" si="7"/>
        <v>0</v>
      </c>
      <c r="J206" s="1">
        <f t="shared" si="7"/>
        <v>0</v>
      </c>
      <c r="K206" s="1">
        <f t="shared" si="7"/>
        <v>0</v>
      </c>
      <c r="L206" s="1">
        <f t="shared" si="7"/>
        <v>0</v>
      </c>
      <c r="M206" s="1">
        <f t="shared" si="7"/>
        <v>0</v>
      </c>
      <c r="N206" s="1">
        <f t="shared" si="7"/>
        <v>0</v>
      </c>
      <c r="O206" s="1">
        <f t="shared" si="7"/>
        <v>0</v>
      </c>
    </row>
    <row r="207" spans="1:17" s="1" customFormat="1" ht="11.25">
      <c r="C207" s="1">
        <f>C194-C144</f>
        <v>0</v>
      </c>
      <c r="D207" s="1">
        <f t="shared" ref="D207:O207" si="8">D194-D144</f>
        <v>0</v>
      </c>
      <c r="E207" s="1">
        <f t="shared" si="8"/>
        <v>0</v>
      </c>
      <c r="F207" s="1">
        <f t="shared" si="8"/>
        <v>0</v>
      </c>
      <c r="G207" s="1">
        <f t="shared" si="8"/>
        <v>0</v>
      </c>
      <c r="H207" s="1">
        <f t="shared" si="8"/>
        <v>0</v>
      </c>
      <c r="I207" s="1">
        <f t="shared" si="8"/>
        <v>0</v>
      </c>
      <c r="J207" s="1">
        <f t="shared" si="8"/>
        <v>0</v>
      </c>
      <c r="K207" s="1">
        <f t="shared" si="8"/>
        <v>0</v>
      </c>
      <c r="L207" s="1">
        <f t="shared" si="8"/>
        <v>0</v>
      </c>
      <c r="M207" s="1">
        <f t="shared" si="8"/>
        <v>0</v>
      </c>
      <c r="N207" s="1">
        <f t="shared" si="8"/>
        <v>0</v>
      </c>
      <c r="O207" s="1">
        <f t="shared" si="8"/>
        <v>0</v>
      </c>
    </row>
    <row r="208" spans="1:17" s="1" customFormat="1" ht="11.25">
      <c r="C208" s="1">
        <f t="shared" ref="C208:N208" si="9">C200-C7</f>
        <v>0</v>
      </c>
      <c r="D208" s="1">
        <f t="shared" si="9"/>
        <v>0</v>
      </c>
      <c r="E208" s="1">
        <f t="shared" si="9"/>
        <v>0</v>
      </c>
      <c r="F208" s="1">
        <f t="shared" si="9"/>
        <v>0</v>
      </c>
      <c r="G208" s="1">
        <f t="shared" si="9"/>
        <v>0</v>
      </c>
      <c r="H208" s="1">
        <f t="shared" si="9"/>
        <v>0</v>
      </c>
      <c r="I208" s="1">
        <f t="shared" si="9"/>
        <v>0</v>
      </c>
      <c r="J208" s="1">
        <f t="shared" si="9"/>
        <v>0</v>
      </c>
      <c r="K208" s="1">
        <f t="shared" si="9"/>
        <v>0</v>
      </c>
      <c r="L208" s="1">
        <f t="shared" si="9"/>
        <v>0</v>
      </c>
      <c r="M208" s="1">
        <f t="shared" si="9"/>
        <v>0</v>
      </c>
      <c r="N208" s="1">
        <f t="shared" si="9"/>
        <v>0</v>
      </c>
    </row>
    <row r="209" spans="3:15" s="1" customFormat="1" ht="11.25">
      <c r="C209" s="1">
        <f t="shared" ref="C209:O209" si="10">B90+C123-C90</f>
        <v>0</v>
      </c>
      <c r="D209" s="1">
        <f t="shared" si="10"/>
        <v>0</v>
      </c>
      <c r="E209" s="1">
        <f t="shared" si="10"/>
        <v>-2374519.25</v>
      </c>
      <c r="F209" s="1">
        <f t="shared" si="10"/>
        <v>0</v>
      </c>
      <c r="G209" s="1">
        <f t="shared" si="10"/>
        <v>0</v>
      </c>
      <c r="H209" s="1">
        <f t="shared" si="10"/>
        <v>0</v>
      </c>
      <c r="I209" s="1">
        <f t="shared" si="10"/>
        <v>0</v>
      </c>
      <c r="J209" s="1">
        <f t="shared" si="10"/>
        <v>0</v>
      </c>
      <c r="K209" s="1">
        <f t="shared" si="10"/>
        <v>0</v>
      </c>
      <c r="L209" s="1">
        <f t="shared" si="10"/>
        <v>0</v>
      </c>
      <c r="M209" s="1">
        <f t="shared" si="10"/>
        <v>0</v>
      </c>
      <c r="N209" s="1">
        <f t="shared" si="10"/>
        <v>0</v>
      </c>
      <c r="O209" s="1">
        <f t="shared" si="10"/>
        <v>-14305</v>
      </c>
    </row>
  </sheetData>
  <phoneticPr fontId="10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Q209"/>
  <sheetViews>
    <sheetView workbookViewId="0">
      <pane xSplit="1" ySplit="5" topLeftCell="B192" activePane="bottomRight" state="frozen"/>
      <selection pane="topRight"/>
      <selection pane="bottomLeft"/>
      <selection pane="bottomRight" activeCell="D194" sqref="D194:D204"/>
    </sheetView>
  </sheetViews>
  <sheetFormatPr defaultColWidth="9" defaultRowHeight="13.5"/>
  <cols>
    <col min="1" max="1" width="26.75" customWidth="1"/>
    <col min="2" max="5" width="14.875" customWidth="1"/>
    <col min="6" max="6" width="17.75" customWidth="1"/>
    <col min="7" max="15" width="14.875" customWidth="1"/>
    <col min="16" max="16" width="15.125" customWidth="1"/>
    <col min="17" max="17" width="10.5" customWidth="1"/>
  </cols>
  <sheetData>
    <row r="1" spans="1:16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6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6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6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6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6">
      <c r="A7" s="12" t="s">
        <v>19</v>
      </c>
      <c r="B7" s="13">
        <v>68124.75</v>
      </c>
      <c r="C7" s="13">
        <v>67904.75</v>
      </c>
      <c r="D7" s="13">
        <v>66584.75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31"/>
    </row>
    <row r="8" spans="1:16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6">
      <c r="A9" s="12" t="s">
        <v>21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6">
      <c r="A10" s="12" t="s">
        <v>22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6">
      <c r="A11" s="12" t="s">
        <v>23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6">
      <c r="A12" s="12" t="s">
        <v>24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6">
      <c r="A13" s="12" t="s">
        <v>25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6">
      <c r="A14" s="12" t="s">
        <v>26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6">
      <c r="A15" s="12" t="s">
        <v>27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6">
      <c r="A16" s="12" t="s">
        <v>28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2" t="s">
        <v>29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2" t="s">
        <v>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 t="s">
        <v>31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2" t="s">
        <v>32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2" t="s">
        <v>33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 t="s">
        <v>34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2" t="s">
        <v>35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2" t="s">
        <v>36</v>
      </c>
      <c r="B24" s="13">
        <v>53989.03</v>
      </c>
      <c r="C24" s="13">
        <v>53989.03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2" t="s">
        <v>37</v>
      </c>
      <c r="B25" s="14">
        <v>122113.78</v>
      </c>
      <c r="C25" s="14">
        <v>121893.78</v>
      </c>
      <c r="D25" s="14">
        <v>66584.75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2" t="s">
        <v>38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2" t="s">
        <v>39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2" t="s">
        <v>40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2" t="s">
        <v>41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2" t="s">
        <v>42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2" t="s">
        <v>43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2" t="s">
        <v>44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2" t="s">
        <v>45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2" t="s">
        <v>46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2" t="s">
        <v>47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2" t="s">
        <v>48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2" t="s">
        <v>49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 t="s">
        <v>50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2" t="s">
        <v>51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2" t="s">
        <v>52</v>
      </c>
      <c r="B40" s="13">
        <v>1296188.49</v>
      </c>
      <c r="C40" s="13">
        <v>1296188.49</v>
      </c>
      <c r="D40" s="13">
        <v>1296188.49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2" t="s">
        <v>53</v>
      </c>
      <c r="B41" s="13">
        <v>0</v>
      </c>
      <c r="C41" s="13">
        <v>0</v>
      </c>
      <c r="D41" s="13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2" t="s">
        <v>54</v>
      </c>
      <c r="B42" s="14">
        <v>1296188.49</v>
      </c>
      <c r="C42" s="14">
        <v>1296188.49</v>
      </c>
      <c r="D42" s="14">
        <v>1296188.49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2" t="s">
        <v>55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2" t="s">
        <v>56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2" t="s">
        <v>57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2" t="s">
        <v>58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2" t="s">
        <v>59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2" t="s">
        <v>60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2" t="s">
        <v>61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>
      <c r="A50" s="12" t="s">
        <v>62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2" t="s">
        <v>63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2" t="s">
        <v>64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2" t="s">
        <v>65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2" t="s">
        <v>66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2" t="s">
        <v>67</v>
      </c>
      <c r="B55" s="14">
        <v>1296188.49</v>
      </c>
      <c r="C55" s="14">
        <v>1296188.49</v>
      </c>
      <c r="D55" s="14">
        <v>1296188.49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>
      <c r="A56" s="12" t="s">
        <v>68</v>
      </c>
      <c r="B56" s="15">
        <v>1418302.27</v>
      </c>
      <c r="C56" s="15">
        <v>1418082.27</v>
      </c>
      <c r="D56" s="15">
        <v>1362773.24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2" t="s">
        <v>69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2" t="s">
        <v>70</v>
      </c>
      <c r="B59" s="13"/>
      <c r="C59" s="13">
        <v>0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2" t="s">
        <v>71</v>
      </c>
      <c r="B60" s="13"/>
      <c r="C60" s="13">
        <v>0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2" t="s">
        <v>72</v>
      </c>
      <c r="B61" s="13"/>
      <c r="C61" s="13">
        <v>0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2" t="s">
        <v>73</v>
      </c>
      <c r="B62" s="13"/>
      <c r="C62" s="13">
        <v>0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2" t="s">
        <v>74</v>
      </c>
      <c r="B63" s="13"/>
      <c r="C63" s="13">
        <v>0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2" t="s">
        <v>75</v>
      </c>
      <c r="B64" s="13">
        <v>18514.310000000001</v>
      </c>
      <c r="C64" s="13">
        <v>18514.310000000001</v>
      </c>
      <c r="D64" s="13">
        <v>18514.310000000001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2" t="s">
        <v>76</v>
      </c>
      <c r="B65" s="13">
        <v>0</v>
      </c>
      <c r="C65" s="13">
        <v>0</v>
      </c>
      <c r="D65" s="13">
        <v>-53989.03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2" t="s">
        <v>77</v>
      </c>
      <c r="B66" s="13">
        <v>0</v>
      </c>
      <c r="C66" s="13">
        <v>0</v>
      </c>
      <c r="D66" s="13">
        <v>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2" t="s">
        <v>78</v>
      </c>
      <c r="B67" s="13">
        <v>0</v>
      </c>
      <c r="C67" s="13">
        <v>0</v>
      </c>
      <c r="D67" s="13"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2" t="s">
        <v>79</v>
      </c>
      <c r="B68" s="13">
        <v>2991.5</v>
      </c>
      <c r="C68" s="13">
        <v>2991.5</v>
      </c>
      <c r="D68" s="13">
        <v>2991.5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2" t="s">
        <v>80</v>
      </c>
      <c r="B69" s="13">
        <v>0</v>
      </c>
      <c r="C69" s="13">
        <v>0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2" t="s">
        <v>81</v>
      </c>
      <c r="B70" s="13">
        <v>0</v>
      </c>
      <c r="C70" s="13">
        <v>0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2" t="s">
        <v>82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2" t="s">
        <v>83</v>
      </c>
      <c r="B72" s="14">
        <v>21505.81</v>
      </c>
      <c r="C72" s="14">
        <v>21505.81</v>
      </c>
      <c r="D72" s="14">
        <v>-32483.22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2" t="s">
        <v>84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2" t="s">
        <v>85</v>
      </c>
      <c r="B74" s="13"/>
      <c r="C74" s="13">
        <v>0</v>
      </c>
      <c r="D74" s="13">
        <v>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2" t="s">
        <v>86</v>
      </c>
      <c r="B75" s="13"/>
      <c r="C75" s="13">
        <v>0</v>
      </c>
      <c r="D75" s="13">
        <v>0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2" t="s">
        <v>87</v>
      </c>
      <c r="B76" s="13"/>
      <c r="C76" s="13">
        <v>0</v>
      </c>
      <c r="D76" s="13">
        <v>0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2" t="s">
        <v>88</v>
      </c>
      <c r="B77" s="13"/>
      <c r="C77" s="13">
        <v>0</v>
      </c>
      <c r="D77" s="13">
        <v>0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2" t="s">
        <v>89</v>
      </c>
      <c r="B78" s="13"/>
      <c r="C78" s="13">
        <v>0</v>
      </c>
      <c r="D78" s="13">
        <v>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2" t="s">
        <v>90</v>
      </c>
      <c r="B79" s="13"/>
      <c r="C79" s="13">
        <v>0</v>
      </c>
      <c r="D79" s="13">
        <v>0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2" t="s">
        <v>91</v>
      </c>
      <c r="B80" s="13"/>
      <c r="C80" s="13">
        <v>0</v>
      </c>
      <c r="D80" s="13">
        <v>0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2" t="s">
        <v>92</v>
      </c>
      <c r="B81" s="13"/>
      <c r="C81" s="13">
        <v>0</v>
      </c>
      <c r="D81" s="13">
        <v>0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2" t="s">
        <v>93</v>
      </c>
      <c r="B82" s="14"/>
      <c r="C82" s="14">
        <v>0</v>
      </c>
      <c r="D82" s="14">
        <v>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2" t="s">
        <v>94</v>
      </c>
      <c r="B83" s="15">
        <v>21505.81</v>
      </c>
      <c r="C83" s="15">
        <v>21505.81</v>
      </c>
      <c r="D83" s="15">
        <v>-32483.22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5">
      <c r="A84" s="12" t="s">
        <v>95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2" t="s">
        <v>96</v>
      </c>
      <c r="B85" s="13">
        <v>1500000</v>
      </c>
      <c r="C85" s="13">
        <v>1500000</v>
      </c>
      <c r="D85" s="13">
        <v>1500000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2" t="s">
        <v>97</v>
      </c>
      <c r="B86" s="13">
        <v>0</v>
      </c>
      <c r="C86" s="13">
        <v>0</v>
      </c>
      <c r="D86" s="13">
        <v>0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2" t="s">
        <v>98</v>
      </c>
      <c r="B87" s="13">
        <v>0</v>
      </c>
      <c r="C87" s="13">
        <v>0</v>
      </c>
      <c r="D87" s="13">
        <v>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2" t="s">
        <v>99</v>
      </c>
      <c r="B88" s="13">
        <v>0</v>
      </c>
      <c r="C88" s="13">
        <v>0</v>
      </c>
      <c r="D88" s="13">
        <v>0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2" t="s">
        <v>100</v>
      </c>
      <c r="B89" s="13">
        <v>0</v>
      </c>
      <c r="C89" s="16">
        <v>0</v>
      </c>
      <c r="D89" s="16">
        <v>0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2" t="s">
        <v>101</v>
      </c>
      <c r="B90" s="13">
        <v>-103203.54</v>
      </c>
      <c r="C90" s="16">
        <v>-103423.54</v>
      </c>
      <c r="D90" s="16">
        <v>-104743.54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2" t="s">
        <v>102</v>
      </c>
      <c r="B91" s="14">
        <v>0</v>
      </c>
      <c r="C91" s="14">
        <v>0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12" t="s">
        <v>103</v>
      </c>
      <c r="B92" s="13">
        <v>0</v>
      </c>
      <c r="C92" s="13">
        <v>0</v>
      </c>
      <c r="D92" s="13">
        <v>0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2" t="s">
        <v>104</v>
      </c>
      <c r="B93" s="15">
        <v>1396796.46</v>
      </c>
      <c r="C93" s="15">
        <v>1396576.46</v>
      </c>
      <c r="D93" s="15">
        <v>1395256.46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5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7" t="s">
        <v>105</v>
      </c>
      <c r="B95" s="18">
        <v>1418302.27</v>
      </c>
      <c r="C95" s="18">
        <v>1418082.27</v>
      </c>
      <c r="D95" s="18">
        <v>1362773.24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>
      <c r="A96" s="19"/>
      <c r="B96" s="20">
        <v>0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7" ht="18.75">
      <c r="A97" s="21" t="s">
        <v>106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1:17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7">
      <c r="A99" s="25" t="s">
        <v>1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</row>
    <row r="100" spans="1:17">
      <c r="A100" s="27" t="s">
        <v>107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spans="1:17">
      <c r="A101" s="10" t="s">
        <v>3</v>
      </c>
      <c r="B101" s="11" t="s">
        <v>4</v>
      </c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</row>
    <row r="102" spans="1:17">
      <c r="A102" s="12" t="s">
        <v>109</v>
      </c>
      <c r="B102" s="14"/>
      <c r="C102" s="14">
        <v>0</v>
      </c>
      <c r="D102" s="14">
        <v>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>SUM(C102:N102)</f>
        <v>0</v>
      </c>
      <c r="P102" s="31"/>
      <c r="Q102" s="31"/>
    </row>
    <row r="103" spans="1:17">
      <c r="A103" s="28" t="s">
        <v>110</v>
      </c>
      <c r="B103" s="13"/>
      <c r="C103" s="13">
        <v>0</v>
      </c>
      <c r="D103" s="13">
        <v>0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ref="O103:O128" si="0">SUM(C103:N103)</f>
        <v>0</v>
      </c>
      <c r="P103" s="31"/>
      <c r="Q103" s="31"/>
    </row>
    <row r="104" spans="1:17">
      <c r="A104" s="28" t="s">
        <v>111</v>
      </c>
      <c r="B104" s="13"/>
      <c r="C104" s="13">
        <v>0</v>
      </c>
      <c r="D104" s="13">
        <v>0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0"/>
        <v>0</v>
      </c>
      <c r="P104" s="31"/>
      <c r="Q104" s="31"/>
    </row>
    <row r="105" spans="1:17">
      <c r="A105" s="12" t="s">
        <v>112</v>
      </c>
      <c r="B105" s="14"/>
      <c r="C105" s="14">
        <v>0</v>
      </c>
      <c r="D105" s="14">
        <v>0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0"/>
        <v>0</v>
      </c>
      <c r="P105" s="31"/>
      <c r="Q105" s="31"/>
    </row>
    <row r="106" spans="1:17">
      <c r="A106" s="28" t="s">
        <v>113</v>
      </c>
      <c r="B106" s="13"/>
      <c r="C106" s="13">
        <v>0</v>
      </c>
      <c r="D106" s="13">
        <v>0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0"/>
        <v>0</v>
      </c>
      <c r="P106" s="31"/>
      <c r="Q106" s="31"/>
    </row>
    <row r="107" spans="1:17">
      <c r="A107" s="28" t="s">
        <v>114</v>
      </c>
      <c r="B107" s="13"/>
      <c r="C107" s="13">
        <v>0</v>
      </c>
      <c r="D107" s="13">
        <v>0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0"/>
        <v>0</v>
      </c>
      <c r="P107" s="31"/>
      <c r="Q107" s="31"/>
    </row>
    <row r="108" spans="1:17">
      <c r="A108" s="12" t="s">
        <v>115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0"/>
        <v>0</v>
      </c>
      <c r="P108" s="31"/>
      <c r="Q108" s="31"/>
    </row>
    <row r="109" spans="1:17">
      <c r="A109" s="12" t="s">
        <v>116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0"/>
        <v>0</v>
      </c>
      <c r="P109" s="31"/>
      <c r="Q109" s="31"/>
    </row>
    <row r="110" spans="1:17">
      <c r="A110" s="12" t="s">
        <v>117</v>
      </c>
      <c r="B110" s="13"/>
      <c r="C110" s="13">
        <v>0</v>
      </c>
      <c r="D110" s="13">
        <v>0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0"/>
        <v>0</v>
      </c>
      <c r="P110" s="31"/>
      <c r="Q110" s="31"/>
    </row>
    <row r="111" spans="1:17">
      <c r="A111" s="12" t="s">
        <v>118</v>
      </c>
      <c r="B111" s="13"/>
      <c r="C111" s="13">
        <v>220</v>
      </c>
      <c r="D111" s="13">
        <v>1320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0"/>
        <v>1540</v>
      </c>
      <c r="P111" s="31"/>
      <c r="Q111" s="31"/>
    </row>
    <row r="112" spans="1:17">
      <c r="A112" s="12" t="s">
        <v>119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0"/>
        <v>0</v>
      </c>
      <c r="P112" s="31"/>
      <c r="Q112" s="31"/>
    </row>
    <row r="113" spans="1:17">
      <c r="A113" s="12" t="s">
        <v>120</v>
      </c>
      <c r="B113" s="13"/>
      <c r="C113" s="13">
        <v>0</v>
      </c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0"/>
        <v>0</v>
      </c>
      <c r="P113" s="31"/>
      <c r="Q113" s="31"/>
    </row>
    <row r="114" spans="1:17">
      <c r="A114" s="28" t="s">
        <v>121</v>
      </c>
      <c r="B114" s="13"/>
      <c r="C114" s="13">
        <v>0</v>
      </c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0"/>
        <v>0</v>
      </c>
      <c r="P114" s="31"/>
      <c r="Q114" s="31"/>
    </row>
    <row r="115" spans="1:17">
      <c r="A115" s="12" t="s">
        <v>122</v>
      </c>
      <c r="B115" s="13"/>
      <c r="C115" s="13">
        <v>0</v>
      </c>
      <c r="D115" s="13">
        <v>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0"/>
        <v>0</v>
      </c>
      <c r="P115" s="31"/>
      <c r="Q115" s="31"/>
    </row>
    <row r="116" spans="1:17">
      <c r="A116" s="12" t="s">
        <v>123</v>
      </c>
      <c r="B116" s="13"/>
      <c r="C116" s="13">
        <v>-220</v>
      </c>
      <c r="D116" s="13">
        <v>-1320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31"/>
      <c r="Q116" s="31"/>
    </row>
    <row r="117" spans="1:17">
      <c r="A117" s="28" t="s">
        <v>212</v>
      </c>
      <c r="B117" s="13"/>
      <c r="C117" s="13">
        <v>0</v>
      </c>
      <c r="D117" s="13">
        <v>0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0"/>
        <v>0</v>
      </c>
      <c r="P117" s="31"/>
      <c r="Q117" s="31"/>
    </row>
    <row r="118" spans="1:17">
      <c r="A118" s="12" t="s">
        <v>125</v>
      </c>
      <c r="B118" s="14"/>
      <c r="C118" s="14">
        <v>0</v>
      </c>
      <c r="D118" s="14">
        <v>0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0"/>
        <v>0</v>
      </c>
      <c r="P118" s="31"/>
      <c r="Q118" s="31"/>
    </row>
    <row r="119" spans="1:17">
      <c r="A119" s="12" t="s">
        <v>126</v>
      </c>
      <c r="B119" s="13"/>
      <c r="C119" s="13">
        <v>0</v>
      </c>
      <c r="D119" s="13">
        <v>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0"/>
        <v>0</v>
      </c>
      <c r="P119" s="31"/>
      <c r="Q119" s="31"/>
    </row>
    <row r="120" spans="1:17">
      <c r="A120" s="12" t="s">
        <v>127</v>
      </c>
      <c r="B120" s="13"/>
      <c r="C120" s="13">
        <v>0</v>
      </c>
      <c r="D120" s="13">
        <v>0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0"/>
        <v>0</v>
      </c>
      <c r="P120" s="31"/>
      <c r="Q120" s="31"/>
    </row>
    <row r="121" spans="1:17">
      <c r="A121" s="12" t="s">
        <v>128</v>
      </c>
      <c r="B121" s="14"/>
      <c r="C121" s="14">
        <v>-220</v>
      </c>
      <c r="D121" s="14">
        <v>-1320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0"/>
        <v>-1540</v>
      </c>
      <c r="P121" s="31"/>
      <c r="Q121" s="31"/>
    </row>
    <row r="122" spans="1:17">
      <c r="A122" s="28" t="s">
        <v>129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0"/>
        <v>0</v>
      </c>
      <c r="P122" s="31"/>
      <c r="Q122" s="31"/>
    </row>
    <row r="123" spans="1:17">
      <c r="A123" s="12" t="s">
        <v>130</v>
      </c>
      <c r="B123" s="14"/>
      <c r="C123" s="14">
        <v>-220</v>
      </c>
      <c r="D123" s="14">
        <v>-1320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0"/>
        <v>-1540</v>
      </c>
      <c r="P123" s="31"/>
      <c r="Q123" s="31"/>
    </row>
    <row r="124" spans="1:17">
      <c r="A124" s="12" t="s">
        <v>131</v>
      </c>
      <c r="B124" s="14"/>
      <c r="C124" s="14">
        <v>-220</v>
      </c>
      <c r="D124" s="14">
        <v>-1320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si="0"/>
        <v>-1540</v>
      </c>
      <c r="P124" s="31"/>
      <c r="Q124" s="31"/>
    </row>
    <row r="125" spans="1:17">
      <c r="A125" s="12" t="s">
        <v>132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>
        <f t="shared" si="0"/>
        <v>0</v>
      </c>
      <c r="P125" s="31"/>
      <c r="Q125" s="31"/>
    </row>
    <row r="126" spans="1:17">
      <c r="A126" s="12" t="s">
        <v>133</v>
      </c>
      <c r="B126" s="13"/>
      <c r="C126" s="13">
        <f>C123-(C114-C115+C119-C120+C116+C117)*0.75</f>
        <v>-55</v>
      </c>
      <c r="D126" s="13">
        <f t="shared" ref="D126:O126" si="1">D123-(D114-D115+D119-D120+D116+D117)*0.75</f>
        <v>-330</v>
      </c>
      <c r="E126" s="13">
        <f t="shared" si="1"/>
        <v>0</v>
      </c>
      <c r="F126" s="13">
        <f t="shared" si="1"/>
        <v>0</v>
      </c>
      <c r="G126" s="13">
        <f t="shared" si="1"/>
        <v>0</v>
      </c>
      <c r="H126" s="13">
        <f t="shared" si="1"/>
        <v>0</v>
      </c>
      <c r="I126" s="13">
        <f t="shared" si="1"/>
        <v>0</v>
      </c>
      <c r="J126" s="13">
        <f t="shared" si="1"/>
        <v>0</v>
      </c>
      <c r="K126" s="13">
        <f t="shared" si="1"/>
        <v>0</v>
      </c>
      <c r="L126" s="13">
        <f t="shared" si="1"/>
        <v>0</v>
      </c>
      <c r="M126" s="13">
        <f t="shared" si="1"/>
        <v>0</v>
      </c>
      <c r="N126" s="13">
        <f t="shared" si="1"/>
        <v>0</v>
      </c>
      <c r="O126" s="13">
        <f t="shared" si="1"/>
        <v>-1540</v>
      </c>
      <c r="P126" s="31"/>
      <c r="Q126" s="31"/>
    </row>
    <row r="127" spans="1:17">
      <c r="A127" s="12" t="s">
        <v>134</v>
      </c>
      <c r="B127" s="13"/>
      <c r="C127" s="13">
        <f>C126</f>
        <v>-55</v>
      </c>
      <c r="D127" s="13">
        <f t="shared" ref="D127:N127" si="2">D126</f>
        <v>-330</v>
      </c>
      <c r="E127" s="13">
        <f t="shared" si="2"/>
        <v>0</v>
      </c>
      <c r="F127" s="13">
        <f t="shared" si="2"/>
        <v>0</v>
      </c>
      <c r="G127" s="13">
        <f t="shared" si="2"/>
        <v>0</v>
      </c>
      <c r="H127" s="13">
        <f t="shared" si="2"/>
        <v>0</v>
      </c>
      <c r="I127" s="13">
        <f t="shared" si="2"/>
        <v>0</v>
      </c>
      <c r="J127" s="13">
        <f t="shared" si="2"/>
        <v>0</v>
      </c>
      <c r="K127" s="13">
        <f t="shared" si="2"/>
        <v>0</v>
      </c>
      <c r="L127" s="13">
        <f t="shared" si="2"/>
        <v>0</v>
      </c>
      <c r="M127" s="13">
        <f t="shared" si="2"/>
        <v>0</v>
      </c>
      <c r="N127" s="13">
        <f t="shared" si="2"/>
        <v>0</v>
      </c>
      <c r="O127" s="13">
        <f t="shared" si="0"/>
        <v>-385</v>
      </c>
      <c r="P127" s="31"/>
      <c r="Q127" s="31"/>
    </row>
    <row r="128" spans="1:17">
      <c r="A128" s="12" t="s">
        <v>135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>
        <f t="shared" si="0"/>
        <v>0</v>
      </c>
      <c r="P128" s="31"/>
      <c r="Q128" s="31"/>
    </row>
    <row r="132" spans="1:17">
      <c r="A132" s="33"/>
      <c r="B132" s="33"/>
      <c r="C132" s="34"/>
      <c r="D132" s="34"/>
      <c r="E132" s="34"/>
      <c r="F132" s="34"/>
      <c r="G132" s="34">
        <v>0</v>
      </c>
      <c r="H132" s="34">
        <v>0</v>
      </c>
      <c r="I132" s="34"/>
      <c r="J132" s="34"/>
      <c r="K132" s="34"/>
      <c r="L132" s="34"/>
      <c r="M132" s="34"/>
      <c r="N132" s="34"/>
      <c r="O132" s="34"/>
    </row>
    <row r="133" spans="1:17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  <c r="P133" s="35"/>
      <c r="Q133" s="35"/>
    </row>
    <row r="134" spans="1:17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7">
      <c r="A135" s="12" t="s">
        <v>137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0</v>
      </c>
      <c r="P135" s="31"/>
      <c r="Q135" s="31"/>
    </row>
    <row r="136" spans="1:17">
      <c r="A136" s="12" t="s">
        <v>138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9" si="3">SUM(C136:N136)</f>
        <v>0</v>
      </c>
      <c r="P136" s="31"/>
      <c r="Q136" s="31"/>
    </row>
    <row r="137" spans="1:17">
      <c r="A137" s="12" t="s">
        <v>139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3"/>
        <v>0</v>
      </c>
      <c r="P137" s="31"/>
      <c r="Q137" s="31"/>
    </row>
    <row r="138" spans="1:17">
      <c r="A138" s="12" t="s">
        <v>140</v>
      </c>
      <c r="B138" s="13"/>
      <c r="C138" s="13">
        <v>0</v>
      </c>
      <c r="D138" s="13">
        <v>0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3"/>
        <v>0</v>
      </c>
      <c r="P138" s="31"/>
      <c r="Q138" s="31"/>
    </row>
    <row r="139" spans="1:17">
      <c r="A139" s="12" t="s">
        <v>141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3"/>
        <v>0</v>
      </c>
      <c r="P139" s="31"/>
      <c r="Q139" s="31"/>
    </row>
    <row r="140" spans="1:17">
      <c r="A140" s="12" t="s">
        <v>142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3"/>
        <v>0</v>
      </c>
      <c r="P140" s="31"/>
      <c r="Q140" s="31"/>
    </row>
    <row r="141" spans="1:17">
      <c r="A141" s="12" t="s">
        <v>143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3"/>
        <v>0</v>
      </c>
      <c r="P141" s="31"/>
      <c r="Q141" s="31"/>
    </row>
    <row r="142" spans="1:17">
      <c r="A142" s="12" t="s">
        <v>144</v>
      </c>
      <c r="B142" s="13"/>
      <c r="C142" s="13">
        <v>220</v>
      </c>
      <c r="D142" s="13">
        <v>1320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3"/>
        <v>1540</v>
      </c>
      <c r="P142" s="31"/>
      <c r="Q142" s="31"/>
    </row>
    <row r="143" spans="1:17">
      <c r="A143" s="12" t="s">
        <v>145</v>
      </c>
      <c r="B143" s="13"/>
      <c r="C143" s="13">
        <v>220</v>
      </c>
      <c r="D143" s="13">
        <v>1320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3"/>
        <v>1540</v>
      </c>
      <c r="P143" s="31"/>
      <c r="Q143" s="31"/>
    </row>
    <row r="144" spans="1:17">
      <c r="A144" s="12" t="s">
        <v>146</v>
      </c>
      <c r="B144" s="13"/>
      <c r="C144" s="13">
        <v>-220</v>
      </c>
      <c r="D144" s="13">
        <v>-1320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3"/>
        <v>-1540</v>
      </c>
      <c r="P144" s="31"/>
      <c r="Q144" s="31"/>
    </row>
    <row r="145" spans="1:17">
      <c r="A145" s="12" t="s">
        <v>147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3"/>
        <v>0</v>
      </c>
      <c r="P145" s="31"/>
      <c r="Q145" s="31"/>
    </row>
    <row r="146" spans="1:17">
      <c r="A146" s="12" t="s">
        <v>148</v>
      </c>
      <c r="B146" s="13"/>
      <c r="C146" s="13">
        <v>0</v>
      </c>
      <c r="D146" s="13">
        <v>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3"/>
        <v>0</v>
      </c>
      <c r="P146" s="31"/>
      <c r="Q146" s="31"/>
    </row>
    <row r="147" spans="1:17">
      <c r="A147" s="12" t="s">
        <v>149</v>
      </c>
      <c r="B147" s="13"/>
      <c r="C147" s="13">
        <v>0</v>
      </c>
      <c r="D147" s="13">
        <v>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3"/>
        <v>0</v>
      </c>
      <c r="P147" s="31"/>
      <c r="Q147" s="31"/>
    </row>
    <row r="148" spans="1:17">
      <c r="A148" s="12" t="s">
        <v>150</v>
      </c>
      <c r="B148" s="13"/>
      <c r="C148" s="13">
        <v>0</v>
      </c>
      <c r="D148" s="13">
        <v>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3"/>
        <v>0</v>
      </c>
      <c r="P148" s="31"/>
      <c r="Q148" s="31"/>
    </row>
    <row r="149" spans="1:17">
      <c r="A149" s="12" t="s">
        <v>151</v>
      </c>
      <c r="B149" s="13"/>
      <c r="C149" s="13">
        <v>0</v>
      </c>
      <c r="D149" s="13"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3"/>
        <v>0</v>
      </c>
      <c r="P149" s="31"/>
      <c r="Q149" s="31"/>
    </row>
    <row r="150" spans="1:17">
      <c r="A150" s="12" t="s">
        <v>152</v>
      </c>
      <c r="B150" s="13"/>
      <c r="C150" s="13">
        <v>0</v>
      </c>
      <c r="D150" s="13">
        <v>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3"/>
        <v>0</v>
      </c>
      <c r="P150" s="31"/>
      <c r="Q150" s="31"/>
    </row>
    <row r="151" spans="1:17">
      <c r="A151" s="12" t="s">
        <v>153</v>
      </c>
      <c r="B151" s="13"/>
      <c r="C151" s="13">
        <v>0</v>
      </c>
      <c r="D151" s="13">
        <v>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3"/>
        <v>0</v>
      </c>
      <c r="P151" s="31"/>
      <c r="Q151" s="31"/>
    </row>
    <row r="152" spans="1:17">
      <c r="A152" s="12" t="s">
        <v>154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3"/>
        <v>0</v>
      </c>
      <c r="P152" s="31"/>
      <c r="Q152" s="31"/>
    </row>
    <row r="153" spans="1:17">
      <c r="A153" s="12" t="s">
        <v>155</v>
      </c>
      <c r="B153" s="13"/>
      <c r="C153" s="13">
        <v>0</v>
      </c>
      <c r="D153" s="13">
        <v>0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3"/>
        <v>0</v>
      </c>
      <c r="P153" s="31"/>
      <c r="Q153" s="31"/>
    </row>
    <row r="154" spans="1:17">
      <c r="A154" s="12" t="s">
        <v>156</v>
      </c>
      <c r="B154" s="13"/>
      <c r="C154" s="13">
        <v>0</v>
      </c>
      <c r="D154" s="13">
        <v>0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3"/>
        <v>0</v>
      </c>
      <c r="P154" s="31"/>
      <c r="Q154" s="31"/>
    </row>
    <row r="155" spans="1:17">
      <c r="A155" s="12" t="s">
        <v>157</v>
      </c>
      <c r="B155" s="13"/>
      <c r="C155" s="13">
        <v>0</v>
      </c>
      <c r="D155" s="13">
        <v>0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3"/>
        <v>0</v>
      </c>
      <c r="P155" s="31"/>
      <c r="Q155" s="31"/>
    </row>
    <row r="156" spans="1:17">
      <c r="A156" s="12" t="s">
        <v>158</v>
      </c>
      <c r="B156" s="13"/>
      <c r="C156" s="13">
        <v>0</v>
      </c>
      <c r="D156" s="13">
        <v>0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3"/>
        <v>0</v>
      </c>
      <c r="P156" s="31"/>
      <c r="Q156" s="31"/>
    </row>
    <row r="157" spans="1:17">
      <c r="A157" s="12" t="s">
        <v>159</v>
      </c>
      <c r="B157" s="13"/>
      <c r="C157" s="13">
        <v>0</v>
      </c>
      <c r="D157" s="13">
        <v>0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3"/>
        <v>0</v>
      </c>
      <c r="P157" s="31"/>
      <c r="Q157" s="31"/>
    </row>
    <row r="158" spans="1:17">
      <c r="A158" s="12" t="s">
        <v>160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3"/>
        <v>0</v>
      </c>
      <c r="P158" s="31"/>
      <c r="Q158" s="31"/>
    </row>
    <row r="159" spans="1:17">
      <c r="A159" s="12" t="s">
        <v>161</v>
      </c>
      <c r="B159" s="13"/>
      <c r="C159" s="13">
        <v>0</v>
      </c>
      <c r="D159" s="13">
        <v>0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3"/>
        <v>0</v>
      </c>
      <c r="P159" s="31"/>
      <c r="Q159" s="31"/>
    </row>
    <row r="160" spans="1:17">
      <c r="A160" s="12" t="s">
        <v>162</v>
      </c>
      <c r="B160" s="13"/>
      <c r="C160" s="13">
        <v>0</v>
      </c>
      <c r="D160" s="13">
        <v>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3"/>
        <v>0</v>
      </c>
      <c r="P160" s="31"/>
      <c r="Q160" s="31"/>
    </row>
    <row r="161" spans="1:17">
      <c r="A161" s="12" t="s">
        <v>163</v>
      </c>
      <c r="B161" s="13"/>
      <c r="C161" s="13">
        <v>0</v>
      </c>
      <c r="D161" s="13">
        <v>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3"/>
        <v>0</v>
      </c>
      <c r="P161" s="31"/>
      <c r="Q161" s="31"/>
    </row>
    <row r="162" spans="1:17">
      <c r="A162" s="12" t="s">
        <v>164</v>
      </c>
      <c r="B162" s="13"/>
      <c r="C162" s="13">
        <v>0</v>
      </c>
      <c r="D162" s="13">
        <v>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3"/>
        <v>0</v>
      </c>
      <c r="P162" s="31"/>
      <c r="Q162" s="31"/>
    </row>
    <row r="163" spans="1:17">
      <c r="A163" s="12" t="s">
        <v>165</v>
      </c>
      <c r="B163" s="13"/>
      <c r="C163" s="13">
        <v>0</v>
      </c>
      <c r="D163" s="13">
        <v>0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3"/>
        <v>0</v>
      </c>
      <c r="P163" s="31"/>
      <c r="Q163" s="31"/>
    </row>
    <row r="164" spans="1:17">
      <c r="A164" s="12" t="s">
        <v>166</v>
      </c>
      <c r="B164" s="13"/>
      <c r="C164" s="13">
        <v>0</v>
      </c>
      <c r="D164" s="13">
        <v>0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3"/>
        <v>0</v>
      </c>
      <c r="P164" s="31"/>
      <c r="Q164" s="31"/>
    </row>
    <row r="165" spans="1:17">
      <c r="A165" s="12" t="s">
        <v>167</v>
      </c>
      <c r="B165" s="13"/>
      <c r="C165" s="13">
        <v>0</v>
      </c>
      <c r="D165" s="13">
        <v>0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3"/>
        <v>0</v>
      </c>
      <c r="P165" s="31"/>
      <c r="Q165" s="31"/>
    </row>
    <row r="166" spans="1:17">
      <c r="A166" s="12" t="s">
        <v>168</v>
      </c>
      <c r="B166" s="13"/>
      <c r="C166" s="13">
        <v>0</v>
      </c>
      <c r="D166" s="13">
        <v>0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3"/>
        <v>0</v>
      </c>
      <c r="P166" s="31"/>
      <c r="Q166" s="31"/>
    </row>
    <row r="167" spans="1:17">
      <c r="A167" s="12" t="s">
        <v>169</v>
      </c>
      <c r="B167" s="13"/>
      <c r="C167" s="13">
        <v>0</v>
      </c>
      <c r="D167" s="13">
        <v>0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3"/>
        <v>0</v>
      </c>
      <c r="P167" s="31"/>
      <c r="Q167" s="31"/>
    </row>
    <row r="168" spans="1:17">
      <c r="A168" s="12" t="s">
        <v>170</v>
      </c>
      <c r="B168" s="13"/>
      <c r="C168" s="13"/>
      <c r="D168" s="13">
        <v>0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3"/>
        <v>0</v>
      </c>
      <c r="P168" s="31"/>
      <c r="Q168" s="31"/>
    </row>
    <row r="169" spans="1:17">
      <c r="A169" s="12" t="s">
        <v>171</v>
      </c>
      <c r="B169" s="13"/>
      <c r="C169" s="13">
        <v>-220</v>
      </c>
      <c r="D169" s="13">
        <v>-1320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3"/>
        <v>-1540</v>
      </c>
      <c r="P169" s="31"/>
      <c r="Q169" s="31"/>
    </row>
    <row r="170" spans="1:17">
      <c r="A170" s="12" t="s">
        <v>172</v>
      </c>
      <c r="B170" s="13"/>
      <c r="C170" s="13">
        <v>68124.75</v>
      </c>
      <c r="D170" s="13">
        <v>67904.75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68124.75</v>
      </c>
      <c r="P170" s="31"/>
      <c r="Q170" s="31"/>
    </row>
    <row r="171" spans="1:17">
      <c r="A171" s="12" t="s">
        <v>173</v>
      </c>
      <c r="B171" s="13"/>
      <c r="C171" s="13">
        <v>67904.75</v>
      </c>
      <c r="D171" s="13">
        <v>66584.75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66584.75</v>
      </c>
      <c r="P171" s="31"/>
      <c r="Q171" s="31"/>
    </row>
    <row r="172" spans="1:17">
      <c r="A172" s="12" t="s">
        <v>174</v>
      </c>
      <c r="B172" s="13"/>
      <c r="C172" s="13"/>
      <c r="D172" s="13" t="b">
        <v>1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31"/>
      <c r="Q172" s="31"/>
    </row>
    <row r="173" spans="1:17">
      <c r="A173" s="12" t="s">
        <v>175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31"/>
      <c r="Q173" s="31"/>
    </row>
    <row r="174" spans="1:17">
      <c r="A174" s="12" t="s">
        <v>176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31"/>
      <c r="Q174" s="31"/>
    </row>
    <row r="175" spans="1:17">
      <c r="A175" s="12" t="s">
        <v>177</v>
      </c>
      <c r="B175" s="13"/>
      <c r="C175" s="13">
        <v>-220</v>
      </c>
      <c r="D175" s="13">
        <v>-1320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4">SUM(C175:N175)</f>
        <v>-1540</v>
      </c>
      <c r="P175" s="31"/>
      <c r="Q175" s="31"/>
    </row>
    <row r="176" spans="1:17">
      <c r="A176" s="12" t="s">
        <v>178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4"/>
        <v>0</v>
      </c>
      <c r="P176" s="31"/>
      <c r="Q176" s="31"/>
    </row>
    <row r="177" spans="1:17">
      <c r="A177" s="12" t="s">
        <v>179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4"/>
        <v>0</v>
      </c>
      <c r="P177" s="31"/>
      <c r="Q177" s="31"/>
    </row>
    <row r="178" spans="1:17">
      <c r="A178" s="12" t="s">
        <v>180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4"/>
        <v>0</v>
      </c>
      <c r="P178" s="31"/>
      <c r="Q178" s="31"/>
    </row>
    <row r="179" spans="1:17">
      <c r="A179" s="12" t="s">
        <v>181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4"/>
        <v>0</v>
      </c>
      <c r="P179" s="31"/>
      <c r="Q179" s="31"/>
    </row>
    <row r="180" spans="1:17">
      <c r="A180" s="12" t="s">
        <v>182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4"/>
        <v>0</v>
      </c>
      <c r="P180" s="31"/>
      <c r="Q180" s="31"/>
    </row>
    <row r="181" spans="1:17">
      <c r="A181" s="12" t="s">
        <v>183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4"/>
        <v>0</v>
      </c>
      <c r="P181" s="31"/>
      <c r="Q181" s="31"/>
    </row>
    <row r="182" spans="1:17">
      <c r="A182" s="12" t="s">
        <v>184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4"/>
        <v>0</v>
      </c>
      <c r="P182" s="31"/>
      <c r="Q182" s="31"/>
    </row>
    <row r="183" spans="1:17">
      <c r="A183" s="12" t="s">
        <v>185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4"/>
        <v>0</v>
      </c>
      <c r="P183" s="31"/>
      <c r="Q183" s="31"/>
    </row>
    <row r="184" spans="1:17">
      <c r="A184" s="12" t="s">
        <v>186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4"/>
        <v>0</v>
      </c>
      <c r="P184" s="31"/>
      <c r="Q184" s="31"/>
    </row>
    <row r="185" spans="1:17">
      <c r="A185" s="12" t="s">
        <v>187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4"/>
        <v>0</v>
      </c>
      <c r="P185" s="31"/>
      <c r="Q185" s="31"/>
    </row>
    <row r="186" spans="1:17">
      <c r="A186" s="12" t="s">
        <v>188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4"/>
        <v>0</v>
      </c>
      <c r="P186" s="31"/>
      <c r="Q186" s="31"/>
    </row>
    <row r="187" spans="1:17">
      <c r="A187" s="12" t="s">
        <v>189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4"/>
        <v>0</v>
      </c>
      <c r="P187" s="31"/>
      <c r="Q187" s="31"/>
    </row>
    <row r="188" spans="1:17">
      <c r="A188" s="12" t="s">
        <v>190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4"/>
        <v>0</v>
      </c>
      <c r="P188" s="31"/>
      <c r="Q188" s="31"/>
    </row>
    <row r="189" spans="1:17">
      <c r="A189" s="12" t="s">
        <v>191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4"/>
        <v>0</v>
      </c>
      <c r="P189" s="31"/>
      <c r="Q189" s="31"/>
    </row>
    <row r="190" spans="1:17">
      <c r="A190" s="12" t="s">
        <v>192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4"/>
        <v>0</v>
      </c>
      <c r="P190" s="31"/>
      <c r="Q190" s="31"/>
    </row>
    <row r="191" spans="1:17">
      <c r="A191" s="12" t="s">
        <v>193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4"/>
        <v>0</v>
      </c>
      <c r="P191" s="31"/>
      <c r="Q191" s="31"/>
    </row>
    <row r="192" spans="1:17">
      <c r="A192" s="12" t="s">
        <v>194</v>
      </c>
      <c r="B192" s="13"/>
      <c r="C192" s="13"/>
      <c r="D192" s="39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4"/>
        <v>0</v>
      </c>
      <c r="P192" s="31"/>
      <c r="Q192" s="31"/>
    </row>
    <row r="193" spans="1:17">
      <c r="A193" s="12" t="s">
        <v>195</v>
      </c>
      <c r="B193" s="13"/>
      <c r="C193" s="13"/>
      <c r="D193" s="40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4"/>
        <v>0</v>
      </c>
      <c r="P193" s="31"/>
      <c r="Q193" s="31"/>
    </row>
    <row r="194" spans="1:17">
      <c r="A194" s="12" t="s">
        <v>146</v>
      </c>
      <c r="B194" s="13"/>
      <c r="C194" s="13">
        <v>-220</v>
      </c>
      <c r="D194" s="40">
        <v>-1320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4"/>
        <v>-1540</v>
      </c>
      <c r="P194" s="31"/>
      <c r="Q194" s="31"/>
    </row>
    <row r="195" spans="1:17">
      <c r="A195" s="12" t="s">
        <v>196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1"/>
      <c r="Q195" s="31"/>
    </row>
    <row r="196" spans="1:17">
      <c r="A196" s="12" t="s">
        <v>197</v>
      </c>
      <c r="B196" s="13"/>
      <c r="C196" s="13">
        <v>0</v>
      </c>
      <c r="D196" s="13">
        <v>0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1"/>
      <c r="Q196" s="31"/>
    </row>
    <row r="197" spans="1:17">
      <c r="A197" s="12" t="s">
        <v>198</v>
      </c>
      <c r="B197" s="13"/>
      <c r="C197" s="13">
        <v>0</v>
      </c>
      <c r="D197" s="13">
        <v>0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31"/>
      <c r="Q197" s="31"/>
    </row>
    <row r="198" spans="1:17">
      <c r="A198" s="12" t="s">
        <v>199</v>
      </c>
      <c r="B198" s="13"/>
      <c r="C198" s="13">
        <v>0</v>
      </c>
      <c r="D198" s="13">
        <v>0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31"/>
      <c r="Q198" s="31"/>
    </row>
    <row r="199" spans="1:17">
      <c r="A199" s="12" t="s">
        <v>200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1"/>
      <c r="Q199" s="31"/>
    </row>
    <row r="200" spans="1:17">
      <c r="A200" s="12" t="s">
        <v>201</v>
      </c>
      <c r="B200" s="13"/>
      <c r="C200" s="13">
        <v>67904.75</v>
      </c>
      <c r="D200" s="13">
        <v>66584.75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66584.75</v>
      </c>
      <c r="P200" s="31"/>
      <c r="Q200" s="31"/>
    </row>
    <row r="201" spans="1:17">
      <c r="A201" s="12" t="s">
        <v>202</v>
      </c>
      <c r="B201" s="13"/>
      <c r="C201" s="13">
        <v>68124.75</v>
      </c>
      <c r="D201" s="13">
        <v>68124.75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68124.75</v>
      </c>
      <c r="P201" s="31"/>
      <c r="Q201" s="31"/>
    </row>
    <row r="202" spans="1:17">
      <c r="A202" s="12" t="s">
        <v>203</v>
      </c>
      <c r="B202" s="13"/>
      <c r="C202" s="13">
        <v>0</v>
      </c>
      <c r="D202" s="13">
        <v>0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31"/>
      <c r="Q202" s="31"/>
    </row>
    <row r="203" spans="1:17">
      <c r="A203" s="12" t="s">
        <v>204</v>
      </c>
      <c r="B203" s="13"/>
      <c r="C203" s="13">
        <v>0</v>
      </c>
      <c r="D203" s="13">
        <v>0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31"/>
      <c r="Q203" s="31"/>
    </row>
    <row r="204" spans="1:17">
      <c r="A204" s="12" t="s">
        <v>205</v>
      </c>
      <c r="B204" s="13"/>
      <c r="C204" s="13">
        <v>-220</v>
      </c>
      <c r="D204" s="13">
        <v>-1540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-1540</v>
      </c>
      <c r="P204" s="31"/>
      <c r="Q204" s="31"/>
    </row>
    <row r="206" spans="1:17" s="1" customFormat="1" ht="11.25">
      <c r="C206" s="1">
        <f>C175-C123</f>
        <v>0</v>
      </c>
      <c r="D206" s="1">
        <f t="shared" ref="D206:O206" si="5">D175-D123</f>
        <v>0</v>
      </c>
      <c r="E206" s="1">
        <f t="shared" si="5"/>
        <v>0</v>
      </c>
      <c r="F206" s="1">
        <f t="shared" si="5"/>
        <v>0</v>
      </c>
      <c r="G206" s="1">
        <f t="shared" si="5"/>
        <v>0</v>
      </c>
      <c r="H206" s="1">
        <f t="shared" si="5"/>
        <v>0</v>
      </c>
      <c r="I206" s="1">
        <f t="shared" si="5"/>
        <v>0</v>
      </c>
      <c r="J206" s="1">
        <f t="shared" si="5"/>
        <v>0</v>
      </c>
      <c r="K206" s="1">
        <f t="shared" si="5"/>
        <v>0</v>
      </c>
      <c r="L206" s="1">
        <f t="shared" si="5"/>
        <v>0</v>
      </c>
      <c r="M206" s="1">
        <f t="shared" si="5"/>
        <v>0</v>
      </c>
      <c r="N206" s="1">
        <f t="shared" si="5"/>
        <v>0</v>
      </c>
      <c r="O206" s="1">
        <f t="shared" si="5"/>
        <v>0</v>
      </c>
    </row>
    <row r="207" spans="1:17" s="1" customFormat="1" ht="11.25">
      <c r="C207" s="1">
        <f>C194-C144</f>
        <v>0</v>
      </c>
      <c r="D207" s="1">
        <f t="shared" ref="D207:O207" si="6">D194-D144</f>
        <v>0</v>
      </c>
      <c r="E207" s="1">
        <f t="shared" si="6"/>
        <v>0</v>
      </c>
      <c r="F207" s="1">
        <f t="shared" si="6"/>
        <v>0</v>
      </c>
      <c r="G207" s="1">
        <f t="shared" si="6"/>
        <v>0</v>
      </c>
      <c r="H207" s="1">
        <f t="shared" si="6"/>
        <v>0</v>
      </c>
      <c r="I207" s="1">
        <f t="shared" si="6"/>
        <v>0</v>
      </c>
      <c r="J207" s="1">
        <f t="shared" si="6"/>
        <v>0</v>
      </c>
      <c r="K207" s="1">
        <f t="shared" si="6"/>
        <v>0</v>
      </c>
      <c r="L207" s="1">
        <f t="shared" si="6"/>
        <v>0</v>
      </c>
      <c r="M207" s="1">
        <f t="shared" si="6"/>
        <v>0</v>
      </c>
      <c r="N207" s="1">
        <f t="shared" si="6"/>
        <v>0</v>
      </c>
      <c r="O207" s="1">
        <f t="shared" si="6"/>
        <v>0</v>
      </c>
    </row>
    <row r="208" spans="1:17" s="1" customFormat="1" ht="11.25">
      <c r="C208" s="1">
        <f t="shared" ref="C208:N208" si="7">C200-C7</f>
        <v>0</v>
      </c>
      <c r="D208" s="1">
        <f t="shared" si="7"/>
        <v>0</v>
      </c>
      <c r="E208" s="1">
        <f t="shared" si="7"/>
        <v>0</v>
      </c>
      <c r="F208" s="1">
        <f t="shared" si="7"/>
        <v>0</v>
      </c>
      <c r="G208" s="1">
        <f t="shared" si="7"/>
        <v>0</v>
      </c>
      <c r="H208" s="1">
        <f t="shared" si="7"/>
        <v>0</v>
      </c>
      <c r="I208" s="1">
        <f t="shared" si="7"/>
        <v>0</v>
      </c>
      <c r="J208" s="1">
        <f t="shared" si="7"/>
        <v>0</v>
      </c>
      <c r="K208" s="1">
        <f t="shared" si="7"/>
        <v>0</v>
      </c>
      <c r="L208" s="1">
        <f t="shared" si="7"/>
        <v>0</v>
      </c>
      <c r="M208" s="1">
        <f t="shared" si="7"/>
        <v>0</v>
      </c>
      <c r="N208" s="1">
        <f t="shared" si="7"/>
        <v>0</v>
      </c>
    </row>
    <row r="209" spans="3:15" s="1" customFormat="1" ht="11.25">
      <c r="C209" s="1">
        <f t="shared" ref="C209:O209" si="8">B90+C123-C90</f>
        <v>0</v>
      </c>
      <c r="D209" s="1">
        <f t="shared" si="8"/>
        <v>0</v>
      </c>
      <c r="E209" s="1">
        <f t="shared" si="8"/>
        <v>-104743.54</v>
      </c>
      <c r="F209" s="1">
        <f t="shared" si="8"/>
        <v>0</v>
      </c>
      <c r="G209" s="1">
        <f t="shared" si="8"/>
        <v>0</v>
      </c>
      <c r="H209" s="1">
        <f t="shared" si="8"/>
        <v>0</v>
      </c>
      <c r="I209" s="1">
        <f t="shared" si="8"/>
        <v>0</v>
      </c>
      <c r="J209" s="1">
        <f t="shared" si="8"/>
        <v>0</v>
      </c>
      <c r="K209" s="1">
        <f t="shared" si="8"/>
        <v>0</v>
      </c>
      <c r="L209" s="1">
        <f t="shared" si="8"/>
        <v>0</v>
      </c>
      <c r="M209" s="1">
        <f t="shared" si="8"/>
        <v>0</v>
      </c>
      <c r="N209" s="1">
        <f t="shared" si="8"/>
        <v>0</v>
      </c>
      <c r="O209" s="1">
        <f t="shared" si="8"/>
        <v>-1540</v>
      </c>
    </row>
  </sheetData>
  <phoneticPr fontId="10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AA220"/>
  <sheetViews>
    <sheetView workbookViewId="0">
      <pane xSplit="1" ySplit="5" topLeftCell="B195" activePane="bottomRight" state="frozen"/>
      <selection pane="topRight"/>
      <selection pane="bottomLeft"/>
      <selection pane="bottomRight" activeCell="D215" sqref="D215"/>
    </sheetView>
  </sheetViews>
  <sheetFormatPr defaultColWidth="9" defaultRowHeight="13.5"/>
  <cols>
    <col min="1" max="1" width="26.75" customWidth="1"/>
    <col min="2" max="2" width="14.875" customWidth="1"/>
    <col min="3" max="3" width="17.625" customWidth="1"/>
    <col min="4" max="4" width="16.5" customWidth="1"/>
    <col min="5" max="5" width="18.75" customWidth="1"/>
    <col min="6" max="6" width="16.625" customWidth="1"/>
    <col min="7" max="13" width="14.875" customWidth="1"/>
    <col min="14" max="14" width="17.75" customWidth="1"/>
    <col min="15" max="15" width="14.875" customWidth="1"/>
    <col min="16" max="16" width="18.5" customWidth="1"/>
    <col min="17" max="21" width="13" customWidth="1"/>
    <col min="22" max="24" width="11.375" customWidth="1"/>
    <col min="25" max="25" width="12.25" customWidth="1"/>
    <col min="26" max="27" width="11.375" customWidth="1"/>
  </cols>
  <sheetData>
    <row r="1" spans="1:16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6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6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6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6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6">
      <c r="A7" s="12" t="s">
        <v>19</v>
      </c>
      <c r="B7" s="13">
        <v>2060195.18</v>
      </c>
      <c r="C7" s="13">
        <v>3605740.98</v>
      </c>
      <c r="D7" s="13">
        <v>320250.46999999997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31"/>
    </row>
    <row r="8" spans="1:16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31"/>
    </row>
    <row r="9" spans="1:16">
      <c r="A9" s="12" t="s">
        <v>21</v>
      </c>
      <c r="B9" s="13">
        <v>2367431.0699999998</v>
      </c>
      <c r="C9" s="13">
        <v>950000</v>
      </c>
      <c r="D9" s="13">
        <v>950000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31"/>
    </row>
    <row r="10" spans="1:16">
      <c r="A10" s="12" t="s">
        <v>22</v>
      </c>
      <c r="B10" s="13">
        <v>60362699.32</v>
      </c>
      <c r="C10" s="13">
        <v>61422236.820000008</v>
      </c>
      <c r="D10" s="13">
        <v>62545236.819999993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31"/>
    </row>
    <row r="11" spans="1:16">
      <c r="A11" s="12" t="s">
        <v>23</v>
      </c>
      <c r="B11" s="13">
        <v>10791694.16</v>
      </c>
      <c r="C11" s="13">
        <v>10791694.16</v>
      </c>
      <c r="D11" s="13">
        <v>10791694.16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31"/>
    </row>
    <row r="12" spans="1:16">
      <c r="A12" s="12" t="s">
        <v>24</v>
      </c>
      <c r="B12" s="14">
        <v>49571005.159999996</v>
      </c>
      <c r="C12" s="14">
        <v>50630542.660000011</v>
      </c>
      <c r="D12" s="14">
        <v>51753542.659999996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31"/>
    </row>
    <row r="13" spans="1:16" ht="14.25" customHeight="1">
      <c r="A13" s="12" t="s">
        <v>25</v>
      </c>
      <c r="B13" s="13">
        <v>24577048.129999999</v>
      </c>
      <c r="C13" s="13">
        <v>24187627.680000007</v>
      </c>
      <c r="D13" s="13">
        <v>24077299.439999998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31"/>
    </row>
    <row r="14" spans="1:16">
      <c r="A14" s="12" t="s">
        <v>26</v>
      </c>
      <c r="B14" s="13"/>
      <c r="C14" s="13">
        <v>0</v>
      </c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31"/>
    </row>
    <row r="15" spans="1:16">
      <c r="A15" s="12" t="s">
        <v>27</v>
      </c>
      <c r="B15" s="13"/>
      <c r="C15" s="13">
        <v>0</v>
      </c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31"/>
    </row>
    <row r="16" spans="1:16">
      <c r="A16" s="12" t="s">
        <v>28</v>
      </c>
      <c r="B16" s="13">
        <v>65012.500000000102</v>
      </c>
      <c r="C16" s="13">
        <v>1466412.5</v>
      </c>
      <c r="D16" s="13">
        <v>1491588.5399999991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31"/>
    </row>
    <row r="17" spans="1:16">
      <c r="A17" s="12" t="s">
        <v>29</v>
      </c>
      <c r="B17" s="13">
        <v>4410.32</v>
      </c>
      <c r="C17" s="13">
        <v>4410.32</v>
      </c>
      <c r="D17" s="13">
        <v>4410.32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31"/>
    </row>
    <row r="18" spans="1:16">
      <c r="A18" s="12" t="s">
        <v>30</v>
      </c>
      <c r="B18" s="14">
        <v>60602.180000000102</v>
      </c>
      <c r="C18" s="14">
        <v>1462002.18</v>
      </c>
      <c r="D18" s="14">
        <v>1487178.219999999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31"/>
    </row>
    <row r="19" spans="1:16">
      <c r="A19" s="12" t="s">
        <v>31</v>
      </c>
      <c r="B19" s="13">
        <v>64323846.109999999</v>
      </c>
      <c r="C19" s="13">
        <v>59261034.939999998</v>
      </c>
      <c r="D19" s="13">
        <v>57453732.280000001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31"/>
    </row>
    <row r="20" spans="1:16">
      <c r="A20" s="12" t="s">
        <v>32</v>
      </c>
      <c r="B20" s="13">
        <v>26150127.710000001</v>
      </c>
      <c r="C20" s="13">
        <v>26150127.710000001</v>
      </c>
      <c r="D20" s="13">
        <v>25659983.710000001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31"/>
    </row>
    <row r="21" spans="1:16">
      <c r="A21" s="12" t="s">
        <v>33</v>
      </c>
      <c r="B21" s="14">
        <v>38173718.399999999</v>
      </c>
      <c r="C21" s="14">
        <v>33110907.229999997</v>
      </c>
      <c r="D21" s="14">
        <v>31793748.57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31"/>
    </row>
    <row r="22" spans="1:16">
      <c r="A22" s="12" t="s">
        <v>34</v>
      </c>
      <c r="B22" s="14">
        <v>0</v>
      </c>
      <c r="C22" s="14">
        <v>0</v>
      </c>
      <c r="D22" s="14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1"/>
    </row>
    <row r="23" spans="1:16">
      <c r="A23" s="12" t="s">
        <v>35</v>
      </c>
      <c r="B23" s="13">
        <v>0</v>
      </c>
      <c r="C23" s="13">
        <v>0</v>
      </c>
      <c r="D23" s="13"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31"/>
    </row>
    <row r="24" spans="1:16">
      <c r="A24" s="12" t="s">
        <v>36</v>
      </c>
      <c r="B24" s="13">
        <v>24411579.309999999</v>
      </c>
      <c r="C24" s="13">
        <v>23758708.940000001</v>
      </c>
      <c r="D24" s="13">
        <v>23641218.590000004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31"/>
    </row>
    <row r="25" spans="1:16">
      <c r="A25" s="12" t="s">
        <v>37</v>
      </c>
      <c r="B25" s="14">
        <v>141221579.43000001</v>
      </c>
      <c r="C25" s="14">
        <v>137705529.67000002</v>
      </c>
      <c r="D25" s="14">
        <v>134023237.94999999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31"/>
    </row>
    <row r="26" spans="1:16">
      <c r="A26" s="12" t="s">
        <v>38</v>
      </c>
      <c r="B26" s="13"/>
      <c r="C26" s="13"/>
      <c r="D26" s="13">
        <v>0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31"/>
    </row>
    <row r="27" spans="1:16">
      <c r="A27" s="12" t="s">
        <v>39</v>
      </c>
      <c r="B27" s="13"/>
      <c r="C27" s="13"/>
      <c r="D27" s="13">
        <v>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31"/>
    </row>
    <row r="28" spans="1:16">
      <c r="A28" s="12" t="s">
        <v>40</v>
      </c>
      <c r="B28" s="13"/>
      <c r="C28" s="13"/>
      <c r="D28" s="13">
        <v>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31"/>
    </row>
    <row r="29" spans="1:16">
      <c r="A29" s="12" t="s">
        <v>41</v>
      </c>
      <c r="B29" s="13">
        <v>7056000</v>
      </c>
      <c r="C29" s="13">
        <v>7056000</v>
      </c>
      <c r="D29" s="13">
        <v>7056000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31"/>
    </row>
    <row r="30" spans="1:16">
      <c r="A30" s="12" t="s">
        <v>42</v>
      </c>
      <c r="B30" s="13"/>
      <c r="C30" s="13"/>
      <c r="D30" s="13">
        <v>0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31"/>
    </row>
    <row r="31" spans="1:16">
      <c r="A31" s="12" t="s">
        <v>43</v>
      </c>
      <c r="B31" s="13"/>
      <c r="C31" s="13"/>
      <c r="D31" s="13">
        <v>0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31"/>
    </row>
    <row r="32" spans="1:16">
      <c r="A32" s="12" t="s">
        <v>44</v>
      </c>
      <c r="B32" s="14"/>
      <c r="C32" s="14"/>
      <c r="D32" s="14">
        <v>0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31"/>
    </row>
    <row r="33" spans="1:16">
      <c r="A33" s="12" t="s">
        <v>45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31"/>
    </row>
    <row r="34" spans="1:16">
      <c r="A34" s="12" t="s">
        <v>46</v>
      </c>
      <c r="B34" s="13"/>
      <c r="C34" s="13"/>
      <c r="D34" s="13">
        <v>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31"/>
    </row>
    <row r="35" spans="1:16">
      <c r="A35" s="12" t="s">
        <v>47</v>
      </c>
      <c r="B35" s="13">
        <v>124828978.87199999</v>
      </c>
      <c r="C35" s="13">
        <v>124837244.072</v>
      </c>
      <c r="D35" s="13">
        <v>124845281.846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31"/>
    </row>
    <row r="36" spans="1:16">
      <c r="A36" s="12" t="s">
        <v>48</v>
      </c>
      <c r="B36" s="13">
        <v>28329814.690000001</v>
      </c>
      <c r="C36" s="13">
        <v>29296569.780000001</v>
      </c>
      <c r="D36" s="13">
        <v>30263381.329999998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31"/>
    </row>
    <row r="37" spans="1:16">
      <c r="A37" s="12" t="s">
        <v>49</v>
      </c>
      <c r="B37" s="14">
        <v>96499164.181999996</v>
      </c>
      <c r="C37" s="14">
        <v>95540674.291999996</v>
      </c>
      <c r="D37" s="14">
        <v>94581900.516000003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31"/>
    </row>
    <row r="38" spans="1:16">
      <c r="A38" s="12" t="s">
        <v>50</v>
      </c>
      <c r="B38" s="13">
        <v>0</v>
      </c>
      <c r="C38" s="13">
        <v>0</v>
      </c>
      <c r="D38" s="13">
        <v>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31"/>
    </row>
    <row r="39" spans="1:16">
      <c r="A39" s="12" t="s">
        <v>51</v>
      </c>
      <c r="B39" s="14">
        <v>96499164.181999996</v>
      </c>
      <c r="C39" s="14">
        <v>95540674.291999996</v>
      </c>
      <c r="D39" s="14">
        <v>94581900.516000003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31"/>
    </row>
    <row r="40" spans="1:16">
      <c r="A40" s="12" t="s">
        <v>52</v>
      </c>
      <c r="B40" s="13">
        <v>42351490.689999998</v>
      </c>
      <c r="C40" s="13">
        <v>42875521.539999999</v>
      </c>
      <c r="D40" s="13">
        <v>42847538.219999999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31"/>
    </row>
    <row r="41" spans="1:16">
      <c r="A41" s="12" t="s">
        <v>53</v>
      </c>
      <c r="B41" s="13">
        <v>0</v>
      </c>
      <c r="C41" s="13">
        <v>0</v>
      </c>
      <c r="D41" s="13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31"/>
    </row>
    <row r="42" spans="1:16">
      <c r="A42" s="12" t="s">
        <v>54</v>
      </c>
      <c r="B42" s="14">
        <v>42351490.689999998</v>
      </c>
      <c r="C42" s="14">
        <v>42875521.539999999</v>
      </c>
      <c r="D42" s="14">
        <v>42847538.219999999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31"/>
    </row>
    <row r="43" spans="1:16">
      <c r="A43" s="12" t="s">
        <v>55</v>
      </c>
      <c r="B43" s="13">
        <v>186172.94</v>
      </c>
      <c r="C43" s="13">
        <v>186172.94</v>
      </c>
      <c r="D43" s="13">
        <v>186172.94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31"/>
    </row>
    <row r="44" spans="1:16">
      <c r="A44" s="12" t="s">
        <v>56</v>
      </c>
      <c r="B44" s="13"/>
      <c r="C44" s="13"/>
      <c r="D44" s="13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31"/>
    </row>
    <row r="45" spans="1:16">
      <c r="A45" s="12" t="s">
        <v>57</v>
      </c>
      <c r="B45" s="13"/>
      <c r="C45" s="13"/>
      <c r="D45" s="13"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31"/>
    </row>
    <row r="46" spans="1:16">
      <c r="A46" s="12" t="s">
        <v>58</v>
      </c>
      <c r="B46" s="13"/>
      <c r="C46" s="13"/>
      <c r="D46" s="13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31"/>
    </row>
    <row r="47" spans="1:16">
      <c r="A47" s="12" t="s">
        <v>59</v>
      </c>
      <c r="B47" s="13">
        <v>63640425.57</v>
      </c>
      <c r="C47" s="13">
        <v>63337157.030000001</v>
      </c>
      <c r="D47" s="13">
        <v>63033888.479999997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31"/>
    </row>
    <row r="48" spans="1:16">
      <c r="A48" s="12" t="s">
        <v>60</v>
      </c>
      <c r="B48" s="13">
        <v>0</v>
      </c>
      <c r="C48" s="13">
        <v>0</v>
      </c>
      <c r="D48" s="13">
        <v>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31"/>
    </row>
    <row r="49" spans="1:16">
      <c r="A49" s="12" t="s">
        <v>61</v>
      </c>
      <c r="B49" s="14">
        <v>63640425.57</v>
      </c>
      <c r="C49" s="14">
        <v>63337157.030000001</v>
      </c>
      <c r="D49" s="14">
        <v>63033888.479999997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31"/>
    </row>
    <row r="50" spans="1:16">
      <c r="A50" s="12" t="s">
        <v>62</v>
      </c>
      <c r="B50" s="13">
        <v>0</v>
      </c>
      <c r="C50" s="13">
        <v>0</v>
      </c>
      <c r="D50" s="13">
        <v>0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31"/>
    </row>
    <row r="51" spans="1:16">
      <c r="A51" s="12" t="s">
        <v>63</v>
      </c>
      <c r="B51" s="13">
        <v>21262145.989999998</v>
      </c>
      <c r="C51" s="13">
        <v>21262145.989999998</v>
      </c>
      <c r="D51" s="13">
        <v>21262145.989999998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31"/>
    </row>
    <row r="52" spans="1:16">
      <c r="A52" s="12" t="s">
        <v>64</v>
      </c>
      <c r="B52" s="13">
        <v>94439.38</v>
      </c>
      <c r="C52" s="13">
        <v>91454.53</v>
      </c>
      <c r="D52" s="13">
        <v>88469.69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31"/>
    </row>
    <row r="53" spans="1:16">
      <c r="A53" s="12" t="s">
        <v>65</v>
      </c>
      <c r="B53" s="13">
        <v>12193989.050000001</v>
      </c>
      <c r="C53" s="13">
        <v>12193989.050000003</v>
      </c>
      <c r="D53" s="13">
        <v>12193989.050000003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31"/>
    </row>
    <row r="54" spans="1:16">
      <c r="A54" s="12" t="s">
        <v>66</v>
      </c>
      <c r="B54" s="13">
        <v>430080.15</v>
      </c>
      <c r="C54" s="13">
        <v>800634.15</v>
      </c>
      <c r="D54" s="13">
        <v>800634.15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31"/>
    </row>
    <row r="55" spans="1:16">
      <c r="A55" s="12" t="s">
        <v>67</v>
      </c>
      <c r="B55" s="14">
        <v>243713907.95199999</v>
      </c>
      <c r="C55" s="14">
        <v>243343749.52200001</v>
      </c>
      <c r="D55" s="14">
        <v>242050739.03600001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31"/>
    </row>
    <row r="56" spans="1:16">
      <c r="A56" s="12" t="s">
        <v>68</v>
      </c>
      <c r="B56" s="15">
        <v>384935487.38200003</v>
      </c>
      <c r="C56" s="15">
        <v>381049279.19200003</v>
      </c>
      <c r="D56" s="15">
        <v>376073976.986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31"/>
    </row>
    <row r="57" spans="1:16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31"/>
    </row>
    <row r="58" spans="1:16">
      <c r="A58" s="12" t="s">
        <v>69</v>
      </c>
      <c r="B58" s="13"/>
      <c r="C58" s="13"/>
      <c r="D58" s="13">
        <v>0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31"/>
    </row>
    <row r="59" spans="1:16">
      <c r="A59" s="12" t="s">
        <v>70</v>
      </c>
      <c r="B59" s="13"/>
      <c r="C59" s="13"/>
      <c r="D59" s="13">
        <v>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31"/>
    </row>
    <row r="60" spans="1:16">
      <c r="A60" s="12" t="s">
        <v>71</v>
      </c>
      <c r="B60" s="13"/>
      <c r="C60" s="13"/>
      <c r="D60" s="13">
        <v>0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31"/>
    </row>
    <row r="61" spans="1:16">
      <c r="A61" s="12" t="s">
        <v>72</v>
      </c>
      <c r="B61" s="13"/>
      <c r="C61" s="13"/>
      <c r="D61" s="13">
        <v>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31"/>
    </row>
    <row r="62" spans="1:16">
      <c r="A62" s="12" t="s">
        <v>73</v>
      </c>
      <c r="B62" s="13">
        <v>24541060.260000002</v>
      </c>
      <c r="C62" s="13">
        <v>15658513.419999998</v>
      </c>
      <c r="D62" s="13">
        <v>15186422.620000001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31"/>
    </row>
    <row r="63" spans="1:16">
      <c r="A63" s="12" t="s">
        <v>74</v>
      </c>
      <c r="B63" s="13">
        <v>14556873.02</v>
      </c>
      <c r="C63" s="13">
        <v>17233615.969999999</v>
      </c>
      <c r="D63" s="13">
        <v>16981976.27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31"/>
    </row>
    <row r="64" spans="1:16">
      <c r="A64" s="12" t="s">
        <v>75</v>
      </c>
      <c r="B64" s="13">
        <v>1779687.47</v>
      </c>
      <c r="C64" s="13">
        <v>914216.38</v>
      </c>
      <c r="D64" s="13">
        <v>821649.62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31"/>
    </row>
    <row r="65" spans="1:16">
      <c r="A65" s="12" t="s">
        <v>76</v>
      </c>
      <c r="B65" s="13">
        <v>4940959.92</v>
      </c>
      <c r="C65" s="13">
        <v>4985310.33</v>
      </c>
      <c r="D65" s="13">
        <v>4971804.6899999985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31"/>
    </row>
    <row r="66" spans="1:16">
      <c r="A66" s="12" t="s">
        <v>77</v>
      </c>
      <c r="B66" s="13">
        <v>0</v>
      </c>
      <c r="C66" s="13">
        <v>0</v>
      </c>
      <c r="D66" s="13">
        <v>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31"/>
    </row>
    <row r="67" spans="1:16">
      <c r="A67" s="12" t="s">
        <v>78</v>
      </c>
      <c r="B67" s="13">
        <v>0</v>
      </c>
      <c r="C67" s="13">
        <v>0</v>
      </c>
      <c r="D67" s="13"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31"/>
    </row>
    <row r="68" spans="1:16">
      <c r="A68" s="12" t="s">
        <v>79</v>
      </c>
      <c r="B68" s="13">
        <v>137645244.44999999</v>
      </c>
      <c r="C68" s="13">
        <v>142883355.67999998</v>
      </c>
      <c r="D68" s="13">
        <v>144570191.00999999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31"/>
    </row>
    <row r="69" spans="1:16">
      <c r="A69" s="12" t="s">
        <v>80</v>
      </c>
      <c r="B69" s="13">
        <v>0</v>
      </c>
      <c r="C69" s="13">
        <v>0</v>
      </c>
      <c r="D69" s="13">
        <v>0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31"/>
    </row>
    <row r="70" spans="1:16">
      <c r="A70" s="12" t="s">
        <v>81</v>
      </c>
      <c r="B70" s="13">
        <v>15075517.529999999</v>
      </c>
      <c r="C70" s="13">
        <v>15224777.289999999</v>
      </c>
      <c r="D70" s="13">
        <v>12525013.189999999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31"/>
    </row>
    <row r="71" spans="1:16">
      <c r="A71" s="12" t="s">
        <v>82</v>
      </c>
      <c r="B71" s="13">
        <v>0</v>
      </c>
      <c r="C71" s="13">
        <v>0</v>
      </c>
      <c r="D71" s="13">
        <v>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31"/>
    </row>
    <row r="72" spans="1:16">
      <c r="A72" s="12" t="s">
        <v>83</v>
      </c>
      <c r="B72" s="14">
        <v>198539342.65000001</v>
      </c>
      <c r="C72" s="14">
        <v>196899789.06999996</v>
      </c>
      <c r="D72" s="14">
        <v>195057057.39999998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31"/>
    </row>
    <row r="73" spans="1:16">
      <c r="A73" s="12" t="s">
        <v>84</v>
      </c>
      <c r="B73" s="13"/>
      <c r="C73" s="13"/>
      <c r="D73" s="13">
        <v>0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31"/>
    </row>
    <row r="74" spans="1:16">
      <c r="A74" s="12" t="s">
        <v>85</v>
      </c>
      <c r="B74" s="13"/>
      <c r="C74" s="13"/>
      <c r="D74" s="13">
        <v>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31"/>
    </row>
    <row r="75" spans="1:16">
      <c r="A75" s="12" t="s">
        <v>86</v>
      </c>
      <c r="B75" s="13"/>
      <c r="C75" s="13"/>
      <c r="D75" s="13">
        <v>0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31"/>
    </row>
    <row r="76" spans="1:16">
      <c r="A76" s="12" t="s">
        <v>87</v>
      </c>
      <c r="B76" s="13">
        <v>3919881</v>
      </c>
      <c r="C76" s="13">
        <v>3919881</v>
      </c>
      <c r="D76" s="13">
        <v>3919881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31"/>
    </row>
    <row r="77" spans="1:16">
      <c r="A77" s="12" t="s">
        <v>88</v>
      </c>
      <c r="B77" s="13">
        <v>0</v>
      </c>
      <c r="C77" s="13">
        <v>0</v>
      </c>
      <c r="D77" s="13">
        <v>0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31"/>
    </row>
    <row r="78" spans="1:16">
      <c r="A78" s="12" t="s">
        <v>89</v>
      </c>
      <c r="B78" s="13">
        <v>0</v>
      </c>
      <c r="C78" s="13">
        <v>0</v>
      </c>
      <c r="D78" s="13">
        <v>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31"/>
    </row>
    <row r="79" spans="1:16">
      <c r="A79" s="12" t="s">
        <v>90</v>
      </c>
      <c r="B79" s="13">
        <v>20000000</v>
      </c>
      <c r="C79" s="13">
        <v>20000000</v>
      </c>
      <c r="D79" s="13">
        <v>20000000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31"/>
    </row>
    <row r="80" spans="1:16">
      <c r="A80" s="12" t="s">
        <v>91</v>
      </c>
      <c r="B80" s="13">
        <v>2284818.75</v>
      </c>
      <c r="C80" s="13">
        <v>2284818.75</v>
      </c>
      <c r="D80" s="13">
        <v>2284818.75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31"/>
    </row>
    <row r="81" spans="1:16">
      <c r="A81" s="12" t="s">
        <v>92</v>
      </c>
      <c r="B81" s="13">
        <v>0</v>
      </c>
      <c r="C81" s="13">
        <v>0</v>
      </c>
      <c r="D81" s="13">
        <v>0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31"/>
    </row>
    <row r="82" spans="1:16">
      <c r="A82" s="12" t="s">
        <v>93</v>
      </c>
      <c r="B82" s="14">
        <v>26204699.75</v>
      </c>
      <c r="C82" s="14">
        <v>26204699.75</v>
      </c>
      <c r="D82" s="14">
        <v>26204699.75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31"/>
    </row>
    <row r="83" spans="1:16">
      <c r="A83" s="12" t="s">
        <v>94</v>
      </c>
      <c r="B83" s="15">
        <v>224744042.40000001</v>
      </c>
      <c r="C83" s="15">
        <v>223104488.81999996</v>
      </c>
      <c r="D83" s="15">
        <v>221261757.14999998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31"/>
    </row>
    <row r="84" spans="1:16">
      <c r="A84" s="12" t="s">
        <v>95</v>
      </c>
      <c r="B84" s="13">
        <v>0</v>
      </c>
      <c r="C84" s="13">
        <v>0</v>
      </c>
      <c r="D84" s="13">
        <v>0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31"/>
    </row>
    <row r="85" spans="1:16">
      <c r="A85" s="12" t="s">
        <v>96</v>
      </c>
      <c r="B85" s="13">
        <v>268900000</v>
      </c>
      <c r="C85" s="13">
        <v>268900000</v>
      </c>
      <c r="D85" s="13">
        <v>268900000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31"/>
    </row>
    <row r="86" spans="1:16">
      <c r="A86" s="12" t="s">
        <v>97</v>
      </c>
      <c r="B86" s="13">
        <v>18108555.18</v>
      </c>
      <c r="C86" s="13">
        <v>18108555.180000003</v>
      </c>
      <c r="D86" s="13">
        <v>18108555.180000003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31"/>
    </row>
    <row r="87" spans="1:16">
      <c r="A87" s="12" t="s">
        <v>98</v>
      </c>
      <c r="B87" s="13"/>
      <c r="C87" s="13">
        <v>0</v>
      </c>
      <c r="D87" s="13">
        <v>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31"/>
    </row>
    <row r="88" spans="1:16">
      <c r="A88" s="12" t="s">
        <v>99</v>
      </c>
      <c r="B88" s="13"/>
      <c r="C88" s="13">
        <v>0</v>
      </c>
      <c r="D88" s="13">
        <v>0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31"/>
    </row>
    <row r="89" spans="1:16">
      <c r="A89" s="12" t="s">
        <v>100</v>
      </c>
      <c r="B89" s="13"/>
      <c r="C89" s="16">
        <v>0</v>
      </c>
      <c r="D89" s="16">
        <v>0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31"/>
    </row>
    <row r="90" spans="1:16">
      <c r="A90" s="12" t="s">
        <v>101</v>
      </c>
      <c r="B90" s="13">
        <v>-126817110.198</v>
      </c>
      <c r="C90" s="16">
        <v>-129063764.80799997</v>
      </c>
      <c r="D90" s="16">
        <v>-132196335.344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31"/>
    </row>
    <row r="91" spans="1:16">
      <c r="A91" s="12" t="s">
        <v>102</v>
      </c>
      <c r="B91" s="14">
        <v>160191444.98199999</v>
      </c>
      <c r="C91" s="14">
        <v>157944790.37200004</v>
      </c>
      <c r="D91" s="14">
        <v>154812219.83600003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31"/>
    </row>
    <row r="92" spans="1:16">
      <c r="A92" s="12" t="s">
        <v>103</v>
      </c>
      <c r="B92" s="13"/>
      <c r="C92" s="13"/>
      <c r="D92" s="13">
        <v>0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31"/>
    </row>
    <row r="93" spans="1:16">
      <c r="A93" s="12" t="s">
        <v>104</v>
      </c>
      <c r="B93" s="15">
        <v>160191444.98199999</v>
      </c>
      <c r="C93" s="15">
        <v>157944790.37200004</v>
      </c>
      <c r="D93" s="15">
        <v>154812219.83600003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31"/>
    </row>
    <row r="94" spans="1:16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31"/>
    </row>
    <row r="95" spans="1:16">
      <c r="A95" s="17" t="s">
        <v>105</v>
      </c>
      <c r="B95" s="18">
        <v>384935487.38200003</v>
      </c>
      <c r="C95" s="18">
        <v>381049279.19200003</v>
      </c>
      <c r="D95" s="18">
        <v>376073976.986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31"/>
    </row>
    <row r="96" spans="1:16">
      <c r="A96" s="19"/>
      <c r="B96" s="20">
        <v>0</v>
      </c>
      <c r="C96" s="20"/>
      <c r="D96" s="20"/>
      <c r="E96" s="20"/>
      <c r="F96" s="20"/>
      <c r="G96" s="20"/>
      <c r="H96" s="20">
        <f>H95-H56</f>
        <v>0</v>
      </c>
      <c r="I96" s="20"/>
      <c r="J96" s="20"/>
      <c r="K96" s="20"/>
      <c r="L96" s="20"/>
      <c r="M96" s="20"/>
      <c r="N96" s="20"/>
      <c r="O96" s="20"/>
    </row>
    <row r="97" spans="1:27" ht="18.75">
      <c r="A97" s="21" t="s">
        <v>106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>
        <f>M95-M56</f>
        <v>0</v>
      </c>
      <c r="N97" s="22"/>
      <c r="O97" s="22"/>
    </row>
    <row r="98" spans="1:27">
      <c r="A98" s="23"/>
      <c r="B98" s="24"/>
      <c r="C98" s="24"/>
      <c r="D98" s="24"/>
      <c r="E98" s="24"/>
      <c r="F98" s="24"/>
      <c r="G98" s="24"/>
      <c r="H98" s="24"/>
      <c r="I98" s="29">
        <f>I90-H90-I124</f>
        <v>0</v>
      </c>
      <c r="J98" s="24"/>
      <c r="K98" s="24"/>
      <c r="L98" s="24"/>
      <c r="M98" s="24"/>
      <c r="N98" s="24"/>
      <c r="O98" s="24"/>
    </row>
    <row r="99" spans="1:27">
      <c r="A99" s="25" t="s">
        <v>1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</row>
    <row r="100" spans="1:27">
      <c r="A100" s="27" t="s">
        <v>107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spans="1:27">
      <c r="A101" s="10" t="s">
        <v>3</v>
      </c>
      <c r="B101" s="11"/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spans="1:27">
      <c r="A102" s="12" t="s">
        <v>109</v>
      </c>
      <c r="B102" s="14"/>
      <c r="C102" s="14">
        <v>1332760.6599999999</v>
      </c>
      <c r="D102" s="14">
        <v>1216495.3199999998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>SUM(C102:N102)</f>
        <v>2549255.9799999995</v>
      </c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>
      <c r="A103" s="28" t="s">
        <v>110</v>
      </c>
      <c r="B103" s="13"/>
      <c r="C103" s="13">
        <v>-42234.51</v>
      </c>
      <c r="D103" s="13">
        <v>993805.32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ref="O103:O128" si="0">SUM(C103:N103)</f>
        <v>951570.80999999994</v>
      </c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>
      <c r="A104" s="28" t="s">
        <v>111</v>
      </c>
      <c r="B104" s="13"/>
      <c r="C104" s="13">
        <v>1374995.17</v>
      </c>
      <c r="D104" s="13">
        <v>222690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0"/>
        <v>1597685.17</v>
      </c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>
      <c r="A105" s="12" t="s">
        <v>112</v>
      </c>
      <c r="B105" s="14"/>
      <c r="C105" s="14">
        <v>1816828.97</v>
      </c>
      <c r="D105" s="14">
        <v>1893738.18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0"/>
        <v>3710567.15</v>
      </c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>
      <c r="A106" s="28" t="s">
        <v>113</v>
      </c>
      <c r="B106" s="13"/>
      <c r="C106" s="13">
        <v>47382.280000000028</v>
      </c>
      <c r="D106" s="13">
        <v>2302768.67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0"/>
        <v>2350150.9500000002</v>
      </c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>
      <c r="A107" s="28" t="s">
        <v>114</v>
      </c>
      <c r="B107" s="13"/>
      <c r="C107" s="13">
        <v>1769446.69</v>
      </c>
      <c r="D107" s="13">
        <v>-409030.49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0"/>
        <v>1360416.2</v>
      </c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>
      <c r="A108" s="12" t="s">
        <v>115</v>
      </c>
      <c r="B108" s="13"/>
      <c r="C108" s="13">
        <v>93116.48000000001</v>
      </c>
      <c r="D108" s="13">
        <v>92931.78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0"/>
        <v>186048.26</v>
      </c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>
      <c r="A109" s="12" t="s">
        <v>116</v>
      </c>
      <c r="B109" s="13"/>
      <c r="C109" s="13">
        <v>41561.550000000003</v>
      </c>
      <c r="D109" s="13">
        <v>1507.78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0"/>
        <v>43069.33</v>
      </c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>
      <c r="A110" s="12" t="s">
        <v>117</v>
      </c>
      <c r="B110" s="13"/>
      <c r="C110" s="13">
        <v>1164220.42</v>
      </c>
      <c r="D110" s="13">
        <v>1720583.1700000002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0"/>
        <v>2884803.59</v>
      </c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>
      <c r="A111" s="12" t="s">
        <v>118</v>
      </c>
      <c r="B111" s="13"/>
      <c r="C111" s="13">
        <v>777153.85</v>
      </c>
      <c r="D111" s="13">
        <v>638818.91999999993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0"/>
        <v>1415972.77</v>
      </c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>
      <c r="A112" s="12" t="s">
        <v>119</v>
      </c>
      <c r="B112" s="13"/>
      <c r="C112" s="13">
        <v>0</v>
      </c>
      <c r="D112" s="13"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0"/>
        <v>0</v>
      </c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>
      <c r="A113" s="12" t="s">
        <v>120</v>
      </c>
      <c r="B113" s="13"/>
      <c r="C113" s="13">
        <v>0</v>
      </c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0"/>
        <v>0</v>
      </c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>
      <c r="A114" s="28" t="s">
        <v>121</v>
      </c>
      <c r="B114" s="13"/>
      <c r="C114" s="13">
        <v>0</v>
      </c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0"/>
        <v>0</v>
      </c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>
      <c r="A115" s="12" t="s">
        <v>122</v>
      </c>
      <c r="B115" s="13"/>
      <c r="C115" s="13">
        <v>0</v>
      </c>
      <c r="D115" s="13">
        <v>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0"/>
        <v>0</v>
      </c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>
      <c r="A116" s="12" t="s">
        <v>123</v>
      </c>
      <c r="B116" s="13"/>
      <c r="C116" s="13">
        <v>0</v>
      </c>
      <c r="D116" s="13">
        <v>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f t="shared" si="0"/>
        <v>0</v>
      </c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>
      <c r="A117" s="28" t="s">
        <v>124</v>
      </c>
      <c r="B117" s="13"/>
      <c r="C117" s="13">
        <v>310000</v>
      </c>
      <c r="D117" s="13">
        <v>0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0"/>
        <v>310000</v>
      </c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>
      <c r="A118" s="12" t="s">
        <v>125</v>
      </c>
      <c r="B118" s="14"/>
      <c r="C118" s="14">
        <v>-2250120.61</v>
      </c>
      <c r="D118" s="14">
        <v>-3131084.5100000002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0"/>
        <v>-5381205.1200000001</v>
      </c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>
      <c r="A119" s="12" t="s">
        <v>126</v>
      </c>
      <c r="B119" s="13"/>
      <c r="C119" s="13">
        <v>3466</v>
      </c>
      <c r="D119" s="13">
        <v>140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0"/>
        <v>3606</v>
      </c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>
      <c r="A120" s="12" t="s">
        <v>127</v>
      </c>
      <c r="B120" s="13"/>
      <c r="C120" s="13">
        <v>0</v>
      </c>
      <c r="D120" s="13">
        <v>1626.03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0"/>
        <v>1626.03</v>
      </c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>
      <c r="A121" s="12" t="s">
        <v>128</v>
      </c>
      <c r="B121" s="14"/>
      <c r="C121" s="14">
        <v>-2246654.61</v>
      </c>
      <c r="D121" s="14">
        <v>-3132570.54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0"/>
        <v>-5379225.1500000004</v>
      </c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>
      <c r="A122" s="28" t="s">
        <v>129</v>
      </c>
      <c r="B122" s="13"/>
      <c r="C122" s="13">
        <v>0</v>
      </c>
      <c r="D122" s="13">
        <v>0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0"/>
        <v>0</v>
      </c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>
      <c r="A123" s="12" t="s">
        <v>130</v>
      </c>
      <c r="B123" s="14"/>
      <c r="C123" s="14">
        <v>-2246654.61</v>
      </c>
      <c r="D123" s="14">
        <v>-3132570.54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0"/>
        <v>-5379225.1500000004</v>
      </c>
      <c r="P123" s="34">
        <f>O123*0.3</f>
        <v>-1613767.5450000002</v>
      </c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>
      <c r="A124" s="12" t="s">
        <v>131</v>
      </c>
      <c r="B124" s="14"/>
      <c r="C124" s="14">
        <v>-2246654.61</v>
      </c>
      <c r="D124" s="14">
        <v>-3132570.54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si="0"/>
        <v>-5379225.1500000004</v>
      </c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>
      <c r="A125" s="12" t="s">
        <v>132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>
        <f t="shared" si="0"/>
        <v>0</v>
      </c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>
      <c r="A126" s="12" t="s">
        <v>133</v>
      </c>
      <c r="B126" s="13"/>
      <c r="C126" s="13">
        <f>C123-(C116+C117+C119-C120)*0.75</f>
        <v>-2481754.11</v>
      </c>
      <c r="D126" s="13">
        <f t="shared" ref="D126:N126" si="1">D123-(D116+D117+D119-D120)*0.75</f>
        <v>-3131456.0175000001</v>
      </c>
      <c r="E126" s="13">
        <f t="shared" si="1"/>
        <v>0</v>
      </c>
      <c r="F126" s="13">
        <f t="shared" si="1"/>
        <v>0</v>
      </c>
      <c r="G126" s="13">
        <f t="shared" si="1"/>
        <v>0</v>
      </c>
      <c r="H126" s="13">
        <f t="shared" si="1"/>
        <v>0</v>
      </c>
      <c r="I126" s="13">
        <f t="shared" si="1"/>
        <v>0</v>
      </c>
      <c r="J126" s="13">
        <f t="shared" si="1"/>
        <v>0</v>
      </c>
      <c r="K126" s="13">
        <f t="shared" si="1"/>
        <v>0</v>
      </c>
      <c r="L126" s="13">
        <f t="shared" si="1"/>
        <v>0</v>
      </c>
      <c r="M126" s="13">
        <f t="shared" si="1"/>
        <v>0</v>
      </c>
      <c r="N126" s="13">
        <f t="shared" si="1"/>
        <v>0</v>
      </c>
      <c r="O126" s="13">
        <f t="shared" si="0"/>
        <v>-5613210.1274999995</v>
      </c>
      <c r="P126" s="31"/>
      <c r="Q126" s="31"/>
    </row>
    <row r="127" spans="1:27">
      <c r="A127" s="12" t="s">
        <v>134</v>
      </c>
      <c r="B127" s="13"/>
      <c r="C127" s="13">
        <f>C126</f>
        <v>-2481754.11</v>
      </c>
      <c r="D127" s="13">
        <f t="shared" ref="D127:N127" si="2">D126</f>
        <v>-3131456.0175000001</v>
      </c>
      <c r="E127" s="13">
        <f t="shared" si="2"/>
        <v>0</v>
      </c>
      <c r="F127" s="13">
        <f t="shared" si="2"/>
        <v>0</v>
      </c>
      <c r="G127" s="13">
        <f t="shared" si="2"/>
        <v>0</v>
      </c>
      <c r="H127" s="13">
        <f t="shared" si="2"/>
        <v>0</v>
      </c>
      <c r="I127" s="13">
        <f t="shared" si="2"/>
        <v>0</v>
      </c>
      <c r="J127" s="13">
        <f t="shared" si="2"/>
        <v>0</v>
      </c>
      <c r="K127" s="13">
        <f t="shared" si="2"/>
        <v>0</v>
      </c>
      <c r="L127" s="13">
        <f t="shared" si="2"/>
        <v>0</v>
      </c>
      <c r="M127" s="13">
        <f t="shared" si="2"/>
        <v>0</v>
      </c>
      <c r="N127" s="13">
        <f t="shared" si="2"/>
        <v>0</v>
      </c>
      <c r="O127" s="13">
        <f t="shared" si="0"/>
        <v>-5613210.1274999995</v>
      </c>
      <c r="P127" s="31"/>
      <c r="Q127" s="31"/>
    </row>
    <row r="128" spans="1:27">
      <c r="A128" s="12" t="s">
        <v>135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>
        <f t="shared" si="0"/>
        <v>0</v>
      </c>
      <c r="P128" s="31"/>
      <c r="Q128" s="31"/>
    </row>
    <row r="129" spans="1:17">
      <c r="P129" s="31">
        <f>P127+'吉慕特（合并）2020'!P126+中科2020!P131</f>
        <v>-232866.63000000003</v>
      </c>
    </row>
    <row r="130" spans="1:17">
      <c r="C130" s="31"/>
      <c r="D130" s="31"/>
      <c r="F130" s="31"/>
      <c r="G130" s="31"/>
      <c r="H130" s="31"/>
      <c r="N130" s="31"/>
      <c r="O130" s="31"/>
    </row>
    <row r="131" spans="1:17">
      <c r="D131" s="35"/>
      <c r="E131" s="31"/>
      <c r="F131" s="31"/>
      <c r="G131" s="31"/>
      <c r="H131" s="31"/>
      <c r="I131" s="31"/>
    </row>
    <row r="132" spans="1:17">
      <c r="A132" s="33"/>
      <c r="B132" s="33"/>
      <c r="C132" s="34"/>
      <c r="D132" s="34"/>
      <c r="E132" s="34"/>
      <c r="F132" s="34"/>
      <c r="G132" s="34"/>
      <c r="H132" s="34"/>
      <c r="I132" s="34"/>
      <c r="J132" s="34">
        <f>I131-I132</f>
        <v>0</v>
      </c>
      <c r="K132" s="34"/>
      <c r="L132" s="34"/>
      <c r="M132" s="34"/>
      <c r="N132" s="34"/>
      <c r="O132" s="34"/>
    </row>
    <row r="133" spans="1:17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  <c r="P133" s="35"/>
      <c r="Q133" s="35"/>
    </row>
    <row r="134" spans="1:17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7">
      <c r="A135" s="12" t="s">
        <v>137</v>
      </c>
      <c r="B135" s="13"/>
      <c r="C135" s="13">
        <v>188225</v>
      </c>
      <c r="D135" s="13">
        <v>0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188225</v>
      </c>
      <c r="P135" s="31"/>
      <c r="Q135" s="31"/>
    </row>
    <row r="136" spans="1:17">
      <c r="A136" s="12" t="s">
        <v>138</v>
      </c>
      <c r="B136" s="13"/>
      <c r="C136" s="13">
        <v>0</v>
      </c>
      <c r="D136" s="13">
        <v>0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9" si="3">SUM(C136:N136)</f>
        <v>0</v>
      </c>
      <c r="P136" s="31"/>
      <c r="Q136" s="31"/>
    </row>
    <row r="137" spans="1:17">
      <c r="A137" s="12" t="s">
        <v>139</v>
      </c>
      <c r="B137" s="13"/>
      <c r="C137" s="13">
        <v>3966867</v>
      </c>
      <c r="D137" s="13">
        <v>1000000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3"/>
        <v>4966867</v>
      </c>
      <c r="P137" s="31"/>
      <c r="Q137" s="31"/>
    </row>
    <row r="138" spans="1:17">
      <c r="A138" s="12" t="s">
        <v>140</v>
      </c>
      <c r="B138" s="13"/>
      <c r="C138" s="13">
        <v>4155092</v>
      </c>
      <c r="D138" s="13">
        <v>1000000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3"/>
        <v>5155092</v>
      </c>
      <c r="P138" s="31"/>
      <c r="Q138" s="31"/>
    </row>
    <row r="139" spans="1:17">
      <c r="A139" s="12" t="s">
        <v>141</v>
      </c>
      <c r="B139" s="13"/>
      <c r="C139" s="13">
        <v>507041.47999999992</v>
      </c>
      <c r="D139" s="13">
        <v>51430.34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3"/>
        <v>558471.81999999995</v>
      </c>
      <c r="P139" s="31"/>
      <c r="Q139" s="31"/>
    </row>
    <row r="140" spans="1:17">
      <c r="A140" s="12" t="s">
        <v>142</v>
      </c>
      <c r="B140" s="13"/>
      <c r="C140" s="13">
        <v>1464411.69</v>
      </c>
      <c r="D140" s="13">
        <v>701288.25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3"/>
        <v>2165699.94</v>
      </c>
      <c r="P140" s="31"/>
      <c r="Q140" s="31"/>
    </row>
    <row r="141" spans="1:17">
      <c r="A141" s="12" t="s">
        <v>143</v>
      </c>
      <c r="B141" s="13"/>
      <c r="C141" s="13">
        <v>52975.23</v>
      </c>
      <c r="D141" s="13">
        <v>93520.31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3"/>
        <v>146495.54</v>
      </c>
      <c r="P141" s="31"/>
      <c r="Q141" s="31"/>
    </row>
    <row r="142" spans="1:17">
      <c r="A142" s="12" t="s">
        <v>144</v>
      </c>
      <c r="B142" s="13"/>
      <c r="C142" s="13">
        <v>494984.14999999997</v>
      </c>
      <c r="D142" s="13">
        <v>130632.15999999992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3"/>
        <v>625616.30999999982</v>
      </c>
      <c r="P142" s="31"/>
      <c r="Q142" s="31"/>
    </row>
    <row r="143" spans="1:17">
      <c r="A143" s="12" t="s">
        <v>145</v>
      </c>
      <c r="B143" s="13"/>
      <c r="C143" s="13">
        <v>2519412.5499999998</v>
      </c>
      <c r="D143" s="13">
        <v>976871.05999999982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3"/>
        <v>3496283.6099999994</v>
      </c>
      <c r="P143" s="31"/>
      <c r="Q143" s="31"/>
    </row>
    <row r="144" spans="1:17">
      <c r="A144" s="12" t="s">
        <v>146</v>
      </c>
      <c r="B144" s="13"/>
      <c r="C144" s="13">
        <v>1635679.4500000002</v>
      </c>
      <c r="D144" s="13">
        <v>23128.940000000177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3"/>
        <v>1658808.3900000004</v>
      </c>
      <c r="P144" s="31"/>
      <c r="Q144" s="31"/>
    </row>
    <row r="145" spans="1:17">
      <c r="A145" s="12" t="s">
        <v>147</v>
      </c>
      <c r="B145" s="13"/>
      <c r="C145" s="13">
        <v>0</v>
      </c>
      <c r="D145" s="13">
        <v>0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3"/>
        <v>0</v>
      </c>
      <c r="P145" s="31"/>
      <c r="Q145" s="31"/>
    </row>
    <row r="146" spans="1:17">
      <c r="A146" s="12" t="s">
        <v>148</v>
      </c>
      <c r="B146" s="13"/>
      <c r="C146" s="13">
        <v>0</v>
      </c>
      <c r="D146" s="13">
        <v>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3"/>
        <v>0</v>
      </c>
      <c r="P146" s="31"/>
      <c r="Q146" s="31"/>
    </row>
    <row r="147" spans="1:17">
      <c r="A147" s="12" t="s">
        <v>149</v>
      </c>
      <c r="B147" s="13"/>
      <c r="C147" s="13">
        <v>0</v>
      </c>
      <c r="D147" s="13">
        <v>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3"/>
        <v>0</v>
      </c>
      <c r="P147" s="31"/>
      <c r="Q147" s="31"/>
    </row>
    <row r="148" spans="1:17">
      <c r="A148" s="12" t="s">
        <v>150</v>
      </c>
      <c r="B148" s="13"/>
      <c r="C148" s="13">
        <v>0</v>
      </c>
      <c r="D148" s="13">
        <v>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3"/>
        <v>0</v>
      </c>
      <c r="P148" s="31"/>
      <c r="Q148" s="31"/>
    </row>
    <row r="149" spans="1:17">
      <c r="A149" s="12" t="s">
        <v>151</v>
      </c>
      <c r="B149" s="13"/>
      <c r="C149" s="13">
        <v>0</v>
      </c>
      <c r="D149" s="13"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3"/>
        <v>0</v>
      </c>
      <c r="P149" s="31"/>
      <c r="Q149" s="31"/>
    </row>
    <row r="150" spans="1:17">
      <c r="A150" s="12" t="s">
        <v>152</v>
      </c>
      <c r="B150" s="13"/>
      <c r="C150" s="13">
        <v>0</v>
      </c>
      <c r="D150" s="13">
        <v>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3"/>
        <v>0</v>
      </c>
      <c r="P150" s="31"/>
      <c r="Q150" s="31"/>
    </row>
    <row r="151" spans="1:17">
      <c r="A151" s="12" t="s">
        <v>153</v>
      </c>
      <c r="B151" s="13"/>
      <c r="C151" s="13">
        <v>0</v>
      </c>
      <c r="D151" s="13">
        <v>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3"/>
        <v>0</v>
      </c>
      <c r="P151" s="31"/>
      <c r="Q151" s="31"/>
    </row>
    <row r="152" spans="1:17">
      <c r="A152" s="12" t="s">
        <v>154</v>
      </c>
      <c r="B152" s="13"/>
      <c r="C152" s="13">
        <v>90133.649999999951</v>
      </c>
      <c r="D152" s="13">
        <v>560681.44999999995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3"/>
        <v>650815.09999999986</v>
      </c>
      <c r="P152" s="31"/>
      <c r="Q152" s="31"/>
    </row>
    <row r="153" spans="1:17">
      <c r="A153" s="12" t="s">
        <v>155</v>
      </c>
      <c r="B153" s="13"/>
      <c r="C153" s="13">
        <v>0</v>
      </c>
      <c r="D153" s="13">
        <v>0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3"/>
        <v>0</v>
      </c>
      <c r="P153" s="31"/>
      <c r="Q153" s="31"/>
    </row>
    <row r="154" spans="1:17">
      <c r="A154" s="12" t="s">
        <v>156</v>
      </c>
      <c r="B154" s="13"/>
      <c r="C154" s="13">
        <v>0</v>
      </c>
      <c r="D154" s="13">
        <v>0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3"/>
        <v>0</v>
      </c>
      <c r="P154" s="31"/>
      <c r="Q154" s="31"/>
    </row>
    <row r="155" spans="1:17">
      <c r="A155" s="12" t="s">
        <v>157</v>
      </c>
      <c r="B155" s="13"/>
      <c r="C155" s="13">
        <v>0</v>
      </c>
      <c r="D155" s="13">
        <v>0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3"/>
        <v>0</v>
      </c>
      <c r="P155" s="31"/>
      <c r="Q155" s="31"/>
    </row>
    <row r="156" spans="1:17">
      <c r="A156" s="12" t="s">
        <v>158</v>
      </c>
      <c r="B156" s="13"/>
      <c r="C156" s="13">
        <v>90133.649999999951</v>
      </c>
      <c r="D156" s="13">
        <v>560681.44999999995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3"/>
        <v>650815.09999999986</v>
      </c>
      <c r="P156" s="31"/>
      <c r="Q156" s="31"/>
    </row>
    <row r="157" spans="1:17">
      <c r="A157" s="12" t="s">
        <v>159</v>
      </c>
      <c r="B157" s="13"/>
      <c r="C157" s="13">
        <v>-90133.649999999951</v>
      </c>
      <c r="D157" s="13">
        <v>-560681.44999999995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3"/>
        <v>-650815.09999999986</v>
      </c>
      <c r="P157" s="31"/>
      <c r="Q157" s="31"/>
    </row>
    <row r="158" spans="1:17">
      <c r="A158" s="12" t="s">
        <v>160</v>
      </c>
      <c r="B158" s="13"/>
      <c r="C158" s="13">
        <v>0</v>
      </c>
      <c r="D158" s="13">
        <v>0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3"/>
        <v>0</v>
      </c>
      <c r="P158" s="31"/>
      <c r="Q158" s="31"/>
    </row>
    <row r="159" spans="1:17">
      <c r="A159" s="12" t="s">
        <v>161</v>
      </c>
      <c r="B159" s="13"/>
      <c r="C159" s="13">
        <v>0</v>
      </c>
      <c r="D159" s="13">
        <v>0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3"/>
        <v>0</v>
      </c>
      <c r="P159" s="31"/>
      <c r="Q159" s="31"/>
    </row>
    <row r="160" spans="1:17">
      <c r="A160" s="12" t="s">
        <v>162</v>
      </c>
      <c r="B160" s="13"/>
      <c r="C160" s="13">
        <v>0</v>
      </c>
      <c r="D160" s="13">
        <v>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3"/>
        <v>0</v>
      </c>
      <c r="P160" s="31"/>
      <c r="Q160" s="31"/>
    </row>
    <row r="161" spans="1:17">
      <c r="A161" s="12" t="s">
        <v>163</v>
      </c>
      <c r="B161" s="13"/>
      <c r="C161" s="13">
        <v>0</v>
      </c>
      <c r="D161" s="13">
        <v>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3"/>
        <v>0</v>
      </c>
      <c r="P161" s="31"/>
      <c r="Q161" s="31"/>
    </row>
    <row r="162" spans="1:17">
      <c r="A162" s="12" t="s">
        <v>164</v>
      </c>
      <c r="B162" s="13"/>
      <c r="C162" s="13">
        <v>0</v>
      </c>
      <c r="D162" s="13">
        <v>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3"/>
        <v>0</v>
      </c>
      <c r="P162" s="31"/>
      <c r="Q162" s="31"/>
    </row>
    <row r="163" spans="1:17">
      <c r="A163" s="12" t="s">
        <v>165</v>
      </c>
      <c r="B163" s="13"/>
      <c r="C163" s="13">
        <v>0</v>
      </c>
      <c r="D163" s="13">
        <v>0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3"/>
        <v>0</v>
      </c>
      <c r="P163" s="31"/>
      <c r="Q163" s="31"/>
    </row>
    <row r="164" spans="1:17">
      <c r="A164" s="12" t="s">
        <v>166</v>
      </c>
      <c r="B164" s="13"/>
      <c r="C164" s="13">
        <v>0</v>
      </c>
      <c r="D164" s="13">
        <v>0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3"/>
        <v>0</v>
      </c>
      <c r="P164" s="31"/>
      <c r="Q164" s="31"/>
    </row>
    <row r="165" spans="1:17">
      <c r="A165" s="12" t="s">
        <v>167</v>
      </c>
      <c r="B165" s="13"/>
      <c r="C165" s="13">
        <v>0</v>
      </c>
      <c r="D165" s="13">
        <v>2747938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3"/>
        <v>2747938</v>
      </c>
      <c r="P165" s="31"/>
      <c r="Q165" s="31"/>
    </row>
    <row r="166" spans="1:17">
      <c r="A166" s="12" t="s">
        <v>168</v>
      </c>
      <c r="B166" s="13"/>
      <c r="C166" s="13">
        <v>0</v>
      </c>
      <c r="D166" s="13">
        <v>2747938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3"/>
        <v>2747938</v>
      </c>
      <c r="P166" s="31"/>
      <c r="Q166" s="31"/>
    </row>
    <row r="167" spans="1:17">
      <c r="A167" s="12" t="s">
        <v>169</v>
      </c>
      <c r="B167" s="13"/>
      <c r="C167" s="13">
        <v>0</v>
      </c>
      <c r="D167" s="13">
        <v>-2747938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3"/>
        <v>-2747938</v>
      </c>
      <c r="P167" s="31"/>
      <c r="Q167" s="31"/>
    </row>
    <row r="168" spans="1:17">
      <c r="A168" s="12" t="s">
        <v>170</v>
      </c>
      <c r="B168" s="13"/>
      <c r="C168" s="13">
        <v>0</v>
      </c>
      <c r="D168" s="13">
        <v>0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3"/>
        <v>0</v>
      </c>
      <c r="P168" s="31"/>
      <c r="Q168" s="31"/>
    </row>
    <row r="169" spans="1:17">
      <c r="A169" s="12" t="s">
        <v>171</v>
      </c>
      <c r="B169" s="13"/>
      <c r="C169" s="13">
        <v>1545545.8000000003</v>
      </c>
      <c r="D169" s="13">
        <v>-3285490.51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3"/>
        <v>-1739944.7099999995</v>
      </c>
      <c r="P169" s="31"/>
      <c r="Q169" s="31"/>
    </row>
    <row r="170" spans="1:17">
      <c r="A170" s="12" t="s">
        <v>172</v>
      </c>
      <c r="B170" s="13"/>
      <c r="C170" s="13">
        <v>2060195.1799999997</v>
      </c>
      <c r="D170" s="13">
        <v>3605740.98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2060195.1799999997</v>
      </c>
      <c r="P170" s="31"/>
      <c r="Q170" s="31"/>
    </row>
    <row r="171" spans="1:17">
      <c r="A171" s="12" t="s">
        <v>173</v>
      </c>
      <c r="B171" s="13"/>
      <c r="C171" s="13">
        <v>3605740.98</v>
      </c>
      <c r="D171" s="13">
        <v>320250.4700000002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320250.4700000002</v>
      </c>
      <c r="P171" s="31"/>
      <c r="Q171" s="31"/>
    </row>
    <row r="172" spans="1:17">
      <c r="A172" s="12" t="s">
        <v>174</v>
      </c>
      <c r="B172" s="13"/>
      <c r="C172" s="13" t="b">
        <v>1</v>
      </c>
      <c r="D172" s="13" t="b">
        <v>1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31"/>
      <c r="Q172" s="31"/>
    </row>
    <row r="173" spans="1:17">
      <c r="A173" s="12" t="s">
        <v>175</v>
      </c>
      <c r="B173" s="13"/>
      <c r="C173" s="13">
        <v>0</v>
      </c>
      <c r="D173" s="13">
        <v>0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31"/>
      <c r="Q173" s="31"/>
    </row>
    <row r="174" spans="1:17">
      <c r="A174" s="12" t="s">
        <v>176</v>
      </c>
      <c r="B174" s="13"/>
      <c r="C174" s="13">
        <v>0</v>
      </c>
      <c r="D174" s="13">
        <v>0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31"/>
      <c r="Q174" s="31"/>
    </row>
    <row r="175" spans="1:17">
      <c r="A175" s="12" t="s">
        <v>177</v>
      </c>
      <c r="B175" s="13"/>
      <c r="C175" s="13">
        <v>-2246654.61</v>
      </c>
      <c r="D175" s="13">
        <v>-3132570.54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4">SUM(C175:N175)</f>
        <v>-5379225.1500000004</v>
      </c>
      <c r="P175" s="31"/>
      <c r="Q175" s="31"/>
    </row>
    <row r="176" spans="1:17">
      <c r="A176" s="12" t="s">
        <v>178</v>
      </c>
      <c r="B176" s="13"/>
      <c r="C176" s="13">
        <v>0</v>
      </c>
      <c r="D176" s="13">
        <v>0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4"/>
        <v>0</v>
      </c>
      <c r="P176" s="31"/>
      <c r="Q176" s="31"/>
    </row>
    <row r="177" spans="1:17">
      <c r="A177" s="12" t="s">
        <v>179</v>
      </c>
      <c r="B177" s="13"/>
      <c r="C177" s="13">
        <v>0</v>
      </c>
      <c r="D177" s="13">
        <v>0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4"/>
        <v>0</v>
      </c>
      <c r="P177" s="31"/>
      <c r="Q177" s="31"/>
    </row>
    <row r="178" spans="1:17">
      <c r="A178" s="12" t="s">
        <v>180</v>
      </c>
      <c r="B178" s="13"/>
      <c r="C178" s="13">
        <v>966755.09</v>
      </c>
      <c r="D178" s="13">
        <v>966811.55000000086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4"/>
        <v>1933566.6400000008</v>
      </c>
      <c r="P178" s="31"/>
      <c r="Q178" s="31"/>
    </row>
    <row r="179" spans="1:17">
      <c r="A179" s="12" t="s">
        <v>181</v>
      </c>
      <c r="B179" s="13"/>
      <c r="C179" s="13">
        <v>298637.85000000062</v>
      </c>
      <c r="D179" s="13">
        <v>298637.86000000063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4"/>
        <v>597275.71000000124</v>
      </c>
      <c r="P179" s="31"/>
      <c r="Q179" s="31"/>
    </row>
    <row r="180" spans="1:17">
      <c r="A180" s="12" t="s">
        <v>182</v>
      </c>
      <c r="B180" s="13"/>
      <c r="C180" s="13">
        <v>2984.85</v>
      </c>
      <c r="D180" s="13">
        <v>2984.8399999999965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4"/>
        <v>5969.6899999999969</v>
      </c>
      <c r="P180" s="31"/>
      <c r="Q180" s="31"/>
    </row>
    <row r="181" spans="1:17">
      <c r="A181" s="12" t="s">
        <v>183</v>
      </c>
      <c r="B181" s="13"/>
      <c r="C181" s="13">
        <v>0</v>
      </c>
      <c r="D181" s="13">
        <v>0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4"/>
        <v>0</v>
      </c>
      <c r="P181" s="31"/>
      <c r="Q181" s="31"/>
    </row>
    <row r="182" spans="1:17">
      <c r="A182" s="12" t="s">
        <v>184</v>
      </c>
      <c r="B182" s="13"/>
      <c r="C182" s="13">
        <v>0</v>
      </c>
      <c r="D182" s="13">
        <v>0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4"/>
        <v>0</v>
      </c>
      <c r="P182" s="31"/>
      <c r="Q182" s="31"/>
    </row>
    <row r="183" spans="1:17">
      <c r="A183" s="12" t="s">
        <v>185</v>
      </c>
      <c r="B183" s="13"/>
      <c r="C183" s="13">
        <v>0</v>
      </c>
      <c r="D183" s="13">
        <v>0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4"/>
        <v>0</v>
      </c>
      <c r="P183" s="31"/>
      <c r="Q183" s="31"/>
    </row>
    <row r="184" spans="1:17">
      <c r="A184" s="12" t="s">
        <v>186</v>
      </c>
      <c r="B184" s="13"/>
      <c r="C184" s="13">
        <v>0</v>
      </c>
      <c r="D184" s="13">
        <v>0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4"/>
        <v>0</v>
      </c>
      <c r="P184" s="31"/>
      <c r="Q184" s="31"/>
    </row>
    <row r="185" spans="1:17">
      <c r="A185" s="12" t="s">
        <v>187</v>
      </c>
      <c r="B185" s="13"/>
      <c r="C185" s="13">
        <v>0</v>
      </c>
      <c r="D185" s="13">
        <v>0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4"/>
        <v>0</v>
      </c>
      <c r="P185" s="31"/>
      <c r="Q185" s="31"/>
    </row>
    <row r="186" spans="1:17">
      <c r="A186" s="12" t="s">
        <v>188</v>
      </c>
      <c r="B186" s="13"/>
      <c r="C186" s="13">
        <v>0</v>
      </c>
      <c r="D186" s="13">
        <v>0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4"/>
        <v>0</v>
      </c>
      <c r="P186" s="31"/>
      <c r="Q186" s="31"/>
    </row>
    <row r="187" spans="1:17">
      <c r="A187" s="12" t="s">
        <v>189</v>
      </c>
      <c r="B187" s="13"/>
      <c r="C187" s="13">
        <v>0</v>
      </c>
      <c r="D187" s="13">
        <v>0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4"/>
        <v>0</v>
      </c>
      <c r="P187" s="31"/>
      <c r="Q187" s="31"/>
    </row>
    <row r="188" spans="1:17">
      <c r="A188" s="12" t="s">
        <v>190</v>
      </c>
      <c r="B188" s="13"/>
      <c r="C188" s="13">
        <v>0</v>
      </c>
      <c r="D188" s="13">
        <v>0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4"/>
        <v>0</v>
      </c>
      <c r="P188" s="31"/>
      <c r="Q188" s="31"/>
    </row>
    <row r="189" spans="1:17">
      <c r="A189" s="12" t="s">
        <v>191</v>
      </c>
      <c r="B189" s="13"/>
      <c r="C189" s="13">
        <v>0</v>
      </c>
      <c r="D189" s="13">
        <v>0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4"/>
        <v>0</v>
      </c>
      <c r="P189" s="31"/>
      <c r="Q189" s="31"/>
    </row>
    <row r="190" spans="1:17">
      <c r="A190" s="12" t="s">
        <v>192</v>
      </c>
      <c r="B190" s="13"/>
      <c r="C190" s="13">
        <v>5062811.1700000018</v>
      </c>
      <c r="D190" s="13">
        <v>1807302.6599999964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4"/>
        <v>6870113.8299999982</v>
      </c>
      <c r="P190" s="31"/>
      <c r="Q190" s="31"/>
    </row>
    <row r="191" spans="1:17">
      <c r="A191" s="12" t="s">
        <v>193</v>
      </c>
      <c r="B191" s="13"/>
      <c r="C191" s="13">
        <v>-1215.6100000028964</v>
      </c>
      <c r="D191" s="13">
        <v>1546071.8300000317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4"/>
        <v>1544856.2200000288</v>
      </c>
      <c r="P191" s="31"/>
      <c r="Q191" s="31"/>
    </row>
    <row r="192" spans="1:17">
      <c r="A192" s="12" t="s">
        <v>194</v>
      </c>
      <c r="B192" s="13"/>
      <c r="C192" s="13">
        <v>-2447639.2899999991</v>
      </c>
      <c r="D192" s="13">
        <v>-1466109.2600000293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4"/>
        <v>-3913748.5500000287</v>
      </c>
      <c r="P192" s="31"/>
      <c r="Q192" s="31"/>
    </row>
    <row r="193" spans="1:17">
      <c r="A193" s="12" t="s">
        <v>195</v>
      </c>
      <c r="B193" s="13"/>
      <c r="C193" s="13">
        <v>0</v>
      </c>
      <c r="D193" s="13">
        <v>0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4"/>
        <v>0</v>
      </c>
      <c r="P193" s="31"/>
      <c r="Q193" s="31"/>
    </row>
    <row r="194" spans="1:17">
      <c r="A194" s="12" t="s">
        <v>146</v>
      </c>
      <c r="B194" s="13"/>
      <c r="C194" s="13">
        <v>1635679.4500000002</v>
      </c>
      <c r="D194" s="13">
        <v>23128.940000000177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4"/>
        <v>1658808.3900000004</v>
      </c>
      <c r="P194" s="31"/>
      <c r="Q194" s="31"/>
    </row>
    <row r="195" spans="1:17">
      <c r="A195" s="12" t="s">
        <v>196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1"/>
      <c r="Q195" s="31"/>
    </row>
    <row r="196" spans="1:17">
      <c r="A196" s="12" t="s">
        <v>197</v>
      </c>
      <c r="B196" s="13"/>
      <c r="C196" s="13">
        <v>0</v>
      </c>
      <c r="D196" s="13">
        <v>0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1"/>
      <c r="Q196" s="31"/>
    </row>
    <row r="197" spans="1:17">
      <c r="A197" s="12" t="s">
        <v>198</v>
      </c>
      <c r="B197" s="13"/>
      <c r="C197" s="13">
        <v>0</v>
      </c>
      <c r="D197" s="13">
        <v>0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31"/>
      <c r="Q197" s="31"/>
    </row>
    <row r="198" spans="1:17">
      <c r="A198" s="12" t="s">
        <v>199</v>
      </c>
      <c r="B198" s="13"/>
      <c r="C198" s="13">
        <v>0</v>
      </c>
      <c r="D198" s="13">
        <v>0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31"/>
      <c r="Q198" s="31"/>
    </row>
    <row r="199" spans="1:17">
      <c r="A199" s="12" t="s">
        <v>200</v>
      </c>
      <c r="B199" s="13"/>
      <c r="C199" s="13">
        <v>0</v>
      </c>
      <c r="D199" s="13">
        <v>0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1"/>
      <c r="Q199" s="31"/>
    </row>
    <row r="200" spans="1:17">
      <c r="A200" s="12" t="s">
        <v>201</v>
      </c>
      <c r="B200" s="13"/>
      <c r="C200" s="13">
        <v>3605740.98</v>
      </c>
      <c r="D200" s="13">
        <v>320250.4700000002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320250.4700000002</v>
      </c>
      <c r="P200" s="31"/>
      <c r="Q200" s="31"/>
    </row>
    <row r="201" spans="1:17">
      <c r="A201" s="12" t="s">
        <v>202</v>
      </c>
      <c r="B201" s="13"/>
      <c r="C201" s="13">
        <v>2060195.1799999997</v>
      </c>
      <c r="D201" s="13">
        <v>3605740.98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2060195.1799999997</v>
      </c>
      <c r="P201" s="31"/>
      <c r="Q201" s="31"/>
    </row>
    <row r="202" spans="1:17">
      <c r="A202" s="12" t="s">
        <v>203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31"/>
      <c r="Q202" s="31"/>
    </row>
    <row r="203" spans="1:17">
      <c r="A203" s="12" t="s">
        <v>204</v>
      </c>
      <c r="B203" s="13"/>
      <c r="C203" s="13">
        <v>0</v>
      </c>
      <c r="D203" s="13">
        <v>0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31"/>
      <c r="Q203" s="31"/>
    </row>
    <row r="204" spans="1:17">
      <c r="A204" s="12" t="s">
        <v>205</v>
      </c>
      <c r="B204" s="13"/>
      <c r="C204" s="13">
        <v>1545545.8000000003</v>
      </c>
      <c r="D204" s="13">
        <v>-3285490.51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-1739944.7099999995</v>
      </c>
      <c r="P204" s="31"/>
      <c r="Q204" s="31"/>
    </row>
    <row r="206" spans="1:17" s="1" customFormat="1" ht="11.25">
      <c r="C206" s="1">
        <f>C175-C123</f>
        <v>0</v>
      </c>
      <c r="D206" s="1">
        <f t="shared" ref="D206:O206" si="5">D175-D123</f>
        <v>0</v>
      </c>
      <c r="E206" s="1">
        <f t="shared" si="5"/>
        <v>0</v>
      </c>
      <c r="F206" s="1">
        <f t="shared" si="5"/>
        <v>0</v>
      </c>
      <c r="G206" s="1">
        <f t="shared" si="5"/>
        <v>0</v>
      </c>
      <c r="H206" s="1">
        <f t="shared" si="5"/>
        <v>0</v>
      </c>
      <c r="I206" s="1">
        <f t="shared" si="5"/>
        <v>0</v>
      </c>
      <c r="J206" s="1">
        <f t="shared" si="5"/>
        <v>0</v>
      </c>
      <c r="K206" s="1">
        <f t="shared" si="5"/>
        <v>0</v>
      </c>
      <c r="L206" s="1">
        <f t="shared" si="5"/>
        <v>0</v>
      </c>
      <c r="M206" s="1">
        <f t="shared" si="5"/>
        <v>0</v>
      </c>
      <c r="N206" s="1">
        <f t="shared" si="5"/>
        <v>0</v>
      </c>
      <c r="O206" s="1">
        <f t="shared" si="5"/>
        <v>0</v>
      </c>
    </row>
    <row r="207" spans="1:17" s="1" customFormat="1" ht="11.25">
      <c r="C207" s="1">
        <f>C194-C144</f>
        <v>0</v>
      </c>
      <c r="D207" s="1">
        <f t="shared" ref="D207:O207" si="6">D194-D144</f>
        <v>0</v>
      </c>
      <c r="E207" s="1">
        <f t="shared" si="6"/>
        <v>0</v>
      </c>
      <c r="F207" s="1">
        <f t="shared" si="6"/>
        <v>0</v>
      </c>
      <c r="G207" s="1">
        <f t="shared" si="6"/>
        <v>0</v>
      </c>
      <c r="H207" s="1">
        <f t="shared" si="6"/>
        <v>0</v>
      </c>
      <c r="I207" s="1">
        <f t="shared" si="6"/>
        <v>0</v>
      </c>
      <c r="J207" s="1">
        <f t="shared" si="6"/>
        <v>0</v>
      </c>
      <c r="K207" s="1">
        <f t="shared" si="6"/>
        <v>0</v>
      </c>
      <c r="L207" s="1">
        <f t="shared" si="6"/>
        <v>0</v>
      </c>
      <c r="M207" s="1">
        <f t="shared" si="6"/>
        <v>0</v>
      </c>
      <c r="N207" s="1">
        <f t="shared" si="6"/>
        <v>0</v>
      </c>
      <c r="O207" s="1">
        <f t="shared" si="6"/>
        <v>0</v>
      </c>
    </row>
    <row r="208" spans="1:17" s="1" customFormat="1" ht="11.25">
      <c r="C208" s="1">
        <f t="shared" ref="C208:N208" si="7">C200-C7</f>
        <v>0</v>
      </c>
      <c r="D208" s="1">
        <f t="shared" si="7"/>
        <v>0</v>
      </c>
      <c r="E208" s="1">
        <f t="shared" si="7"/>
        <v>0</v>
      </c>
      <c r="F208" s="1">
        <f t="shared" si="7"/>
        <v>0</v>
      </c>
      <c r="G208" s="1">
        <f t="shared" si="7"/>
        <v>0</v>
      </c>
      <c r="H208" s="1">
        <f t="shared" si="7"/>
        <v>0</v>
      </c>
      <c r="I208" s="1">
        <f t="shared" si="7"/>
        <v>0</v>
      </c>
      <c r="J208" s="1">
        <f t="shared" si="7"/>
        <v>0</v>
      </c>
      <c r="K208" s="1">
        <f t="shared" si="7"/>
        <v>0</v>
      </c>
      <c r="L208" s="1">
        <f t="shared" si="7"/>
        <v>0</v>
      </c>
      <c r="M208" s="1">
        <f t="shared" si="7"/>
        <v>0</v>
      </c>
      <c r="N208" s="1">
        <f t="shared" si="7"/>
        <v>0</v>
      </c>
    </row>
    <row r="209" spans="3:15" s="1" customFormat="1" ht="11.25">
      <c r="C209" s="1">
        <f>B90+C123-C90</f>
        <v>0</v>
      </c>
      <c r="D209" s="1">
        <f>C90+D123-D90</f>
        <v>-3.9999783039093018E-3</v>
      </c>
      <c r="E209" s="1">
        <f>D90+E123-E90</f>
        <v>-132196335.344</v>
      </c>
      <c r="F209" s="1">
        <f t="shared" ref="F209:O209" si="8">E90+F123-F90</f>
        <v>0</v>
      </c>
      <c r="G209" s="1">
        <f t="shared" si="8"/>
        <v>0</v>
      </c>
      <c r="H209" s="1">
        <f t="shared" si="8"/>
        <v>0</v>
      </c>
      <c r="I209" s="1">
        <f t="shared" si="8"/>
        <v>0</v>
      </c>
      <c r="J209" s="1">
        <f t="shared" si="8"/>
        <v>0</v>
      </c>
      <c r="K209" s="1">
        <f t="shared" si="8"/>
        <v>0</v>
      </c>
      <c r="L209" s="1">
        <f t="shared" si="8"/>
        <v>0</v>
      </c>
      <c r="M209" s="1">
        <f t="shared" si="8"/>
        <v>0</v>
      </c>
      <c r="N209" s="1">
        <f t="shared" si="8"/>
        <v>0</v>
      </c>
      <c r="O209" s="1">
        <f t="shared" si="8"/>
        <v>-5379225.1500000004</v>
      </c>
    </row>
    <row r="211" spans="3:15">
      <c r="C211" s="31">
        <f>C194-C144</f>
        <v>0</v>
      </c>
      <c r="E211" s="38"/>
    </row>
    <row r="212" spans="3:15">
      <c r="E212" s="31">
        <v>-68806285.359999999</v>
      </c>
    </row>
    <row r="213" spans="3:15">
      <c r="C213" s="31">
        <f>C208-浙江美思2020!C208-'宜春天赐（单体）2020'!C208-'浙江艾德（单体）2020'!C208</f>
        <v>0</v>
      </c>
      <c r="E213" s="31"/>
    </row>
    <row r="214" spans="3:15">
      <c r="E214" s="31">
        <f>E212+O124-E90</f>
        <v>-74185510.510000005</v>
      </c>
    </row>
    <row r="216" spans="3:15">
      <c r="E216" s="38"/>
    </row>
    <row r="218" spans="3:15">
      <c r="E218" s="31"/>
    </row>
    <row r="219" spans="3:15">
      <c r="E219" s="38"/>
    </row>
    <row r="220" spans="3:15">
      <c r="E220" s="31"/>
    </row>
  </sheetData>
  <phoneticPr fontId="108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216"/>
  <sheetViews>
    <sheetView workbookViewId="0">
      <pane xSplit="1" ySplit="5" topLeftCell="B33" activePane="bottomRight" state="frozen"/>
      <selection pane="topRight"/>
      <selection pane="bottomLeft"/>
      <selection pane="bottomRight" activeCell="C48" sqref="C48:D48"/>
    </sheetView>
  </sheetViews>
  <sheetFormatPr defaultColWidth="9" defaultRowHeight="13.5"/>
  <cols>
    <col min="1" max="1" width="26.75" customWidth="1"/>
    <col min="2" max="2" width="14.875" customWidth="1"/>
    <col min="3" max="3" width="17.25" customWidth="1"/>
    <col min="4" max="5" width="14.875" customWidth="1"/>
    <col min="6" max="6" width="19.5" customWidth="1"/>
    <col min="7" max="7" width="21.625" customWidth="1"/>
    <col min="8" max="8" width="14.875" customWidth="1"/>
    <col min="9" max="9" width="17.125" customWidth="1"/>
    <col min="10" max="10" width="17.25" customWidth="1"/>
    <col min="11" max="15" width="14.875" customWidth="1"/>
    <col min="16" max="16" width="18.375" style="1" customWidth="1"/>
    <col min="17" max="17" width="20.5" style="1" customWidth="1"/>
    <col min="18" max="18" width="13.875" style="33" customWidth="1"/>
    <col min="19" max="19" width="12" style="33" customWidth="1"/>
  </cols>
  <sheetData>
    <row r="1" spans="1:19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9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9">
      <c r="A3" s="6" t="s">
        <v>1</v>
      </c>
      <c r="B3" s="7"/>
      <c r="C3" s="7"/>
      <c r="D3" s="7"/>
      <c r="E3" s="7"/>
      <c r="F3" s="7" t="e">
        <f>E10+有机硅2020!E10+'九江（单体）2020'!E10+天祺2020!E10+池州天赐2020!E10+东至天孚2020!E10+天赐中硝2020!E10+#REF!+天津2020!E10+天赐香港2020!E10+张家港吉慕特2020!E10+上海吉慕特2020!E10+浙江美思2020!E10+'宜春天赐（单体）2020'!E10+中天鸿锂2020!E10</f>
        <v>#REF!</v>
      </c>
      <c r="G3" s="7"/>
      <c r="H3" s="7"/>
      <c r="I3" s="55" t="e">
        <f>H10+有机硅2020!H10+'九江（单体）2020'!H10+#REF!+宁德2020!H10+天津2020!H10+张家港吉慕特2020!H10+上海吉慕特2020!H10+浙江美思2020!H10+'宜春天赐（单体）2020'!H10+天赐香港2020!H10+池州天赐2020!H10+东至天孚2020!H10</f>
        <v>#REF!</v>
      </c>
      <c r="J3" s="7"/>
      <c r="K3" s="7"/>
      <c r="L3" s="56"/>
      <c r="M3" s="56"/>
      <c r="N3" s="7"/>
      <c r="O3" s="7"/>
    </row>
    <row r="4" spans="1:19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9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9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9">
      <c r="A7" s="12" t="s">
        <v>19</v>
      </c>
      <c r="B7" s="13">
        <v>74061452.719999999</v>
      </c>
      <c r="C7" s="13">
        <v>79888302.230000004</v>
      </c>
      <c r="D7" s="13">
        <v>72621632.579999998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R7" s="34"/>
      <c r="S7" s="34"/>
    </row>
    <row r="8" spans="1:19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R8" s="34"/>
      <c r="S8" s="34"/>
    </row>
    <row r="9" spans="1:19">
      <c r="A9" s="12" t="s">
        <v>21</v>
      </c>
      <c r="B9" s="13">
        <v>34948791.659999996</v>
      </c>
      <c r="C9" s="13">
        <v>36603298.909999996</v>
      </c>
      <c r="D9" s="13">
        <v>25656930.300000001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R9" s="34"/>
      <c r="S9" s="34"/>
    </row>
    <row r="10" spans="1:19">
      <c r="A10" s="12" t="s">
        <v>22</v>
      </c>
      <c r="B10" s="13">
        <v>410260597.06</v>
      </c>
      <c r="C10" s="13">
        <v>385030575.00999999</v>
      </c>
      <c r="D10" s="13">
        <v>389402865.48000002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R10" s="34"/>
      <c r="S10" s="34"/>
    </row>
    <row r="11" spans="1:19">
      <c r="A11" s="12" t="s">
        <v>23</v>
      </c>
      <c r="B11" s="13">
        <v>26227229.710000001</v>
      </c>
      <c r="C11" s="13">
        <v>26227229.710000001</v>
      </c>
      <c r="D11" s="13">
        <v>26227229.710000001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R11" s="34"/>
      <c r="S11" s="34"/>
    </row>
    <row r="12" spans="1:19">
      <c r="A12" s="12" t="s">
        <v>24</v>
      </c>
      <c r="B12" s="14">
        <v>384033367.35000002</v>
      </c>
      <c r="C12" s="14">
        <v>358803345.30000001</v>
      </c>
      <c r="D12" s="14">
        <v>363175635.77000004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R12" s="34"/>
      <c r="S12" s="34"/>
    </row>
    <row r="13" spans="1:19">
      <c r="A13" s="12" t="s">
        <v>25</v>
      </c>
      <c r="B13" s="13">
        <v>335176614.92000002</v>
      </c>
      <c r="C13" s="13">
        <v>308798215.69</v>
      </c>
      <c r="D13" s="13">
        <v>312048772.23000002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R13" s="34"/>
      <c r="S13" s="34"/>
    </row>
    <row r="14" spans="1:19">
      <c r="A14" s="12" t="s">
        <v>26</v>
      </c>
      <c r="B14" s="13">
        <v>0</v>
      </c>
      <c r="C14" s="13"/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R14" s="34"/>
      <c r="S14" s="34"/>
    </row>
    <row r="15" spans="1:19">
      <c r="A15" s="12" t="s">
        <v>27</v>
      </c>
      <c r="B15" s="13">
        <v>0</v>
      </c>
      <c r="C15" s="13"/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R15" s="34"/>
      <c r="S15" s="34"/>
    </row>
    <row r="16" spans="1:19">
      <c r="A16" s="12" t="s">
        <v>28</v>
      </c>
      <c r="B16" s="13">
        <v>522677479.18000001</v>
      </c>
      <c r="C16" s="13">
        <v>536607936.89999998</v>
      </c>
      <c r="D16" s="13">
        <v>531443653.51000011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R16" s="34"/>
      <c r="S16" s="34"/>
    </row>
    <row r="17" spans="1:19">
      <c r="A17" s="12" t="s">
        <v>29</v>
      </c>
      <c r="B17" s="13">
        <v>353758.3</v>
      </c>
      <c r="C17" s="13">
        <v>353758.3</v>
      </c>
      <c r="D17" s="13">
        <v>353758.3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R17" s="34"/>
      <c r="S17" s="34"/>
    </row>
    <row r="18" spans="1:19">
      <c r="A18" s="12" t="s">
        <v>30</v>
      </c>
      <c r="B18" s="14">
        <v>522323720.88</v>
      </c>
      <c r="C18" s="14">
        <v>536254178.60000002</v>
      </c>
      <c r="D18" s="14">
        <v>531089895.2100001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R18" s="34"/>
      <c r="S18" s="34"/>
    </row>
    <row r="19" spans="1:19">
      <c r="A19" s="12" t="s">
        <v>31</v>
      </c>
      <c r="B19" s="13">
        <v>57279491.979999997</v>
      </c>
      <c r="C19" s="13">
        <v>71373847.939999998</v>
      </c>
      <c r="D19" s="13">
        <v>74205179.429999992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R19" s="34"/>
      <c r="S19" s="34"/>
    </row>
    <row r="20" spans="1:19">
      <c r="A20" s="12" t="s">
        <v>32</v>
      </c>
      <c r="B20" s="13">
        <v>0</v>
      </c>
      <c r="C20" s="13"/>
      <c r="D20" s="13">
        <v>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R20" s="34"/>
      <c r="S20" s="34"/>
    </row>
    <row r="21" spans="1:19">
      <c r="A21" s="12" t="s">
        <v>33</v>
      </c>
      <c r="B21" s="14">
        <v>57279491.979999997</v>
      </c>
      <c r="C21" s="14">
        <v>71373847.939999998</v>
      </c>
      <c r="D21" s="14">
        <v>74205179.429999992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R21" s="34"/>
      <c r="S21" s="34"/>
    </row>
    <row r="22" spans="1:19">
      <c r="A22" s="12" t="s">
        <v>34</v>
      </c>
      <c r="B22" s="14">
        <v>0</v>
      </c>
      <c r="C22" s="14"/>
      <c r="D22" s="14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R22" s="34"/>
      <c r="S22" s="34"/>
    </row>
    <row r="23" spans="1:19">
      <c r="A23" s="12" t="s">
        <v>35</v>
      </c>
      <c r="B23" s="13">
        <v>0</v>
      </c>
      <c r="C23" s="13"/>
      <c r="D23" s="13"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R23" s="34"/>
      <c r="S23" s="34"/>
    </row>
    <row r="24" spans="1:19">
      <c r="A24" s="12" t="s">
        <v>36</v>
      </c>
      <c r="B24" s="13">
        <v>15061083.58</v>
      </c>
      <c r="C24" s="13">
        <v>9300591.0299999993</v>
      </c>
      <c r="D24" s="13">
        <v>7928644.0299999993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R24" s="34"/>
      <c r="S24" s="34"/>
    </row>
    <row r="25" spans="1:19">
      <c r="A25" s="12" t="s">
        <v>37</v>
      </c>
      <c r="B25" s="14">
        <v>1422884523.0899999</v>
      </c>
      <c r="C25" s="14">
        <v>1401021779.7</v>
      </c>
      <c r="D25" s="14">
        <v>1386726689.5500002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R25" s="34"/>
      <c r="S25" s="34"/>
    </row>
    <row r="26" spans="1:19">
      <c r="A26" s="12" t="s">
        <v>38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R26" s="34"/>
      <c r="S26" s="34"/>
    </row>
    <row r="27" spans="1:19">
      <c r="A27" s="12" t="s">
        <v>39</v>
      </c>
      <c r="B27" s="13">
        <v>0</v>
      </c>
      <c r="C27" s="13"/>
      <c r="D27" s="13">
        <v>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R27" s="34"/>
      <c r="S27" s="34"/>
    </row>
    <row r="28" spans="1:19">
      <c r="A28" s="12" t="s">
        <v>40</v>
      </c>
      <c r="B28" s="13">
        <v>0</v>
      </c>
      <c r="C28" s="13"/>
      <c r="D28" s="13">
        <v>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R28" s="34"/>
      <c r="S28" s="34"/>
    </row>
    <row r="29" spans="1:19">
      <c r="A29" s="12" t="s">
        <v>41</v>
      </c>
      <c r="B29" s="13">
        <v>0</v>
      </c>
      <c r="C29" s="13"/>
      <c r="D29" s="13">
        <v>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R29" s="34"/>
      <c r="S29" s="34"/>
    </row>
    <row r="30" spans="1:19">
      <c r="A30" s="12" t="s">
        <v>42</v>
      </c>
      <c r="B30" s="13">
        <v>1689367197.0999999</v>
      </c>
      <c r="C30" s="13">
        <v>1698367197.0999999</v>
      </c>
      <c r="D30" s="13">
        <v>1735491697.0999999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R30" s="34"/>
      <c r="S30" s="34"/>
    </row>
    <row r="31" spans="1:19">
      <c r="A31" s="12" t="s">
        <v>43</v>
      </c>
      <c r="B31" s="13">
        <v>55045781.210000001</v>
      </c>
      <c r="C31" s="13">
        <v>55045781.210000001</v>
      </c>
      <c r="D31" s="13">
        <v>55045781.210000001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R31" s="34"/>
      <c r="S31" s="34"/>
    </row>
    <row r="32" spans="1:19">
      <c r="A32" s="12" t="s">
        <v>44</v>
      </c>
      <c r="B32" s="14">
        <v>1634321415.8900001</v>
      </c>
      <c r="C32" s="14">
        <v>1652321415.8900001</v>
      </c>
      <c r="D32" s="14">
        <v>1680445915.8899999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R32" s="34"/>
      <c r="S32" s="34"/>
    </row>
    <row r="33" spans="1:19">
      <c r="A33" s="12" t="s">
        <v>45</v>
      </c>
      <c r="B33" s="14">
        <v>169606400</v>
      </c>
      <c r="C33" s="14">
        <v>169606400</v>
      </c>
      <c r="D33" s="14">
        <v>169606400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R33" s="34"/>
      <c r="S33" s="34"/>
    </row>
    <row r="34" spans="1:19">
      <c r="A34" s="12" t="s">
        <v>46</v>
      </c>
      <c r="B34" s="13">
        <v>0</v>
      </c>
      <c r="C34" s="13"/>
      <c r="D34" s="13">
        <v>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R34" s="34"/>
      <c r="S34" s="34"/>
    </row>
    <row r="35" spans="1:19">
      <c r="A35" s="12" t="s">
        <v>47</v>
      </c>
      <c r="B35" s="13">
        <v>150649130.59999999</v>
      </c>
      <c r="C35" s="13">
        <v>152153555.38999999</v>
      </c>
      <c r="D35" s="13">
        <v>152153555.38999999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R35" s="34"/>
      <c r="S35" s="34"/>
    </row>
    <row r="36" spans="1:19">
      <c r="A36" s="12" t="s">
        <v>48</v>
      </c>
      <c r="B36" s="13">
        <v>97929476.299999997</v>
      </c>
      <c r="C36" s="13">
        <v>99061502.180000007</v>
      </c>
      <c r="D36" s="13">
        <v>100211642.04000001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R36" s="34"/>
      <c r="S36" s="34"/>
    </row>
    <row r="37" spans="1:19">
      <c r="A37" s="12" t="s">
        <v>49</v>
      </c>
      <c r="B37" s="14">
        <v>52719654.299999997</v>
      </c>
      <c r="C37" s="14">
        <v>53092053.210000001</v>
      </c>
      <c r="D37" s="14">
        <v>51941913.349999979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R37" s="34"/>
      <c r="S37" s="34"/>
    </row>
    <row r="38" spans="1:19">
      <c r="A38" s="12" t="s">
        <v>50</v>
      </c>
      <c r="B38" s="13">
        <v>0</v>
      </c>
      <c r="C38" s="13"/>
      <c r="D38" s="13">
        <v>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R38" s="34"/>
      <c r="S38" s="34"/>
    </row>
    <row r="39" spans="1:19">
      <c r="A39" s="12" t="s">
        <v>51</v>
      </c>
      <c r="B39" s="14">
        <v>52719654.299999997</v>
      </c>
      <c r="C39" s="14">
        <v>53092053.210000001</v>
      </c>
      <c r="D39" s="14">
        <v>51941913.349999979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R39" s="34"/>
      <c r="S39" s="34"/>
    </row>
    <row r="40" spans="1:19">
      <c r="A40" s="12" t="s">
        <v>52</v>
      </c>
      <c r="B40" s="13">
        <v>8238438.71</v>
      </c>
      <c r="C40" s="13">
        <v>673764.09</v>
      </c>
      <c r="D40" s="13">
        <v>2574566.83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R40" s="34"/>
      <c r="S40" s="34"/>
    </row>
    <row r="41" spans="1:19">
      <c r="A41" s="12" t="s">
        <v>53</v>
      </c>
      <c r="B41" s="13">
        <v>0</v>
      </c>
      <c r="C41" s="13"/>
      <c r="D41" s="13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R41" s="34"/>
      <c r="S41" s="34"/>
    </row>
    <row r="42" spans="1:19">
      <c r="A42" s="12" t="s">
        <v>54</v>
      </c>
      <c r="B42" s="14">
        <v>8238438.71</v>
      </c>
      <c r="C42" s="14">
        <v>673764.09</v>
      </c>
      <c r="D42" s="14">
        <v>2574566.83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R42" s="34"/>
      <c r="S42" s="34"/>
    </row>
    <row r="43" spans="1:19">
      <c r="A43" s="12" t="s">
        <v>55</v>
      </c>
      <c r="B43" s="13">
        <v>21619.62</v>
      </c>
      <c r="C43" s="13">
        <v>21619.62</v>
      </c>
      <c r="D43" s="13">
        <v>61442.63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R43" s="34"/>
      <c r="S43" s="34"/>
    </row>
    <row r="44" spans="1:19">
      <c r="A44" s="12" t="s">
        <v>56</v>
      </c>
      <c r="B44" s="13">
        <v>0</v>
      </c>
      <c r="C44" s="13"/>
      <c r="D44" s="13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R44" s="34"/>
      <c r="S44" s="34"/>
    </row>
    <row r="45" spans="1:19">
      <c r="A45" s="12" t="s">
        <v>57</v>
      </c>
      <c r="B45" s="13">
        <v>0</v>
      </c>
      <c r="C45" s="13"/>
      <c r="D45" s="13"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R45" s="34"/>
      <c r="S45" s="34"/>
    </row>
    <row r="46" spans="1:19">
      <c r="A46" s="12" t="s">
        <v>58</v>
      </c>
      <c r="B46" s="13">
        <v>0</v>
      </c>
      <c r="C46" s="13"/>
      <c r="D46" s="13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R46" s="34"/>
      <c r="S46" s="34"/>
    </row>
    <row r="47" spans="1:19">
      <c r="A47" s="12" t="s">
        <v>59</v>
      </c>
      <c r="B47" s="13">
        <v>8949412.4800000004</v>
      </c>
      <c r="C47" s="13">
        <v>15375310.58</v>
      </c>
      <c r="D47" s="13">
        <v>15128110.75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R47" s="34"/>
      <c r="S47" s="34"/>
    </row>
    <row r="48" spans="1:19">
      <c r="A48" s="12" t="s">
        <v>60</v>
      </c>
      <c r="B48" s="13">
        <v>0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R48" s="34"/>
      <c r="S48" s="34"/>
    </row>
    <row r="49" spans="1:19">
      <c r="A49" s="12" t="s">
        <v>61</v>
      </c>
      <c r="B49" s="14">
        <v>8949412.4800000004</v>
      </c>
      <c r="C49" s="14">
        <v>15375310.58</v>
      </c>
      <c r="D49" s="14">
        <v>15128110.75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R49" s="34"/>
      <c r="S49" s="34"/>
    </row>
    <row r="50" spans="1:19">
      <c r="A50" s="12" t="s">
        <v>62</v>
      </c>
      <c r="B50" s="13">
        <v>0</v>
      </c>
      <c r="C50" s="13"/>
      <c r="D50" s="13">
        <v>0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R50" s="34"/>
      <c r="S50" s="34"/>
    </row>
    <row r="51" spans="1:19">
      <c r="A51" s="12" t="s">
        <v>63</v>
      </c>
      <c r="B51" s="13">
        <v>0</v>
      </c>
      <c r="C51" s="13"/>
      <c r="D51" s="13">
        <v>0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R51" s="34"/>
      <c r="S51" s="34"/>
    </row>
    <row r="52" spans="1:19">
      <c r="A52" s="12" t="s">
        <v>64</v>
      </c>
      <c r="B52" s="13">
        <v>3912701.66</v>
      </c>
      <c r="C52" s="13">
        <v>3736381.95</v>
      </c>
      <c r="D52" s="13">
        <v>3883424.2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R52" s="34"/>
      <c r="S52" s="34"/>
    </row>
    <row r="53" spans="1:19">
      <c r="A53" s="12" t="s">
        <v>65</v>
      </c>
      <c r="B53" s="13">
        <v>6063875.8799999999</v>
      </c>
      <c r="C53" s="13">
        <v>6063875.8799999999</v>
      </c>
      <c r="D53" s="13">
        <v>6063875.8799999999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R53" s="34"/>
      <c r="S53" s="34"/>
    </row>
    <row r="54" spans="1:19">
      <c r="A54" s="12" t="s">
        <v>66</v>
      </c>
      <c r="B54" s="13">
        <v>2379477.0099999998</v>
      </c>
      <c r="C54" s="13">
        <v>1839277.01</v>
      </c>
      <c r="D54" s="13">
        <v>1913377.01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R54" s="34"/>
      <c r="S54" s="34"/>
    </row>
    <row r="55" spans="1:19">
      <c r="A55" s="12" t="s">
        <v>67</v>
      </c>
      <c r="B55" s="14">
        <v>1886212995.55</v>
      </c>
      <c r="C55" s="14">
        <v>1893730098.23</v>
      </c>
      <c r="D55" s="14">
        <v>1931619026.54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R55" s="34"/>
      <c r="S55" s="34"/>
    </row>
    <row r="56" spans="1:19">
      <c r="A56" s="12" t="s">
        <v>68</v>
      </c>
      <c r="B56" s="15">
        <v>3309097518.6399999</v>
      </c>
      <c r="C56" s="15">
        <v>3294751877.9299998</v>
      </c>
      <c r="D56" s="15">
        <v>3318345716.0900002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R56" s="34"/>
      <c r="S56" s="34"/>
    </row>
    <row r="57" spans="1:19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R57" s="34"/>
      <c r="S57" s="34"/>
    </row>
    <row r="58" spans="1:19">
      <c r="A58" s="12" t="s">
        <v>69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R58" s="34"/>
      <c r="S58" s="34"/>
    </row>
    <row r="59" spans="1:19">
      <c r="A59" s="12" t="s">
        <v>70</v>
      </c>
      <c r="B59" s="13">
        <v>627600000</v>
      </c>
      <c r="C59" s="13">
        <v>627600000</v>
      </c>
      <c r="D59" s="13">
        <v>627600000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R59" s="34"/>
      <c r="S59" s="34"/>
    </row>
    <row r="60" spans="1:19">
      <c r="A60" s="12" t="s">
        <v>71</v>
      </c>
      <c r="B60" s="13">
        <v>0</v>
      </c>
      <c r="C60" s="13"/>
      <c r="D60" s="13">
        <v>0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R60" s="34"/>
      <c r="S60" s="34"/>
    </row>
    <row r="61" spans="1:19">
      <c r="A61" s="12" t="s">
        <v>72</v>
      </c>
      <c r="B61" s="13">
        <v>170500000</v>
      </c>
      <c r="C61" s="13">
        <v>165500000</v>
      </c>
      <c r="D61" s="13">
        <v>165500000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R61" s="34"/>
      <c r="S61" s="34"/>
    </row>
    <row r="62" spans="1:19">
      <c r="A62" s="12" t="s">
        <v>73</v>
      </c>
      <c r="B62" s="13">
        <v>91002307.019999996</v>
      </c>
      <c r="C62" s="13">
        <v>95892011.140000001</v>
      </c>
      <c r="D62" s="13">
        <v>108553593.52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R62" s="34"/>
      <c r="S62" s="34"/>
    </row>
    <row r="63" spans="1:19">
      <c r="A63" s="12" t="s">
        <v>74</v>
      </c>
      <c r="B63" s="13">
        <v>5769610.0700000003</v>
      </c>
      <c r="C63" s="13"/>
      <c r="D63" s="13">
        <v>0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R63" s="34"/>
      <c r="S63" s="34"/>
    </row>
    <row r="64" spans="1:19">
      <c r="A64" s="12" t="s">
        <v>75</v>
      </c>
      <c r="B64" s="13">
        <v>15718383.689999999</v>
      </c>
      <c r="C64" s="13">
        <v>6833026.5499999998</v>
      </c>
      <c r="D64" s="13">
        <v>8076874.0800000001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R64" s="34"/>
      <c r="S64" s="34"/>
    </row>
    <row r="65" spans="1:19">
      <c r="A65" s="12" t="s">
        <v>76</v>
      </c>
      <c r="B65" s="13">
        <v>367610.070000001</v>
      </c>
      <c r="C65" s="13">
        <v>1164982.6200000001</v>
      </c>
      <c r="D65" s="13">
        <v>1669429.58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R65" s="34"/>
      <c r="S65" s="34"/>
    </row>
    <row r="66" spans="1:19">
      <c r="A66" s="12" t="s">
        <v>77</v>
      </c>
      <c r="B66" s="13">
        <v>831949.47</v>
      </c>
      <c r="C66" s="13">
        <v>1635838.44</v>
      </c>
      <c r="D66" s="13">
        <v>2249528.64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R66" s="34"/>
      <c r="S66" s="34"/>
    </row>
    <row r="67" spans="1:19">
      <c r="A67" s="12" t="s">
        <v>78</v>
      </c>
      <c r="B67" s="13">
        <v>323300</v>
      </c>
      <c r="C67" s="13">
        <v>323300</v>
      </c>
      <c r="D67" s="13">
        <v>323300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R67" s="34"/>
      <c r="S67" s="34"/>
    </row>
    <row r="68" spans="1:19">
      <c r="A68" s="12" t="s">
        <v>79</v>
      </c>
      <c r="B68" s="13">
        <v>62747922.5</v>
      </c>
      <c r="C68" s="13">
        <v>65519021.770000003</v>
      </c>
      <c r="D68" s="13">
        <v>65771257.950000003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R68" s="34"/>
      <c r="S68" s="34"/>
    </row>
    <row r="69" spans="1:19">
      <c r="A69" s="12" t="s">
        <v>80</v>
      </c>
      <c r="B69" s="13">
        <v>0</v>
      </c>
      <c r="C69" s="13"/>
      <c r="D69" s="13">
        <v>0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R69" s="34"/>
      <c r="S69" s="34"/>
    </row>
    <row r="70" spans="1:19">
      <c r="A70" s="12" t="s">
        <v>81</v>
      </c>
      <c r="B70" s="13">
        <v>0</v>
      </c>
      <c r="C70" s="13"/>
      <c r="D70" s="13">
        <v>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R70" s="34"/>
      <c r="S70" s="34"/>
    </row>
    <row r="71" spans="1:19">
      <c r="A71" s="12" t="s">
        <v>82</v>
      </c>
      <c r="B71" s="13">
        <v>0</v>
      </c>
      <c r="C71" s="13"/>
      <c r="D71" s="13">
        <v>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R71" s="34"/>
      <c r="S71" s="34"/>
    </row>
    <row r="72" spans="1:19">
      <c r="A72" s="12" t="s">
        <v>83</v>
      </c>
      <c r="B72" s="14">
        <v>974861082.82000005</v>
      </c>
      <c r="C72" s="14">
        <v>964468180.51999998</v>
      </c>
      <c r="D72" s="14">
        <v>979743983.7700001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R72" s="34"/>
      <c r="S72" s="34"/>
    </row>
    <row r="73" spans="1:19">
      <c r="A73" s="12" t="s">
        <v>84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R73" s="34"/>
      <c r="S73" s="34"/>
    </row>
    <row r="74" spans="1:19">
      <c r="A74" s="12" t="s">
        <v>85</v>
      </c>
      <c r="B74" s="13">
        <v>48000000</v>
      </c>
      <c r="C74" s="13">
        <v>46500000</v>
      </c>
      <c r="D74" s="13">
        <v>46500000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R74" s="34"/>
      <c r="S74" s="34"/>
    </row>
    <row r="75" spans="1:19">
      <c r="A75" s="12" t="s">
        <v>86</v>
      </c>
      <c r="B75" s="13">
        <v>0</v>
      </c>
      <c r="C75" s="13"/>
      <c r="D75" s="13">
        <v>0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R75" s="34"/>
      <c r="S75" s="34"/>
    </row>
    <row r="76" spans="1:19">
      <c r="A76" s="12" t="s">
        <v>87</v>
      </c>
      <c r="B76" s="13">
        <v>0</v>
      </c>
      <c r="C76" s="13"/>
      <c r="D76" s="13">
        <v>0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R76" s="34"/>
      <c r="S76" s="34"/>
    </row>
    <row r="77" spans="1:19">
      <c r="A77" s="12" t="s">
        <v>88</v>
      </c>
      <c r="B77" s="13">
        <v>0</v>
      </c>
      <c r="C77" s="13"/>
      <c r="D77" s="13">
        <v>0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R77" s="34"/>
      <c r="S77" s="34"/>
    </row>
    <row r="78" spans="1:19">
      <c r="A78" s="12" t="s">
        <v>89</v>
      </c>
      <c r="B78" s="13">
        <v>0</v>
      </c>
      <c r="C78" s="13"/>
      <c r="D78" s="13">
        <v>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R78" s="34"/>
      <c r="S78" s="34"/>
    </row>
    <row r="79" spans="1:19">
      <c r="A79" s="12" t="s">
        <v>90</v>
      </c>
      <c r="B79" s="13">
        <v>6335927.9100000001</v>
      </c>
      <c r="C79" s="13">
        <v>6203944.7699999996</v>
      </c>
      <c r="D79" s="13">
        <v>6071961.6299999999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R79" s="34"/>
      <c r="S79" s="34"/>
    </row>
    <row r="80" spans="1:19">
      <c r="A80" s="12" t="s">
        <v>91</v>
      </c>
      <c r="B80" s="13">
        <v>22777822.489999998</v>
      </c>
      <c r="C80" s="13">
        <v>22777822.489999998</v>
      </c>
      <c r="D80" s="13">
        <v>22777822.489999998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R80" s="34"/>
      <c r="S80" s="34"/>
    </row>
    <row r="81" spans="1:19">
      <c r="A81" s="12" t="s">
        <v>92</v>
      </c>
      <c r="B81" s="13">
        <v>0</v>
      </c>
      <c r="C81" s="13"/>
      <c r="D81" s="13">
        <v>0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R81" s="34"/>
      <c r="S81" s="34"/>
    </row>
    <row r="82" spans="1:19">
      <c r="A82" s="12" t="s">
        <v>93</v>
      </c>
      <c r="B82" s="14">
        <v>77113750.400000006</v>
      </c>
      <c r="C82" s="14">
        <v>75481767.260000005</v>
      </c>
      <c r="D82" s="14">
        <v>75349784.120000005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R82" s="34"/>
      <c r="S82" s="34"/>
    </row>
    <row r="83" spans="1:19">
      <c r="A83" s="12" t="s">
        <v>94</v>
      </c>
      <c r="B83" s="15">
        <v>1051974833.22</v>
      </c>
      <c r="C83" s="15">
        <v>1039949947.78</v>
      </c>
      <c r="D83" s="15">
        <v>1055093767.8900001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R83" s="34"/>
      <c r="S83" s="34"/>
    </row>
    <row r="84" spans="1:19">
      <c r="A84" s="12" t="s">
        <v>95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R84" s="34"/>
      <c r="S84" s="34"/>
    </row>
    <row r="85" spans="1:19">
      <c r="A85" s="12" t="s">
        <v>96</v>
      </c>
      <c r="B85" s="13">
        <v>548324289</v>
      </c>
      <c r="C85" s="13">
        <v>548324289</v>
      </c>
      <c r="D85" s="13">
        <v>548324289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R85" s="34"/>
      <c r="S85" s="34"/>
    </row>
    <row r="86" spans="1:19">
      <c r="A86" s="12" t="s">
        <v>97</v>
      </c>
      <c r="B86" s="13">
        <v>950990933.77999997</v>
      </c>
      <c r="C86" s="13">
        <v>950990933.77999997</v>
      </c>
      <c r="D86" s="13">
        <v>950990933.77999997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R86" s="34"/>
      <c r="S86" s="34"/>
    </row>
    <row r="87" spans="1:19">
      <c r="A87" s="12" t="s">
        <v>98</v>
      </c>
      <c r="B87" s="13">
        <v>35886300</v>
      </c>
      <c r="C87" s="13">
        <v>35886300</v>
      </c>
      <c r="D87" s="13">
        <v>35886300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R87" s="34"/>
      <c r="S87" s="34"/>
    </row>
    <row r="88" spans="1:19">
      <c r="A88" s="12" t="s">
        <v>99</v>
      </c>
      <c r="B88" s="13"/>
      <c r="C88" s="13"/>
      <c r="D88" s="13">
        <v>0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R88" s="34"/>
      <c r="S88" s="34"/>
    </row>
    <row r="89" spans="1:19">
      <c r="A89" s="12" t="s">
        <v>100</v>
      </c>
      <c r="B89" s="16">
        <v>112924704.84</v>
      </c>
      <c r="C89" s="16">
        <v>112924704.84</v>
      </c>
      <c r="D89" s="16">
        <v>112924704.84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R89" s="34"/>
      <c r="S89" s="34"/>
    </row>
    <row r="90" spans="1:19">
      <c r="A90" s="12" t="s">
        <v>101</v>
      </c>
      <c r="B90" s="16">
        <v>680769057.79999995</v>
      </c>
      <c r="C90" s="13">
        <v>678448302.52999997</v>
      </c>
      <c r="D90" s="13">
        <v>686898320.57999992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R90" s="34"/>
      <c r="S90" s="34"/>
    </row>
    <row r="91" spans="1:19">
      <c r="A91" s="12" t="s">
        <v>102</v>
      </c>
      <c r="B91" s="14">
        <v>2257122685.4200001</v>
      </c>
      <c r="C91" s="14">
        <v>2254801930.1500001</v>
      </c>
      <c r="D91" s="14">
        <v>2263251948.1999998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R91" s="34"/>
      <c r="S91" s="34"/>
    </row>
    <row r="92" spans="1:19">
      <c r="A92" s="12" t="s">
        <v>103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R92" s="34"/>
      <c r="S92" s="34"/>
    </row>
    <row r="93" spans="1:19">
      <c r="A93" s="12" t="s">
        <v>104</v>
      </c>
      <c r="B93" s="15">
        <v>2257122685.4200001</v>
      </c>
      <c r="C93" s="15">
        <v>2254801930.1500001</v>
      </c>
      <c r="D93" s="15">
        <v>2263251948.1999998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R93" s="34"/>
      <c r="S93" s="34"/>
    </row>
    <row r="94" spans="1:19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R94" s="34"/>
      <c r="S94" s="34"/>
    </row>
    <row r="95" spans="1:19">
      <c r="A95" s="17" t="s">
        <v>105</v>
      </c>
      <c r="B95" s="18">
        <v>3309097518.6399999</v>
      </c>
      <c r="C95" s="18">
        <v>3294751877.9299998</v>
      </c>
      <c r="D95" s="18">
        <v>3318345716.0900002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R95" s="34"/>
      <c r="S95" s="34"/>
    </row>
    <row r="96" spans="1:19">
      <c r="A96" s="19"/>
      <c r="B96" s="20">
        <v>0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9" ht="18.75">
      <c r="A97" s="21" t="s">
        <v>207</v>
      </c>
      <c r="B97" s="22"/>
      <c r="C97" s="22"/>
      <c r="D97" s="22"/>
      <c r="E97" s="22"/>
      <c r="F97" s="22"/>
      <c r="G97" s="22"/>
      <c r="H97" s="22"/>
      <c r="I97" s="29"/>
      <c r="J97" s="29"/>
      <c r="K97" s="29"/>
      <c r="L97" s="22"/>
      <c r="M97" s="22"/>
      <c r="N97" s="22"/>
      <c r="O97" s="22"/>
    </row>
    <row r="98" spans="1:19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9">
      <c r="A99" s="25" t="s">
        <v>1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37"/>
      <c r="M99" s="37"/>
      <c r="N99" s="37"/>
      <c r="O99" s="26"/>
    </row>
    <row r="100" spans="1:19">
      <c r="A100" s="27" t="s">
        <v>107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spans="1:19">
      <c r="A101" s="10" t="s">
        <v>3</v>
      </c>
      <c r="B101" s="11" t="s">
        <v>4</v>
      </c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</row>
    <row r="102" spans="1:19">
      <c r="A102" s="12" t="s">
        <v>109</v>
      </c>
      <c r="B102" s="14"/>
      <c r="C102" s="14">
        <v>41760342.100000001</v>
      </c>
      <c r="D102" s="14">
        <v>68173399.159999996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>
      <c r="A103" s="28" t="s">
        <v>110</v>
      </c>
      <c r="B103" s="13"/>
      <c r="C103" s="13">
        <v>38529058.270000003</v>
      </c>
      <c r="D103" s="13">
        <v>69444365.189999998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</row>
    <row r="104" spans="1:19">
      <c r="A104" s="28" t="s">
        <v>111</v>
      </c>
      <c r="B104" s="13"/>
      <c r="C104" s="13">
        <v>3231283.83</v>
      </c>
      <c r="D104" s="13">
        <v>-1270966.03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</row>
    <row r="105" spans="1:19">
      <c r="A105" s="12" t="s">
        <v>112</v>
      </c>
      <c r="B105" s="14"/>
      <c r="C105" s="14">
        <v>31300828.260000002</v>
      </c>
      <c r="D105" s="14">
        <v>49395681.780000001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>
      <c r="A106" s="28" t="s">
        <v>113</v>
      </c>
      <c r="B106" s="13"/>
      <c r="C106" s="13">
        <v>29849368.859999999</v>
      </c>
      <c r="D106" s="13">
        <v>46946183.520000003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</row>
    <row r="107" spans="1:19">
      <c r="A107" s="28" t="s">
        <v>114</v>
      </c>
      <c r="B107" s="13"/>
      <c r="C107" s="13">
        <v>1451459.4</v>
      </c>
      <c r="D107" s="13">
        <v>2449498.2599999998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</row>
    <row r="108" spans="1:19">
      <c r="A108" s="12" t="s">
        <v>115</v>
      </c>
      <c r="B108" s="13"/>
      <c r="C108" s="13">
        <v>47234.7</v>
      </c>
      <c r="D108" s="13">
        <v>484163.67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</row>
    <row r="109" spans="1:19">
      <c r="A109" s="12" t="s">
        <v>116</v>
      </c>
      <c r="B109" s="13"/>
      <c r="C109" s="13">
        <v>3672164.72</v>
      </c>
      <c r="D109" s="13">
        <v>2458037.83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R109" s="34"/>
      <c r="S109" s="57"/>
    </row>
    <row r="110" spans="1:19">
      <c r="A110" s="12" t="s">
        <v>117</v>
      </c>
      <c r="B110" s="13"/>
      <c r="C110" s="13">
        <v>7769944.1100000003</v>
      </c>
      <c r="D110" s="13">
        <v>7077134.0099999998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R110" s="34"/>
      <c r="S110" s="57"/>
    </row>
    <row r="111" spans="1:19">
      <c r="A111" s="12" t="s">
        <v>118</v>
      </c>
      <c r="B111" s="13"/>
      <c r="C111" s="13">
        <v>1431382.13</v>
      </c>
      <c r="D111" s="13">
        <v>-632865.12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R111" s="34"/>
      <c r="S111" s="57"/>
    </row>
    <row r="112" spans="1:19">
      <c r="A112" s="12" t="s">
        <v>119</v>
      </c>
      <c r="B112" s="13"/>
      <c r="C112" s="13"/>
      <c r="D112" s="13"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</row>
    <row r="113" spans="1:18">
      <c r="A113" s="12" t="s">
        <v>120</v>
      </c>
      <c r="B113" s="13"/>
      <c r="C113" s="13"/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</row>
    <row r="114" spans="1:18">
      <c r="A114" s="28" t="s">
        <v>121</v>
      </c>
      <c r="B114" s="13"/>
      <c r="C114" s="13"/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R114" s="1"/>
    </row>
    <row r="115" spans="1:18">
      <c r="A115" s="12" t="s">
        <v>122</v>
      </c>
      <c r="B115" s="13"/>
      <c r="C115" s="13"/>
      <c r="D115" s="13">
        <v>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R115" s="1"/>
    </row>
    <row r="116" spans="1:18">
      <c r="A116" s="12" t="s">
        <v>123</v>
      </c>
      <c r="B116" s="13"/>
      <c r="C116" s="13"/>
      <c r="D116" s="13">
        <v>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</row>
    <row r="117" spans="1:18">
      <c r="A117" s="28" t="s">
        <v>124</v>
      </c>
      <c r="B117" s="13"/>
      <c r="C117" s="13">
        <v>131983.14000000001</v>
      </c>
      <c r="D117" s="13">
        <v>131983.14000000001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</row>
    <row r="118" spans="1:18">
      <c r="A118" s="12" t="s">
        <v>125</v>
      </c>
      <c r="B118" s="14"/>
      <c r="C118" s="14">
        <v>-2329228.6800000002</v>
      </c>
      <c r="D118" s="14">
        <v>9523230.1299999952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8">
      <c r="A119" s="12" t="s">
        <v>126</v>
      </c>
      <c r="B119" s="13"/>
      <c r="C119" s="13">
        <v>8473.41</v>
      </c>
      <c r="D119" s="13">
        <v>8422.5300000000007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</row>
    <row r="120" spans="1:18">
      <c r="A120" s="12" t="s">
        <v>127</v>
      </c>
      <c r="B120" s="13"/>
      <c r="C120" s="13"/>
      <c r="D120" s="13">
        <v>0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</row>
    <row r="121" spans="1:18">
      <c r="A121" s="12" t="s">
        <v>128</v>
      </c>
      <c r="B121" s="14"/>
      <c r="C121" s="14">
        <v>-2320755.27</v>
      </c>
      <c r="D121" s="14">
        <v>9531652.6599999946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8">
      <c r="A122" s="28" t="s">
        <v>129</v>
      </c>
      <c r="B122" s="13"/>
      <c r="C122" s="13"/>
      <c r="D122" s="13">
        <v>1081634.6100000001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</row>
    <row r="123" spans="1:18">
      <c r="A123" s="12" t="s">
        <v>130</v>
      </c>
      <c r="B123" s="14"/>
      <c r="C123" s="14">
        <v>-2320755.27</v>
      </c>
      <c r="D123" s="14">
        <v>8450018.0499999952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8">
      <c r="A124" s="12" t="s">
        <v>131</v>
      </c>
      <c r="B124" s="14"/>
      <c r="C124" s="14">
        <v>-2320755.27</v>
      </c>
      <c r="D124" s="14">
        <v>8450018.0499999952</v>
      </c>
      <c r="E124" s="14">
        <f t="shared" ref="E124:N124" si="0">E123</f>
        <v>0</v>
      </c>
      <c r="F124" s="14">
        <f t="shared" si="0"/>
        <v>0</v>
      </c>
      <c r="G124" s="14">
        <f t="shared" si="0"/>
        <v>0</v>
      </c>
      <c r="H124" s="14">
        <f t="shared" si="0"/>
        <v>0</v>
      </c>
      <c r="I124" s="14">
        <f t="shared" si="0"/>
        <v>0</v>
      </c>
      <c r="J124" s="14">
        <f t="shared" si="0"/>
        <v>0</v>
      </c>
      <c r="K124" s="14">
        <f t="shared" si="0"/>
        <v>0</v>
      </c>
      <c r="L124" s="14">
        <f t="shared" si="0"/>
        <v>0</v>
      </c>
      <c r="M124" s="14">
        <f t="shared" si="0"/>
        <v>0</v>
      </c>
      <c r="N124" s="14">
        <f t="shared" si="0"/>
        <v>0</v>
      </c>
      <c r="O124" s="14">
        <f t="shared" ref="O124:O128" si="1">SUM(C124:N124)</f>
        <v>6129262.7799999956</v>
      </c>
    </row>
    <row r="125" spans="1:18">
      <c r="A125" s="12" t="s">
        <v>132</v>
      </c>
      <c r="B125" s="13"/>
      <c r="C125" s="13"/>
      <c r="D125" s="13">
        <v>0</v>
      </c>
      <c r="E125" s="13">
        <v>0</v>
      </c>
      <c r="F125" s="13" t="s">
        <v>208</v>
      </c>
      <c r="G125" s="13"/>
      <c r="H125" s="13">
        <v>0</v>
      </c>
      <c r="I125" s="13">
        <v>0</v>
      </c>
      <c r="J125" s="13">
        <v>0</v>
      </c>
      <c r="K125" s="13"/>
      <c r="L125" s="13"/>
      <c r="M125" s="13">
        <v>0</v>
      </c>
      <c r="N125" s="13">
        <v>0</v>
      </c>
      <c r="O125" s="13">
        <f t="shared" si="1"/>
        <v>0</v>
      </c>
    </row>
    <row r="126" spans="1:18">
      <c r="A126" s="12" t="s">
        <v>133</v>
      </c>
      <c r="B126" s="13"/>
      <c r="C126" s="13">
        <v>-2440143.34</v>
      </c>
      <c r="D126" s="13">
        <v>8330673.2304999949</v>
      </c>
      <c r="E126" s="13">
        <f t="shared" ref="E126:F126" si="2">E123-(E113-E114+E117+E116+E119-E120)*0.85</f>
        <v>0</v>
      </c>
      <c r="F126" s="13">
        <f t="shared" si="2"/>
        <v>0</v>
      </c>
      <c r="G126" s="13">
        <f>G123-(G113-G114+G117+G116+G119-G120)*0.85</f>
        <v>0</v>
      </c>
      <c r="H126" s="13">
        <f t="shared" ref="H126:N126" si="3">H123-(H113-H114+H117+H116+H119-H120)*0.85</f>
        <v>0</v>
      </c>
      <c r="I126" s="13">
        <f t="shared" si="3"/>
        <v>0</v>
      </c>
      <c r="J126" s="13">
        <f t="shared" si="3"/>
        <v>0</v>
      </c>
      <c r="K126" s="13">
        <f t="shared" si="3"/>
        <v>0</v>
      </c>
      <c r="L126" s="13">
        <f t="shared" si="3"/>
        <v>0</v>
      </c>
      <c r="M126" s="13">
        <f t="shared" si="3"/>
        <v>0</v>
      </c>
      <c r="N126" s="13">
        <f t="shared" si="3"/>
        <v>0</v>
      </c>
      <c r="O126" s="13">
        <f t="shared" si="1"/>
        <v>5890529.8904999951</v>
      </c>
    </row>
    <row r="127" spans="1:18">
      <c r="A127" s="12" t="s">
        <v>134</v>
      </c>
      <c r="B127" s="13"/>
      <c r="C127" s="13">
        <v>-2440143.34</v>
      </c>
      <c r="D127" s="13">
        <v>8330673.2304999949</v>
      </c>
      <c r="E127" s="13">
        <f t="shared" ref="E127:F127" si="4">E126</f>
        <v>0</v>
      </c>
      <c r="F127" s="13">
        <f t="shared" si="4"/>
        <v>0</v>
      </c>
      <c r="G127" s="13">
        <f>G126</f>
        <v>0</v>
      </c>
      <c r="H127" s="13">
        <f t="shared" ref="H127:N127" si="5">H126</f>
        <v>0</v>
      </c>
      <c r="I127" s="13">
        <f t="shared" si="5"/>
        <v>0</v>
      </c>
      <c r="J127" s="13">
        <f t="shared" si="5"/>
        <v>0</v>
      </c>
      <c r="K127" s="13">
        <f t="shared" si="5"/>
        <v>0</v>
      </c>
      <c r="L127" s="13">
        <f t="shared" si="5"/>
        <v>0</v>
      </c>
      <c r="M127" s="13">
        <f t="shared" si="5"/>
        <v>0</v>
      </c>
      <c r="N127" s="13">
        <f t="shared" si="5"/>
        <v>0</v>
      </c>
      <c r="O127" s="13">
        <f t="shared" si="1"/>
        <v>5890529.8904999951</v>
      </c>
    </row>
    <row r="128" spans="1:18">
      <c r="A128" s="12" t="s">
        <v>135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>
        <f t="shared" si="1"/>
        <v>0</v>
      </c>
    </row>
    <row r="130" spans="1:15">
      <c r="D130" s="1">
        <f>D114+E114-E115</f>
        <v>0</v>
      </c>
      <c r="F130" s="31" t="e">
        <f>F123+有机硅2020!F123+'九江（单体）2020'!F123+天祺2020!F123+池州天赐2020!F123+东至天孚2020!F123+#REF!+宁德2020!F123+天津2020!F124+中科2020!F123+天赐香港2020!F123+张家港吉慕特2020!F124+上海吉慕特2020!F124+九江吉慕特2020!F124+#REF!+浙江美思2020!F124+'宜春天赐（单体）2020'!F121+'浙江艾德（单体）2020'!F123+江西创新中心2020!F124+九江矿业2020!F123</f>
        <v>#REF!</v>
      </c>
      <c r="I130" s="31">
        <f>I123-(I114-I115+I119-I120+I117+I116)*0.85-I126</f>
        <v>0</v>
      </c>
      <c r="J130" s="31">
        <f>J123-(J117+J114-J115+J119-J120+J116)*0.85-J126</f>
        <v>0</v>
      </c>
      <c r="O130" s="31"/>
    </row>
    <row r="131" spans="1:15">
      <c r="D131" s="31"/>
      <c r="E131" s="35"/>
      <c r="F131" s="31"/>
      <c r="H131" s="31"/>
      <c r="I131" s="31">
        <f>I114+H115+E115</f>
        <v>0</v>
      </c>
      <c r="J131" s="31">
        <f>I131+I132</f>
        <v>-779927.42</v>
      </c>
    </row>
    <row r="132" spans="1:15">
      <c r="A132" s="33"/>
      <c r="B132" s="33"/>
      <c r="C132" s="34"/>
      <c r="D132" s="34"/>
      <c r="E132" s="34"/>
      <c r="F132" s="34"/>
      <c r="G132" s="34">
        <v>0</v>
      </c>
      <c r="H132" s="34"/>
      <c r="I132" s="34">
        <v>-779927.42</v>
      </c>
      <c r="J132" s="34"/>
      <c r="K132" s="34"/>
      <c r="L132" s="34"/>
      <c r="M132" s="34"/>
      <c r="N132" s="34"/>
      <c r="O132" s="34"/>
    </row>
    <row r="133" spans="1:15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</row>
    <row r="134" spans="1:15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5">
      <c r="A135" s="12" t="s">
        <v>137</v>
      </c>
      <c r="B135" s="13"/>
      <c r="C135" s="13">
        <v>40079124.799999997</v>
      </c>
      <c r="D135" s="13">
        <v>73402964.739999995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113482089.53999999</v>
      </c>
    </row>
    <row r="136" spans="1:15">
      <c r="A136" s="12" t="s">
        <v>138</v>
      </c>
      <c r="B136" s="13"/>
      <c r="C136" s="13"/>
      <c r="D136" s="13">
        <v>0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7" si="6">SUM(C136:N136)</f>
        <v>0</v>
      </c>
    </row>
    <row r="137" spans="1:15">
      <c r="A137" s="12" t="s">
        <v>139</v>
      </c>
      <c r="B137" s="13"/>
      <c r="C137" s="13">
        <v>6502383.0099999998</v>
      </c>
      <c r="D137" s="13">
        <v>4813848.1500000004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6"/>
        <v>11316231.16</v>
      </c>
    </row>
    <row r="138" spans="1:15">
      <c r="A138" s="12" t="s">
        <v>140</v>
      </c>
      <c r="B138" s="13"/>
      <c r="C138" s="13">
        <v>46581507.810000002</v>
      </c>
      <c r="D138" s="13">
        <v>78216812.890000001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6"/>
        <v>124798320.7</v>
      </c>
    </row>
    <row r="139" spans="1:15">
      <c r="A139" s="12" t="s">
        <v>141</v>
      </c>
      <c r="B139" s="13"/>
      <c r="C139" s="13">
        <v>2719339.14</v>
      </c>
      <c r="D139" s="13">
        <v>42191641.770000003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6"/>
        <v>44910980.910000004</v>
      </c>
    </row>
    <row r="140" spans="1:15">
      <c r="A140" s="12" t="s">
        <v>142</v>
      </c>
      <c r="B140" s="13"/>
      <c r="C140" s="13">
        <v>15932291.84</v>
      </c>
      <c r="D140" s="13">
        <v>6391029.6799999997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6"/>
        <v>22323321.52</v>
      </c>
    </row>
    <row r="141" spans="1:15">
      <c r="A141" s="12" t="s">
        <v>143</v>
      </c>
      <c r="B141" s="13"/>
      <c r="C141" s="13">
        <v>55856.23</v>
      </c>
      <c r="D141" s="13">
        <v>212197.61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6"/>
        <v>268053.83999999997</v>
      </c>
    </row>
    <row r="142" spans="1:15">
      <c r="A142" s="12" t="s">
        <v>144</v>
      </c>
      <c r="B142" s="13"/>
      <c r="C142" s="13">
        <v>6768300.0899999999</v>
      </c>
      <c r="D142" s="13">
        <v>2519504.5299999998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6"/>
        <v>9287804.6199999992</v>
      </c>
    </row>
    <row r="143" spans="1:15">
      <c r="A143" s="12" t="s">
        <v>145</v>
      </c>
      <c r="B143" s="13"/>
      <c r="C143" s="13">
        <v>25475787.300000001</v>
      </c>
      <c r="D143" s="13">
        <v>51314373.590000004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6"/>
        <v>76790160.890000001</v>
      </c>
    </row>
    <row r="144" spans="1:15">
      <c r="A144" s="12" t="s">
        <v>146</v>
      </c>
      <c r="B144" s="13"/>
      <c r="C144" s="13">
        <v>21105720.510000002</v>
      </c>
      <c r="D144" s="13">
        <v>26902439.299999997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6"/>
        <v>48008159.810000002</v>
      </c>
    </row>
    <row r="145" spans="1:15">
      <c r="A145" s="12" t="s">
        <v>147</v>
      </c>
      <c r="B145" s="13"/>
      <c r="C145" s="13"/>
      <c r="D145" s="13">
        <v>0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6"/>
        <v>0</v>
      </c>
    </row>
    <row r="146" spans="1:15">
      <c r="A146" s="12" t="s">
        <v>148</v>
      </c>
      <c r="B146" s="13"/>
      <c r="C146" s="13"/>
      <c r="D146" s="13">
        <v>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6"/>
        <v>0</v>
      </c>
    </row>
    <row r="147" spans="1:15">
      <c r="A147" s="12" t="s">
        <v>149</v>
      </c>
      <c r="B147" s="13"/>
      <c r="C147" s="13"/>
      <c r="D147" s="13">
        <v>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6"/>
        <v>0</v>
      </c>
    </row>
    <row r="148" spans="1:15">
      <c r="A148" s="12" t="s">
        <v>150</v>
      </c>
      <c r="B148" s="13"/>
      <c r="C148" s="13"/>
      <c r="D148" s="13">
        <v>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6"/>
        <v>0</v>
      </c>
    </row>
    <row r="149" spans="1:15">
      <c r="A149" s="12" t="s">
        <v>151</v>
      </c>
      <c r="B149" s="13"/>
      <c r="C149" s="13"/>
      <c r="D149" s="13"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6"/>
        <v>0</v>
      </c>
    </row>
    <row r="150" spans="1:15">
      <c r="A150" s="12" t="s">
        <v>152</v>
      </c>
      <c r="B150" s="13"/>
      <c r="C150" s="13">
        <v>2000000</v>
      </c>
      <c r="D150" s="13">
        <v>5000000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6"/>
        <v>7000000</v>
      </c>
    </row>
    <row r="151" spans="1:15">
      <c r="A151" s="12" t="s">
        <v>153</v>
      </c>
      <c r="B151" s="13"/>
      <c r="C151" s="13">
        <v>2000000</v>
      </c>
      <c r="D151" s="13">
        <v>5000000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6"/>
        <v>7000000</v>
      </c>
    </row>
    <row r="152" spans="1:15">
      <c r="A152" s="12" t="s">
        <v>154</v>
      </c>
      <c r="B152" s="13"/>
      <c r="C152" s="13">
        <v>222735</v>
      </c>
      <c r="D152" s="13">
        <v>0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6"/>
        <v>222735</v>
      </c>
    </row>
    <row r="153" spans="1:15">
      <c r="A153" s="12" t="s">
        <v>155</v>
      </c>
      <c r="B153" s="13"/>
      <c r="C153" s="13">
        <v>4000000</v>
      </c>
      <c r="D153" s="13">
        <v>37124500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6"/>
        <v>41124500</v>
      </c>
    </row>
    <row r="154" spans="1:15">
      <c r="A154" s="12" t="s">
        <v>156</v>
      </c>
      <c r="B154" s="13"/>
      <c r="C154" s="13"/>
      <c r="D154" s="13">
        <v>0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6"/>
        <v>0</v>
      </c>
    </row>
    <row r="155" spans="1:15">
      <c r="A155" s="12" t="s">
        <v>157</v>
      </c>
      <c r="B155" s="13"/>
      <c r="C155" s="13">
        <v>11500000</v>
      </c>
      <c r="D155" s="13">
        <v>1000000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6"/>
        <v>12500000</v>
      </c>
    </row>
    <row r="156" spans="1:15">
      <c r="A156" s="12" t="s">
        <v>158</v>
      </c>
      <c r="B156" s="13"/>
      <c r="C156" s="13">
        <v>15722735</v>
      </c>
      <c r="D156" s="13">
        <v>38124500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6"/>
        <v>53847235</v>
      </c>
    </row>
    <row r="157" spans="1:15">
      <c r="A157" s="12" t="s">
        <v>159</v>
      </c>
      <c r="B157" s="13"/>
      <c r="C157" s="13">
        <v>-13722735</v>
      </c>
      <c r="D157" s="13">
        <v>-33124500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6"/>
        <v>-46847235</v>
      </c>
    </row>
    <row r="158" spans="1:15">
      <c r="A158" s="12" t="s">
        <v>160</v>
      </c>
      <c r="B158" s="13"/>
      <c r="C158" s="13"/>
      <c r="D158" s="13">
        <v>0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6"/>
        <v>0</v>
      </c>
    </row>
    <row r="159" spans="1:15">
      <c r="A159" s="12" t="s">
        <v>161</v>
      </c>
      <c r="B159" s="13"/>
      <c r="C159" s="13">
        <v>1997550</v>
      </c>
      <c r="D159" s="13">
        <v>0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6"/>
        <v>1997550</v>
      </c>
    </row>
    <row r="160" spans="1:15">
      <c r="A160" s="12" t="s">
        <v>162</v>
      </c>
      <c r="B160" s="13"/>
      <c r="C160" s="13">
        <v>65000000</v>
      </c>
      <c r="D160" s="13">
        <v>50000000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6"/>
        <v>115000000</v>
      </c>
    </row>
    <row r="161" spans="1:15">
      <c r="A161" s="12" t="s">
        <v>163</v>
      </c>
      <c r="B161" s="13"/>
      <c r="C161" s="13"/>
      <c r="D161" s="13">
        <v>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6"/>
        <v>0</v>
      </c>
    </row>
    <row r="162" spans="1:15">
      <c r="A162" s="12" t="s">
        <v>164</v>
      </c>
      <c r="B162" s="13"/>
      <c r="C162" s="13">
        <v>66997550</v>
      </c>
      <c r="D162" s="13">
        <v>50000000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6"/>
        <v>116997550</v>
      </c>
    </row>
    <row r="163" spans="1:15">
      <c r="A163" s="12" t="s">
        <v>165</v>
      </c>
      <c r="B163" s="13"/>
      <c r="C163" s="13">
        <v>66500000</v>
      </c>
      <c r="D163" s="13">
        <v>50000000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6"/>
        <v>116500000</v>
      </c>
    </row>
    <row r="164" spans="1:15">
      <c r="A164" s="12" t="s">
        <v>166</v>
      </c>
      <c r="B164" s="13"/>
      <c r="C164" s="13">
        <v>1506995.82</v>
      </c>
      <c r="D164" s="13">
        <v>1541577.07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6"/>
        <v>3048572.89</v>
      </c>
    </row>
    <row r="165" spans="1:15">
      <c r="A165" s="12" t="s">
        <v>167</v>
      </c>
      <c r="B165" s="13"/>
      <c r="C165" s="13"/>
      <c r="D165" s="13">
        <v>0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6"/>
        <v>0</v>
      </c>
    </row>
    <row r="166" spans="1:15">
      <c r="A166" s="12" t="s">
        <v>168</v>
      </c>
      <c r="B166" s="13"/>
      <c r="C166" s="13">
        <v>68006995.819999993</v>
      </c>
      <c r="D166" s="13">
        <v>51541577.07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6"/>
        <v>119548572.88999999</v>
      </c>
    </row>
    <row r="167" spans="1:15">
      <c r="A167" s="12" t="s">
        <v>169</v>
      </c>
      <c r="B167" s="13"/>
      <c r="C167" s="13">
        <v>-1009445.82</v>
      </c>
      <c r="D167" s="13">
        <v>-1541577.0700000003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6"/>
        <v>-2551022.89</v>
      </c>
    </row>
    <row r="168" spans="1:15">
      <c r="A168" s="12" t="s">
        <v>170</v>
      </c>
      <c r="B168" s="13"/>
      <c r="C168" s="13">
        <v>-546690.18000000005</v>
      </c>
      <c r="D168" s="13">
        <v>496968.12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>SUM(C168:N168)</f>
        <v>-49722.060000000056</v>
      </c>
    </row>
    <row r="169" spans="1:15">
      <c r="A169" s="12" t="s">
        <v>171</v>
      </c>
      <c r="B169" s="13"/>
      <c r="C169" s="13">
        <v>5826849.5099999998</v>
      </c>
      <c r="D169" s="13">
        <v>-7266669.6500000032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>O168+O167+O157+O144</f>
        <v>-1439820.1400000006</v>
      </c>
    </row>
    <row r="170" spans="1:15">
      <c r="A170" s="12" t="s">
        <v>172</v>
      </c>
      <c r="B170" s="13"/>
      <c r="C170" s="13">
        <v>74061452.719999999</v>
      </c>
      <c r="D170" s="13">
        <v>79888302.230000019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</row>
    <row r="171" spans="1:15">
      <c r="A171" s="12" t="s">
        <v>173</v>
      </c>
      <c r="B171" s="13"/>
      <c r="C171" s="13">
        <v>79888302.230000004</v>
      </c>
      <c r="D171" s="13">
        <v>72621632.580000013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O169+O170</f>
        <v>-1439820.1400000006</v>
      </c>
    </row>
    <row r="172" spans="1:15">
      <c r="A172" s="12" t="s">
        <v>174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</row>
    <row r="173" spans="1:15">
      <c r="A173" s="12" t="s">
        <v>175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</row>
    <row r="174" spans="1:15">
      <c r="A174" s="12" t="s">
        <v>176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</row>
    <row r="175" spans="1:15">
      <c r="A175" s="12" t="s">
        <v>177</v>
      </c>
      <c r="B175" s="13"/>
      <c r="C175" s="13">
        <v>-2320755.27</v>
      </c>
      <c r="D175" s="13">
        <v>8450018.0499999952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7">SUM(C175:N175)</f>
        <v>6129262.7799999956</v>
      </c>
    </row>
    <row r="176" spans="1:15">
      <c r="A176" s="12" t="s">
        <v>178</v>
      </c>
      <c r="B176" s="13"/>
      <c r="C176" s="13"/>
      <c r="D176" s="13">
        <v>0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7"/>
        <v>0</v>
      </c>
    </row>
    <row r="177" spans="1:15">
      <c r="A177" s="12" t="s">
        <v>179</v>
      </c>
      <c r="B177" s="13"/>
      <c r="C177" s="13"/>
      <c r="D177" s="13">
        <v>0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7"/>
        <v>0</v>
      </c>
    </row>
    <row r="178" spans="1:15">
      <c r="A178" s="12" t="s">
        <v>180</v>
      </c>
      <c r="B178" s="13"/>
      <c r="C178" s="13">
        <v>1132025.8799999999</v>
      </c>
      <c r="D178" s="13">
        <v>1150139.8599999994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7"/>
        <v>2282165.7399999993</v>
      </c>
    </row>
    <row r="179" spans="1:15">
      <c r="A179" s="12" t="s">
        <v>181</v>
      </c>
      <c r="B179" s="13"/>
      <c r="C179" s="13">
        <v>243555.28</v>
      </c>
      <c r="D179" s="13">
        <v>247199.83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7"/>
        <v>490755.11</v>
      </c>
    </row>
    <row r="180" spans="1:15">
      <c r="A180" s="12" t="s">
        <v>182</v>
      </c>
      <c r="B180" s="13"/>
      <c r="C180" s="13">
        <v>176319.71</v>
      </c>
      <c r="D180" s="13">
        <v>147042.25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7"/>
        <v>323361.95999999996</v>
      </c>
    </row>
    <row r="181" spans="1:15">
      <c r="A181" s="12" t="s">
        <v>183</v>
      </c>
      <c r="B181" s="13"/>
      <c r="C181" s="13"/>
      <c r="D181" s="13">
        <v>0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7"/>
        <v>0</v>
      </c>
    </row>
    <row r="182" spans="1:15">
      <c r="A182" s="12" t="s">
        <v>184</v>
      </c>
      <c r="B182" s="13"/>
      <c r="C182" s="13"/>
      <c r="D182" s="13">
        <v>0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7"/>
        <v>0</v>
      </c>
    </row>
    <row r="183" spans="1:15">
      <c r="A183" s="12" t="s">
        <v>185</v>
      </c>
      <c r="B183" s="13"/>
      <c r="C183" s="13"/>
      <c r="D183" s="13">
        <v>0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7"/>
        <v>0</v>
      </c>
    </row>
    <row r="184" spans="1:15">
      <c r="A184" s="12" t="s">
        <v>186</v>
      </c>
      <c r="B184" s="13"/>
      <c r="C184" s="13"/>
      <c r="D184" s="13">
        <v>0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7"/>
        <v>0</v>
      </c>
    </row>
    <row r="185" spans="1:15">
      <c r="A185" s="12" t="s">
        <v>187</v>
      </c>
      <c r="B185" s="13"/>
      <c r="C185" s="13"/>
      <c r="D185" s="13">
        <v>0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7"/>
        <v>0</v>
      </c>
    </row>
    <row r="186" spans="1:15">
      <c r="A186" s="12" t="s">
        <v>188</v>
      </c>
      <c r="B186" s="13"/>
      <c r="C186" s="13">
        <v>1431382.13</v>
      </c>
      <c r="D186" s="13">
        <v>2155267.27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7"/>
        <v>3586649.4</v>
      </c>
    </row>
    <row r="187" spans="1:15">
      <c r="A187" s="12" t="s">
        <v>189</v>
      </c>
      <c r="B187" s="13"/>
      <c r="C187" s="13"/>
      <c r="D187" s="13">
        <v>0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7"/>
        <v>0</v>
      </c>
    </row>
    <row r="188" spans="1:15">
      <c r="A188" s="12" t="s">
        <v>190</v>
      </c>
      <c r="B188" s="13"/>
      <c r="C188" s="13"/>
      <c r="D188" s="13">
        <v>0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7"/>
        <v>0</v>
      </c>
    </row>
    <row r="189" spans="1:15">
      <c r="A189" s="12" t="s">
        <v>191</v>
      </c>
      <c r="B189" s="13"/>
      <c r="C189" s="13"/>
      <c r="D189" s="13">
        <v>0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7"/>
        <v>0</v>
      </c>
    </row>
    <row r="190" spans="1:15">
      <c r="A190" s="12" t="s">
        <v>192</v>
      </c>
      <c r="B190" s="13"/>
      <c r="C190" s="13">
        <v>-14094355.960000001</v>
      </c>
      <c r="D190" s="13">
        <v>-2831331.4899999946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7"/>
        <v>-16925687.449999996</v>
      </c>
    </row>
    <row r="191" spans="1:15">
      <c r="A191" s="12" t="s">
        <v>193</v>
      </c>
      <c r="B191" s="13"/>
      <c r="C191" s="13">
        <v>41783948.859999999</v>
      </c>
      <c r="D191" s="13">
        <v>9859751.9899997134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7"/>
        <v>51643700.849999711</v>
      </c>
    </row>
    <row r="192" spans="1:15">
      <c r="A192" s="12" t="s">
        <v>194</v>
      </c>
      <c r="B192" s="13"/>
      <c r="C192" s="13">
        <v>-7246400.1200000001</v>
      </c>
      <c r="D192" s="13">
        <v>7724351.540000299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7"/>
        <v>477951.42000029888</v>
      </c>
    </row>
    <row r="193" spans="1:15">
      <c r="A193" s="12" t="s">
        <v>195</v>
      </c>
      <c r="B193" s="13"/>
      <c r="C193" s="13"/>
      <c r="D193" s="13">
        <v>0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7"/>
        <v>0</v>
      </c>
    </row>
    <row r="194" spans="1:15">
      <c r="A194" s="12" t="s">
        <v>146</v>
      </c>
      <c r="B194" s="13"/>
      <c r="C194" s="13">
        <v>21105720.510000002</v>
      </c>
      <c r="D194" s="13">
        <v>26902439.300000012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7"/>
        <v>48008159.810000017</v>
      </c>
    </row>
    <row r="195" spans="1:15">
      <c r="A195" s="12" t="s">
        <v>196</v>
      </c>
      <c r="B195" s="13"/>
      <c r="C195" s="13"/>
      <c r="D195" s="13">
        <v>0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</row>
    <row r="196" spans="1:15">
      <c r="A196" s="12" t="s">
        <v>197</v>
      </c>
      <c r="B196" s="13"/>
      <c r="C196" s="13"/>
      <c r="D196" s="13">
        <v>0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</row>
    <row r="197" spans="1:15">
      <c r="A197" s="12" t="s">
        <v>198</v>
      </c>
      <c r="B197" s="13"/>
      <c r="C197" s="13"/>
      <c r="D197" s="13">
        <v>0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</row>
    <row r="198" spans="1:15">
      <c r="A198" s="12" t="s">
        <v>199</v>
      </c>
      <c r="B198" s="13"/>
      <c r="C198" s="13"/>
      <c r="D198" s="13">
        <v>0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</row>
    <row r="199" spans="1:15">
      <c r="A199" s="12" t="s">
        <v>200</v>
      </c>
      <c r="B199" s="13"/>
      <c r="C199" s="13"/>
      <c r="D199" s="13">
        <v>0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</row>
    <row r="200" spans="1:15">
      <c r="A200" s="12" t="s">
        <v>201</v>
      </c>
      <c r="B200" s="13"/>
      <c r="C200" s="13">
        <v>79888302.230000004</v>
      </c>
      <c r="D200" s="13">
        <v>72621632.580000013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-1439820.1400000006</v>
      </c>
    </row>
    <row r="201" spans="1:15">
      <c r="A201" s="12" t="s">
        <v>202</v>
      </c>
      <c r="B201" s="13"/>
      <c r="C201" s="13">
        <v>74061452.719999999</v>
      </c>
      <c r="D201" s="13">
        <v>79888302.230000019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0</v>
      </c>
    </row>
    <row r="202" spans="1:15">
      <c r="A202" s="12" t="s">
        <v>203</v>
      </c>
      <c r="B202" s="13"/>
      <c r="C202" s="13"/>
      <c r="D202" s="13">
        <v>0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</row>
    <row r="203" spans="1:15">
      <c r="A203" s="12" t="s">
        <v>204</v>
      </c>
      <c r="B203" s="13"/>
      <c r="C203" s="13"/>
      <c r="D203" s="13">
        <v>0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</row>
    <row r="204" spans="1:15">
      <c r="A204" s="12" t="s">
        <v>205</v>
      </c>
      <c r="B204" s="13"/>
      <c r="C204" s="13">
        <v>5826849.5099999998</v>
      </c>
      <c r="D204" s="13">
        <v>-7266669.650000006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-1439820.1400000006</v>
      </c>
    </row>
    <row r="206" spans="1:15" s="1" customFormat="1" ht="11.25">
      <c r="C206" s="1">
        <f>C175-C123</f>
        <v>0</v>
      </c>
      <c r="D206" s="1">
        <f>D175-D123</f>
        <v>0</v>
      </c>
      <c r="E206" s="1">
        <f t="shared" ref="E206:O206" si="8">E175-E123</f>
        <v>0</v>
      </c>
      <c r="F206" s="1">
        <f t="shared" si="8"/>
        <v>0</v>
      </c>
      <c r="G206" s="1">
        <f t="shared" si="8"/>
        <v>0</v>
      </c>
      <c r="H206" s="1">
        <f t="shared" si="8"/>
        <v>0</v>
      </c>
      <c r="I206" s="1">
        <f t="shared" si="8"/>
        <v>0</v>
      </c>
      <c r="J206" s="1">
        <f t="shared" si="8"/>
        <v>0</v>
      </c>
      <c r="K206" s="1">
        <f t="shared" si="8"/>
        <v>0</v>
      </c>
      <c r="L206" s="1">
        <f t="shared" si="8"/>
        <v>0</v>
      </c>
      <c r="M206" s="1">
        <f t="shared" si="8"/>
        <v>0</v>
      </c>
      <c r="N206" s="1">
        <f t="shared" si="8"/>
        <v>0</v>
      </c>
      <c r="O206" s="1">
        <f t="shared" si="8"/>
        <v>6129262.7799999956</v>
      </c>
    </row>
    <row r="207" spans="1:15" s="1" customFormat="1" ht="11.25">
      <c r="C207" s="1">
        <f>C194-C144</f>
        <v>0</v>
      </c>
      <c r="D207" s="1">
        <f t="shared" ref="D207:O207" si="9">D194-D144</f>
        <v>0</v>
      </c>
      <c r="E207" s="1">
        <f t="shared" si="9"/>
        <v>0</v>
      </c>
      <c r="F207" s="1">
        <f t="shared" si="9"/>
        <v>0</v>
      </c>
      <c r="G207" s="1">
        <f t="shared" si="9"/>
        <v>0</v>
      </c>
      <c r="H207" s="1">
        <f t="shared" si="9"/>
        <v>0</v>
      </c>
      <c r="I207" s="1">
        <f t="shared" si="9"/>
        <v>0</v>
      </c>
      <c r="J207" s="1">
        <f t="shared" si="9"/>
        <v>0</v>
      </c>
      <c r="K207" s="1">
        <f t="shared" si="9"/>
        <v>0</v>
      </c>
      <c r="L207" s="1">
        <f t="shared" si="9"/>
        <v>0</v>
      </c>
      <c r="M207" s="1">
        <f t="shared" si="9"/>
        <v>0</v>
      </c>
      <c r="N207" s="1">
        <f t="shared" si="9"/>
        <v>0</v>
      </c>
      <c r="O207" s="1">
        <f t="shared" si="9"/>
        <v>0</v>
      </c>
    </row>
    <row r="208" spans="1:15" s="1" customFormat="1" ht="11.25">
      <c r="C208" s="1">
        <f>C200-C7</f>
        <v>0</v>
      </c>
      <c r="D208" s="1">
        <f>D200-D7</f>
        <v>0</v>
      </c>
      <c r="F208" s="1">
        <f t="shared" ref="F208:N208" si="10">F200-F7</f>
        <v>0</v>
      </c>
      <c r="G208" s="1">
        <f t="shared" si="10"/>
        <v>0</v>
      </c>
      <c r="H208" s="1">
        <f t="shared" si="10"/>
        <v>0</v>
      </c>
      <c r="I208" s="1">
        <f t="shared" si="10"/>
        <v>0</v>
      </c>
      <c r="J208" s="1">
        <f t="shared" si="10"/>
        <v>0</v>
      </c>
      <c r="K208" s="1">
        <f t="shared" si="10"/>
        <v>0</v>
      </c>
      <c r="L208" s="1">
        <f t="shared" si="10"/>
        <v>0</v>
      </c>
      <c r="M208" s="1">
        <f t="shared" si="10"/>
        <v>0</v>
      </c>
      <c r="N208" s="1">
        <f t="shared" si="10"/>
        <v>0</v>
      </c>
    </row>
    <row r="209" spans="3:15" s="1" customFormat="1" ht="11.25">
      <c r="C209" s="1">
        <f>B90+C123-C90</f>
        <v>0</v>
      </c>
      <c r="D209" s="1">
        <f>C90+D123-D90</f>
        <v>0</v>
      </c>
      <c r="E209" s="1">
        <f>D90+E123-E90</f>
        <v>686898320.57999992</v>
      </c>
      <c r="F209" s="1">
        <f>E90+F123-F90</f>
        <v>0</v>
      </c>
      <c r="G209" s="1">
        <f>F90+G124-G90</f>
        <v>0</v>
      </c>
      <c r="H209" s="1">
        <f>G90+H123-H90</f>
        <v>0</v>
      </c>
      <c r="I209" s="1">
        <f t="shared" ref="I209:O209" si="11">H90+I123-I90</f>
        <v>0</v>
      </c>
      <c r="J209" s="1">
        <f t="shared" si="11"/>
        <v>0</v>
      </c>
      <c r="K209" s="1">
        <f t="shared" si="11"/>
        <v>0</v>
      </c>
      <c r="L209" s="1">
        <f t="shared" si="11"/>
        <v>0</v>
      </c>
      <c r="M209" s="1">
        <f t="shared" si="11"/>
        <v>0</v>
      </c>
      <c r="N209" s="1">
        <f t="shared" si="11"/>
        <v>0</v>
      </c>
      <c r="O209" s="1">
        <f t="shared" si="11"/>
        <v>0</v>
      </c>
    </row>
    <row r="211" spans="3:15">
      <c r="C211" s="35"/>
      <c r="G211" s="31">
        <f>G209-合并2020!G208</f>
        <v>0</v>
      </c>
    </row>
    <row r="212" spans="3:15">
      <c r="I212" s="31"/>
    </row>
    <row r="213" spans="3:15">
      <c r="I213" s="31"/>
    </row>
    <row r="214" spans="3:15">
      <c r="I214" s="38"/>
    </row>
    <row r="216" spans="3:15">
      <c r="G216" s="31"/>
    </row>
  </sheetData>
  <phoneticPr fontId="108" type="noConversion"/>
  <pageMargins left="0.7" right="0.7" top="0.75" bottom="0.75" header="0.3" footer="0.3"/>
  <pageSetup paperSize="9" orientation="portrait" horizontalDpi="200" verticalDpi="30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R215"/>
  <sheetViews>
    <sheetView workbookViewId="0">
      <pane xSplit="1" ySplit="5" topLeftCell="B195" activePane="bottomRight" state="frozen"/>
      <selection pane="topRight"/>
      <selection pane="bottomLeft"/>
      <selection pane="bottomRight" activeCell="E213" sqref="E213"/>
    </sheetView>
  </sheetViews>
  <sheetFormatPr defaultColWidth="9" defaultRowHeight="13.5"/>
  <cols>
    <col min="1" max="1" width="26.75" customWidth="1"/>
    <col min="2" max="15" width="14.875" customWidth="1"/>
    <col min="16" max="16" width="17.625" customWidth="1"/>
    <col min="17" max="17" width="16.375" customWidth="1"/>
    <col min="18" max="18" width="16.125" customWidth="1"/>
  </cols>
  <sheetData>
    <row r="1" spans="1:15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6" t="s">
        <v>1</v>
      </c>
      <c r="B3" s="7"/>
      <c r="C3" s="7"/>
      <c r="D3" s="7"/>
      <c r="E3" s="7"/>
      <c r="F3" s="7"/>
      <c r="G3" s="7"/>
      <c r="H3" s="7"/>
      <c r="I3" s="7"/>
      <c r="J3" s="7">
        <v>10000</v>
      </c>
      <c r="K3" s="7"/>
      <c r="L3" s="7"/>
      <c r="M3" s="7"/>
      <c r="N3" s="7"/>
      <c r="O3" s="7"/>
    </row>
    <row r="4" spans="1:15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5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2" t="s">
        <v>19</v>
      </c>
      <c r="B7" s="13">
        <v>4142.1400000000003</v>
      </c>
      <c r="C7" s="13">
        <v>4734.51</v>
      </c>
      <c r="D7" s="13">
        <v>11502.85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12" t="s">
        <v>21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2" t="s">
        <v>22</v>
      </c>
      <c r="B10" s="13">
        <v>36012824.18</v>
      </c>
      <c r="C10" s="13">
        <v>35997824.18</v>
      </c>
      <c r="D10" s="13">
        <v>35982824.18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12" t="s">
        <v>23</v>
      </c>
      <c r="B11" s="13">
        <v>5468918.2699999996</v>
      </c>
      <c r="C11" s="13">
        <v>5468918.2699999996</v>
      </c>
      <c r="D11" s="13">
        <v>5468918.2699999996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12" t="s">
        <v>24</v>
      </c>
      <c r="B12" s="14">
        <v>30543905.91</v>
      </c>
      <c r="C12" s="14">
        <v>30528905.91</v>
      </c>
      <c r="D12" s="14">
        <v>30513905.91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ht="14.25" customHeight="1">
      <c r="A13" s="12" t="s">
        <v>25</v>
      </c>
      <c r="B13" s="13"/>
      <c r="C13" s="13"/>
      <c r="D13" s="13">
        <v>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2" t="s">
        <v>26</v>
      </c>
      <c r="B14" s="13"/>
      <c r="C14" s="13"/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2" t="s">
        <v>27</v>
      </c>
      <c r="B15" s="13"/>
      <c r="C15" s="13"/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2" t="s">
        <v>28</v>
      </c>
      <c r="B16" s="13"/>
      <c r="C16" s="13"/>
      <c r="D16" s="13">
        <v>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2" t="s">
        <v>29</v>
      </c>
      <c r="B17" s="13"/>
      <c r="C17" s="13"/>
      <c r="D17" s="13">
        <v>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2" t="s">
        <v>30</v>
      </c>
      <c r="B18" s="14"/>
      <c r="C18" s="14">
        <v>0</v>
      </c>
      <c r="D18" s="14">
        <v>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 t="s">
        <v>31</v>
      </c>
      <c r="B19" s="13">
        <v>10479481.880000001</v>
      </c>
      <c r="C19" s="13">
        <v>10479481.880000001</v>
      </c>
      <c r="D19" s="13">
        <v>10479481.880000001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2" t="s">
        <v>32</v>
      </c>
      <c r="B20" s="13">
        <v>4613032.54</v>
      </c>
      <c r="C20" s="13">
        <v>4613032.54</v>
      </c>
      <c r="D20" s="13">
        <v>4613032.54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2" t="s">
        <v>33</v>
      </c>
      <c r="B21" s="14">
        <v>5866449.3399999999</v>
      </c>
      <c r="C21" s="14">
        <v>5866449.3400000008</v>
      </c>
      <c r="D21" s="14">
        <v>5866449.3400000008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 t="s">
        <v>34</v>
      </c>
      <c r="B22" s="14"/>
      <c r="C22" s="14"/>
      <c r="D22" s="14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2" t="s">
        <v>35</v>
      </c>
      <c r="B23" s="13"/>
      <c r="C23" s="13"/>
      <c r="D23" s="13"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2" t="s">
        <v>36</v>
      </c>
      <c r="B24" s="13">
        <v>51811.26</v>
      </c>
      <c r="C24" s="13">
        <v>51811.259999999995</v>
      </c>
      <c r="D24" s="13">
        <v>51811.259999999995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2" t="s">
        <v>37</v>
      </c>
      <c r="B25" s="14">
        <v>36466308.649999999</v>
      </c>
      <c r="C25" s="14">
        <v>36451901.020000003</v>
      </c>
      <c r="D25" s="14">
        <v>36443669.359999999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2" t="s">
        <v>38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2" t="s">
        <v>39</v>
      </c>
      <c r="B27" s="13"/>
      <c r="C27" s="13"/>
      <c r="D27" s="13">
        <v>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2" t="s">
        <v>40</v>
      </c>
      <c r="B28" s="13"/>
      <c r="C28" s="13"/>
      <c r="D28" s="13">
        <v>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2" t="s">
        <v>41</v>
      </c>
      <c r="B29" s="13"/>
      <c r="C29" s="13"/>
      <c r="D29" s="13">
        <v>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2" t="s">
        <v>42</v>
      </c>
      <c r="B30" s="13"/>
      <c r="C30" s="13"/>
      <c r="D30" s="13">
        <v>0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2" t="s">
        <v>43</v>
      </c>
      <c r="B31" s="13"/>
      <c r="C31" s="13"/>
      <c r="D31" s="13">
        <v>0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2" t="s">
        <v>44</v>
      </c>
      <c r="B32" s="14"/>
      <c r="C32" s="14"/>
      <c r="D32" s="14">
        <v>0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2" t="s">
        <v>45</v>
      </c>
      <c r="B33" s="14"/>
      <c r="C33" s="14"/>
      <c r="D33" s="14">
        <v>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2" t="s">
        <v>46</v>
      </c>
      <c r="B34" s="13"/>
      <c r="C34" s="13"/>
      <c r="D34" s="13">
        <v>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2" t="s">
        <v>47</v>
      </c>
      <c r="B35" s="13">
        <v>13967706.91</v>
      </c>
      <c r="C35" s="13">
        <v>13967706.91</v>
      </c>
      <c r="D35" s="13">
        <v>13967706.91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2" t="s">
        <v>48</v>
      </c>
      <c r="B36" s="13">
        <v>5379575.6600000001</v>
      </c>
      <c r="C36" s="13">
        <v>5494727.5499999998</v>
      </c>
      <c r="D36" s="13">
        <v>5609879.4199999999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2" t="s">
        <v>49</v>
      </c>
      <c r="B37" s="14">
        <v>8588131.25</v>
      </c>
      <c r="C37" s="14">
        <v>8472979.3599999994</v>
      </c>
      <c r="D37" s="14">
        <v>8357827.4900000002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 t="s">
        <v>50</v>
      </c>
      <c r="B38" s="13"/>
      <c r="C38" s="13"/>
      <c r="D38" s="13">
        <v>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2" t="s">
        <v>51</v>
      </c>
      <c r="B39" s="14">
        <v>8588131.25</v>
      </c>
      <c r="C39" s="14">
        <v>8472979.3599999994</v>
      </c>
      <c r="D39" s="14">
        <v>8357827.4900000002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2" t="s">
        <v>52</v>
      </c>
      <c r="B40" s="13"/>
      <c r="C40" s="13"/>
      <c r="D40" s="13">
        <v>0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2" t="s">
        <v>53</v>
      </c>
      <c r="B41" s="13"/>
      <c r="C41" s="13"/>
      <c r="D41" s="13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2" t="s">
        <v>54</v>
      </c>
      <c r="B42" s="14"/>
      <c r="C42" s="14"/>
      <c r="D42" s="14">
        <v>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2" t="s">
        <v>55</v>
      </c>
      <c r="B43" s="13"/>
      <c r="C43" s="13"/>
      <c r="D43" s="13"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2" t="s">
        <v>56</v>
      </c>
      <c r="B44" s="13"/>
      <c r="C44" s="13"/>
      <c r="D44" s="13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2" t="s">
        <v>57</v>
      </c>
      <c r="B45" s="13"/>
      <c r="C45" s="13"/>
      <c r="D45" s="13"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2" t="s">
        <v>58</v>
      </c>
      <c r="B46" s="13"/>
      <c r="C46" s="13"/>
      <c r="D46" s="13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2" t="s">
        <v>59</v>
      </c>
      <c r="B47" s="13"/>
      <c r="C47" s="13"/>
      <c r="D47" s="13">
        <v>0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2" t="s">
        <v>60</v>
      </c>
      <c r="B48" s="13"/>
      <c r="C48" s="13"/>
      <c r="D48" s="13">
        <v>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2" t="s">
        <v>61</v>
      </c>
      <c r="B49" s="14"/>
      <c r="C49" s="14"/>
      <c r="D49" s="14">
        <v>0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>
      <c r="A50" s="12" t="s">
        <v>62</v>
      </c>
      <c r="B50" s="13"/>
      <c r="C50" s="13"/>
      <c r="D50" s="13">
        <v>0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2" t="s">
        <v>63</v>
      </c>
      <c r="B51" s="13"/>
      <c r="C51" s="13"/>
      <c r="D51" s="13">
        <v>0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2" t="s">
        <v>64</v>
      </c>
      <c r="B52" s="13"/>
      <c r="C52" s="13"/>
      <c r="D52" s="13">
        <v>0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2" t="s">
        <v>65</v>
      </c>
      <c r="B53" s="13">
        <v>1236172.6100000001</v>
      </c>
      <c r="C53" s="13">
        <v>1236172.6100000001</v>
      </c>
      <c r="D53" s="13">
        <v>1236172.6100000001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2" t="s">
        <v>66</v>
      </c>
      <c r="B54" s="13"/>
      <c r="C54" s="13"/>
      <c r="D54" s="13">
        <v>0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2" t="s">
        <v>67</v>
      </c>
      <c r="B55" s="14">
        <v>9824303.8599999994</v>
      </c>
      <c r="C55" s="14">
        <v>9709151.9699999988</v>
      </c>
      <c r="D55" s="14">
        <v>9594000.0999999996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>
      <c r="A56" s="12" t="s">
        <v>68</v>
      </c>
      <c r="B56" s="15">
        <v>46290612.509999998</v>
      </c>
      <c r="C56" s="15">
        <v>46161052.990000002</v>
      </c>
      <c r="D56" s="15">
        <v>46037669.460000001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2" t="s">
        <v>69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2" t="s">
        <v>70</v>
      </c>
      <c r="B59" s="13"/>
      <c r="C59" s="13"/>
      <c r="D59" s="13">
        <v>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2" t="s">
        <v>71</v>
      </c>
      <c r="B60" s="13"/>
      <c r="C60" s="13"/>
      <c r="D60" s="13">
        <v>0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2" t="s">
        <v>72</v>
      </c>
      <c r="B61" s="13"/>
      <c r="C61" s="13"/>
      <c r="D61" s="13">
        <v>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2" t="s">
        <v>73</v>
      </c>
      <c r="B62" s="13">
        <v>24239946.300000001</v>
      </c>
      <c r="C62" s="13">
        <v>24239946.300000001</v>
      </c>
      <c r="D62" s="13">
        <v>24239946.300000001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2" t="s">
        <v>74</v>
      </c>
      <c r="B63" s="13"/>
      <c r="C63" s="13"/>
      <c r="D63" s="13">
        <v>0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2" t="s">
        <v>75</v>
      </c>
      <c r="B64" s="13">
        <v>8104.74</v>
      </c>
      <c r="C64" s="13">
        <v>7344</v>
      </c>
      <c r="D64" s="13">
        <v>7968.03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2" t="s">
        <v>76</v>
      </c>
      <c r="B65" s="13">
        <v>46.71</v>
      </c>
      <c r="C65" s="13">
        <v>260.13</v>
      </c>
      <c r="D65" s="13">
        <v>96.499999999992724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2" t="s">
        <v>77</v>
      </c>
      <c r="B66" s="13"/>
      <c r="C66" s="13"/>
      <c r="D66" s="13">
        <v>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2" t="s">
        <v>78</v>
      </c>
      <c r="B67" s="13"/>
      <c r="C67" s="13"/>
      <c r="D67" s="13"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2" t="s">
        <v>79</v>
      </c>
      <c r="B68" s="13">
        <v>38387047.880000003</v>
      </c>
      <c r="C68" s="13">
        <v>38529988.880000003</v>
      </c>
      <c r="D68" s="13">
        <v>38663707.880000003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2" t="s">
        <v>80</v>
      </c>
      <c r="B69" s="13"/>
      <c r="C69" s="13"/>
      <c r="D69" s="13">
        <v>0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2" t="s">
        <v>81</v>
      </c>
      <c r="B70" s="13"/>
      <c r="C70" s="13"/>
      <c r="D70" s="13">
        <v>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2" t="s">
        <v>82</v>
      </c>
      <c r="B71" s="13"/>
      <c r="C71" s="13"/>
      <c r="D71" s="13">
        <v>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2" t="s">
        <v>83</v>
      </c>
      <c r="B72" s="14">
        <v>62635145.630000003</v>
      </c>
      <c r="C72" s="14">
        <v>62777539.310000002</v>
      </c>
      <c r="D72" s="14">
        <v>62911718.710000008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2" t="s">
        <v>84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2" t="s">
        <v>85</v>
      </c>
      <c r="B74" s="13"/>
      <c r="C74" s="13"/>
      <c r="D74" s="13">
        <v>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2" t="s">
        <v>86</v>
      </c>
      <c r="B75" s="13"/>
      <c r="C75" s="13"/>
      <c r="D75" s="13">
        <v>0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2" t="s">
        <v>87</v>
      </c>
      <c r="B76" s="13"/>
      <c r="C76" s="13"/>
      <c r="D76" s="13">
        <v>0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2" t="s">
        <v>88</v>
      </c>
      <c r="B77" s="13"/>
      <c r="C77" s="13"/>
      <c r="D77" s="13">
        <v>0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2" t="s">
        <v>89</v>
      </c>
      <c r="B78" s="13"/>
      <c r="C78" s="13"/>
      <c r="D78" s="13">
        <v>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2" t="s">
        <v>90</v>
      </c>
      <c r="B79" s="13"/>
      <c r="C79" s="13"/>
      <c r="D79" s="13">
        <v>0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2" t="s">
        <v>91</v>
      </c>
      <c r="B80" s="13"/>
      <c r="C80" s="13"/>
      <c r="D80" s="13">
        <v>0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2" t="s">
        <v>92</v>
      </c>
      <c r="B81" s="13"/>
      <c r="C81" s="13"/>
      <c r="D81" s="13">
        <v>0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2" t="s">
        <v>93</v>
      </c>
      <c r="B82" s="14"/>
      <c r="C82" s="14">
        <v>0</v>
      </c>
      <c r="D82" s="14">
        <v>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2" t="s">
        <v>94</v>
      </c>
      <c r="B83" s="15">
        <v>62635145.630000003</v>
      </c>
      <c r="C83" s="15">
        <v>62777539.310000002</v>
      </c>
      <c r="D83" s="15">
        <v>62911718.710000008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5">
      <c r="A84" s="12" t="s">
        <v>95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2" t="s">
        <v>96</v>
      </c>
      <c r="B85" s="13">
        <v>9437000</v>
      </c>
      <c r="C85" s="13">
        <v>9437000</v>
      </c>
      <c r="D85" s="13">
        <v>9437000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2" t="s">
        <v>97</v>
      </c>
      <c r="B86" s="13">
        <v>4118070</v>
      </c>
      <c r="C86" s="13">
        <v>4118070</v>
      </c>
      <c r="D86" s="13">
        <v>4118070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2" t="s">
        <v>98</v>
      </c>
      <c r="B87" s="13"/>
      <c r="C87" s="13"/>
      <c r="D87" s="13">
        <v>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2" t="s">
        <v>99</v>
      </c>
      <c r="B88" s="13"/>
      <c r="C88" s="13"/>
      <c r="D88" s="13">
        <v>0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2" t="s">
        <v>100</v>
      </c>
      <c r="B89" s="13"/>
      <c r="C89" s="16"/>
      <c r="D89" s="16">
        <v>0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2" t="s">
        <v>101</v>
      </c>
      <c r="B90" s="13">
        <v>-29899603.120000001</v>
      </c>
      <c r="C90" s="16">
        <v>-30171556.32</v>
      </c>
      <c r="D90" s="16">
        <v>-30429119.25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2" t="s">
        <v>102</v>
      </c>
      <c r="B91" s="14">
        <v>-16344533.119999999</v>
      </c>
      <c r="C91" s="14">
        <v>-16616486.32</v>
      </c>
      <c r="D91" s="14">
        <v>-16874049.25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12" t="s">
        <v>103</v>
      </c>
      <c r="B92" s="13"/>
      <c r="C92" s="13"/>
      <c r="D92" s="13">
        <v>0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2" t="s">
        <v>104</v>
      </c>
      <c r="B93" s="15">
        <v>-16344533.119999999</v>
      </c>
      <c r="C93" s="15">
        <v>-16616486.32</v>
      </c>
      <c r="D93" s="15">
        <v>-16874049.25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5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7" t="s">
        <v>105</v>
      </c>
      <c r="B95" s="18">
        <v>46290612.509999998</v>
      </c>
      <c r="C95" s="18">
        <v>46161052.990000002</v>
      </c>
      <c r="D95" s="18">
        <v>46037669.460000008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>
      <c r="A96" s="19"/>
      <c r="B96" s="20">
        <v>0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8" ht="18.75">
      <c r="A97" s="21" t="s">
        <v>106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1:18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8">
      <c r="A99" s="25" t="s">
        <v>1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</row>
    <row r="100" spans="1:18">
      <c r="A100" s="27" t="s">
        <v>107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spans="1:18">
      <c r="A101" s="10" t="s">
        <v>3</v>
      </c>
      <c r="B101" s="11" t="s">
        <v>4</v>
      </c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</row>
    <row r="102" spans="1:18">
      <c r="A102" s="12" t="s">
        <v>109</v>
      </c>
      <c r="B102" s="14"/>
      <c r="C102" s="14">
        <v>0</v>
      </c>
      <c r="D102" s="14">
        <v>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>SUM(C102:N102)</f>
        <v>0</v>
      </c>
      <c r="P102" s="31"/>
      <c r="Q102" s="31"/>
    </row>
    <row r="103" spans="1:18">
      <c r="A103" s="28" t="s">
        <v>110</v>
      </c>
      <c r="B103" s="13"/>
      <c r="C103" s="13"/>
      <c r="D103" s="13">
        <v>0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ref="O103:O128" si="0">SUM(C103:N103)</f>
        <v>0</v>
      </c>
      <c r="P103" s="31"/>
      <c r="Q103" s="31"/>
    </row>
    <row r="104" spans="1:18">
      <c r="A104" s="28" t="s">
        <v>111</v>
      </c>
      <c r="B104" s="13"/>
      <c r="C104" s="13"/>
      <c r="D104" s="13">
        <v>0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0"/>
        <v>0</v>
      </c>
      <c r="P104" s="31"/>
      <c r="Q104" s="31"/>
    </row>
    <row r="105" spans="1:18">
      <c r="A105" s="12" t="s">
        <v>112</v>
      </c>
      <c r="B105" s="14"/>
      <c r="C105" s="14">
        <v>0</v>
      </c>
      <c r="D105" s="14">
        <v>0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0"/>
        <v>0</v>
      </c>
      <c r="P105" s="31"/>
      <c r="Q105" s="31"/>
    </row>
    <row r="106" spans="1:18">
      <c r="A106" s="28" t="s">
        <v>113</v>
      </c>
      <c r="B106" s="13"/>
      <c r="C106" s="13"/>
      <c r="D106" s="13">
        <v>0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0"/>
        <v>0</v>
      </c>
      <c r="P106" s="31"/>
      <c r="Q106" s="31"/>
    </row>
    <row r="107" spans="1:18">
      <c r="A107" s="28" t="s">
        <v>114</v>
      </c>
      <c r="B107" s="13"/>
      <c r="C107" s="13"/>
      <c r="D107" s="13">
        <v>0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0"/>
        <v>0</v>
      </c>
      <c r="P107" s="31"/>
      <c r="Q107" s="31"/>
    </row>
    <row r="108" spans="1:18">
      <c r="A108" s="12" t="s">
        <v>115</v>
      </c>
      <c r="B108" s="13"/>
      <c r="C108" s="13"/>
      <c r="D108" s="13">
        <v>0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0"/>
        <v>0</v>
      </c>
      <c r="P108" s="31"/>
      <c r="Q108" s="31"/>
    </row>
    <row r="109" spans="1:18">
      <c r="A109" s="12" t="s">
        <v>116</v>
      </c>
      <c r="B109" s="13"/>
      <c r="C109" s="13"/>
      <c r="D109" s="13">
        <v>0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0"/>
        <v>0</v>
      </c>
      <c r="P109" s="31"/>
      <c r="Q109" s="31"/>
      <c r="R109" s="31"/>
    </row>
    <row r="110" spans="1:18">
      <c r="A110" s="12" t="s">
        <v>117</v>
      </c>
      <c r="B110" s="13"/>
      <c r="C110" s="13">
        <v>128887.2</v>
      </c>
      <c r="D110" s="13">
        <v>123743.93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0"/>
        <v>252631.13</v>
      </c>
      <c r="P110" s="31"/>
      <c r="Q110" s="31"/>
      <c r="R110" s="31"/>
    </row>
    <row r="111" spans="1:18">
      <c r="A111" s="12" t="s">
        <v>118</v>
      </c>
      <c r="B111" s="13"/>
      <c r="C111" s="13">
        <v>143066</v>
      </c>
      <c r="D111" s="13">
        <v>133819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0"/>
        <v>276885</v>
      </c>
      <c r="P111" s="31"/>
      <c r="Q111" s="31"/>
      <c r="R111" s="31"/>
    </row>
    <row r="112" spans="1:18">
      <c r="A112" s="12" t="s">
        <v>119</v>
      </c>
      <c r="B112" s="13"/>
      <c r="C112" s="13"/>
      <c r="D112" s="13"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0"/>
        <v>0</v>
      </c>
      <c r="P112" s="31"/>
      <c r="Q112" s="31"/>
    </row>
    <row r="113" spans="1:17">
      <c r="A113" s="12" t="s">
        <v>120</v>
      </c>
      <c r="B113" s="13"/>
      <c r="C113" s="13"/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0"/>
        <v>0</v>
      </c>
      <c r="P113" s="31"/>
      <c r="Q113" s="31"/>
    </row>
    <row r="114" spans="1:17">
      <c r="A114" s="28" t="s">
        <v>121</v>
      </c>
      <c r="B114" s="13"/>
      <c r="C114" s="13"/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0"/>
        <v>0</v>
      </c>
      <c r="P114" s="31"/>
      <c r="Q114" s="31"/>
    </row>
    <row r="115" spans="1:17">
      <c r="A115" s="12" t="s">
        <v>122</v>
      </c>
      <c r="B115" s="13"/>
      <c r="C115" s="13"/>
      <c r="D115" s="13">
        <v>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0"/>
        <v>0</v>
      </c>
      <c r="P115" s="31"/>
      <c r="Q115" s="31"/>
    </row>
    <row r="116" spans="1:17">
      <c r="A116" s="12" t="s">
        <v>123</v>
      </c>
      <c r="B116" s="13"/>
      <c r="C116" s="13"/>
      <c r="D116" s="13">
        <v>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f t="shared" si="0"/>
        <v>0</v>
      </c>
      <c r="P116" s="31"/>
      <c r="Q116" s="31"/>
    </row>
    <row r="117" spans="1:17">
      <c r="A117" s="28" t="s">
        <v>124</v>
      </c>
      <c r="B117" s="13"/>
      <c r="C117" s="13"/>
      <c r="D117" s="13">
        <v>0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0"/>
        <v>0</v>
      </c>
      <c r="P117" s="31"/>
      <c r="Q117" s="31"/>
    </row>
    <row r="118" spans="1:17">
      <c r="A118" s="12" t="s">
        <v>125</v>
      </c>
      <c r="B118" s="14"/>
      <c r="C118" s="14">
        <v>-271953.2</v>
      </c>
      <c r="D118" s="14">
        <v>-257562.93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0"/>
        <v>-529516.13</v>
      </c>
      <c r="P118" s="31"/>
      <c r="Q118" s="31"/>
    </row>
    <row r="119" spans="1:17">
      <c r="A119" s="12" t="s">
        <v>126</v>
      </c>
      <c r="B119" s="13"/>
      <c r="C119" s="13"/>
      <c r="D119" s="13">
        <v>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0"/>
        <v>0</v>
      </c>
      <c r="P119" s="31"/>
      <c r="Q119" s="31"/>
    </row>
    <row r="120" spans="1:17">
      <c r="A120" s="12" t="s">
        <v>127</v>
      </c>
      <c r="B120" s="13"/>
      <c r="C120" s="13"/>
      <c r="D120" s="13">
        <v>0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0"/>
        <v>0</v>
      </c>
      <c r="P120" s="31"/>
      <c r="Q120" s="31"/>
    </row>
    <row r="121" spans="1:17">
      <c r="A121" s="12" t="s">
        <v>128</v>
      </c>
      <c r="B121" s="14"/>
      <c r="C121" s="14">
        <v>-271953.2</v>
      </c>
      <c r="D121" s="14">
        <v>-257562.93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0"/>
        <v>-529516.13</v>
      </c>
      <c r="P121" s="31"/>
      <c r="Q121" s="31"/>
    </row>
    <row r="122" spans="1:17">
      <c r="A122" s="28" t="s">
        <v>129</v>
      </c>
      <c r="B122" s="13"/>
      <c r="C122" s="13"/>
      <c r="D122" s="13">
        <v>0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0"/>
        <v>0</v>
      </c>
      <c r="P122" s="31"/>
      <c r="Q122" s="31"/>
    </row>
    <row r="123" spans="1:17">
      <c r="A123" s="12" t="s">
        <v>130</v>
      </c>
      <c r="B123" s="14"/>
      <c r="C123" s="14">
        <v>-271953.2</v>
      </c>
      <c r="D123" s="14">
        <v>-257562.93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0"/>
        <v>-529516.13</v>
      </c>
      <c r="P123" s="31"/>
      <c r="Q123" s="31"/>
    </row>
    <row r="124" spans="1:17">
      <c r="A124" s="12" t="s">
        <v>131</v>
      </c>
      <c r="B124" s="14"/>
      <c r="C124" s="14">
        <v>-271953.2</v>
      </c>
      <c r="D124" s="14">
        <v>-257562.93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si="0"/>
        <v>-529516.13</v>
      </c>
      <c r="P124" s="31"/>
      <c r="Q124" s="31"/>
    </row>
    <row r="125" spans="1:17">
      <c r="A125" s="12" t="s">
        <v>132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>
        <f t="shared" si="0"/>
        <v>0</v>
      </c>
      <c r="P125" s="31"/>
      <c r="Q125" s="31"/>
    </row>
    <row r="126" spans="1:17">
      <c r="A126" s="12" t="s">
        <v>133</v>
      </c>
      <c r="B126" s="13"/>
      <c r="C126" s="13">
        <f>C124-(C114+C119-C120+C116+C117)*0.85</f>
        <v>-271953.2</v>
      </c>
      <c r="D126" s="13">
        <f t="shared" ref="D126:N126" si="1">D124-(D114+D119-D120+D116+D117)*0.85</f>
        <v>-257562.93</v>
      </c>
      <c r="E126" s="13">
        <f t="shared" si="1"/>
        <v>0</v>
      </c>
      <c r="F126" s="13">
        <f t="shared" si="1"/>
        <v>0</v>
      </c>
      <c r="G126" s="13">
        <f t="shared" si="1"/>
        <v>0</v>
      </c>
      <c r="H126" s="13">
        <f t="shared" si="1"/>
        <v>0</v>
      </c>
      <c r="I126" s="13">
        <f t="shared" si="1"/>
        <v>0</v>
      </c>
      <c r="J126" s="13">
        <f t="shared" si="1"/>
        <v>0</v>
      </c>
      <c r="K126" s="13">
        <f t="shared" si="1"/>
        <v>0</v>
      </c>
      <c r="L126" s="13">
        <f t="shared" si="1"/>
        <v>0</v>
      </c>
      <c r="M126" s="13">
        <f t="shared" si="1"/>
        <v>0</v>
      </c>
      <c r="N126" s="13">
        <f t="shared" si="1"/>
        <v>0</v>
      </c>
      <c r="O126" s="13">
        <f t="shared" ref="O126" si="2">O124-(O114+O119-O120+O116+O117)*0.85</f>
        <v>-529516.13</v>
      </c>
      <c r="P126" s="31"/>
      <c r="Q126" s="31"/>
    </row>
    <row r="127" spans="1:17">
      <c r="A127" s="12" t="s">
        <v>134</v>
      </c>
      <c r="B127" s="13"/>
      <c r="C127" s="13">
        <f>C126</f>
        <v>-271953.2</v>
      </c>
      <c r="D127" s="13">
        <f t="shared" ref="D127:N127" si="3">D126</f>
        <v>-257562.93</v>
      </c>
      <c r="E127" s="13">
        <f t="shared" si="3"/>
        <v>0</v>
      </c>
      <c r="F127" s="13">
        <f t="shared" si="3"/>
        <v>0</v>
      </c>
      <c r="G127" s="13">
        <f t="shared" si="3"/>
        <v>0</v>
      </c>
      <c r="H127" s="13">
        <f t="shared" si="3"/>
        <v>0</v>
      </c>
      <c r="I127" s="13">
        <f t="shared" si="3"/>
        <v>0</v>
      </c>
      <c r="J127" s="13">
        <f t="shared" si="3"/>
        <v>0</v>
      </c>
      <c r="K127" s="13">
        <f t="shared" si="3"/>
        <v>0</v>
      </c>
      <c r="L127" s="13">
        <f t="shared" si="3"/>
        <v>0</v>
      </c>
      <c r="M127" s="13">
        <f t="shared" si="3"/>
        <v>0</v>
      </c>
      <c r="N127" s="13">
        <f t="shared" si="3"/>
        <v>0</v>
      </c>
      <c r="O127" s="13">
        <f t="shared" si="0"/>
        <v>-529516.13</v>
      </c>
      <c r="P127" s="31"/>
      <c r="Q127" s="31"/>
    </row>
    <row r="128" spans="1:17">
      <c r="A128" s="12" t="s">
        <v>135</v>
      </c>
      <c r="B128" s="13"/>
      <c r="C128" s="13"/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/>
      <c r="L128" s="13"/>
      <c r="M128" s="13"/>
      <c r="N128" s="13"/>
      <c r="O128" s="13">
        <f t="shared" si="0"/>
        <v>0</v>
      </c>
      <c r="P128" s="31"/>
      <c r="Q128" s="31"/>
    </row>
    <row r="130" spans="1:17">
      <c r="O130" s="31"/>
    </row>
    <row r="132" spans="1:17">
      <c r="A132" s="33"/>
      <c r="B132" s="33"/>
      <c r="C132" s="34"/>
      <c r="D132" s="34"/>
      <c r="E132" s="34"/>
      <c r="F132" s="34"/>
      <c r="G132" s="34">
        <v>0</v>
      </c>
      <c r="H132" s="34">
        <v>0</v>
      </c>
      <c r="I132" s="34"/>
      <c r="J132" s="34"/>
      <c r="K132" s="34"/>
      <c r="L132" s="34"/>
      <c r="M132" s="34"/>
      <c r="N132" s="34"/>
      <c r="O132" s="34"/>
    </row>
    <row r="133" spans="1:17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  <c r="P133" s="35"/>
      <c r="Q133" s="35"/>
    </row>
    <row r="134" spans="1:17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7">
      <c r="A135" s="12" t="s">
        <v>137</v>
      </c>
      <c r="B135" s="13"/>
      <c r="C135" s="13">
        <v>15000</v>
      </c>
      <c r="D135" s="13">
        <v>15000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30000</v>
      </c>
      <c r="P135" s="31"/>
      <c r="Q135" s="31"/>
    </row>
    <row r="136" spans="1:17">
      <c r="A136" s="12" t="s">
        <v>138</v>
      </c>
      <c r="B136" s="13"/>
      <c r="C136" s="13">
        <v>0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9" si="4">SUM(C136:N136)</f>
        <v>0</v>
      </c>
      <c r="P136" s="31"/>
      <c r="Q136" s="31"/>
    </row>
    <row r="137" spans="1:17">
      <c r="A137" s="12" t="s">
        <v>139</v>
      </c>
      <c r="B137" s="13"/>
      <c r="C137" s="13">
        <v>0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4"/>
        <v>0</v>
      </c>
      <c r="P137" s="31"/>
      <c r="Q137" s="31"/>
    </row>
    <row r="138" spans="1:17">
      <c r="A138" s="12" t="s">
        <v>140</v>
      </c>
      <c r="B138" s="13"/>
      <c r="C138" s="13">
        <v>15000</v>
      </c>
      <c r="D138" s="13">
        <v>15000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4"/>
        <v>30000</v>
      </c>
      <c r="P138" s="31"/>
      <c r="Q138" s="31"/>
    </row>
    <row r="139" spans="1:17">
      <c r="A139" s="12" t="s">
        <v>141</v>
      </c>
      <c r="B139" s="13"/>
      <c r="C139" s="13">
        <v>0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4"/>
        <v>0</v>
      </c>
      <c r="P139" s="31"/>
      <c r="Q139" s="31"/>
    </row>
    <row r="140" spans="1:17">
      <c r="A140" s="12" t="s">
        <v>142</v>
      </c>
      <c r="B140" s="13"/>
      <c r="C140" s="13">
        <v>14282.630000000001</v>
      </c>
      <c r="D140" s="13">
        <v>8131.66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4"/>
        <v>22414.29</v>
      </c>
      <c r="P140" s="31"/>
      <c r="Q140" s="31"/>
    </row>
    <row r="141" spans="1:17">
      <c r="A141" s="12" t="s">
        <v>143</v>
      </c>
      <c r="B141" s="13"/>
      <c r="C141" s="13">
        <v>0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4"/>
        <v>0</v>
      </c>
      <c r="P141" s="31"/>
      <c r="Q141" s="31"/>
    </row>
    <row r="142" spans="1:17">
      <c r="A142" s="12" t="s">
        <v>144</v>
      </c>
      <c r="B142" s="13"/>
      <c r="C142" s="13">
        <v>125</v>
      </c>
      <c r="D142" s="13">
        <v>100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4"/>
        <v>225</v>
      </c>
      <c r="P142" s="31"/>
      <c r="Q142" s="31"/>
    </row>
    <row r="143" spans="1:17">
      <c r="A143" s="12" t="s">
        <v>145</v>
      </c>
      <c r="B143" s="13"/>
      <c r="C143" s="13">
        <v>14407.630000000001</v>
      </c>
      <c r="D143" s="13">
        <v>8231.66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4"/>
        <v>22639.29</v>
      </c>
      <c r="P143" s="31"/>
      <c r="Q143" s="31"/>
    </row>
    <row r="144" spans="1:17">
      <c r="A144" s="12" t="s">
        <v>146</v>
      </c>
      <c r="B144" s="13"/>
      <c r="C144" s="13">
        <v>592.36999999999898</v>
      </c>
      <c r="D144" s="13">
        <v>6768.34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4"/>
        <v>7360.7099999999991</v>
      </c>
      <c r="P144" s="31"/>
      <c r="Q144" s="31"/>
    </row>
    <row r="145" spans="1:17">
      <c r="A145" s="12" t="s">
        <v>147</v>
      </c>
      <c r="B145" s="13"/>
      <c r="C145" s="13">
        <v>0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4"/>
        <v>0</v>
      </c>
      <c r="P145" s="31"/>
      <c r="Q145" s="31"/>
    </row>
    <row r="146" spans="1:17">
      <c r="A146" s="12" t="s">
        <v>148</v>
      </c>
      <c r="B146" s="13"/>
      <c r="C146" s="13">
        <v>0</v>
      </c>
      <c r="D146" s="13">
        <v>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4"/>
        <v>0</v>
      </c>
      <c r="P146" s="31"/>
      <c r="Q146" s="31"/>
    </row>
    <row r="147" spans="1:17">
      <c r="A147" s="12" t="s">
        <v>149</v>
      </c>
      <c r="B147" s="13"/>
      <c r="C147" s="13">
        <v>0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4"/>
        <v>0</v>
      </c>
      <c r="P147" s="31"/>
      <c r="Q147" s="31"/>
    </row>
    <row r="148" spans="1:17">
      <c r="A148" s="12" t="s">
        <v>150</v>
      </c>
      <c r="B148" s="13"/>
      <c r="C148" s="13">
        <v>0</v>
      </c>
      <c r="D148" s="13">
        <v>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4"/>
        <v>0</v>
      </c>
      <c r="P148" s="31"/>
      <c r="Q148" s="31"/>
    </row>
    <row r="149" spans="1:17">
      <c r="A149" s="12" t="s">
        <v>151</v>
      </c>
      <c r="B149" s="13"/>
      <c r="C149" s="13">
        <v>0</v>
      </c>
      <c r="D149" s="13"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4"/>
        <v>0</v>
      </c>
      <c r="P149" s="31"/>
      <c r="Q149" s="31"/>
    </row>
    <row r="150" spans="1:17">
      <c r="A150" s="12" t="s">
        <v>152</v>
      </c>
      <c r="B150" s="13"/>
      <c r="C150" s="13">
        <v>0</v>
      </c>
      <c r="D150" s="13">
        <v>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4"/>
        <v>0</v>
      </c>
      <c r="P150" s="31"/>
      <c r="Q150" s="31"/>
    </row>
    <row r="151" spans="1:17">
      <c r="A151" s="12" t="s">
        <v>153</v>
      </c>
      <c r="B151" s="13"/>
      <c r="C151" s="13">
        <v>0</v>
      </c>
      <c r="D151" s="13">
        <v>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4"/>
        <v>0</v>
      </c>
      <c r="P151" s="31"/>
      <c r="Q151" s="31"/>
    </row>
    <row r="152" spans="1:17">
      <c r="A152" s="12" t="s">
        <v>154</v>
      </c>
      <c r="B152" s="13"/>
      <c r="C152" s="13">
        <v>0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4"/>
        <v>0</v>
      </c>
      <c r="P152" s="31"/>
      <c r="Q152" s="31"/>
    </row>
    <row r="153" spans="1:17">
      <c r="A153" s="12" t="s">
        <v>155</v>
      </c>
      <c r="B153" s="13"/>
      <c r="C153" s="13">
        <v>0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4"/>
        <v>0</v>
      </c>
      <c r="P153" s="31"/>
      <c r="Q153" s="31"/>
    </row>
    <row r="154" spans="1:17">
      <c r="A154" s="12" t="s">
        <v>156</v>
      </c>
      <c r="B154" s="13"/>
      <c r="C154" s="13">
        <v>0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4"/>
        <v>0</v>
      </c>
      <c r="P154" s="31"/>
      <c r="Q154" s="31"/>
    </row>
    <row r="155" spans="1:17">
      <c r="A155" s="12" t="s">
        <v>157</v>
      </c>
      <c r="B155" s="13"/>
      <c r="C155" s="13">
        <v>0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4"/>
        <v>0</v>
      </c>
      <c r="P155" s="31"/>
      <c r="Q155" s="31"/>
    </row>
    <row r="156" spans="1:17">
      <c r="A156" s="12" t="s">
        <v>158</v>
      </c>
      <c r="B156" s="13"/>
      <c r="C156" s="13">
        <v>0</v>
      </c>
      <c r="D156" s="13">
        <v>0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4"/>
        <v>0</v>
      </c>
      <c r="P156" s="31"/>
      <c r="Q156" s="31"/>
    </row>
    <row r="157" spans="1:17">
      <c r="A157" s="12" t="s">
        <v>159</v>
      </c>
      <c r="B157" s="13"/>
      <c r="C157" s="13">
        <v>0</v>
      </c>
      <c r="D157" s="13">
        <v>0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4"/>
        <v>0</v>
      </c>
      <c r="P157" s="31"/>
      <c r="Q157" s="31"/>
    </row>
    <row r="158" spans="1:17">
      <c r="A158" s="12" t="s">
        <v>160</v>
      </c>
      <c r="B158" s="13"/>
      <c r="C158" s="13">
        <v>0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4"/>
        <v>0</v>
      </c>
      <c r="P158" s="31"/>
      <c r="Q158" s="31"/>
    </row>
    <row r="159" spans="1:17">
      <c r="A159" s="12" t="s">
        <v>161</v>
      </c>
      <c r="B159" s="13"/>
      <c r="C159" s="13">
        <v>0</v>
      </c>
      <c r="D159" s="13">
        <v>0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4"/>
        <v>0</v>
      </c>
      <c r="P159" s="31"/>
      <c r="Q159" s="31"/>
    </row>
    <row r="160" spans="1:17">
      <c r="A160" s="12" t="s">
        <v>162</v>
      </c>
      <c r="B160" s="13"/>
      <c r="C160" s="13">
        <v>0</v>
      </c>
      <c r="D160" s="13">
        <v>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4"/>
        <v>0</v>
      </c>
      <c r="P160" s="31"/>
      <c r="Q160" s="31"/>
    </row>
    <row r="161" spans="1:17">
      <c r="A161" s="12" t="s">
        <v>163</v>
      </c>
      <c r="B161" s="13"/>
      <c r="C161" s="13">
        <v>0</v>
      </c>
      <c r="D161" s="13">
        <v>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4"/>
        <v>0</v>
      </c>
      <c r="P161" s="31"/>
      <c r="Q161" s="31"/>
    </row>
    <row r="162" spans="1:17">
      <c r="A162" s="12" t="s">
        <v>164</v>
      </c>
      <c r="B162" s="13"/>
      <c r="C162" s="13">
        <v>0</v>
      </c>
      <c r="D162" s="13">
        <v>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4"/>
        <v>0</v>
      </c>
      <c r="P162" s="31"/>
      <c r="Q162" s="31"/>
    </row>
    <row r="163" spans="1:17">
      <c r="A163" s="12" t="s">
        <v>165</v>
      </c>
      <c r="B163" s="13"/>
      <c r="C163" s="13">
        <v>0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4"/>
        <v>0</v>
      </c>
      <c r="P163" s="31"/>
      <c r="Q163" s="31"/>
    </row>
    <row r="164" spans="1:17">
      <c r="A164" s="12" t="s">
        <v>166</v>
      </c>
      <c r="B164" s="13"/>
      <c r="C164" s="13">
        <v>0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4"/>
        <v>0</v>
      </c>
      <c r="P164" s="31"/>
      <c r="Q164" s="31"/>
    </row>
    <row r="165" spans="1:17">
      <c r="A165" s="12" t="s">
        <v>167</v>
      </c>
      <c r="B165" s="13"/>
      <c r="C165" s="13">
        <v>0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4"/>
        <v>0</v>
      </c>
      <c r="P165" s="31"/>
      <c r="Q165" s="31"/>
    </row>
    <row r="166" spans="1:17">
      <c r="A166" s="12" t="s">
        <v>168</v>
      </c>
      <c r="B166" s="13"/>
      <c r="C166" s="13">
        <v>0</v>
      </c>
      <c r="D166" s="13">
        <v>0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4"/>
        <v>0</v>
      </c>
      <c r="P166" s="31"/>
      <c r="Q166" s="31"/>
    </row>
    <row r="167" spans="1:17">
      <c r="A167" s="12" t="s">
        <v>169</v>
      </c>
      <c r="B167" s="13"/>
      <c r="C167" s="13">
        <v>0</v>
      </c>
      <c r="D167" s="13">
        <v>0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4"/>
        <v>0</v>
      </c>
      <c r="P167" s="31"/>
      <c r="Q167" s="31"/>
    </row>
    <row r="168" spans="1:17">
      <c r="A168" s="12" t="s">
        <v>170</v>
      </c>
      <c r="B168" s="13"/>
      <c r="C168" s="13">
        <v>0</v>
      </c>
      <c r="D168" s="13">
        <v>0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4"/>
        <v>0</v>
      </c>
      <c r="P168" s="31"/>
      <c r="Q168" s="31"/>
    </row>
    <row r="169" spans="1:17">
      <c r="A169" s="12" t="s">
        <v>171</v>
      </c>
      <c r="B169" s="13"/>
      <c r="C169" s="13">
        <v>592.36999999999898</v>
      </c>
      <c r="D169" s="13">
        <v>6768.34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4"/>
        <v>7360.7099999999991</v>
      </c>
      <c r="P169" s="31"/>
      <c r="Q169" s="31"/>
    </row>
    <row r="170" spans="1:17">
      <c r="A170" s="12" t="s">
        <v>172</v>
      </c>
      <c r="B170" s="13"/>
      <c r="C170" s="13">
        <v>4142.1400000000003</v>
      </c>
      <c r="D170" s="13">
        <v>4734.5099999999993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4142.1400000000003</v>
      </c>
      <c r="P170" s="31"/>
      <c r="Q170" s="31"/>
    </row>
    <row r="171" spans="1:17">
      <c r="A171" s="12" t="s">
        <v>173</v>
      </c>
      <c r="B171" s="13"/>
      <c r="C171" s="13">
        <v>4734.5099999999993</v>
      </c>
      <c r="D171" s="13">
        <v>11502.849999999999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11502.849999999999</v>
      </c>
      <c r="P171" s="31"/>
      <c r="Q171" s="31"/>
    </row>
    <row r="172" spans="1:17">
      <c r="A172" s="12" t="s">
        <v>174</v>
      </c>
      <c r="B172" s="13"/>
      <c r="C172" s="13" t="b">
        <v>1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31"/>
      <c r="Q172" s="31"/>
    </row>
    <row r="173" spans="1:17">
      <c r="A173" s="12" t="s">
        <v>175</v>
      </c>
      <c r="B173" s="13"/>
      <c r="C173" s="13">
        <v>0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31"/>
      <c r="Q173" s="31"/>
    </row>
    <row r="174" spans="1:17">
      <c r="A174" s="12" t="s">
        <v>176</v>
      </c>
      <c r="B174" s="13"/>
      <c r="C174" s="13">
        <v>0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31"/>
      <c r="Q174" s="31"/>
    </row>
    <row r="175" spans="1:17">
      <c r="A175" s="12" t="s">
        <v>177</v>
      </c>
      <c r="B175" s="13"/>
      <c r="C175" s="13">
        <v>-271953.2</v>
      </c>
      <c r="D175" s="13">
        <v>-257562.93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5">SUM(C175:N175)</f>
        <v>-529516.13</v>
      </c>
      <c r="P175" s="31"/>
      <c r="Q175" s="31"/>
    </row>
    <row r="176" spans="1:17">
      <c r="A176" s="12" t="s">
        <v>178</v>
      </c>
      <c r="B176" s="13"/>
      <c r="C176" s="13">
        <v>0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5"/>
        <v>0</v>
      </c>
      <c r="P176" s="31"/>
      <c r="Q176" s="31"/>
    </row>
    <row r="177" spans="1:17">
      <c r="A177" s="12" t="s">
        <v>179</v>
      </c>
      <c r="B177" s="13"/>
      <c r="C177" s="13">
        <v>0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5"/>
        <v>0</v>
      </c>
      <c r="P177" s="31"/>
      <c r="Q177" s="31"/>
    </row>
    <row r="178" spans="1:17">
      <c r="A178" s="12" t="s">
        <v>180</v>
      </c>
      <c r="B178" s="13"/>
      <c r="C178" s="13">
        <v>115151.88999999966</v>
      </c>
      <c r="D178" s="13">
        <v>115151.87000000011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5"/>
        <v>230303.75999999978</v>
      </c>
      <c r="P178" s="31"/>
      <c r="Q178" s="31"/>
    </row>
    <row r="179" spans="1:17">
      <c r="A179" s="12" t="s">
        <v>181</v>
      </c>
      <c r="B179" s="13"/>
      <c r="C179" s="13">
        <v>0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5"/>
        <v>0</v>
      </c>
      <c r="P179" s="31"/>
      <c r="Q179" s="31"/>
    </row>
    <row r="180" spans="1:17">
      <c r="A180" s="12" t="s">
        <v>182</v>
      </c>
      <c r="B180" s="13"/>
      <c r="C180" s="13">
        <v>0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5"/>
        <v>0</v>
      </c>
      <c r="P180" s="31"/>
      <c r="Q180" s="31"/>
    </row>
    <row r="181" spans="1:17">
      <c r="A181" s="12" t="s">
        <v>183</v>
      </c>
      <c r="B181" s="13"/>
      <c r="C181" s="13">
        <v>0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5"/>
        <v>0</v>
      </c>
      <c r="P181" s="31"/>
      <c r="Q181" s="31"/>
    </row>
    <row r="182" spans="1:17">
      <c r="A182" s="12" t="s">
        <v>184</v>
      </c>
      <c r="B182" s="13"/>
      <c r="C182" s="13">
        <v>0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5"/>
        <v>0</v>
      </c>
      <c r="P182" s="31"/>
      <c r="Q182" s="31"/>
    </row>
    <row r="183" spans="1:17">
      <c r="A183" s="12" t="s">
        <v>185</v>
      </c>
      <c r="B183" s="13"/>
      <c r="C183" s="13">
        <v>0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5"/>
        <v>0</v>
      </c>
      <c r="P183" s="31"/>
      <c r="Q183" s="31"/>
    </row>
    <row r="184" spans="1:17">
      <c r="A184" s="12" t="s">
        <v>186</v>
      </c>
      <c r="B184" s="13"/>
      <c r="C184" s="13">
        <v>0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5"/>
        <v>0</v>
      </c>
      <c r="P184" s="31"/>
      <c r="Q184" s="31"/>
    </row>
    <row r="185" spans="1:17">
      <c r="A185" s="12" t="s">
        <v>187</v>
      </c>
      <c r="B185" s="13"/>
      <c r="C185" s="13">
        <v>0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5"/>
        <v>0</v>
      </c>
      <c r="P185" s="31"/>
      <c r="Q185" s="31"/>
    </row>
    <row r="186" spans="1:17">
      <c r="A186" s="12" t="s">
        <v>188</v>
      </c>
      <c r="B186" s="13"/>
      <c r="C186" s="13">
        <v>0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5"/>
        <v>0</v>
      </c>
      <c r="P186" s="31"/>
      <c r="Q186" s="31"/>
    </row>
    <row r="187" spans="1:17">
      <c r="A187" s="12" t="s">
        <v>189</v>
      </c>
      <c r="B187" s="13"/>
      <c r="C187" s="13">
        <v>0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5"/>
        <v>0</v>
      </c>
      <c r="P187" s="31"/>
      <c r="Q187" s="31"/>
    </row>
    <row r="188" spans="1:17">
      <c r="A188" s="12" t="s">
        <v>190</v>
      </c>
      <c r="B188" s="13"/>
      <c r="C188" s="13">
        <v>0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5"/>
        <v>0</v>
      </c>
      <c r="P188" s="31"/>
      <c r="Q188" s="31"/>
    </row>
    <row r="189" spans="1:17">
      <c r="A189" s="12" t="s">
        <v>191</v>
      </c>
      <c r="B189" s="13"/>
      <c r="C189" s="13">
        <v>0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5"/>
        <v>0</v>
      </c>
      <c r="P189" s="31"/>
      <c r="Q189" s="31"/>
    </row>
    <row r="190" spans="1:17">
      <c r="A190" s="12" t="s">
        <v>192</v>
      </c>
      <c r="B190" s="13"/>
      <c r="C190" s="13">
        <v>0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5"/>
        <v>0</v>
      </c>
      <c r="P190" s="31"/>
      <c r="Q190" s="31"/>
    </row>
    <row r="191" spans="1:17">
      <c r="A191" s="12" t="s">
        <v>193</v>
      </c>
      <c r="B191" s="13"/>
      <c r="C191" s="13">
        <v>15000</v>
      </c>
      <c r="D191" s="13">
        <v>15000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5"/>
        <v>30000</v>
      </c>
      <c r="P191" s="31"/>
      <c r="Q191" s="31"/>
    </row>
    <row r="192" spans="1:17">
      <c r="A192" s="12" t="s">
        <v>194</v>
      </c>
      <c r="B192" s="13"/>
      <c r="C192" s="13">
        <v>142393.68</v>
      </c>
      <c r="D192" s="13">
        <v>134179.39999999988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5"/>
        <v>276573.07999999984</v>
      </c>
      <c r="P192" s="31"/>
      <c r="Q192" s="31"/>
    </row>
    <row r="193" spans="1:17">
      <c r="A193" s="12" t="s">
        <v>195</v>
      </c>
      <c r="B193" s="13"/>
      <c r="C193" s="13">
        <v>0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5"/>
        <v>0</v>
      </c>
      <c r="P193" s="31"/>
      <c r="Q193" s="31"/>
    </row>
    <row r="194" spans="1:17">
      <c r="A194" s="12" t="s">
        <v>146</v>
      </c>
      <c r="B194" s="13"/>
      <c r="C194" s="13">
        <v>592.3699999996461</v>
      </c>
      <c r="D194" s="13">
        <v>6768.3399999999965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5"/>
        <v>7360.7099999996426</v>
      </c>
      <c r="P194" s="31"/>
      <c r="Q194" s="31"/>
    </row>
    <row r="195" spans="1:17">
      <c r="A195" s="12" t="s">
        <v>196</v>
      </c>
      <c r="B195" s="13"/>
      <c r="C195" s="13">
        <v>0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1"/>
      <c r="Q195" s="31"/>
    </row>
    <row r="196" spans="1:17">
      <c r="A196" s="12" t="s">
        <v>197</v>
      </c>
      <c r="B196" s="13"/>
      <c r="C196" s="13">
        <v>0</v>
      </c>
      <c r="D196" s="13">
        <v>0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1"/>
      <c r="Q196" s="31"/>
    </row>
    <row r="197" spans="1:17">
      <c r="A197" s="12" t="s">
        <v>198</v>
      </c>
      <c r="B197" s="13"/>
      <c r="C197" s="13">
        <v>0</v>
      </c>
      <c r="D197" s="13">
        <v>0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31"/>
      <c r="Q197" s="31"/>
    </row>
    <row r="198" spans="1:17">
      <c r="A198" s="12" t="s">
        <v>199</v>
      </c>
      <c r="B198" s="13"/>
      <c r="C198" s="13">
        <v>0</v>
      </c>
      <c r="D198" s="13">
        <v>0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31"/>
      <c r="Q198" s="31"/>
    </row>
    <row r="199" spans="1:17">
      <c r="A199" s="12" t="s">
        <v>200</v>
      </c>
      <c r="B199" s="13"/>
      <c r="C199" s="13">
        <v>0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1"/>
      <c r="Q199" s="31"/>
    </row>
    <row r="200" spans="1:17">
      <c r="A200" s="12" t="s">
        <v>201</v>
      </c>
      <c r="B200" s="13"/>
      <c r="C200" s="13">
        <v>4734.5099999999993</v>
      </c>
      <c r="D200" s="13">
        <v>11502.849999999999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11502.849999999999</v>
      </c>
      <c r="P200" s="31"/>
      <c r="Q200" s="31"/>
    </row>
    <row r="201" spans="1:17">
      <c r="A201" s="12" t="s">
        <v>202</v>
      </c>
      <c r="B201" s="13"/>
      <c r="C201" s="13">
        <v>4142.1400000000003</v>
      </c>
      <c r="D201" s="13">
        <v>4734.5099999999993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4142.1400000000003</v>
      </c>
      <c r="P201" s="31"/>
      <c r="Q201" s="31"/>
    </row>
    <row r="202" spans="1:17">
      <c r="A202" s="12" t="s">
        <v>203</v>
      </c>
      <c r="B202" s="13"/>
      <c r="C202" s="13">
        <v>0</v>
      </c>
      <c r="D202" s="13">
        <v>0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31"/>
      <c r="Q202" s="31"/>
    </row>
    <row r="203" spans="1:17">
      <c r="A203" s="12" t="s">
        <v>204</v>
      </c>
      <c r="B203" s="13"/>
      <c r="C203" s="13">
        <v>0</v>
      </c>
      <c r="D203" s="13">
        <v>0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31"/>
      <c r="Q203" s="31"/>
    </row>
    <row r="204" spans="1:17">
      <c r="A204" s="12" t="s">
        <v>205</v>
      </c>
      <c r="B204" s="13"/>
      <c r="C204" s="13">
        <v>592.36999999999898</v>
      </c>
      <c r="D204" s="13">
        <v>6768.3399999999992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7360.7099999999982</v>
      </c>
      <c r="P204" s="31"/>
      <c r="Q204" s="31"/>
    </row>
    <row r="206" spans="1:17" s="1" customFormat="1" ht="11.25">
      <c r="C206" s="1">
        <f>C175-C123</f>
        <v>0</v>
      </c>
      <c r="D206" s="1">
        <f t="shared" ref="D206:O206" si="6">D175-D123</f>
        <v>0</v>
      </c>
      <c r="E206" s="1">
        <f t="shared" si="6"/>
        <v>0</v>
      </c>
      <c r="F206" s="1">
        <f t="shared" si="6"/>
        <v>0</v>
      </c>
      <c r="G206" s="1">
        <f t="shared" si="6"/>
        <v>0</v>
      </c>
      <c r="H206" s="1">
        <f t="shared" si="6"/>
        <v>0</v>
      </c>
      <c r="I206" s="1">
        <f t="shared" si="6"/>
        <v>0</v>
      </c>
      <c r="J206" s="1">
        <f t="shared" si="6"/>
        <v>0</v>
      </c>
      <c r="K206" s="1">
        <f t="shared" si="6"/>
        <v>0</v>
      </c>
      <c r="L206" s="1">
        <f t="shared" si="6"/>
        <v>0</v>
      </c>
      <c r="M206" s="1">
        <f t="shared" si="6"/>
        <v>0</v>
      </c>
      <c r="N206" s="1">
        <f t="shared" si="6"/>
        <v>0</v>
      </c>
      <c r="O206" s="1">
        <f t="shared" si="6"/>
        <v>0</v>
      </c>
    </row>
    <row r="207" spans="1:17" s="1" customFormat="1" ht="11.25">
      <c r="C207" s="1">
        <f>C194-C144</f>
        <v>-3.5288394428789616E-10</v>
      </c>
      <c r="D207" s="1">
        <f t="shared" ref="D207:O207" si="7">D194-D144</f>
        <v>0</v>
      </c>
      <c r="E207" s="1">
        <f t="shared" si="7"/>
        <v>0</v>
      </c>
      <c r="F207" s="1">
        <f t="shared" si="7"/>
        <v>0</v>
      </c>
      <c r="G207" s="1">
        <f t="shared" si="7"/>
        <v>0</v>
      </c>
      <c r="H207" s="1">
        <f t="shared" si="7"/>
        <v>0</v>
      </c>
      <c r="I207" s="1">
        <f t="shared" si="7"/>
        <v>0</v>
      </c>
      <c r="J207" s="1">
        <f t="shared" si="7"/>
        <v>0</v>
      </c>
      <c r="K207" s="1">
        <f t="shared" si="7"/>
        <v>0</v>
      </c>
      <c r="L207" s="1">
        <f t="shared" si="7"/>
        <v>0</v>
      </c>
      <c r="M207" s="1">
        <f t="shared" si="7"/>
        <v>0</v>
      </c>
      <c r="N207" s="1">
        <f t="shared" si="7"/>
        <v>0</v>
      </c>
      <c r="O207" s="1">
        <f t="shared" si="7"/>
        <v>-3.5652192309498787E-10</v>
      </c>
    </row>
    <row r="208" spans="1:17" s="1" customFormat="1" ht="11.25">
      <c r="C208" s="1">
        <f t="shared" ref="C208:N208" si="8">C200-C7</f>
        <v>0</v>
      </c>
      <c r="D208" s="1">
        <f t="shared" si="8"/>
        <v>0</v>
      </c>
      <c r="E208" s="1">
        <f t="shared" si="8"/>
        <v>0</v>
      </c>
      <c r="F208" s="1">
        <f t="shared" si="8"/>
        <v>0</v>
      </c>
      <c r="G208" s="1">
        <f t="shared" si="8"/>
        <v>0</v>
      </c>
      <c r="H208" s="1">
        <f t="shared" si="8"/>
        <v>0</v>
      </c>
      <c r="I208" s="1">
        <f t="shared" si="8"/>
        <v>0</v>
      </c>
      <c r="J208" s="1">
        <f t="shared" si="8"/>
        <v>0</v>
      </c>
      <c r="K208" s="1">
        <f t="shared" si="8"/>
        <v>0</v>
      </c>
      <c r="L208" s="1">
        <f t="shared" si="8"/>
        <v>0</v>
      </c>
      <c r="M208" s="1">
        <f t="shared" si="8"/>
        <v>0</v>
      </c>
      <c r="N208" s="1">
        <f t="shared" si="8"/>
        <v>0</v>
      </c>
    </row>
    <row r="209" spans="3:15" s="1" customFormat="1" ht="11.25">
      <c r="C209" s="1">
        <f>B90+C123-C90</f>
        <v>0</v>
      </c>
      <c r="D209" s="1">
        <f>C90+D123-D90</f>
        <v>0</v>
      </c>
      <c r="E209" s="1">
        <f>D90+E123-E90</f>
        <v>-30429119.25</v>
      </c>
      <c r="F209" s="1">
        <f>E90+F123-F90</f>
        <v>0</v>
      </c>
      <c r="G209" s="1">
        <f>F90+G123-G90</f>
        <v>0</v>
      </c>
      <c r="H209" s="1">
        <f t="shared" ref="H209:O209" si="9">G90+H123-H90</f>
        <v>0</v>
      </c>
      <c r="I209" s="1">
        <f t="shared" si="9"/>
        <v>0</v>
      </c>
      <c r="J209" s="1">
        <f t="shared" si="9"/>
        <v>0</v>
      </c>
      <c r="K209" s="1">
        <f t="shared" si="9"/>
        <v>0</v>
      </c>
      <c r="L209" s="1">
        <f t="shared" si="9"/>
        <v>0</v>
      </c>
      <c r="M209" s="1">
        <f t="shared" si="9"/>
        <v>0</v>
      </c>
      <c r="N209" s="1">
        <f t="shared" si="9"/>
        <v>0</v>
      </c>
      <c r="O209" s="1">
        <f t="shared" si="9"/>
        <v>-529516.13</v>
      </c>
    </row>
    <row r="213" spans="3:15">
      <c r="E213" s="31"/>
    </row>
    <row r="215" spans="3:15">
      <c r="E215" s="31"/>
    </row>
  </sheetData>
  <phoneticPr fontId="10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Q211"/>
  <sheetViews>
    <sheetView workbookViewId="0">
      <pane xSplit="1" ySplit="5" topLeftCell="B189" activePane="bottomRight" state="frozen"/>
      <selection pane="topRight"/>
      <selection pane="bottomLeft"/>
      <selection pane="bottomRight" activeCell="D135" sqref="D135:D204"/>
    </sheetView>
  </sheetViews>
  <sheetFormatPr defaultColWidth="9" defaultRowHeight="13.5"/>
  <cols>
    <col min="1" max="1" width="26.75" customWidth="1"/>
    <col min="2" max="15" width="14.875" customWidth="1"/>
  </cols>
  <sheetData>
    <row r="1" spans="1:15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5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2" t="s">
        <v>19</v>
      </c>
      <c r="B7" s="13">
        <v>1942859.92</v>
      </c>
      <c r="C7" s="13">
        <v>3502895.83</v>
      </c>
      <c r="D7" s="13">
        <v>182826.99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12" t="s">
        <v>21</v>
      </c>
      <c r="B9" s="13">
        <v>2212524.0699999998</v>
      </c>
      <c r="C9" s="13">
        <v>950000</v>
      </c>
      <c r="D9" s="13">
        <v>950000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2" t="s">
        <v>22</v>
      </c>
      <c r="B10" s="13">
        <v>56998410.829999998</v>
      </c>
      <c r="C10" s="13">
        <v>58057948.330000006</v>
      </c>
      <c r="D10" s="13">
        <v>59180948.329999998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12" t="s">
        <v>23</v>
      </c>
      <c r="B11" s="13">
        <v>5322775.8899999997</v>
      </c>
      <c r="C11" s="13">
        <v>5322775.8899999997</v>
      </c>
      <c r="D11" s="13">
        <v>5322775.8899999997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12" t="s">
        <v>24</v>
      </c>
      <c r="B12" s="14">
        <v>51675634.939999998</v>
      </c>
      <c r="C12" s="14">
        <v>52735172.440000005</v>
      </c>
      <c r="D12" s="14">
        <v>53858172.439999998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ht="14.25" customHeight="1">
      <c r="A13" s="12" t="s">
        <v>25</v>
      </c>
      <c r="B13" s="13">
        <v>24576741.949999999</v>
      </c>
      <c r="C13" s="13">
        <v>24185996.960000008</v>
      </c>
      <c r="D13" s="13">
        <v>24077299.439999998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2" t="s">
        <v>26</v>
      </c>
      <c r="B14" s="13"/>
      <c r="C14" s="13">
        <v>0</v>
      </c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2" t="s">
        <v>27</v>
      </c>
      <c r="B15" s="13"/>
      <c r="C15" s="13">
        <v>0</v>
      </c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2" t="s">
        <v>28</v>
      </c>
      <c r="B16" s="13">
        <v>9010012.5</v>
      </c>
      <c r="C16" s="13">
        <v>10407412.5</v>
      </c>
      <c r="D16" s="13">
        <v>11112588.539999999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2" t="s">
        <v>29</v>
      </c>
      <c r="B17" s="13">
        <v>4410.32</v>
      </c>
      <c r="C17" s="13">
        <v>4410.32</v>
      </c>
      <c r="D17" s="13">
        <v>4410.32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2" t="s">
        <v>30</v>
      </c>
      <c r="B18" s="14">
        <v>9005602.1799999997</v>
      </c>
      <c r="C18" s="14">
        <v>10403002.18</v>
      </c>
      <c r="D18" s="14">
        <v>11108178.219999999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 t="s">
        <v>31</v>
      </c>
      <c r="B19" s="13">
        <v>54226137.359999999</v>
      </c>
      <c r="C19" s="13">
        <v>49163326.189999998</v>
      </c>
      <c r="D19" s="13">
        <v>47356023.530000001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2" t="s">
        <v>32</v>
      </c>
      <c r="B20" s="13">
        <v>21537095.170000002</v>
      </c>
      <c r="C20" s="13">
        <v>21537095.170000002</v>
      </c>
      <c r="D20" s="13">
        <v>21046951.170000002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2" t="s">
        <v>33</v>
      </c>
      <c r="B21" s="14">
        <v>32689042.190000001</v>
      </c>
      <c r="C21" s="14">
        <v>27626231.019999996</v>
      </c>
      <c r="D21" s="14">
        <v>26309072.359999999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 t="s">
        <v>34</v>
      </c>
      <c r="B22" s="14">
        <v>0</v>
      </c>
      <c r="C22" s="14">
        <v>0</v>
      </c>
      <c r="D22" s="14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2" t="s">
        <v>35</v>
      </c>
      <c r="B23" s="13">
        <v>0</v>
      </c>
      <c r="C23" s="13">
        <v>0</v>
      </c>
      <c r="D23" s="13"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2" t="s">
        <v>36</v>
      </c>
      <c r="B24" s="13">
        <v>22392599.469999999</v>
      </c>
      <c r="C24" s="13">
        <v>21725148.050000001</v>
      </c>
      <c r="D24" s="13">
        <v>21607359.48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2" t="s">
        <v>37</v>
      </c>
      <c r="B25" s="14">
        <v>144495004.72</v>
      </c>
      <c r="C25" s="14">
        <v>141128446.48000002</v>
      </c>
      <c r="D25" s="14">
        <v>138092908.93000001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2" t="s">
        <v>38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2" t="s">
        <v>39</v>
      </c>
      <c r="B27" s="13"/>
      <c r="C27" s="13"/>
      <c r="D27" s="13">
        <v>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2" t="s">
        <v>40</v>
      </c>
      <c r="B28" s="13"/>
      <c r="C28" s="13"/>
      <c r="D28" s="13">
        <v>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2" t="s">
        <v>41</v>
      </c>
      <c r="B29" s="13">
        <v>7056000</v>
      </c>
      <c r="C29" s="13">
        <v>7056000</v>
      </c>
      <c r="D29" s="13">
        <v>7056000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2" t="s">
        <v>42</v>
      </c>
      <c r="B30" s="13">
        <v>95670000</v>
      </c>
      <c r="C30" s="13">
        <v>95670000</v>
      </c>
      <c r="D30" s="13">
        <v>95670000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2" t="s">
        <v>43</v>
      </c>
      <c r="B31" s="13">
        <v>39415532.490000002</v>
      </c>
      <c r="C31" s="13">
        <v>39415532.490000002</v>
      </c>
      <c r="D31" s="13">
        <v>39415532.490000002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2" t="s">
        <v>44</v>
      </c>
      <c r="B32" s="14">
        <v>56254467.509999998</v>
      </c>
      <c r="C32" s="14">
        <v>56254467.509999998</v>
      </c>
      <c r="D32" s="14">
        <v>56254467.509999998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2" t="s">
        <v>45</v>
      </c>
      <c r="B33" s="14"/>
      <c r="C33" s="14"/>
      <c r="D33" s="14">
        <v>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2" t="s">
        <v>46</v>
      </c>
      <c r="B34" s="13"/>
      <c r="C34" s="13"/>
      <c r="D34" s="13">
        <v>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2" t="s">
        <v>47</v>
      </c>
      <c r="B35" s="13">
        <v>110367561.69</v>
      </c>
      <c r="C35" s="13">
        <v>110371196.2</v>
      </c>
      <c r="D35" s="13">
        <v>110374603.28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2" t="s">
        <v>48</v>
      </c>
      <c r="B36" s="13">
        <v>22879302.719999999</v>
      </c>
      <c r="C36" s="13">
        <v>23718760.289999999</v>
      </c>
      <c r="D36" s="13">
        <v>24558274.34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2" t="s">
        <v>49</v>
      </c>
      <c r="B37" s="14">
        <v>87488258.969999999</v>
      </c>
      <c r="C37" s="14">
        <v>86652435.909999996</v>
      </c>
      <c r="D37" s="14">
        <v>85816328.939999998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 t="s">
        <v>50</v>
      </c>
      <c r="B38" s="13">
        <v>0</v>
      </c>
      <c r="C38" s="13">
        <v>0</v>
      </c>
      <c r="D38" s="13">
        <v>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2" t="s">
        <v>51</v>
      </c>
      <c r="B39" s="14">
        <v>87488258.969999999</v>
      </c>
      <c r="C39" s="14">
        <v>86652435.909999996</v>
      </c>
      <c r="D39" s="14">
        <v>85816328.939999998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2" t="s">
        <v>52</v>
      </c>
      <c r="B40" s="13">
        <v>11708064.09</v>
      </c>
      <c r="C40" s="13">
        <v>11823185.34</v>
      </c>
      <c r="D40" s="13">
        <v>11719397.130000001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2" t="s">
        <v>53</v>
      </c>
      <c r="B41" s="13">
        <v>0</v>
      </c>
      <c r="C41" s="13">
        <v>0</v>
      </c>
      <c r="D41" s="13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2" t="s">
        <v>54</v>
      </c>
      <c r="B42" s="14">
        <v>11708064.09</v>
      </c>
      <c r="C42" s="14">
        <v>11823185.34</v>
      </c>
      <c r="D42" s="14">
        <v>11719397.130000001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2" t="s">
        <v>55</v>
      </c>
      <c r="B43" s="13">
        <v>186172.94</v>
      </c>
      <c r="C43" s="13">
        <v>186172.94</v>
      </c>
      <c r="D43" s="13">
        <v>186172.94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2" t="s">
        <v>56</v>
      </c>
      <c r="B44" s="13"/>
      <c r="C44" s="13">
        <v>0</v>
      </c>
      <c r="D44" s="13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2" t="s">
        <v>57</v>
      </c>
      <c r="B45" s="13"/>
      <c r="C45" s="13">
        <v>0</v>
      </c>
      <c r="D45" s="13"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2" t="s">
        <v>58</v>
      </c>
      <c r="B46" s="13"/>
      <c r="C46" s="13">
        <v>0</v>
      </c>
      <c r="D46" s="13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2" t="s">
        <v>59</v>
      </c>
      <c r="B47" s="13">
        <v>13553361.810000001</v>
      </c>
      <c r="C47" s="13">
        <v>13526682.949999999</v>
      </c>
      <c r="D47" s="13">
        <v>13500004.08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2" t="s">
        <v>60</v>
      </c>
      <c r="B48" s="13">
        <v>0</v>
      </c>
      <c r="C48" s="13">
        <v>0</v>
      </c>
      <c r="D48" s="13">
        <v>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2" t="s">
        <v>61</v>
      </c>
      <c r="B49" s="14">
        <v>13553361.810000001</v>
      </c>
      <c r="C49" s="14">
        <v>13526682.949999999</v>
      </c>
      <c r="D49" s="14">
        <v>13500004.08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>
      <c r="A50" s="12" t="s">
        <v>62</v>
      </c>
      <c r="B50" s="13">
        <v>0</v>
      </c>
      <c r="C50" s="13">
        <v>0</v>
      </c>
      <c r="D50" s="13">
        <v>0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2" t="s">
        <v>63</v>
      </c>
      <c r="B51" s="13">
        <v>0</v>
      </c>
      <c r="C51" s="13">
        <v>0</v>
      </c>
      <c r="D51" s="13">
        <v>0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2" t="s">
        <v>64</v>
      </c>
      <c r="B52" s="13">
        <v>94439.38</v>
      </c>
      <c r="C52" s="13">
        <v>91454.53</v>
      </c>
      <c r="D52" s="13">
        <v>88469.69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2" t="s">
        <v>65</v>
      </c>
      <c r="B53" s="13">
        <v>15598675.9</v>
      </c>
      <c r="C53" s="13">
        <v>15598675.9</v>
      </c>
      <c r="D53" s="13">
        <v>15598675.9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2" t="s">
        <v>66</v>
      </c>
      <c r="B54" s="13">
        <v>306780.15000000002</v>
      </c>
      <c r="C54" s="13">
        <v>677334.15</v>
      </c>
      <c r="D54" s="13">
        <v>677334.15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2" t="s">
        <v>67</v>
      </c>
      <c r="B55" s="14">
        <v>192246220.75</v>
      </c>
      <c r="C55" s="14">
        <v>191866409.22999999</v>
      </c>
      <c r="D55" s="14">
        <v>190896850.34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>
      <c r="A56" s="12" t="s">
        <v>68</v>
      </c>
      <c r="B56" s="15">
        <v>338130625.47000003</v>
      </c>
      <c r="C56" s="15">
        <v>332994855.71000004</v>
      </c>
      <c r="D56" s="15">
        <v>328989759.26999998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2" t="s">
        <v>69</v>
      </c>
      <c r="B58" s="13"/>
      <c r="C58" s="13">
        <v>0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2" t="s">
        <v>70</v>
      </c>
      <c r="B59" s="13"/>
      <c r="C59" s="13">
        <v>0</v>
      </c>
      <c r="D59" s="13">
        <v>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2" t="s">
        <v>71</v>
      </c>
      <c r="B60" s="13"/>
      <c r="C60" s="13"/>
      <c r="D60" s="13">
        <v>0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2" t="s">
        <v>72</v>
      </c>
      <c r="B61" s="13"/>
      <c r="C61" s="13"/>
      <c r="D61" s="13">
        <v>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2" t="s">
        <v>73</v>
      </c>
      <c r="B62" s="13">
        <v>31905966.489999998</v>
      </c>
      <c r="C62" s="13">
        <v>22750821.149999999</v>
      </c>
      <c r="D62" s="13">
        <v>22822833.850000001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2" t="s">
        <v>74</v>
      </c>
      <c r="B63" s="13">
        <v>14556873.02</v>
      </c>
      <c r="C63" s="13">
        <v>17233615.969999999</v>
      </c>
      <c r="D63" s="13">
        <v>16981976.27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2" t="s">
        <v>75</v>
      </c>
      <c r="B64" s="13">
        <v>1771582.73</v>
      </c>
      <c r="C64" s="13">
        <v>906872.38</v>
      </c>
      <c r="D64" s="13">
        <v>813681.59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2" t="s">
        <v>76</v>
      </c>
      <c r="B65" s="13">
        <v>153213.45000000001</v>
      </c>
      <c r="C65" s="13">
        <v>151734.23000000001</v>
      </c>
      <c r="D65" s="13">
        <v>96713.059999998659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2" t="s">
        <v>77</v>
      </c>
      <c r="B66" s="13"/>
      <c r="C66" s="13"/>
      <c r="D66" s="13">
        <v>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2" t="s">
        <v>78</v>
      </c>
      <c r="B67" s="13"/>
      <c r="C67" s="13"/>
      <c r="D67" s="13"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2" t="s">
        <v>79</v>
      </c>
      <c r="B68" s="13">
        <v>104766610.39</v>
      </c>
      <c r="C68" s="13">
        <v>109861780.62</v>
      </c>
      <c r="D68" s="13">
        <v>111407572.95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2" t="s">
        <v>80</v>
      </c>
      <c r="B69" s="13"/>
      <c r="C69" s="13"/>
      <c r="D69" s="13">
        <v>0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2" t="s">
        <v>81</v>
      </c>
      <c r="B70" s="13">
        <v>15075517.529999999</v>
      </c>
      <c r="C70" s="13">
        <v>15224777.289999999</v>
      </c>
      <c r="D70" s="13">
        <v>12525013.189999999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2" t="s">
        <v>82</v>
      </c>
      <c r="B71" s="13"/>
      <c r="C71" s="13"/>
      <c r="D71" s="13">
        <v>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2" t="s">
        <v>83</v>
      </c>
      <c r="B72" s="14">
        <v>168229763.61000001</v>
      </c>
      <c r="C72" s="14">
        <v>166129601.63999999</v>
      </c>
      <c r="D72" s="14">
        <v>164647790.91000003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2" t="s">
        <v>84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2" t="s">
        <v>85</v>
      </c>
      <c r="B74" s="13"/>
      <c r="C74" s="13">
        <v>0</v>
      </c>
      <c r="D74" s="13">
        <v>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2" t="s">
        <v>86</v>
      </c>
      <c r="B75" s="13"/>
      <c r="C75" s="13"/>
      <c r="D75" s="13">
        <v>0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2" t="s">
        <v>87</v>
      </c>
      <c r="B76" s="13">
        <v>3919881</v>
      </c>
      <c r="C76" s="13">
        <v>3919881</v>
      </c>
      <c r="D76" s="13">
        <v>3919881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2" t="s">
        <v>88</v>
      </c>
      <c r="B77" s="13"/>
      <c r="C77" s="13"/>
      <c r="D77" s="13">
        <v>0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2" t="s">
        <v>89</v>
      </c>
      <c r="B78" s="13"/>
      <c r="C78" s="13"/>
      <c r="D78" s="13">
        <v>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2" t="s">
        <v>90</v>
      </c>
      <c r="B79" s="13"/>
      <c r="C79" s="13"/>
      <c r="D79" s="13">
        <v>0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2" t="s">
        <v>91</v>
      </c>
      <c r="B80" s="13"/>
      <c r="C80" s="13"/>
      <c r="D80" s="13">
        <v>0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2" t="s">
        <v>92</v>
      </c>
      <c r="B81" s="13">
        <v>0</v>
      </c>
      <c r="C81" s="13">
        <v>0</v>
      </c>
      <c r="D81" s="13">
        <v>0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2" t="s">
        <v>93</v>
      </c>
      <c r="B82" s="14">
        <v>3919881</v>
      </c>
      <c r="C82" s="14">
        <v>3919881</v>
      </c>
      <c r="D82" s="14">
        <v>3919881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2" t="s">
        <v>94</v>
      </c>
      <c r="B83" s="15">
        <v>172149644.61000001</v>
      </c>
      <c r="C83" s="15">
        <v>170049482.63999999</v>
      </c>
      <c r="D83" s="15">
        <v>168567671.91000003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5">
      <c r="A84" s="12" t="s">
        <v>95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2" t="s">
        <v>96</v>
      </c>
      <c r="B85" s="13">
        <v>268900000</v>
      </c>
      <c r="C85" s="13">
        <v>268900000</v>
      </c>
      <c r="D85" s="13">
        <v>268900000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2" t="s">
        <v>97</v>
      </c>
      <c r="B86" s="13">
        <v>18028078.510000002</v>
      </c>
      <c r="C86" s="13">
        <v>18028078.510000002</v>
      </c>
      <c r="D86" s="13">
        <v>18028078.510000002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2" t="s">
        <v>98</v>
      </c>
      <c r="B87" s="13"/>
      <c r="C87" s="13"/>
      <c r="D87" s="13">
        <v>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2" t="s">
        <v>99</v>
      </c>
      <c r="B88" s="13"/>
      <c r="C88" s="13"/>
      <c r="D88" s="13">
        <v>0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2" t="s">
        <v>100</v>
      </c>
      <c r="B89" s="13"/>
      <c r="C89" s="16"/>
      <c r="D89" s="16">
        <v>0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2" t="s">
        <v>101</v>
      </c>
      <c r="B90" s="13">
        <v>-122336497.65000001</v>
      </c>
      <c r="C90" s="16">
        <v>-123982705.44</v>
      </c>
      <c r="D90" s="16">
        <v>-126505991.15000001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2" t="s">
        <v>102</v>
      </c>
      <c r="B91" s="14">
        <v>164591580.86000001</v>
      </c>
      <c r="C91" s="14">
        <v>162945373.06999999</v>
      </c>
      <c r="D91" s="14">
        <v>160422087.36000001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12" t="s">
        <v>103</v>
      </c>
      <c r="B92" s="13">
        <v>0</v>
      </c>
      <c r="C92" s="13">
        <v>0</v>
      </c>
      <c r="D92" s="13">
        <v>0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2" t="s">
        <v>104</v>
      </c>
      <c r="B93" s="15">
        <v>164591580.86000001</v>
      </c>
      <c r="C93" s="15">
        <v>162945373.06999999</v>
      </c>
      <c r="D93" s="15">
        <v>160422087.36000001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5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7" t="s">
        <v>105</v>
      </c>
      <c r="B95" s="18">
        <v>336741225.47000003</v>
      </c>
      <c r="C95" s="18">
        <v>332994855.70999998</v>
      </c>
      <c r="D95" s="18">
        <v>328989759.27000004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>
      <c r="A96" s="19"/>
      <c r="B96" s="20">
        <v>0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7" ht="18.75">
      <c r="A97" s="21" t="s">
        <v>106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1:17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7">
      <c r="A99" s="25" t="s">
        <v>1</v>
      </c>
      <c r="B99" s="26"/>
      <c r="C99" s="26"/>
      <c r="D99" s="26"/>
      <c r="E99" s="37" t="e">
        <f t="shared" ref="E99:L99" si="0">1-E105/E102</f>
        <v>#DIV/0!</v>
      </c>
      <c r="F99" s="37" t="e">
        <f t="shared" si="0"/>
        <v>#DIV/0!</v>
      </c>
      <c r="G99" s="37" t="e">
        <f t="shared" si="0"/>
        <v>#DIV/0!</v>
      </c>
      <c r="H99" s="37" t="e">
        <f t="shared" si="0"/>
        <v>#DIV/0!</v>
      </c>
      <c r="I99" s="37" t="e">
        <f t="shared" si="0"/>
        <v>#DIV/0!</v>
      </c>
      <c r="J99" s="37" t="e">
        <f t="shared" si="0"/>
        <v>#DIV/0!</v>
      </c>
      <c r="K99" s="37" t="e">
        <f t="shared" si="0"/>
        <v>#DIV/0!</v>
      </c>
      <c r="L99" s="37" t="e">
        <f t="shared" si="0"/>
        <v>#DIV/0!</v>
      </c>
      <c r="M99" s="26"/>
      <c r="N99" s="26"/>
      <c r="O99" s="26"/>
    </row>
    <row r="100" spans="1:17">
      <c r="A100" s="27" t="s">
        <v>107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spans="1:17">
      <c r="A101" s="10" t="s">
        <v>3</v>
      </c>
      <c r="B101" s="11"/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</row>
    <row r="102" spans="1:17">
      <c r="A102" s="12" t="s">
        <v>109</v>
      </c>
      <c r="B102" s="14"/>
      <c r="C102" s="14">
        <v>1332760.6599999999</v>
      </c>
      <c r="D102" s="14">
        <v>1216495.3199999998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>SUM(C102:N102)</f>
        <v>2549255.9799999995</v>
      </c>
      <c r="P102" s="31"/>
      <c r="Q102" s="31"/>
    </row>
    <row r="103" spans="1:17">
      <c r="A103" s="28" t="s">
        <v>110</v>
      </c>
      <c r="B103" s="13"/>
      <c r="C103" s="13">
        <v>-42234.51</v>
      </c>
      <c r="D103" s="13">
        <v>993805.32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ref="O103:O128" si="1">SUM(C103:N103)</f>
        <v>951570.80999999994</v>
      </c>
      <c r="P103" s="31"/>
      <c r="Q103" s="31"/>
    </row>
    <row r="104" spans="1:17">
      <c r="A104" s="28" t="s">
        <v>111</v>
      </c>
      <c r="B104" s="13"/>
      <c r="C104" s="13">
        <v>1374995.17</v>
      </c>
      <c r="D104" s="13">
        <v>222690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1"/>
        <v>1597685.17</v>
      </c>
      <c r="P104" s="31"/>
      <c r="Q104" s="31"/>
    </row>
    <row r="105" spans="1:17">
      <c r="A105" s="12" t="s">
        <v>112</v>
      </c>
      <c r="B105" s="14"/>
      <c r="C105" s="14">
        <v>1816828.97</v>
      </c>
      <c r="D105" s="14">
        <v>1893738.18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1"/>
        <v>3710567.15</v>
      </c>
      <c r="P105" s="31"/>
      <c r="Q105" s="31"/>
    </row>
    <row r="106" spans="1:17">
      <c r="A106" s="28" t="s">
        <v>113</v>
      </c>
      <c r="B106" s="13"/>
      <c r="C106" s="13">
        <v>47382.28</v>
      </c>
      <c r="D106" s="13">
        <v>2302768.67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1"/>
        <v>2350150.9499999997</v>
      </c>
      <c r="P106" s="31"/>
      <c r="Q106" s="31"/>
    </row>
    <row r="107" spans="1:17">
      <c r="A107" s="28" t="s">
        <v>114</v>
      </c>
      <c r="B107" s="13"/>
      <c r="C107" s="13">
        <v>1769446.69</v>
      </c>
      <c r="D107" s="13">
        <v>-409030.49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1"/>
        <v>1360416.2</v>
      </c>
      <c r="P107" s="31"/>
      <c r="Q107" s="31"/>
    </row>
    <row r="108" spans="1:17">
      <c r="A108" s="12" t="s">
        <v>115</v>
      </c>
      <c r="B108" s="13"/>
      <c r="C108" s="13">
        <v>48751.48</v>
      </c>
      <c r="D108" s="13">
        <v>48566.78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1"/>
        <v>97318.260000000009</v>
      </c>
      <c r="P108" s="31"/>
      <c r="Q108" s="31"/>
    </row>
    <row r="109" spans="1:17">
      <c r="A109" s="12" t="s">
        <v>116</v>
      </c>
      <c r="B109" s="13"/>
      <c r="C109" s="13">
        <v>41561.550000000003</v>
      </c>
      <c r="D109" s="13">
        <v>1507.78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1"/>
        <v>43069.33</v>
      </c>
      <c r="P109" s="31"/>
      <c r="Q109" s="31"/>
    </row>
    <row r="110" spans="1:17">
      <c r="A110" s="12" t="s">
        <v>117</v>
      </c>
      <c r="B110" s="13"/>
      <c r="C110" s="13">
        <v>751228.6</v>
      </c>
      <c r="D110" s="13">
        <v>1289587.3400000001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1"/>
        <v>2040815.94</v>
      </c>
      <c r="P110" s="31"/>
      <c r="Q110" s="31"/>
    </row>
    <row r="111" spans="1:17">
      <c r="A111" s="12" t="s">
        <v>118</v>
      </c>
      <c r="B111" s="13"/>
      <c r="C111" s="13">
        <v>634043.85</v>
      </c>
      <c r="D111" s="13">
        <v>504894.92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1"/>
        <v>1138938.77</v>
      </c>
      <c r="P111" s="31"/>
      <c r="Q111" s="31"/>
    </row>
    <row r="112" spans="1:17">
      <c r="A112" s="12" t="s">
        <v>119</v>
      </c>
      <c r="B112" s="13"/>
      <c r="C112" s="13">
        <v>0</v>
      </c>
      <c r="D112" s="13"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1"/>
        <v>0</v>
      </c>
      <c r="P112" s="31"/>
      <c r="Q112" s="31"/>
    </row>
    <row r="113" spans="1:17">
      <c r="A113" s="12" t="s">
        <v>120</v>
      </c>
      <c r="B113" s="13"/>
      <c r="C113" s="13">
        <v>0</v>
      </c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1"/>
        <v>0</v>
      </c>
      <c r="P113" s="31"/>
      <c r="Q113" s="31"/>
    </row>
    <row r="114" spans="1:17">
      <c r="A114" s="28" t="s">
        <v>121</v>
      </c>
      <c r="B114" s="13"/>
      <c r="C114" s="13">
        <v>0</v>
      </c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1"/>
        <v>0</v>
      </c>
      <c r="P114" s="31"/>
      <c r="Q114" s="31"/>
    </row>
    <row r="115" spans="1:17">
      <c r="A115" s="12" t="s">
        <v>122</v>
      </c>
      <c r="B115" s="13"/>
      <c r="C115" s="13">
        <v>0</v>
      </c>
      <c r="D115" s="13">
        <v>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1"/>
        <v>0</v>
      </c>
      <c r="P115" s="31"/>
      <c r="Q115" s="31"/>
    </row>
    <row r="116" spans="1:17">
      <c r="A116" s="12" t="s">
        <v>123</v>
      </c>
      <c r="B116" s="13"/>
      <c r="C116" s="13">
        <v>0</v>
      </c>
      <c r="D116" s="13">
        <v>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f t="shared" si="1"/>
        <v>0</v>
      </c>
      <c r="P116" s="31"/>
      <c r="Q116" s="31"/>
    </row>
    <row r="117" spans="1:17">
      <c r="A117" s="28" t="s">
        <v>124</v>
      </c>
      <c r="B117" s="13"/>
      <c r="C117" s="13">
        <v>310000</v>
      </c>
      <c r="D117" s="13">
        <v>0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1"/>
        <v>310000</v>
      </c>
      <c r="P117" s="31"/>
      <c r="Q117" s="31"/>
    </row>
    <row r="118" spans="1:17">
      <c r="A118" s="12" t="s">
        <v>125</v>
      </c>
      <c r="B118" s="14"/>
      <c r="C118" s="14">
        <v>-1649653.79</v>
      </c>
      <c r="D118" s="14">
        <v>-2521799.6800000002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1"/>
        <v>-4171453.47</v>
      </c>
      <c r="P118" s="31"/>
      <c r="Q118" s="31"/>
    </row>
    <row r="119" spans="1:17">
      <c r="A119" s="12" t="s">
        <v>126</v>
      </c>
      <c r="B119" s="13"/>
      <c r="C119" s="13">
        <v>3446</v>
      </c>
      <c r="D119" s="13">
        <v>140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1"/>
        <v>3586</v>
      </c>
      <c r="P119" s="31"/>
      <c r="Q119" s="31"/>
    </row>
    <row r="120" spans="1:17">
      <c r="A120" s="12" t="s">
        <v>127</v>
      </c>
      <c r="B120" s="13"/>
      <c r="C120" s="13"/>
      <c r="D120" s="13">
        <v>1626.03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1"/>
        <v>1626.03</v>
      </c>
      <c r="P120" s="31"/>
      <c r="Q120" s="31"/>
    </row>
    <row r="121" spans="1:17">
      <c r="A121" s="12" t="s">
        <v>128</v>
      </c>
      <c r="B121" s="14"/>
      <c r="C121" s="14">
        <v>-1646207.79</v>
      </c>
      <c r="D121" s="14">
        <v>-2523285.71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1"/>
        <v>-4169493.5</v>
      </c>
      <c r="P121" s="31"/>
      <c r="Q121" s="31"/>
    </row>
    <row r="122" spans="1:17">
      <c r="A122" s="28" t="s">
        <v>129</v>
      </c>
      <c r="B122" s="13"/>
      <c r="C122" s="13">
        <v>0</v>
      </c>
      <c r="D122" s="13">
        <v>0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1"/>
        <v>0</v>
      </c>
      <c r="P122" s="31"/>
      <c r="Q122" s="31"/>
    </row>
    <row r="123" spans="1:17">
      <c r="A123" s="12" t="s">
        <v>130</v>
      </c>
      <c r="B123" s="14"/>
      <c r="C123" s="14">
        <v>-1646207.79</v>
      </c>
      <c r="D123" s="14">
        <v>-2523285.71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1"/>
        <v>-4169493.5</v>
      </c>
      <c r="P123" s="31"/>
      <c r="Q123" s="31"/>
    </row>
    <row r="124" spans="1:17">
      <c r="A124" s="12" t="s">
        <v>131</v>
      </c>
      <c r="B124" s="14"/>
      <c r="C124" s="14">
        <v>-1646207.79</v>
      </c>
      <c r="D124" s="14">
        <v>-2523285.71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si="1"/>
        <v>-4169493.5</v>
      </c>
      <c r="P124" s="31"/>
      <c r="Q124" s="31"/>
    </row>
    <row r="125" spans="1:17">
      <c r="A125" s="12" t="s">
        <v>132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>
        <f t="shared" si="1"/>
        <v>0</v>
      </c>
      <c r="P125" s="31"/>
      <c r="Q125" s="31"/>
    </row>
    <row r="126" spans="1:17">
      <c r="A126" s="12" t="s">
        <v>133</v>
      </c>
      <c r="B126" s="13"/>
      <c r="C126" s="13">
        <f>C124-(C114+C119-C120+C116+C117)*0.75</f>
        <v>-1881292.29</v>
      </c>
      <c r="D126" s="13">
        <f t="shared" ref="D126:O126" si="2">D124-(D114+D119-D120+D116+D117)*0.75</f>
        <v>-2522171.1875</v>
      </c>
      <c r="E126" s="13">
        <f t="shared" si="2"/>
        <v>0</v>
      </c>
      <c r="F126" s="13">
        <f t="shared" si="2"/>
        <v>0</v>
      </c>
      <c r="G126" s="13">
        <f t="shared" si="2"/>
        <v>0</v>
      </c>
      <c r="H126" s="13">
        <f t="shared" si="2"/>
        <v>0</v>
      </c>
      <c r="I126" s="13">
        <f t="shared" si="2"/>
        <v>0</v>
      </c>
      <c r="J126" s="13">
        <f t="shared" si="2"/>
        <v>0</v>
      </c>
      <c r="K126" s="13">
        <f t="shared" si="2"/>
        <v>0</v>
      </c>
      <c r="L126" s="13">
        <f t="shared" si="2"/>
        <v>0</v>
      </c>
      <c r="M126" s="13">
        <f t="shared" ref="M126" si="3">M124-(M114+M119-M120+M116+M117)*0.75</f>
        <v>0</v>
      </c>
      <c r="N126" s="13">
        <f t="shared" si="2"/>
        <v>0</v>
      </c>
      <c r="O126" s="13">
        <f t="shared" si="2"/>
        <v>-4403463.4775</v>
      </c>
      <c r="P126" s="31"/>
      <c r="Q126" s="31"/>
    </row>
    <row r="127" spans="1:17">
      <c r="A127" s="12" t="s">
        <v>134</v>
      </c>
      <c r="B127" s="13"/>
      <c r="C127" s="13">
        <f t="shared" ref="C127:H127" si="4">C126</f>
        <v>-1881292.29</v>
      </c>
      <c r="D127" s="13">
        <f t="shared" si="4"/>
        <v>-2522171.1875</v>
      </c>
      <c r="E127" s="13">
        <f t="shared" si="4"/>
        <v>0</v>
      </c>
      <c r="F127" s="13">
        <f t="shared" si="4"/>
        <v>0</v>
      </c>
      <c r="G127" s="13">
        <f t="shared" si="4"/>
        <v>0</v>
      </c>
      <c r="H127" s="13">
        <f t="shared" si="4"/>
        <v>0</v>
      </c>
      <c r="I127" s="13">
        <f t="shared" ref="I127:N127" si="5">I126</f>
        <v>0</v>
      </c>
      <c r="J127" s="13">
        <f t="shared" si="5"/>
        <v>0</v>
      </c>
      <c r="K127" s="13">
        <f t="shared" si="5"/>
        <v>0</v>
      </c>
      <c r="L127" s="13">
        <f t="shared" si="5"/>
        <v>0</v>
      </c>
      <c r="M127" s="13">
        <f t="shared" ref="M127" si="6">M126</f>
        <v>0</v>
      </c>
      <c r="N127" s="13">
        <f t="shared" si="5"/>
        <v>0</v>
      </c>
      <c r="O127" s="13">
        <f t="shared" si="1"/>
        <v>-4403463.4775</v>
      </c>
      <c r="P127" s="31"/>
      <c r="Q127" s="31"/>
    </row>
    <row r="128" spans="1:17">
      <c r="A128" s="12" t="s">
        <v>135</v>
      </c>
      <c r="B128" s="13"/>
      <c r="C128" s="13"/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/>
      <c r="L128" s="13"/>
      <c r="M128" s="13"/>
      <c r="N128" s="13"/>
      <c r="O128" s="13">
        <f t="shared" si="1"/>
        <v>0</v>
      </c>
      <c r="P128" s="31"/>
      <c r="Q128" s="31"/>
    </row>
    <row r="130" spans="1:17">
      <c r="E130" s="31"/>
      <c r="O130" s="31"/>
    </row>
    <row r="132" spans="1:17">
      <c r="A132" s="33"/>
      <c r="B132" s="33"/>
      <c r="C132" s="34"/>
      <c r="D132" s="34"/>
      <c r="E132" s="34"/>
      <c r="F132" s="34"/>
      <c r="G132" s="34">
        <v>0</v>
      </c>
      <c r="H132" s="34">
        <v>0</v>
      </c>
      <c r="I132" s="34"/>
      <c r="J132" s="34"/>
      <c r="K132" s="34"/>
      <c r="L132" s="34"/>
      <c r="M132" s="34"/>
      <c r="N132" s="34"/>
      <c r="O132" s="34"/>
    </row>
    <row r="133" spans="1:17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  <c r="P133" s="35"/>
      <c r="Q133" s="35"/>
    </row>
    <row r="134" spans="1:17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7">
      <c r="A135" s="12" t="s">
        <v>137</v>
      </c>
      <c r="B135" s="13"/>
      <c r="C135" s="13">
        <v>188225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188225</v>
      </c>
      <c r="P135" s="31"/>
      <c r="Q135" s="31"/>
    </row>
    <row r="136" spans="1:17">
      <c r="A136" s="12" t="s">
        <v>138</v>
      </c>
      <c r="B136" s="13"/>
      <c r="C136" s="13">
        <v>0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9" si="7">SUM(C136:N136)</f>
        <v>0</v>
      </c>
      <c r="P136" s="31"/>
      <c r="Q136" s="31"/>
    </row>
    <row r="137" spans="1:17">
      <c r="A137" s="12" t="s">
        <v>139</v>
      </c>
      <c r="B137" s="13"/>
      <c r="C137" s="13">
        <v>3811960</v>
      </c>
      <c r="D137" s="13">
        <v>1000000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7"/>
        <v>4811960</v>
      </c>
      <c r="P137" s="31"/>
      <c r="Q137" s="31"/>
    </row>
    <row r="138" spans="1:17">
      <c r="A138" s="12" t="s">
        <v>140</v>
      </c>
      <c r="B138" s="13"/>
      <c r="C138" s="13">
        <v>4000185</v>
      </c>
      <c r="D138" s="13">
        <v>1000000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7"/>
        <v>5000185</v>
      </c>
      <c r="P138" s="31"/>
      <c r="Q138" s="31"/>
    </row>
    <row r="139" spans="1:17">
      <c r="A139" s="12" t="s">
        <v>141</v>
      </c>
      <c r="B139" s="13"/>
      <c r="C139" s="13">
        <v>507041.47999999992</v>
      </c>
      <c r="D139" s="13">
        <v>51430.34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7"/>
        <v>558471.81999999995</v>
      </c>
      <c r="P139" s="31"/>
      <c r="Q139" s="31"/>
    </row>
    <row r="140" spans="1:17">
      <c r="A140" s="12" t="s">
        <v>142</v>
      </c>
      <c r="B140" s="13"/>
      <c r="C140" s="13">
        <v>1289486.07</v>
      </c>
      <c r="D140" s="13">
        <v>625776.66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7"/>
        <v>1915262.73</v>
      </c>
      <c r="P140" s="31"/>
      <c r="Q140" s="31"/>
    </row>
    <row r="141" spans="1:17">
      <c r="A141" s="12" t="s">
        <v>143</v>
      </c>
      <c r="B141" s="13"/>
      <c r="C141" s="13">
        <v>52975.23</v>
      </c>
      <c r="D141" s="13">
        <v>93520.31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7"/>
        <v>146495.54</v>
      </c>
      <c r="P141" s="31"/>
      <c r="Q141" s="31"/>
    </row>
    <row r="142" spans="1:17">
      <c r="A142" s="12" t="s">
        <v>144</v>
      </c>
      <c r="B142" s="13"/>
      <c r="C142" s="13">
        <v>489490.61</v>
      </c>
      <c r="D142" s="13">
        <v>786403.52999999991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7"/>
        <v>1275894.1399999999</v>
      </c>
      <c r="P142" s="31"/>
      <c r="Q142" s="31"/>
    </row>
    <row r="143" spans="1:17">
      <c r="A143" s="12" t="s">
        <v>145</v>
      </c>
      <c r="B143" s="13"/>
      <c r="C143" s="13">
        <v>2338993.39</v>
      </c>
      <c r="D143" s="13">
        <v>1557130.8399999999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7"/>
        <v>3896124.23</v>
      </c>
      <c r="P143" s="31"/>
      <c r="Q143" s="31"/>
    </row>
    <row r="144" spans="1:17">
      <c r="A144" s="12" t="s">
        <v>146</v>
      </c>
      <c r="B144" s="13"/>
      <c r="C144" s="13">
        <v>1661191.6099999999</v>
      </c>
      <c r="D144" s="13">
        <v>-557130.83999999985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7"/>
        <v>1104060.77</v>
      </c>
      <c r="P144" s="31"/>
      <c r="Q144" s="31"/>
    </row>
    <row r="145" spans="1:17">
      <c r="A145" s="12" t="s">
        <v>147</v>
      </c>
      <c r="B145" s="13"/>
      <c r="C145" s="13">
        <v>0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7"/>
        <v>0</v>
      </c>
      <c r="P145" s="31"/>
      <c r="Q145" s="31"/>
    </row>
    <row r="146" spans="1:17">
      <c r="A146" s="12" t="s">
        <v>148</v>
      </c>
      <c r="B146" s="13"/>
      <c r="C146" s="13">
        <v>0</v>
      </c>
      <c r="D146" s="13">
        <v>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7"/>
        <v>0</v>
      </c>
      <c r="P146" s="31"/>
      <c r="Q146" s="31"/>
    </row>
    <row r="147" spans="1:17">
      <c r="A147" s="12" t="s">
        <v>149</v>
      </c>
      <c r="B147" s="13"/>
      <c r="C147" s="13">
        <v>0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7"/>
        <v>0</v>
      </c>
      <c r="P147" s="31"/>
      <c r="Q147" s="31"/>
    </row>
    <row r="148" spans="1:17">
      <c r="A148" s="12" t="s">
        <v>150</v>
      </c>
      <c r="B148" s="13"/>
      <c r="C148" s="13">
        <v>0</v>
      </c>
      <c r="D148" s="13">
        <v>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7"/>
        <v>0</v>
      </c>
      <c r="P148" s="31"/>
      <c r="Q148" s="31"/>
    </row>
    <row r="149" spans="1:17">
      <c r="A149" s="12" t="s">
        <v>151</v>
      </c>
      <c r="B149" s="13"/>
      <c r="C149" s="13">
        <v>0</v>
      </c>
      <c r="D149" s="13"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7"/>
        <v>0</v>
      </c>
      <c r="P149" s="31"/>
      <c r="Q149" s="31"/>
    </row>
    <row r="150" spans="1:17">
      <c r="A150" s="12" t="s">
        <v>152</v>
      </c>
      <c r="B150" s="13"/>
      <c r="C150" s="13">
        <v>0</v>
      </c>
      <c r="D150" s="13">
        <v>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7"/>
        <v>0</v>
      </c>
      <c r="P150" s="31"/>
      <c r="Q150" s="31"/>
    </row>
    <row r="151" spans="1:17">
      <c r="A151" s="12" t="s">
        <v>153</v>
      </c>
      <c r="B151" s="13"/>
      <c r="C151" s="13">
        <v>0</v>
      </c>
      <c r="D151" s="13">
        <v>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7"/>
        <v>0</v>
      </c>
      <c r="P151" s="31"/>
      <c r="Q151" s="31"/>
    </row>
    <row r="152" spans="1:17">
      <c r="A152" s="12" t="s">
        <v>154</v>
      </c>
      <c r="B152" s="13"/>
      <c r="C152" s="13">
        <v>101155.69999999995</v>
      </c>
      <c r="D152" s="13">
        <v>15000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7"/>
        <v>116155.69999999995</v>
      </c>
      <c r="P152" s="31"/>
      <c r="Q152" s="31"/>
    </row>
    <row r="153" spans="1:17">
      <c r="A153" s="12" t="s">
        <v>155</v>
      </c>
      <c r="B153" s="13"/>
      <c r="C153" s="13">
        <v>0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7"/>
        <v>0</v>
      </c>
      <c r="P153" s="31"/>
      <c r="Q153" s="31"/>
    </row>
    <row r="154" spans="1:17">
      <c r="A154" s="12" t="s">
        <v>156</v>
      </c>
      <c r="B154" s="13"/>
      <c r="C154" s="13">
        <v>0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7"/>
        <v>0</v>
      </c>
      <c r="P154" s="31"/>
      <c r="Q154" s="31"/>
    </row>
    <row r="155" spans="1:17">
      <c r="A155" s="12" t="s">
        <v>157</v>
      </c>
      <c r="B155" s="13"/>
      <c r="C155" s="13">
        <v>0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7"/>
        <v>0</v>
      </c>
      <c r="P155" s="31"/>
      <c r="Q155" s="31"/>
    </row>
    <row r="156" spans="1:17">
      <c r="A156" s="12" t="s">
        <v>158</v>
      </c>
      <c r="B156" s="13"/>
      <c r="C156" s="13">
        <v>101155.69999999995</v>
      </c>
      <c r="D156" s="13">
        <v>15000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7"/>
        <v>116155.69999999995</v>
      </c>
      <c r="P156" s="31"/>
      <c r="Q156" s="31"/>
    </row>
    <row r="157" spans="1:17">
      <c r="A157" s="12" t="s">
        <v>159</v>
      </c>
      <c r="B157" s="13"/>
      <c r="C157" s="13">
        <v>-101155.69999999995</v>
      </c>
      <c r="D157" s="13">
        <v>-15000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7"/>
        <v>-116155.69999999995</v>
      </c>
      <c r="P157" s="31"/>
      <c r="Q157" s="31"/>
    </row>
    <row r="158" spans="1:17">
      <c r="A158" s="12" t="s">
        <v>160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7"/>
        <v>0</v>
      </c>
      <c r="P158" s="31"/>
      <c r="Q158" s="31"/>
    </row>
    <row r="159" spans="1:17">
      <c r="A159" s="12" t="s">
        <v>161</v>
      </c>
      <c r="B159" s="13"/>
      <c r="C159" s="13">
        <v>0</v>
      </c>
      <c r="D159" s="13">
        <v>0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7"/>
        <v>0</v>
      </c>
      <c r="P159" s="31"/>
      <c r="Q159" s="31"/>
    </row>
    <row r="160" spans="1:17">
      <c r="A160" s="12" t="s">
        <v>162</v>
      </c>
      <c r="B160" s="13"/>
      <c r="C160" s="13">
        <v>0</v>
      </c>
      <c r="D160" s="13">
        <v>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7"/>
        <v>0</v>
      </c>
      <c r="P160" s="31"/>
      <c r="Q160" s="31"/>
    </row>
    <row r="161" spans="1:17">
      <c r="A161" s="12" t="s">
        <v>163</v>
      </c>
      <c r="B161" s="13"/>
      <c r="C161" s="13">
        <v>0</v>
      </c>
      <c r="D161" s="13">
        <v>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7"/>
        <v>0</v>
      </c>
      <c r="P161" s="31"/>
      <c r="Q161" s="31"/>
    </row>
    <row r="162" spans="1:17">
      <c r="A162" s="12" t="s">
        <v>164</v>
      </c>
      <c r="B162" s="13"/>
      <c r="C162" s="13">
        <v>0</v>
      </c>
      <c r="D162" s="13">
        <v>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7"/>
        <v>0</v>
      </c>
      <c r="P162" s="31"/>
      <c r="Q162" s="31"/>
    </row>
    <row r="163" spans="1:17">
      <c r="A163" s="12" t="s">
        <v>165</v>
      </c>
      <c r="B163" s="13"/>
      <c r="C163" s="13">
        <v>0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7"/>
        <v>0</v>
      </c>
      <c r="P163" s="31"/>
      <c r="Q163" s="31"/>
    </row>
    <row r="164" spans="1:17">
      <c r="A164" s="12" t="s">
        <v>166</v>
      </c>
      <c r="B164" s="13"/>
      <c r="C164" s="13">
        <v>0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7"/>
        <v>0</v>
      </c>
      <c r="P164" s="31"/>
      <c r="Q164" s="31"/>
    </row>
    <row r="165" spans="1:17">
      <c r="A165" s="12" t="s">
        <v>167</v>
      </c>
      <c r="B165" s="13"/>
      <c r="C165" s="13">
        <v>0</v>
      </c>
      <c r="D165" s="13">
        <v>2747938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7"/>
        <v>2747938</v>
      </c>
      <c r="P165" s="31"/>
      <c r="Q165" s="31"/>
    </row>
    <row r="166" spans="1:17">
      <c r="A166" s="12" t="s">
        <v>168</v>
      </c>
      <c r="B166" s="13"/>
      <c r="C166" s="13">
        <v>0</v>
      </c>
      <c r="D166" s="13">
        <v>2747938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7"/>
        <v>2747938</v>
      </c>
      <c r="P166" s="31"/>
      <c r="Q166" s="31"/>
    </row>
    <row r="167" spans="1:17">
      <c r="A167" s="12" t="s">
        <v>169</v>
      </c>
      <c r="B167" s="13"/>
      <c r="C167" s="13">
        <v>0</v>
      </c>
      <c r="D167" s="13">
        <v>-2747938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7"/>
        <v>-2747938</v>
      </c>
      <c r="P167" s="31"/>
      <c r="Q167" s="31"/>
    </row>
    <row r="168" spans="1:17">
      <c r="A168" s="12" t="s">
        <v>170</v>
      </c>
      <c r="B168" s="13"/>
      <c r="C168" s="13">
        <v>0</v>
      </c>
      <c r="D168" s="13">
        <v>0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7"/>
        <v>0</v>
      </c>
      <c r="P168" s="31"/>
      <c r="Q168" s="31"/>
    </row>
    <row r="169" spans="1:17">
      <c r="A169" s="12" t="s">
        <v>171</v>
      </c>
      <c r="B169" s="13"/>
      <c r="C169" s="13">
        <v>1560035.91</v>
      </c>
      <c r="D169" s="13">
        <v>-3320068.84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7"/>
        <v>-1760032.93</v>
      </c>
      <c r="P169" s="31"/>
      <c r="Q169" s="31"/>
    </row>
    <row r="170" spans="1:17">
      <c r="A170" s="12" t="s">
        <v>172</v>
      </c>
      <c r="B170" s="13"/>
      <c r="C170" s="13">
        <v>1942859.92</v>
      </c>
      <c r="D170" s="13">
        <v>3502895.83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1942859.92</v>
      </c>
      <c r="P170" s="31"/>
      <c r="Q170" s="31"/>
    </row>
    <row r="171" spans="1:17">
      <c r="A171" s="12" t="s">
        <v>173</v>
      </c>
      <c r="B171" s="13"/>
      <c r="C171" s="13">
        <v>3502895.83</v>
      </c>
      <c r="D171" s="13">
        <v>182826.99000000022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182826.99</v>
      </c>
      <c r="P171" s="31"/>
      <c r="Q171" s="31"/>
    </row>
    <row r="172" spans="1:17">
      <c r="A172" s="12" t="s">
        <v>174</v>
      </c>
      <c r="B172" s="13"/>
      <c r="C172" s="13" t="b">
        <v>1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31"/>
      <c r="Q172" s="31"/>
    </row>
    <row r="173" spans="1:17">
      <c r="A173" s="12" t="s">
        <v>175</v>
      </c>
      <c r="B173" s="13"/>
      <c r="C173" s="13">
        <v>0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31"/>
      <c r="Q173" s="31"/>
    </row>
    <row r="174" spans="1:17">
      <c r="A174" s="12" t="s">
        <v>176</v>
      </c>
      <c r="B174" s="13"/>
      <c r="C174" s="13">
        <v>0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31"/>
      <c r="Q174" s="31"/>
    </row>
    <row r="175" spans="1:17">
      <c r="A175" s="12" t="s">
        <v>177</v>
      </c>
      <c r="B175" s="13"/>
      <c r="C175" s="13">
        <v>-1646207.79</v>
      </c>
      <c r="D175" s="13">
        <v>-2523285.71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8">SUM(C175:N175)</f>
        <v>-4169493.5</v>
      </c>
      <c r="P175" s="31"/>
      <c r="Q175" s="31"/>
    </row>
    <row r="176" spans="1:17">
      <c r="A176" s="12" t="s">
        <v>178</v>
      </c>
      <c r="B176" s="13"/>
      <c r="C176" s="13">
        <v>0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8"/>
        <v>0</v>
      </c>
      <c r="P176" s="31"/>
      <c r="Q176" s="31"/>
    </row>
    <row r="177" spans="1:17">
      <c r="A177" s="12" t="s">
        <v>179</v>
      </c>
      <c r="B177" s="13"/>
      <c r="C177" s="13">
        <v>0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8"/>
        <v>0</v>
      </c>
      <c r="P177" s="31"/>
      <c r="Q177" s="31"/>
    </row>
    <row r="178" spans="1:17">
      <c r="A178" s="12" t="s">
        <v>180</v>
      </c>
      <c r="B178" s="13"/>
      <c r="C178" s="13">
        <v>839457.5700000003</v>
      </c>
      <c r="D178" s="13">
        <v>839514.05000000075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8"/>
        <v>1678971.620000001</v>
      </c>
      <c r="P178" s="31"/>
      <c r="Q178" s="31"/>
    </row>
    <row r="179" spans="1:17">
      <c r="A179" s="12" t="s">
        <v>181</v>
      </c>
      <c r="B179" s="13"/>
      <c r="C179" s="13">
        <v>26678.86</v>
      </c>
      <c r="D179" s="13">
        <v>26678.87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8"/>
        <v>53357.729999999996</v>
      </c>
      <c r="P179" s="31"/>
      <c r="Q179" s="31"/>
    </row>
    <row r="180" spans="1:17">
      <c r="A180" s="12" t="s">
        <v>182</v>
      </c>
      <c r="B180" s="13"/>
      <c r="C180" s="13">
        <v>2984.85</v>
      </c>
      <c r="D180" s="13">
        <v>2984.8399999999965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8"/>
        <v>5969.6899999999969</v>
      </c>
      <c r="P180" s="31"/>
      <c r="Q180" s="31"/>
    </row>
    <row r="181" spans="1:17">
      <c r="A181" s="12" t="s">
        <v>183</v>
      </c>
      <c r="B181" s="13"/>
      <c r="C181" s="13">
        <v>0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8"/>
        <v>0</v>
      </c>
      <c r="P181" s="31"/>
      <c r="Q181" s="31"/>
    </row>
    <row r="182" spans="1:17">
      <c r="A182" s="12" t="s">
        <v>184</v>
      </c>
      <c r="B182" s="13"/>
      <c r="C182" s="13">
        <v>0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8"/>
        <v>0</v>
      </c>
      <c r="P182" s="31"/>
      <c r="Q182" s="31"/>
    </row>
    <row r="183" spans="1:17">
      <c r="A183" s="12" t="s">
        <v>185</v>
      </c>
      <c r="B183" s="13"/>
      <c r="C183" s="13">
        <v>0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8"/>
        <v>0</v>
      </c>
      <c r="P183" s="31"/>
      <c r="Q183" s="31"/>
    </row>
    <row r="184" spans="1:17">
      <c r="A184" s="12" t="s">
        <v>186</v>
      </c>
      <c r="B184" s="13"/>
      <c r="C184" s="13">
        <v>0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8"/>
        <v>0</v>
      </c>
      <c r="P184" s="31"/>
      <c r="Q184" s="31"/>
    </row>
    <row r="185" spans="1:17">
      <c r="A185" s="12" t="s">
        <v>187</v>
      </c>
      <c r="B185" s="13"/>
      <c r="C185" s="13">
        <v>0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8"/>
        <v>0</v>
      </c>
      <c r="P185" s="31"/>
      <c r="Q185" s="31"/>
    </row>
    <row r="186" spans="1:17">
      <c r="A186" s="12" t="s">
        <v>188</v>
      </c>
      <c r="B186" s="13"/>
      <c r="C186" s="13">
        <v>0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8"/>
        <v>0</v>
      </c>
      <c r="P186" s="31"/>
      <c r="Q186" s="31"/>
    </row>
    <row r="187" spans="1:17">
      <c r="A187" s="12" t="s">
        <v>189</v>
      </c>
      <c r="B187" s="13"/>
      <c r="C187" s="13">
        <v>0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8"/>
        <v>0</v>
      </c>
      <c r="P187" s="31"/>
      <c r="Q187" s="31"/>
    </row>
    <row r="188" spans="1:17">
      <c r="A188" s="12" t="s">
        <v>190</v>
      </c>
      <c r="B188" s="13"/>
      <c r="C188" s="13">
        <v>0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8"/>
        <v>0</v>
      </c>
      <c r="P188" s="31"/>
      <c r="Q188" s="31"/>
    </row>
    <row r="189" spans="1:17">
      <c r="A189" s="12" t="s">
        <v>191</v>
      </c>
      <c r="B189" s="13"/>
      <c r="C189" s="13">
        <v>0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8"/>
        <v>0</v>
      </c>
      <c r="P189" s="31"/>
      <c r="Q189" s="31"/>
    </row>
    <row r="190" spans="1:17">
      <c r="A190" s="12" t="s">
        <v>192</v>
      </c>
      <c r="B190" s="13"/>
      <c r="C190" s="13">
        <v>5062811.1700000018</v>
      </c>
      <c r="D190" s="13">
        <v>1317158.6599999964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8"/>
        <v>6379969.8299999982</v>
      </c>
      <c r="P190" s="31"/>
      <c r="Q190" s="31"/>
    </row>
    <row r="191" spans="1:17">
      <c r="A191" s="12" t="s">
        <v>193</v>
      </c>
      <c r="B191" s="13"/>
      <c r="C191" s="13">
        <v>-136217.01999999999</v>
      </c>
      <c r="D191" s="13">
        <v>-1719478.5199999809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8"/>
        <v>-1855695.5399999809</v>
      </c>
      <c r="P191" s="31"/>
      <c r="Q191" s="31"/>
    </row>
    <row r="192" spans="1:17">
      <c r="A192" s="12" t="s">
        <v>194</v>
      </c>
      <c r="B192" s="13"/>
      <c r="C192" s="13">
        <v>-2488316.0299999989</v>
      </c>
      <c r="D192" s="13">
        <v>1499296.9699999837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8"/>
        <v>-989019.06000001519</v>
      </c>
      <c r="P192" s="31"/>
      <c r="Q192" s="31"/>
    </row>
    <row r="193" spans="1:17">
      <c r="A193" s="12" t="s">
        <v>195</v>
      </c>
      <c r="B193" s="13"/>
      <c r="C193" s="13">
        <v>0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8"/>
        <v>0</v>
      </c>
      <c r="P193" s="31"/>
      <c r="Q193" s="31"/>
    </row>
    <row r="194" spans="1:17">
      <c r="A194" s="12" t="s">
        <v>146</v>
      </c>
      <c r="B194" s="13"/>
      <c r="C194" s="13">
        <v>1661191.6100000031</v>
      </c>
      <c r="D194" s="13">
        <v>-557130.83999999985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8"/>
        <v>1104060.7700000033</v>
      </c>
      <c r="P194" s="31"/>
      <c r="Q194" s="31"/>
    </row>
    <row r="195" spans="1:17">
      <c r="A195" s="12" t="s">
        <v>196</v>
      </c>
      <c r="B195" s="13"/>
      <c r="C195" s="13" t="s">
        <v>213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1"/>
      <c r="Q195" s="31"/>
    </row>
    <row r="196" spans="1:17">
      <c r="A196" s="12" t="s">
        <v>197</v>
      </c>
      <c r="B196" s="13"/>
      <c r="C196" s="13">
        <v>0</v>
      </c>
      <c r="D196" s="13">
        <v>0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1"/>
      <c r="Q196" s="31"/>
    </row>
    <row r="197" spans="1:17">
      <c r="A197" s="12" t="s">
        <v>198</v>
      </c>
      <c r="B197" s="13"/>
      <c r="C197" s="13">
        <v>0</v>
      </c>
      <c r="D197" s="13">
        <v>0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31"/>
      <c r="Q197" s="31"/>
    </row>
    <row r="198" spans="1:17">
      <c r="A198" s="12" t="s">
        <v>199</v>
      </c>
      <c r="B198" s="13"/>
      <c r="C198" s="13">
        <v>0</v>
      </c>
      <c r="D198" s="13">
        <v>0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31"/>
      <c r="Q198" s="31"/>
    </row>
    <row r="199" spans="1:17">
      <c r="A199" s="12" t="s">
        <v>200</v>
      </c>
      <c r="B199" s="13"/>
      <c r="C199" s="13">
        <v>0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1"/>
      <c r="Q199" s="31"/>
    </row>
    <row r="200" spans="1:17">
      <c r="A200" s="12" t="s">
        <v>201</v>
      </c>
      <c r="B200" s="13"/>
      <c r="C200" s="13">
        <v>3502895.83</v>
      </c>
      <c r="D200" s="13">
        <v>182826.99000000022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182826.99</v>
      </c>
      <c r="P200" s="31"/>
      <c r="Q200" s="31"/>
    </row>
    <row r="201" spans="1:17">
      <c r="A201" s="12" t="s">
        <v>202</v>
      </c>
      <c r="B201" s="13"/>
      <c r="C201" s="13">
        <v>1942859.92</v>
      </c>
      <c r="D201" s="13">
        <v>3502895.83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1942859.92</v>
      </c>
      <c r="P201" s="31"/>
      <c r="Q201" s="31"/>
    </row>
    <row r="202" spans="1:17">
      <c r="A202" s="12" t="s">
        <v>203</v>
      </c>
      <c r="B202" s="13"/>
      <c r="C202" s="13">
        <v>0</v>
      </c>
      <c r="D202" s="13">
        <v>0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31"/>
      <c r="Q202" s="31"/>
    </row>
    <row r="203" spans="1:17">
      <c r="A203" s="12" t="s">
        <v>204</v>
      </c>
      <c r="B203" s="13"/>
      <c r="C203" s="13">
        <v>0</v>
      </c>
      <c r="D203" s="13">
        <v>0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31"/>
      <c r="Q203" s="31"/>
    </row>
    <row r="204" spans="1:17">
      <c r="A204" s="12" t="s">
        <v>205</v>
      </c>
      <c r="B204" s="13"/>
      <c r="C204" s="13">
        <v>1560035.9100000001</v>
      </c>
      <c r="D204" s="13">
        <v>-3320068.84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-1760032.93</v>
      </c>
      <c r="P204" s="31"/>
      <c r="Q204" s="31"/>
    </row>
    <row r="206" spans="1:17" s="1" customFormat="1" ht="11.25">
      <c r="C206" s="1">
        <f>C175-C123</f>
        <v>0</v>
      </c>
      <c r="D206" s="1">
        <f t="shared" ref="D206:O206" si="9">D175-D123</f>
        <v>0</v>
      </c>
      <c r="E206" s="1">
        <f t="shared" si="9"/>
        <v>0</v>
      </c>
      <c r="F206" s="1">
        <f t="shared" si="9"/>
        <v>0</v>
      </c>
      <c r="G206" s="1">
        <f t="shared" si="9"/>
        <v>0</v>
      </c>
      <c r="H206" s="1">
        <f t="shared" si="9"/>
        <v>0</v>
      </c>
      <c r="I206" s="1">
        <f t="shared" si="9"/>
        <v>0</v>
      </c>
      <c r="J206" s="1">
        <f t="shared" si="9"/>
        <v>0</v>
      </c>
      <c r="K206" s="1">
        <f t="shared" si="9"/>
        <v>0</v>
      </c>
      <c r="L206" s="1">
        <f t="shared" si="9"/>
        <v>0</v>
      </c>
      <c r="M206" s="1">
        <f t="shared" si="9"/>
        <v>0</v>
      </c>
      <c r="N206" s="1">
        <f t="shared" si="9"/>
        <v>0</v>
      </c>
      <c r="O206" s="1">
        <f t="shared" si="9"/>
        <v>0</v>
      </c>
    </row>
    <row r="207" spans="1:17" s="1" customFormat="1" ht="11.25">
      <c r="C207" s="1">
        <f>C194-C144</f>
        <v>3.2596290111541748E-9</v>
      </c>
      <c r="D207" s="1">
        <f t="shared" ref="D207:O207" si="10">D194-D144</f>
        <v>0</v>
      </c>
      <c r="E207" s="1">
        <f t="shared" si="10"/>
        <v>0</v>
      </c>
      <c r="F207" s="1">
        <f t="shared" si="10"/>
        <v>0</v>
      </c>
      <c r="G207" s="1">
        <f t="shared" si="10"/>
        <v>0</v>
      </c>
      <c r="H207" s="1">
        <f t="shared" si="10"/>
        <v>0</v>
      </c>
      <c r="I207" s="1">
        <f t="shared" si="10"/>
        <v>0</v>
      </c>
      <c r="J207" s="1">
        <f t="shared" si="10"/>
        <v>0</v>
      </c>
      <c r="K207" s="1">
        <f t="shared" si="10"/>
        <v>0</v>
      </c>
      <c r="L207" s="1">
        <f t="shared" si="10"/>
        <v>0</v>
      </c>
      <c r="M207" s="1">
        <f t="shared" si="10"/>
        <v>0</v>
      </c>
      <c r="N207" s="1">
        <f t="shared" si="10"/>
        <v>0</v>
      </c>
      <c r="O207" s="1">
        <f t="shared" si="10"/>
        <v>3.2596290111541748E-9</v>
      </c>
    </row>
    <row r="208" spans="1:17" s="1" customFormat="1" ht="11.25">
      <c r="C208" s="1">
        <f t="shared" ref="C208:N208" si="11">C200-C7</f>
        <v>0</v>
      </c>
      <c r="D208" s="1">
        <f t="shared" si="11"/>
        <v>2.3283064365386963E-10</v>
      </c>
      <c r="E208" s="1">
        <f t="shared" si="11"/>
        <v>0</v>
      </c>
      <c r="F208" s="1">
        <f t="shared" si="11"/>
        <v>0</v>
      </c>
      <c r="G208" s="1">
        <f t="shared" si="11"/>
        <v>0</v>
      </c>
      <c r="H208" s="1">
        <f t="shared" si="11"/>
        <v>0</v>
      </c>
      <c r="I208" s="1">
        <f t="shared" si="11"/>
        <v>0</v>
      </c>
      <c r="J208" s="1">
        <f t="shared" si="11"/>
        <v>0</v>
      </c>
      <c r="K208" s="1">
        <f t="shared" si="11"/>
        <v>0</v>
      </c>
      <c r="L208" s="1">
        <f t="shared" si="11"/>
        <v>0</v>
      </c>
      <c r="M208" s="1">
        <f t="shared" si="11"/>
        <v>0</v>
      </c>
      <c r="N208" s="1">
        <f t="shared" si="11"/>
        <v>0</v>
      </c>
    </row>
    <row r="209" spans="3:15" s="1" customFormat="1" ht="11.25">
      <c r="C209" s="1">
        <f>B90+C123-C90</f>
        <v>0</v>
      </c>
      <c r="D209" s="1">
        <f>C90+D123-D90</f>
        <v>0</v>
      </c>
      <c r="E209" s="1">
        <f>D90+E123-E90</f>
        <v>-126505991.15000001</v>
      </c>
      <c r="F209" s="1">
        <f t="shared" ref="F209:O209" si="12">E90+F123-F90</f>
        <v>0</v>
      </c>
      <c r="G209" s="1">
        <f t="shared" si="12"/>
        <v>0</v>
      </c>
      <c r="H209" s="1">
        <f t="shared" si="12"/>
        <v>0</v>
      </c>
      <c r="I209" s="1">
        <f t="shared" si="12"/>
        <v>0</v>
      </c>
      <c r="J209" s="1">
        <f t="shared" si="12"/>
        <v>0</v>
      </c>
      <c r="K209" s="1">
        <f t="shared" si="12"/>
        <v>0</v>
      </c>
      <c r="L209" s="1">
        <f t="shared" si="12"/>
        <v>0</v>
      </c>
      <c r="M209" s="1">
        <f t="shared" si="12"/>
        <v>0</v>
      </c>
      <c r="N209" s="1">
        <f t="shared" si="12"/>
        <v>0</v>
      </c>
      <c r="O209" s="1">
        <f t="shared" si="12"/>
        <v>-4169493.5</v>
      </c>
    </row>
    <row r="211" spans="3:15">
      <c r="I211" s="31"/>
    </row>
  </sheetData>
  <phoneticPr fontId="108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Q211"/>
  <sheetViews>
    <sheetView workbookViewId="0">
      <pane xSplit="1" ySplit="5" topLeftCell="B195" activePane="bottomRight" state="frozen"/>
      <selection pane="topRight"/>
      <selection pane="bottomLeft"/>
      <selection pane="bottomRight" activeCell="F213" sqref="F213"/>
    </sheetView>
  </sheetViews>
  <sheetFormatPr defaultColWidth="9" defaultRowHeight="13.5"/>
  <cols>
    <col min="1" max="1" width="26.75" customWidth="1"/>
    <col min="2" max="15" width="14.875" customWidth="1"/>
  </cols>
  <sheetData>
    <row r="1" spans="1:15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5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2" t="s">
        <v>19</v>
      </c>
      <c r="B7" s="13">
        <v>113193.12</v>
      </c>
      <c r="C7" s="13">
        <v>98110.64</v>
      </c>
      <c r="D7" s="13">
        <v>125920.63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12" t="s">
        <v>21</v>
      </c>
      <c r="B9" s="13">
        <v>154907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2" t="s">
        <v>22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12" t="s">
        <v>23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12" t="s">
        <v>24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ht="14.25" customHeight="1">
      <c r="A13" s="12" t="s">
        <v>25</v>
      </c>
      <c r="B13" s="13">
        <v>306.18</v>
      </c>
      <c r="C13" s="13">
        <v>1630.72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2" t="s">
        <v>26</v>
      </c>
      <c r="B14" s="13"/>
      <c r="C14" s="13">
        <v>0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2" t="s">
        <v>27</v>
      </c>
      <c r="B15" s="13"/>
      <c r="C15" s="13">
        <v>0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2" t="s">
        <v>28</v>
      </c>
      <c r="B16" s="13">
        <v>1089.83</v>
      </c>
      <c r="C16" s="13">
        <v>5089.83</v>
      </c>
      <c r="D16" s="13">
        <v>5089.83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2" t="s">
        <v>29</v>
      </c>
      <c r="B17" s="13"/>
      <c r="C17" s="13"/>
      <c r="D17" s="13">
        <v>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2" t="s">
        <v>30</v>
      </c>
      <c r="B18" s="14">
        <v>1089.83</v>
      </c>
      <c r="C18" s="14">
        <v>5089.83</v>
      </c>
      <c r="D18" s="14">
        <v>5089.83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 t="s">
        <v>31</v>
      </c>
      <c r="B19" s="13"/>
      <c r="C19" s="13">
        <v>0</v>
      </c>
      <c r="D19" s="13">
        <v>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2" t="s">
        <v>32</v>
      </c>
      <c r="B20" s="13"/>
      <c r="C20" s="13">
        <v>0</v>
      </c>
      <c r="D20" s="13">
        <v>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2" t="s">
        <v>33</v>
      </c>
      <c r="B21" s="14"/>
      <c r="C21" s="14">
        <v>0</v>
      </c>
      <c r="D21" s="14">
        <v>0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 t="s">
        <v>34</v>
      </c>
      <c r="B22" s="14"/>
      <c r="C22" s="14"/>
      <c r="D22" s="14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2" t="s">
        <v>35</v>
      </c>
      <c r="B23" s="13"/>
      <c r="C23" s="13">
        <v>0</v>
      </c>
      <c r="D23" s="13"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2" t="s">
        <v>36</v>
      </c>
      <c r="B24" s="13">
        <v>1967168.58</v>
      </c>
      <c r="C24" s="13">
        <v>1981749.63</v>
      </c>
      <c r="D24" s="13">
        <v>1982047.85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2" t="s">
        <v>37</v>
      </c>
      <c r="B25" s="14">
        <v>2236664.71</v>
      </c>
      <c r="C25" s="14">
        <v>2086580.8199999998</v>
      </c>
      <c r="D25" s="14">
        <v>2113058.31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2" t="s">
        <v>38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2" t="s">
        <v>39</v>
      </c>
      <c r="B27" s="13"/>
      <c r="C27" s="13"/>
      <c r="D27" s="13">
        <v>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2" t="s">
        <v>40</v>
      </c>
      <c r="B28" s="13"/>
      <c r="C28" s="13"/>
      <c r="D28" s="13">
        <v>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2" t="s">
        <v>41</v>
      </c>
      <c r="B29" s="13"/>
      <c r="C29" s="13"/>
      <c r="D29" s="13">
        <v>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2" t="s">
        <v>42</v>
      </c>
      <c r="B30" s="13"/>
      <c r="C30" s="13"/>
      <c r="D30" s="13">
        <v>0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2" t="s">
        <v>43</v>
      </c>
      <c r="B31" s="13"/>
      <c r="C31" s="13"/>
      <c r="D31" s="13">
        <v>0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2" t="s">
        <v>44</v>
      </c>
      <c r="B32" s="14"/>
      <c r="C32" s="14"/>
      <c r="D32" s="14">
        <v>0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2" t="s">
        <v>45</v>
      </c>
      <c r="B33" s="14"/>
      <c r="C33" s="14"/>
      <c r="D33" s="14">
        <v>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2" t="s">
        <v>46</v>
      </c>
      <c r="B34" s="13"/>
      <c r="C34" s="13"/>
      <c r="D34" s="13">
        <v>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2" t="s">
        <v>47</v>
      </c>
      <c r="B35" s="13">
        <v>757659.83</v>
      </c>
      <c r="C35" s="13">
        <v>757659.83</v>
      </c>
      <c r="D35" s="13">
        <v>757659.83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2" t="s">
        <v>48</v>
      </c>
      <c r="B36" s="13">
        <v>70936.31</v>
      </c>
      <c r="C36" s="13">
        <v>83081.94</v>
      </c>
      <c r="D36" s="13">
        <v>95227.57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2" t="s">
        <v>49</v>
      </c>
      <c r="B37" s="14">
        <v>686723.52</v>
      </c>
      <c r="C37" s="14">
        <v>674577.8899999999</v>
      </c>
      <c r="D37" s="14">
        <v>662432.26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 t="s">
        <v>50</v>
      </c>
      <c r="B38" s="13">
        <v>0</v>
      </c>
      <c r="C38" s="13">
        <v>0</v>
      </c>
      <c r="D38" s="13">
        <v>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2" t="s">
        <v>51</v>
      </c>
      <c r="B39" s="14">
        <v>686723.52</v>
      </c>
      <c r="C39" s="14">
        <v>674577.8899999999</v>
      </c>
      <c r="D39" s="14">
        <v>662432.26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2" t="s">
        <v>52</v>
      </c>
      <c r="B40" s="13">
        <v>30643426.600000001</v>
      </c>
      <c r="C40" s="13">
        <v>31052336.199999999</v>
      </c>
      <c r="D40" s="13">
        <v>31128141.09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2" t="s">
        <v>53</v>
      </c>
      <c r="B41" s="13">
        <v>0</v>
      </c>
      <c r="C41" s="13">
        <v>0</v>
      </c>
      <c r="D41" s="13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2" t="s">
        <v>54</v>
      </c>
      <c r="B42" s="14">
        <v>30643426.600000001</v>
      </c>
      <c r="C42" s="14">
        <v>31052336.199999999</v>
      </c>
      <c r="D42" s="14">
        <v>31128141.09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2" t="s">
        <v>55</v>
      </c>
      <c r="B43" s="13"/>
      <c r="C43" s="13">
        <v>0</v>
      </c>
      <c r="D43" s="13"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2" t="s">
        <v>56</v>
      </c>
      <c r="B44" s="13"/>
      <c r="C44" s="13">
        <v>0</v>
      </c>
      <c r="D44" s="13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2" t="s">
        <v>57</v>
      </c>
      <c r="B45" s="13"/>
      <c r="C45" s="13">
        <v>0</v>
      </c>
      <c r="D45" s="13"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2" t="s">
        <v>58</v>
      </c>
      <c r="B46" s="13"/>
      <c r="C46" s="13">
        <v>0</v>
      </c>
      <c r="D46" s="13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2" t="s">
        <v>59</v>
      </c>
      <c r="B47" s="13">
        <v>37393626.25</v>
      </c>
      <c r="C47" s="13">
        <v>37328593.859999999</v>
      </c>
      <c r="D47" s="13">
        <v>37263561.469999999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2" t="s">
        <v>60</v>
      </c>
      <c r="B48" s="13"/>
      <c r="C48" s="13"/>
      <c r="D48" s="13">
        <v>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2" t="s">
        <v>61</v>
      </c>
      <c r="B49" s="14">
        <v>37393626.25</v>
      </c>
      <c r="C49" s="14">
        <v>37328593.859999999</v>
      </c>
      <c r="D49" s="14">
        <v>37263561.469999999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>
      <c r="A50" s="12" t="s">
        <v>62</v>
      </c>
      <c r="B50" s="13"/>
      <c r="C50" s="13"/>
      <c r="D50" s="13">
        <v>0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2" t="s">
        <v>63</v>
      </c>
      <c r="B51" s="13"/>
      <c r="C51" s="13"/>
      <c r="D51" s="13">
        <v>0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2" t="s">
        <v>64</v>
      </c>
      <c r="B52" s="13">
        <v>0</v>
      </c>
      <c r="C52" s="13"/>
      <c r="D52" s="13">
        <v>0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2" t="s">
        <v>65</v>
      </c>
      <c r="B53" s="13">
        <v>5000025</v>
      </c>
      <c r="C53" s="13">
        <v>5000025</v>
      </c>
      <c r="D53" s="13">
        <v>5000025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2" t="s">
        <v>66</v>
      </c>
      <c r="B54" s="13">
        <v>123300</v>
      </c>
      <c r="C54" s="13">
        <v>123300</v>
      </c>
      <c r="D54" s="13">
        <v>123300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2" t="s">
        <v>67</v>
      </c>
      <c r="B55" s="14">
        <v>73847101.370000005</v>
      </c>
      <c r="C55" s="14">
        <v>74178832.950000003</v>
      </c>
      <c r="D55" s="14">
        <v>74177459.819999993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>
      <c r="A56" s="12" t="s">
        <v>68</v>
      </c>
      <c r="B56" s="15">
        <v>76083766.079999998</v>
      </c>
      <c r="C56" s="15">
        <v>76265413.769999996</v>
      </c>
      <c r="D56" s="15">
        <v>76290518.129999995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2" t="s">
        <v>69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2" t="s">
        <v>70</v>
      </c>
      <c r="B59" s="13"/>
      <c r="C59" s="13"/>
      <c r="D59" s="13">
        <v>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2" t="s">
        <v>71</v>
      </c>
      <c r="B60" s="13"/>
      <c r="C60" s="13"/>
      <c r="D60" s="13">
        <v>0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2" t="s">
        <v>72</v>
      </c>
      <c r="B61" s="13"/>
      <c r="C61" s="13"/>
      <c r="D61" s="13">
        <v>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2" t="s">
        <v>73</v>
      </c>
      <c r="B62" s="13">
        <v>1043683.16</v>
      </c>
      <c r="C62" s="13">
        <v>1301281.6599999999</v>
      </c>
      <c r="D62" s="13">
        <v>742178.16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2" t="s">
        <v>74</v>
      </c>
      <c r="B63" s="13"/>
      <c r="C63" s="13"/>
      <c r="D63" s="13">
        <v>0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2" t="s">
        <v>75</v>
      </c>
      <c r="B64" s="13"/>
      <c r="C64" s="13"/>
      <c r="D64" s="13">
        <v>0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2" t="s">
        <v>76</v>
      </c>
      <c r="B65" s="13">
        <v>4787699.76</v>
      </c>
      <c r="C65" s="13">
        <v>4833315.97</v>
      </c>
      <c r="D65" s="13">
        <v>4874995.13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2" t="s">
        <v>77</v>
      </c>
      <c r="B66" s="13"/>
      <c r="C66" s="13"/>
      <c r="D66" s="13">
        <v>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2" t="s">
        <v>78</v>
      </c>
      <c r="B67" s="13"/>
      <c r="C67" s="13"/>
      <c r="D67" s="13"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2" t="s">
        <v>79</v>
      </c>
      <c r="B68" s="13">
        <v>3437676</v>
      </c>
      <c r="C68" s="13">
        <v>3437676</v>
      </c>
      <c r="D68" s="13">
        <v>4125000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2" t="s">
        <v>80</v>
      </c>
      <c r="B69" s="13"/>
      <c r="C69" s="13"/>
      <c r="D69" s="13">
        <v>0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2" t="s">
        <v>81</v>
      </c>
      <c r="B70" s="13"/>
      <c r="C70" s="13"/>
      <c r="D70" s="13">
        <v>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2" t="s">
        <v>82</v>
      </c>
      <c r="B71" s="13"/>
      <c r="C71" s="13"/>
      <c r="D71" s="13">
        <v>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2" t="s">
        <v>83</v>
      </c>
      <c r="B72" s="14">
        <v>9269058.9199999999</v>
      </c>
      <c r="C72" s="14">
        <v>9572273.629999999</v>
      </c>
      <c r="D72" s="14">
        <v>9742173.2899999991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2" t="s">
        <v>84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2" t="s">
        <v>85</v>
      </c>
      <c r="B74" s="13"/>
      <c r="C74" s="13"/>
      <c r="D74" s="13">
        <v>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2" t="s">
        <v>86</v>
      </c>
      <c r="B75" s="13"/>
      <c r="C75" s="13"/>
      <c r="D75" s="13">
        <v>0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2" t="s">
        <v>87</v>
      </c>
      <c r="B76" s="13"/>
      <c r="C76" s="13"/>
      <c r="D76" s="13">
        <v>0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2" t="s">
        <v>88</v>
      </c>
      <c r="B77" s="13"/>
      <c r="C77" s="13"/>
      <c r="D77" s="13">
        <v>0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2" t="s">
        <v>89</v>
      </c>
      <c r="B78" s="13"/>
      <c r="C78" s="13"/>
      <c r="D78" s="13">
        <v>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2" t="s">
        <v>90</v>
      </c>
      <c r="B79" s="13">
        <v>20000000</v>
      </c>
      <c r="C79" s="13">
        <v>20000000</v>
      </c>
      <c r="D79" s="13">
        <v>20000000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2" t="s">
        <v>91</v>
      </c>
      <c r="B80" s="13"/>
      <c r="C80" s="13"/>
      <c r="D80" s="13">
        <v>0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2" t="s">
        <v>92</v>
      </c>
      <c r="B81" s="13"/>
      <c r="C81" s="13"/>
      <c r="D81" s="13">
        <v>0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2" t="s">
        <v>93</v>
      </c>
      <c r="B82" s="14">
        <v>20000000</v>
      </c>
      <c r="C82" s="14">
        <v>20000000</v>
      </c>
      <c r="D82" s="14">
        <v>20000000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2" t="s">
        <v>94</v>
      </c>
      <c r="B83" s="15">
        <v>29269058.920000002</v>
      </c>
      <c r="C83" s="15">
        <v>29572273.629999999</v>
      </c>
      <c r="D83" s="15">
        <v>29742173.289999999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5">
      <c r="A84" s="12" t="s">
        <v>95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2" t="s">
        <v>96</v>
      </c>
      <c r="B85" s="13">
        <v>50000000</v>
      </c>
      <c r="C85" s="13">
        <v>50000000</v>
      </c>
      <c r="D85" s="13">
        <v>50000000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2" t="s">
        <v>97</v>
      </c>
      <c r="B86" s="13">
        <v>80476.67</v>
      </c>
      <c r="C86" s="13">
        <v>80476.67</v>
      </c>
      <c r="D86" s="13">
        <v>80476.67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2" t="s">
        <v>98</v>
      </c>
      <c r="B87" s="13"/>
      <c r="C87" s="13"/>
      <c r="D87" s="13">
        <v>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2" t="s">
        <v>99</v>
      </c>
      <c r="B88" s="13"/>
      <c r="C88" s="13"/>
      <c r="D88" s="13">
        <v>0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2" t="s">
        <v>100</v>
      </c>
      <c r="B89" s="13"/>
      <c r="C89" s="16"/>
      <c r="D89" s="16">
        <v>0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2" t="s">
        <v>101</v>
      </c>
      <c r="B90" s="13">
        <v>-3265769.51</v>
      </c>
      <c r="C90" s="16">
        <v>-3387336.53</v>
      </c>
      <c r="D90" s="16">
        <v>-3532131.83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2" t="s">
        <v>102</v>
      </c>
      <c r="B91" s="14">
        <v>46814707.159999996</v>
      </c>
      <c r="C91" s="14">
        <v>46693140.140000001</v>
      </c>
      <c r="D91" s="14">
        <v>46548344.840000004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12" t="s">
        <v>103</v>
      </c>
      <c r="B92" s="13"/>
      <c r="C92" s="13"/>
      <c r="D92" s="13">
        <v>0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2" t="s">
        <v>104</v>
      </c>
      <c r="B93" s="15">
        <v>46814707.159999996</v>
      </c>
      <c r="C93" s="15">
        <v>46693140.140000001</v>
      </c>
      <c r="D93" s="15">
        <v>46548344.840000004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5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7" t="s">
        <v>105</v>
      </c>
      <c r="B95" s="18">
        <v>76083766.079999998</v>
      </c>
      <c r="C95" s="18">
        <v>76265413.769999996</v>
      </c>
      <c r="D95" s="18">
        <v>76290518.129999995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>
      <c r="A96" s="19"/>
      <c r="B96" s="20">
        <v>0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7" ht="18.75">
      <c r="A97" s="21" t="s">
        <v>106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1:17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7">
      <c r="A99" s="25" t="s">
        <v>1</v>
      </c>
      <c r="B99" s="26"/>
      <c r="C99" s="26"/>
      <c r="D99" s="26"/>
      <c r="E99" s="37" t="e">
        <f>1-E105/E102</f>
        <v>#DIV/0!</v>
      </c>
      <c r="F99" s="37" t="e">
        <f>1-F105/F102</f>
        <v>#DIV/0!</v>
      </c>
      <c r="G99" s="37" t="e">
        <f>1-G105/G102</f>
        <v>#DIV/0!</v>
      </c>
      <c r="H99" s="37" t="e">
        <f>1-H105/H102</f>
        <v>#DIV/0!</v>
      </c>
      <c r="I99" s="37" t="e">
        <f>1-I105/I102</f>
        <v>#DIV/0!</v>
      </c>
      <c r="J99" s="26"/>
      <c r="K99" s="26"/>
      <c r="L99" s="26"/>
      <c r="M99" s="26"/>
      <c r="N99" s="26"/>
      <c r="O99" s="26"/>
    </row>
    <row r="100" spans="1:17">
      <c r="A100" s="27" t="s">
        <v>107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spans="1:17">
      <c r="A101" s="10" t="s">
        <v>3</v>
      </c>
      <c r="B101" s="11"/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</row>
    <row r="102" spans="1:17">
      <c r="A102" s="12" t="s">
        <v>109</v>
      </c>
      <c r="B102" s="14"/>
      <c r="C102" s="14">
        <v>0</v>
      </c>
      <c r="D102" s="14">
        <v>0</v>
      </c>
      <c r="E102" s="14">
        <v>0</v>
      </c>
      <c r="F102" s="14"/>
      <c r="G102" s="14"/>
      <c r="H102" s="14"/>
      <c r="I102" s="14">
        <v>0</v>
      </c>
      <c r="J102" s="14">
        <v>0</v>
      </c>
      <c r="K102" s="14">
        <v>0</v>
      </c>
      <c r="L102" s="14"/>
      <c r="M102" s="14"/>
      <c r="N102" s="14">
        <v>0</v>
      </c>
      <c r="O102" s="14">
        <f>SUM(C102:N102)</f>
        <v>0</v>
      </c>
      <c r="P102" s="31"/>
      <c r="Q102" s="31"/>
    </row>
    <row r="103" spans="1:17">
      <c r="A103" s="28" t="s">
        <v>110</v>
      </c>
      <c r="B103" s="13"/>
      <c r="C103" s="13">
        <v>0</v>
      </c>
      <c r="D103" s="13">
        <v>0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ref="O103:O128" si="0">SUM(C103:N103)</f>
        <v>0</v>
      </c>
      <c r="P103" s="31"/>
      <c r="Q103" s="31"/>
    </row>
    <row r="104" spans="1:17">
      <c r="A104" s="28" t="s">
        <v>111</v>
      </c>
      <c r="B104" s="13"/>
      <c r="C104" s="13">
        <v>0</v>
      </c>
      <c r="D104" s="13">
        <v>0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0"/>
        <v>0</v>
      </c>
      <c r="P104" s="31"/>
      <c r="Q104" s="31"/>
    </row>
    <row r="105" spans="1:17">
      <c r="A105" s="12" t="s">
        <v>112</v>
      </c>
      <c r="B105" s="14"/>
      <c r="C105" s="14">
        <v>0</v>
      </c>
      <c r="D105" s="14">
        <v>0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0"/>
        <v>0</v>
      </c>
      <c r="P105" s="31"/>
      <c r="Q105" s="31"/>
    </row>
    <row r="106" spans="1:17">
      <c r="A106" s="28" t="s">
        <v>113</v>
      </c>
      <c r="B106" s="13"/>
      <c r="C106" s="13"/>
      <c r="D106" s="13">
        <v>0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0"/>
        <v>0</v>
      </c>
      <c r="P106" s="31"/>
      <c r="Q106" s="31"/>
    </row>
    <row r="107" spans="1:17">
      <c r="A107" s="28" t="s">
        <v>114</v>
      </c>
      <c r="B107" s="13"/>
      <c r="C107" s="13"/>
      <c r="D107" s="13">
        <v>0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0"/>
        <v>0</v>
      </c>
      <c r="P107" s="31"/>
      <c r="Q107" s="31"/>
    </row>
    <row r="108" spans="1:17">
      <c r="A108" s="12" t="s">
        <v>115</v>
      </c>
      <c r="B108" s="13"/>
      <c r="C108" s="13">
        <v>44365</v>
      </c>
      <c r="D108" s="13">
        <v>44365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0"/>
        <v>88730</v>
      </c>
      <c r="P108" s="31"/>
      <c r="Q108" s="31"/>
    </row>
    <row r="109" spans="1:17">
      <c r="A109" s="12" t="s">
        <v>116</v>
      </c>
      <c r="B109" s="13"/>
      <c r="C109" s="13">
        <v>0</v>
      </c>
      <c r="D109" s="13">
        <v>0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0"/>
        <v>0</v>
      </c>
      <c r="P109" s="31"/>
      <c r="Q109" s="31"/>
    </row>
    <row r="110" spans="1:17">
      <c r="A110" s="12" t="s">
        <v>117</v>
      </c>
      <c r="B110" s="13"/>
      <c r="C110" s="13">
        <v>77178.02</v>
      </c>
      <c r="D110" s="13">
        <v>100325.3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0"/>
        <v>177503.32</v>
      </c>
      <c r="P110" s="31"/>
      <c r="Q110" s="31"/>
    </row>
    <row r="111" spans="1:17">
      <c r="A111" s="12" t="s">
        <v>118</v>
      </c>
      <c r="B111" s="13"/>
      <c r="C111" s="13">
        <v>44</v>
      </c>
      <c r="D111" s="13">
        <v>105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0"/>
        <v>149</v>
      </c>
      <c r="P111" s="31"/>
      <c r="Q111" s="31"/>
    </row>
    <row r="112" spans="1:17">
      <c r="A112" s="12" t="s">
        <v>119</v>
      </c>
      <c r="B112" s="13"/>
      <c r="C112" s="13"/>
      <c r="D112" s="13"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0"/>
        <v>0</v>
      </c>
      <c r="P112" s="31"/>
      <c r="Q112" s="31"/>
    </row>
    <row r="113" spans="1:17">
      <c r="A113" s="12" t="s">
        <v>120</v>
      </c>
      <c r="B113" s="13"/>
      <c r="C113" s="13"/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0"/>
        <v>0</v>
      </c>
      <c r="P113" s="31"/>
      <c r="Q113" s="31"/>
    </row>
    <row r="114" spans="1:17">
      <c r="A114" s="28" t="s">
        <v>121</v>
      </c>
      <c r="B114" s="13"/>
      <c r="C114" s="13"/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0"/>
        <v>0</v>
      </c>
      <c r="P114" s="31"/>
      <c r="Q114" s="31"/>
    </row>
    <row r="115" spans="1:17">
      <c r="A115" s="12" t="s">
        <v>122</v>
      </c>
      <c r="B115" s="13"/>
      <c r="C115" s="13"/>
      <c r="D115" s="13">
        <v>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0"/>
        <v>0</v>
      </c>
      <c r="P115" s="31"/>
      <c r="Q115" s="31"/>
    </row>
    <row r="116" spans="1:17">
      <c r="A116" s="12" t="s">
        <v>123</v>
      </c>
      <c r="B116" s="13"/>
      <c r="C116" s="13">
        <v>0</v>
      </c>
      <c r="D116" s="13">
        <v>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f t="shared" si="0"/>
        <v>0</v>
      </c>
      <c r="P116" s="31"/>
      <c r="Q116" s="31"/>
    </row>
    <row r="117" spans="1:17">
      <c r="A117" s="28" t="s">
        <v>124</v>
      </c>
      <c r="B117" s="13"/>
      <c r="C117" s="13">
        <v>0</v>
      </c>
      <c r="D117" s="13">
        <v>0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0"/>
        <v>0</v>
      </c>
      <c r="P117" s="31"/>
      <c r="Q117" s="31"/>
    </row>
    <row r="118" spans="1:17">
      <c r="A118" s="12" t="s">
        <v>125</v>
      </c>
      <c r="B118" s="14"/>
      <c r="C118" s="14">
        <v>-121587.02</v>
      </c>
      <c r="D118" s="14">
        <v>-144795.29999999999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0"/>
        <v>-266382.32</v>
      </c>
      <c r="P118" s="31"/>
      <c r="Q118" s="31"/>
    </row>
    <row r="119" spans="1:17">
      <c r="A119" s="12" t="s">
        <v>126</v>
      </c>
      <c r="B119" s="13"/>
      <c r="C119" s="13">
        <v>20</v>
      </c>
      <c r="D119" s="13">
        <v>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0"/>
        <v>20</v>
      </c>
      <c r="P119" s="31"/>
      <c r="Q119" s="31"/>
    </row>
    <row r="120" spans="1:17">
      <c r="A120" s="12" t="s">
        <v>127</v>
      </c>
      <c r="B120" s="13"/>
      <c r="C120" s="13"/>
      <c r="D120" s="13">
        <v>0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0"/>
        <v>0</v>
      </c>
      <c r="P120" s="31"/>
      <c r="Q120" s="31"/>
    </row>
    <row r="121" spans="1:17">
      <c r="A121" s="12" t="s">
        <v>128</v>
      </c>
      <c r="B121" s="14"/>
      <c r="C121" s="14">
        <v>-121567.02</v>
      </c>
      <c r="D121" s="14">
        <v>-144795.29999999999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0"/>
        <v>-266362.32</v>
      </c>
      <c r="P121" s="31"/>
      <c r="Q121" s="31"/>
    </row>
    <row r="122" spans="1:17">
      <c r="A122" s="28" t="s">
        <v>129</v>
      </c>
      <c r="B122" s="13"/>
      <c r="C122" s="13">
        <v>0</v>
      </c>
      <c r="D122" s="13">
        <v>0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0"/>
        <v>0</v>
      </c>
      <c r="P122" s="31"/>
      <c r="Q122" s="31"/>
    </row>
    <row r="123" spans="1:17">
      <c r="A123" s="12" t="s">
        <v>130</v>
      </c>
      <c r="B123" s="14"/>
      <c r="C123" s="14">
        <v>-121567.02</v>
      </c>
      <c r="D123" s="14">
        <v>-144795.29999999999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0"/>
        <v>-266362.32</v>
      </c>
      <c r="P123" s="31"/>
      <c r="Q123" s="31"/>
    </row>
    <row r="124" spans="1:17">
      <c r="A124" s="12" t="s">
        <v>131</v>
      </c>
      <c r="B124" s="14"/>
      <c r="C124" s="14">
        <v>-121567.02</v>
      </c>
      <c r="D124" s="14">
        <v>-144795.29999999999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si="0"/>
        <v>-266362.32</v>
      </c>
      <c r="P124" s="31"/>
      <c r="Q124" s="31"/>
    </row>
    <row r="125" spans="1:17">
      <c r="A125" s="12" t="s">
        <v>132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>
        <v>0</v>
      </c>
      <c r="L125" s="13"/>
      <c r="M125" s="13">
        <v>0</v>
      </c>
      <c r="N125" s="13">
        <v>0</v>
      </c>
      <c r="O125" s="13">
        <f t="shared" si="0"/>
        <v>0</v>
      </c>
      <c r="P125" s="31"/>
      <c r="Q125" s="31"/>
    </row>
    <row r="126" spans="1:17">
      <c r="A126" s="12" t="s">
        <v>133</v>
      </c>
      <c r="B126" s="13"/>
      <c r="C126" s="13">
        <f>C124-(C114+C119-C120+C116+C117)*0.75</f>
        <v>-121582.02</v>
      </c>
      <c r="D126" s="13">
        <f t="shared" ref="D126:O126" si="1">D124-(D114+D119-D120+D116+D117)*0.75</f>
        <v>-144795.29999999999</v>
      </c>
      <c r="E126" s="13">
        <f t="shared" si="1"/>
        <v>0</v>
      </c>
      <c r="F126" s="13">
        <f t="shared" si="1"/>
        <v>0</v>
      </c>
      <c r="G126" s="13">
        <f t="shared" si="1"/>
        <v>0</v>
      </c>
      <c r="H126" s="13">
        <f t="shared" si="1"/>
        <v>0</v>
      </c>
      <c r="I126" s="13">
        <f t="shared" si="1"/>
        <v>0</v>
      </c>
      <c r="J126" s="13">
        <f t="shared" si="1"/>
        <v>0</v>
      </c>
      <c r="K126" s="13">
        <f t="shared" ref="K126:N126" si="2">K124-(K114+K119-K120+K116+K117)*0.75</f>
        <v>0</v>
      </c>
      <c r="L126" s="13">
        <f t="shared" si="2"/>
        <v>0</v>
      </c>
      <c r="M126" s="13">
        <f t="shared" si="2"/>
        <v>0</v>
      </c>
      <c r="N126" s="13">
        <f t="shared" si="2"/>
        <v>0</v>
      </c>
      <c r="O126" s="13">
        <f t="shared" si="1"/>
        <v>-266377.32</v>
      </c>
      <c r="P126" s="31"/>
      <c r="Q126" s="31"/>
    </row>
    <row r="127" spans="1:17">
      <c r="A127" s="12" t="s">
        <v>134</v>
      </c>
      <c r="B127" s="13"/>
      <c r="C127" s="13">
        <f>C126</f>
        <v>-121582.02</v>
      </c>
      <c r="D127" s="13">
        <f>D126</f>
        <v>-144795.29999999999</v>
      </c>
      <c r="E127" s="13">
        <f>E126</f>
        <v>0</v>
      </c>
      <c r="F127" s="13">
        <f t="shared" ref="F127:J127" si="3">F126</f>
        <v>0</v>
      </c>
      <c r="G127" s="13">
        <f t="shared" si="3"/>
        <v>0</v>
      </c>
      <c r="H127" s="13">
        <f t="shared" si="3"/>
        <v>0</v>
      </c>
      <c r="I127" s="13">
        <f t="shared" si="3"/>
        <v>0</v>
      </c>
      <c r="J127" s="13">
        <f t="shared" si="3"/>
        <v>0</v>
      </c>
      <c r="K127" s="13">
        <f t="shared" ref="K127:N127" si="4">K126</f>
        <v>0</v>
      </c>
      <c r="L127" s="13">
        <f t="shared" si="4"/>
        <v>0</v>
      </c>
      <c r="M127" s="13">
        <f t="shared" si="4"/>
        <v>0</v>
      </c>
      <c r="N127" s="13">
        <f t="shared" si="4"/>
        <v>0</v>
      </c>
      <c r="O127" s="13">
        <f t="shared" si="0"/>
        <v>-266377.32</v>
      </c>
      <c r="P127" s="31"/>
      <c r="Q127" s="31"/>
    </row>
    <row r="128" spans="1:17">
      <c r="A128" s="12" t="s">
        <v>135</v>
      </c>
      <c r="B128" s="13"/>
      <c r="C128" s="13"/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/>
      <c r="L128" s="13"/>
      <c r="M128" s="13"/>
      <c r="N128" s="13"/>
      <c r="O128" s="13">
        <f t="shared" si="0"/>
        <v>0</v>
      </c>
      <c r="P128" s="31"/>
      <c r="Q128" s="31"/>
    </row>
    <row r="130" spans="1:17">
      <c r="O130" s="31"/>
    </row>
    <row r="132" spans="1:17">
      <c r="A132" s="33"/>
      <c r="B132" s="33"/>
      <c r="C132" s="34"/>
      <c r="D132" s="34"/>
      <c r="E132" s="34"/>
      <c r="F132" s="34"/>
      <c r="G132" s="34">
        <v>0</v>
      </c>
      <c r="H132" s="34">
        <v>0</v>
      </c>
      <c r="I132" s="34"/>
      <c r="J132" s="34"/>
      <c r="K132" s="34"/>
      <c r="L132" s="34"/>
      <c r="M132" s="34"/>
      <c r="N132" s="34"/>
      <c r="O132" s="34"/>
    </row>
    <row r="133" spans="1:17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  <c r="P133" s="35"/>
      <c r="Q133" s="35"/>
    </row>
    <row r="134" spans="1:17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7">
      <c r="A135" s="12" t="s">
        <v>137</v>
      </c>
      <c r="B135" s="13"/>
      <c r="C135" s="13">
        <v>0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0</v>
      </c>
      <c r="P135" s="31"/>
      <c r="Q135" s="31"/>
    </row>
    <row r="136" spans="1:17">
      <c r="A136" s="12" t="s">
        <v>138</v>
      </c>
      <c r="B136" s="13"/>
      <c r="C136" s="13">
        <v>0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9" si="5">SUM(C136:N136)</f>
        <v>0</v>
      </c>
      <c r="P136" s="31"/>
      <c r="Q136" s="31"/>
    </row>
    <row r="137" spans="1:17">
      <c r="A137" s="12" t="s">
        <v>139</v>
      </c>
      <c r="B137" s="13"/>
      <c r="C137" s="13">
        <v>154907</v>
      </c>
      <c r="D137" s="13">
        <v>680000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5"/>
        <v>834907</v>
      </c>
      <c r="P137" s="31"/>
      <c r="Q137" s="31"/>
    </row>
    <row r="138" spans="1:17">
      <c r="A138" s="12" t="s">
        <v>140</v>
      </c>
      <c r="B138" s="13"/>
      <c r="C138" s="13">
        <v>154907</v>
      </c>
      <c r="D138" s="13">
        <v>680000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5"/>
        <v>834907</v>
      </c>
      <c r="P138" s="31"/>
      <c r="Q138" s="31"/>
    </row>
    <row r="139" spans="1:17">
      <c r="A139" s="12" t="s">
        <v>141</v>
      </c>
      <c r="B139" s="13"/>
      <c r="C139" s="13">
        <v>0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5"/>
        <v>0</v>
      </c>
      <c r="P139" s="31"/>
      <c r="Q139" s="31"/>
    </row>
    <row r="140" spans="1:17">
      <c r="A140" s="12" t="s">
        <v>142</v>
      </c>
      <c r="B140" s="13"/>
      <c r="C140" s="13">
        <v>160642.99</v>
      </c>
      <c r="D140" s="13">
        <v>67379.929999999993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5"/>
        <v>228022.91999999998</v>
      </c>
      <c r="P140" s="31"/>
      <c r="Q140" s="31"/>
    </row>
    <row r="141" spans="1:17">
      <c r="A141" s="12" t="s">
        <v>143</v>
      </c>
      <c r="B141" s="13"/>
      <c r="C141" s="13">
        <v>0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5"/>
        <v>0</v>
      </c>
      <c r="P141" s="31"/>
      <c r="Q141" s="31"/>
    </row>
    <row r="142" spans="1:17">
      <c r="A142" s="12" t="s">
        <v>144</v>
      </c>
      <c r="B142" s="13"/>
      <c r="C142" s="13">
        <v>5368.54</v>
      </c>
      <c r="D142" s="13">
        <v>24128.629999999997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5"/>
        <v>29497.17</v>
      </c>
      <c r="P142" s="31"/>
      <c r="Q142" s="31"/>
    </row>
    <row r="143" spans="1:17">
      <c r="A143" s="12" t="s">
        <v>145</v>
      </c>
      <c r="B143" s="13"/>
      <c r="C143" s="13">
        <v>166011.53</v>
      </c>
      <c r="D143" s="13">
        <v>91508.56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5"/>
        <v>257520.09</v>
      </c>
      <c r="P143" s="31"/>
      <c r="Q143" s="31"/>
    </row>
    <row r="144" spans="1:17">
      <c r="A144" s="12" t="s">
        <v>146</v>
      </c>
      <c r="B144" s="13"/>
      <c r="C144" s="13">
        <v>-11104.529999999999</v>
      </c>
      <c r="D144" s="13">
        <v>588491.43999999994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5"/>
        <v>577386.90999999992</v>
      </c>
      <c r="P144" s="31"/>
      <c r="Q144" s="31"/>
    </row>
    <row r="145" spans="1:17">
      <c r="A145" s="12" t="s">
        <v>147</v>
      </c>
      <c r="B145" s="13"/>
      <c r="C145" s="13">
        <v>0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5"/>
        <v>0</v>
      </c>
      <c r="P145" s="31"/>
      <c r="Q145" s="31"/>
    </row>
    <row r="146" spans="1:17">
      <c r="A146" s="12" t="s">
        <v>148</v>
      </c>
      <c r="B146" s="13"/>
      <c r="C146" s="13">
        <v>0</v>
      </c>
      <c r="D146" s="13">
        <v>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5"/>
        <v>0</v>
      </c>
      <c r="P146" s="31"/>
      <c r="Q146" s="31"/>
    </row>
    <row r="147" spans="1:17">
      <c r="A147" s="12" t="s">
        <v>149</v>
      </c>
      <c r="B147" s="13"/>
      <c r="C147" s="13">
        <v>0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5"/>
        <v>0</v>
      </c>
      <c r="P147" s="31"/>
      <c r="Q147" s="31"/>
    </row>
    <row r="148" spans="1:17">
      <c r="A148" s="12" t="s">
        <v>150</v>
      </c>
      <c r="B148" s="13"/>
      <c r="C148" s="13">
        <v>0</v>
      </c>
      <c r="D148" s="13">
        <v>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5"/>
        <v>0</v>
      </c>
      <c r="P148" s="31"/>
      <c r="Q148" s="31"/>
    </row>
    <row r="149" spans="1:17">
      <c r="A149" s="12" t="s">
        <v>151</v>
      </c>
      <c r="B149" s="13"/>
      <c r="C149" s="13">
        <v>0</v>
      </c>
      <c r="D149" s="13"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5"/>
        <v>0</v>
      </c>
      <c r="P149" s="31"/>
      <c r="Q149" s="31"/>
    </row>
    <row r="150" spans="1:17">
      <c r="A150" s="12" t="s">
        <v>152</v>
      </c>
      <c r="B150" s="13"/>
      <c r="C150" s="13">
        <v>0</v>
      </c>
      <c r="D150" s="13">
        <v>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5"/>
        <v>0</v>
      </c>
      <c r="P150" s="31"/>
      <c r="Q150" s="31"/>
    </row>
    <row r="151" spans="1:17">
      <c r="A151" s="12" t="s">
        <v>153</v>
      </c>
      <c r="B151" s="13"/>
      <c r="C151" s="13">
        <v>0</v>
      </c>
      <c r="D151" s="13">
        <v>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5"/>
        <v>0</v>
      </c>
      <c r="P151" s="31"/>
      <c r="Q151" s="31"/>
    </row>
    <row r="152" spans="1:17">
      <c r="A152" s="12" t="s">
        <v>154</v>
      </c>
      <c r="B152" s="13"/>
      <c r="C152" s="13">
        <v>3977.95</v>
      </c>
      <c r="D152" s="13">
        <v>560681.44999999995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5"/>
        <v>564659.39999999991</v>
      </c>
      <c r="P152" s="31"/>
      <c r="Q152" s="31"/>
    </row>
    <row r="153" spans="1:17">
      <c r="A153" s="12" t="s">
        <v>155</v>
      </c>
      <c r="B153" s="13"/>
      <c r="C153" s="13">
        <v>0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5"/>
        <v>0</v>
      </c>
      <c r="P153" s="31"/>
      <c r="Q153" s="31"/>
    </row>
    <row r="154" spans="1:17">
      <c r="A154" s="12" t="s">
        <v>156</v>
      </c>
      <c r="B154" s="13"/>
      <c r="C154" s="13">
        <v>0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5"/>
        <v>0</v>
      </c>
      <c r="P154" s="31"/>
      <c r="Q154" s="31"/>
    </row>
    <row r="155" spans="1:17">
      <c r="A155" s="12" t="s">
        <v>157</v>
      </c>
      <c r="B155" s="13"/>
      <c r="C155" s="13">
        <v>0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5"/>
        <v>0</v>
      </c>
      <c r="P155" s="31"/>
      <c r="Q155" s="31"/>
    </row>
    <row r="156" spans="1:17">
      <c r="A156" s="12" t="s">
        <v>158</v>
      </c>
      <c r="B156" s="13"/>
      <c r="C156" s="13">
        <v>3977.95</v>
      </c>
      <c r="D156" s="13">
        <v>560681.44999999995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5"/>
        <v>564659.39999999991</v>
      </c>
      <c r="P156" s="31"/>
      <c r="Q156" s="31"/>
    </row>
    <row r="157" spans="1:17">
      <c r="A157" s="12" t="s">
        <v>159</v>
      </c>
      <c r="B157" s="13"/>
      <c r="C157" s="13">
        <v>-3977.95</v>
      </c>
      <c r="D157" s="13">
        <v>-560681.44999999995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5"/>
        <v>-564659.39999999991</v>
      </c>
      <c r="P157" s="31"/>
      <c r="Q157" s="31"/>
    </row>
    <row r="158" spans="1:17">
      <c r="A158" s="12" t="s">
        <v>160</v>
      </c>
      <c r="B158" s="13"/>
      <c r="C158" s="13">
        <v>0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5"/>
        <v>0</v>
      </c>
      <c r="P158" s="31"/>
      <c r="Q158" s="31"/>
    </row>
    <row r="159" spans="1:17">
      <c r="A159" s="12" t="s">
        <v>161</v>
      </c>
      <c r="B159" s="13"/>
      <c r="C159" s="13">
        <v>0</v>
      </c>
      <c r="D159" s="13">
        <v>0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5"/>
        <v>0</v>
      </c>
      <c r="P159" s="31"/>
      <c r="Q159" s="31"/>
    </row>
    <row r="160" spans="1:17">
      <c r="A160" s="12" t="s">
        <v>162</v>
      </c>
      <c r="B160" s="13"/>
      <c r="C160" s="13">
        <v>0</v>
      </c>
      <c r="D160" s="13">
        <v>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5"/>
        <v>0</v>
      </c>
      <c r="P160" s="31"/>
      <c r="Q160" s="31"/>
    </row>
    <row r="161" spans="1:17">
      <c r="A161" s="12" t="s">
        <v>163</v>
      </c>
      <c r="B161" s="13"/>
      <c r="C161" s="13">
        <v>0</v>
      </c>
      <c r="D161" s="13">
        <v>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5"/>
        <v>0</v>
      </c>
      <c r="P161" s="31"/>
      <c r="Q161" s="31"/>
    </row>
    <row r="162" spans="1:17">
      <c r="A162" s="12" t="s">
        <v>164</v>
      </c>
      <c r="B162" s="13"/>
      <c r="C162" s="13">
        <v>0</v>
      </c>
      <c r="D162" s="13">
        <v>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5"/>
        <v>0</v>
      </c>
      <c r="P162" s="31"/>
      <c r="Q162" s="31"/>
    </row>
    <row r="163" spans="1:17">
      <c r="A163" s="12" t="s">
        <v>165</v>
      </c>
      <c r="B163" s="13"/>
      <c r="C163" s="13">
        <v>0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5"/>
        <v>0</v>
      </c>
      <c r="P163" s="31"/>
      <c r="Q163" s="31"/>
    </row>
    <row r="164" spans="1:17">
      <c r="A164" s="12" t="s">
        <v>166</v>
      </c>
      <c r="B164" s="13"/>
      <c r="C164" s="13">
        <v>0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5"/>
        <v>0</v>
      </c>
      <c r="P164" s="31"/>
      <c r="Q164" s="31"/>
    </row>
    <row r="165" spans="1:17">
      <c r="A165" s="12" t="s">
        <v>167</v>
      </c>
      <c r="B165" s="13"/>
      <c r="C165" s="13">
        <v>0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5"/>
        <v>0</v>
      </c>
      <c r="P165" s="31"/>
      <c r="Q165" s="31"/>
    </row>
    <row r="166" spans="1:17">
      <c r="A166" s="12" t="s">
        <v>168</v>
      </c>
      <c r="B166" s="13"/>
      <c r="C166" s="13">
        <v>0</v>
      </c>
      <c r="D166" s="13">
        <v>0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5"/>
        <v>0</v>
      </c>
      <c r="P166" s="31"/>
      <c r="Q166" s="31"/>
    </row>
    <row r="167" spans="1:17">
      <c r="A167" s="12" t="s">
        <v>169</v>
      </c>
      <c r="B167" s="13"/>
      <c r="C167" s="13">
        <v>0</v>
      </c>
      <c r="D167" s="13">
        <v>0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5"/>
        <v>0</v>
      </c>
      <c r="P167" s="31"/>
      <c r="Q167" s="31"/>
    </row>
    <row r="168" spans="1:17">
      <c r="A168" s="12" t="s">
        <v>170</v>
      </c>
      <c r="B168" s="13"/>
      <c r="C168" s="13">
        <v>0</v>
      </c>
      <c r="D168" s="13">
        <v>0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5"/>
        <v>0</v>
      </c>
      <c r="P168" s="31"/>
      <c r="Q168" s="31"/>
    </row>
    <row r="169" spans="1:17">
      <c r="A169" s="12" t="s">
        <v>171</v>
      </c>
      <c r="B169" s="13"/>
      <c r="C169" s="13">
        <v>-15082.48</v>
      </c>
      <c r="D169" s="13">
        <v>27809.989999999991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5"/>
        <v>12727.509999999991</v>
      </c>
      <c r="P169" s="31"/>
      <c r="Q169" s="31"/>
    </row>
    <row r="170" spans="1:17">
      <c r="A170" s="12" t="s">
        <v>172</v>
      </c>
      <c r="B170" s="13"/>
      <c r="C170" s="13">
        <v>113193.12</v>
      </c>
      <c r="D170" s="13">
        <v>98110.64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113193.12</v>
      </c>
      <c r="P170" s="31"/>
      <c r="Q170" s="31"/>
    </row>
    <row r="171" spans="1:17">
      <c r="A171" s="12" t="s">
        <v>173</v>
      </c>
      <c r="B171" s="13"/>
      <c r="C171" s="13">
        <v>98110.64</v>
      </c>
      <c r="D171" s="13">
        <v>125920.62999999999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125920.62999999999</v>
      </c>
      <c r="P171" s="31"/>
      <c r="Q171" s="31"/>
    </row>
    <row r="172" spans="1:17">
      <c r="A172" s="12" t="s">
        <v>174</v>
      </c>
      <c r="B172" s="13"/>
      <c r="C172" s="13" t="b">
        <v>1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31"/>
      <c r="Q172" s="31"/>
    </row>
    <row r="173" spans="1:17">
      <c r="A173" s="12" t="s">
        <v>175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31"/>
      <c r="Q173" s="31"/>
    </row>
    <row r="174" spans="1:17">
      <c r="A174" s="12" t="s">
        <v>176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31"/>
      <c r="Q174" s="31"/>
    </row>
    <row r="175" spans="1:17">
      <c r="A175" s="12" t="s">
        <v>177</v>
      </c>
      <c r="B175" s="13"/>
      <c r="C175" s="13">
        <v>-121567.02</v>
      </c>
      <c r="D175" s="13">
        <v>-144795.29999999999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6">SUM(C175:N175)</f>
        <v>-266362.32</v>
      </c>
      <c r="P175" s="31"/>
      <c r="Q175" s="31"/>
    </row>
    <row r="176" spans="1:17">
      <c r="A176" s="12" t="s">
        <v>178</v>
      </c>
      <c r="B176" s="13"/>
      <c r="C176" s="13">
        <v>0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6"/>
        <v>0</v>
      </c>
      <c r="P176" s="31"/>
      <c r="Q176" s="31"/>
    </row>
    <row r="177" spans="1:17">
      <c r="A177" s="12" t="s">
        <v>179</v>
      </c>
      <c r="B177" s="13"/>
      <c r="C177" s="13">
        <v>0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6"/>
        <v>0</v>
      </c>
      <c r="P177" s="31"/>
      <c r="Q177" s="31"/>
    </row>
    <row r="178" spans="1:17">
      <c r="A178" s="12" t="s">
        <v>180</v>
      </c>
      <c r="B178" s="13"/>
      <c r="C178" s="13">
        <v>12145.630000000005</v>
      </c>
      <c r="D178" s="13">
        <v>12145.630000000005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6"/>
        <v>24291.260000000009</v>
      </c>
      <c r="P178" s="31"/>
      <c r="Q178" s="31"/>
    </row>
    <row r="179" spans="1:17">
      <c r="A179" s="12" t="s">
        <v>181</v>
      </c>
      <c r="B179" s="13"/>
      <c r="C179" s="13">
        <v>65032.390000000596</v>
      </c>
      <c r="D179" s="13">
        <v>65032.390000000596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6"/>
        <v>130064.78000000119</v>
      </c>
      <c r="P179" s="31"/>
      <c r="Q179" s="31"/>
    </row>
    <row r="180" spans="1:17">
      <c r="A180" s="12" t="s">
        <v>182</v>
      </c>
      <c r="B180" s="13"/>
      <c r="C180" s="13">
        <v>0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6"/>
        <v>0</v>
      </c>
      <c r="P180" s="31"/>
      <c r="Q180" s="31"/>
    </row>
    <row r="181" spans="1:17">
      <c r="A181" s="12" t="s">
        <v>183</v>
      </c>
      <c r="B181" s="13"/>
      <c r="C181" s="13">
        <v>0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6"/>
        <v>0</v>
      </c>
      <c r="P181" s="31"/>
      <c r="Q181" s="31"/>
    </row>
    <row r="182" spans="1:17">
      <c r="A182" s="12" t="s">
        <v>184</v>
      </c>
      <c r="B182" s="13"/>
      <c r="C182" s="13">
        <v>0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6"/>
        <v>0</v>
      </c>
      <c r="P182" s="31"/>
      <c r="Q182" s="31"/>
    </row>
    <row r="183" spans="1:17">
      <c r="A183" s="12" t="s">
        <v>185</v>
      </c>
      <c r="B183" s="13"/>
      <c r="C183" s="13">
        <v>0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6"/>
        <v>0</v>
      </c>
      <c r="P183" s="31"/>
      <c r="Q183" s="31"/>
    </row>
    <row r="184" spans="1:17">
      <c r="A184" s="12" t="s">
        <v>186</v>
      </c>
      <c r="B184" s="13"/>
      <c r="C184" s="13">
        <v>0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6"/>
        <v>0</v>
      </c>
      <c r="P184" s="31"/>
      <c r="Q184" s="31"/>
    </row>
    <row r="185" spans="1:17">
      <c r="A185" s="12" t="s">
        <v>187</v>
      </c>
      <c r="B185" s="13"/>
      <c r="C185" s="13">
        <v>0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6"/>
        <v>0</v>
      </c>
      <c r="P185" s="31"/>
      <c r="Q185" s="31"/>
    </row>
    <row r="186" spans="1:17">
      <c r="A186" s="12" t="s">
        <v>188</v>
      </c>
      <c r="B186" s="13"/>
      <c r="C186" s="13">
        <v>0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6"/>
        <v>0</v>
      </c>
      <c r="P186" s="31"/>
      <c r="Q186" s="31"/>
    </row>
    <row r="187" spans="1:17">
      <c r="A187" s="12" t="s">
        <v>189</v>
      </c>
      <c r="B187" s="13"/>
      <c r="C187" s="13">
        <v>0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6"/>
        <v>0</v>
      </c>
      <c r="P187" s="31"/>
      <c r="Q187" s="31"/>
    </row>
    <row r="188" spans="1:17">
      <c r="A188" s="12" t="s">
        <v>190</v>
      </c>
      <c r="B188" s="13"/>
      <c r="C188" s="13">
        <v>0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6"/>
        <v>0</v>
      </c>
      <c r="P188" s="31"/>
      <c r="Q188" s="31"/>
    </row>
    <row r="189" spans="1:17">
      <c r="A189" s="12" t="s">
        <v>191</v>
      </c>
      <c r="B189" s="13"/>
      <c r="C189" s="13">
        <v>0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6"/>
        <v>0</v>
      </c>
      <c r="P189" s="31"/>
      <c r="Q189" s="31"/>
    </row>
    <row r="190" spans="1:17">
      <c r="A190" s="12" t="s">
        <v>192</v>
      </c>
      <c r="B190" s="13"/>
      <c r="C190" s="13">
        <v>0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6"/>
        <v>0</v>
      </c>
      <c r="P190" s="31"/>
      <c r="Q190" s="31"/>
    </row>
    <row r="191" spans="1:17">
      <c r="A191" s="12" t="s">
        <v>193</v>
      </c>
      <c r="B191" s="13"/>
      <c r="C191" s="13">
        <v>-19905.589999999815</v>
      </c>
      <c r="D191" s="13">
        <v>1630.72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6"/>
        <v>-18274.869999999813</v>
      </c>
      <c r="P191" s="31"/>
      <c r="Q191" s="31"/>
    </row>
    <row r="192" spans="1:17">
      <c r="A192" s="12" t="s">
        <v>194</v>
      </c>
      <c r="B192" s="13"/>
      <c r="C192" s="13">
        <v>53190.059999999219</v>
      </c>
      <c r="D192" s="13">
        <v>654477.9999999993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6"/>
        <v>707668.05999999854</v>
      </c>
      <c r="P192" s="31"/>
      <c r="Q192" s="31"/>
    </row>
    <row r="193" spans="1:17">
      <c r="A193" s="12" t="s">
        <v>195</v>
      </c>
      <c r="B193" s="13"/>
      <c r="C193" s="13">
        <v>0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6"/>
        <v>0</v>
      </c>
      <c r="P193" s="31"/>
      <c r="Q193" s="31"/>
    </row>
    <row r="194" spans="1:17">
      <c r="A194" s="12" t="s">
        <v>146</v>
      </c>
      <c r="B194" s="13"/>
      <c r="C194" s="13">
        <v>-11104.529999999999</v>
      </c>
      <c r="D194" s="13">
        <v>588491.43999999994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6"/>
        <v>577386.90999999992</v>
      </c>
      <c r="P194" s="31"/>
      <c r="Q194" s="31"/>
    </row>
    <row r="195" spans="1:17">
      <c r="A195" s="12" t="s">
        <v>196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1"/>
      <c r="Q195" s="31"/>
    </row>
    <row r="196" spans="1:17">
      <c r="A196" s="12" t="s">
        <v>197</v>
      </c>
      <c r="B196" s="13"/>
      <c r="C196" s="13">
        <v>0</v>
      </c>
      <c r="D196" s="13">
        <v>0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1"/>
      <c r="Q196" s="31"/>
    </row>
    <row r="197" spans="1:17">
      <c r="A197" s="12" t="s">
        <v>198</v>
      </c>
      <c r="B197" s="13"/>
      <c r="C197" s="13">
        <v>0</v>
      </c>
      <c r="D197" s="13">
        <v>0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31"/>
      <c r="Q197" s="31"/>
    </row>
    <row r="198" spans="1:17">
      <c r="A198" s="12" t="s">
        <v>199</v>
      </c>
      <c r="B198" s="13"/>
      <c r="C198" s="13">
        <v>0</v>
      </c>
      <c r="D198" s="13">
        <v>0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31"/>
      <c r="Q198" s="31"/>
    </row>
    <row r="199" spans="1:17">
      <c r="A199" s="12" t="s">
        <v>200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1"/>
      <c r="Q199" s="31"/>
    </row>
    <row r="200" spans="1:17">
      <c r="A200" s="12" t="s">
        <v>201</v>
      </c>
      <c r="B200" s="13"/>
      <c r="C200" s="13">
        <v>98110.64</v>
      </c>
      <c r="D200" s="13">
        <v>125920.62999999999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125920.62999999999</v>
      </c>
      <c r="P200" s="31"/>
      <c r="Q200" s="31"/>
    </row>
    <row r="201" spans="1:17">
      <c r="A201" s="12" t="s">
        <v>202</v>
      </c>
      <c r="B201" s="13"/>
      <c r="C201" s="13">
        <v>113193.12</v>
      </c>
      <c r="D201" s="13">
        <v>98110.64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113193.12</v>
      </c>
      <c r="P201" s="31"/>
      <c r="Q201" s="31"/>
    </row>
    <row r="202" spans="1:17">
      <c r="A202" s="12" t="s">
        <v>203</v>
      </c>
      <c r="B202" s="13"/>
      <c r="C202" s="13">
        <v>0</v>
      </c>
      <c r="D202" s="13">
        <v>0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31"/>
      <c r="Q202" s="31"/>
    </row>
    <row r="203" spans="1:17">
      <c r="A203" s="12" t="s">
        <v>204</v>
      </c>
      <c r="B203" s="13"/>
      <c r="C203" s="13">
        <v>0</v>
      </c>
      <c r="D203" s="13">
        <v>0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31"/>
      <c r="Q203" s="31"/>
    </row>
    <row r="204" spans="1:17">
      <c r="A204" s="12" t="s">
        <v>205</v>
      </c>
      <c r="B204" s="13"/>
      <c r="C204" s="13">
        <v>-15082.479999999996</v>
      </c>
      <c r="D204" s="13">
        <v>27809.989999999991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12727.509999999995</v>
      </c>
      <c r="P204" s="31"/>
      <c r="Q204" s="31"/>
    </row>
    <row r="206" spans="1:17" s="1" customFormat="1" ht="11.25">
      <c r="C206" s="1">
        <f>C175-C123</f>
        <v>0</v>
      </c>
      <c r="D206" s="1">
        <f t="shared" ref="D206:O206" si="7">D175-D123</f>
        <v>0</v>
      </c>
      <c r="E206" s="1">
        <f t="shared" si="7"/>
        <v>0</v>
      </c>
      <c r="F206" s="1">
        <f t="shared" si="7"/>
        <v>0</v>
      </c>
      <c r="G206" s="1">
        <f t="shared" si="7"/>
        <v>0</v>
      </c>
      <c r="H206" s="1">
        <f t="shared" si="7"/>
        <v>0</v>
      </c>
      <c r="I206" s="1">
        <f t="shared" si="7"/>
        <v>0</v>
      </c>
      <c r="J206" s="1">
        <f t="shared" si="7"/>
        <v>0</v>
      </c>
      <c r="K206" s="1">
        <f t="shared" si="7"/>
        <v>0</v>
      </c>
      <c r="L206" s="1">
        <f t="shared" si="7"/>
        <v>0</v>
      </c>
      <c r="M206" s="1">
        <f t="shared" si="7"/>
        <v>0</v>
      </c>
      <c r="N206" s="1">
        <f t="shared" si="7"/>
        <v>0</v>
      </c>
      <c r="O206" s="1">
        <f t="shared" si="7"/>
        <v>0</v>
      </c>
    </row>
    <row r="207" spans="1:17" s="1" customFormat="1" ht="11.25">
      <c r="C207" s="1">
        <f>C194-C144</f>
        <v>0</v>
      </c>
      <c r="D207" s="1">
        <f t="shared" ref="D207:O207" si="8">D194-D144</f>
        <v>0</v>
      </c>
      <c r="E207" s="1">
        <f t="shared" si="8"/>
        <v>0</v>
      </c>
      <c r="F207" s="1">
        <f t="shared" si="8"/>
        <v>0</v>
      </c>
      <c r="G207" s="1">
        <f t="shared" si="8"/>
        <v>0</v>
      </c>
      <c r="H207" s="1">
        <f t="shared" si="8"/>
        <v>0</v>
      </c>
      <c r="I207" s="1">
        <f t="shared" si="8"/>
        <v>0</v>
      </c>
      <c r="J207" s="1">
        <f t="shared" si="8"/>
        <v>0</v>
      </c>
      <c r="K207" s="1">
        <f t="shared" si="8"/>
        <v>0</v>
      </c>
      <c r="L207" s="1">
        <f t="shared" si="8"/>
        <v>0</v>
      </c>
      <c r="M207" s="1">
        <f t="shared" si="8"/>
        <v>0</v>
      </c>
      <c r="N207" s="1">
        <f t="shared" si="8"/>
        <v>0</v>
      </c>
      <c r="O207" s="1">
        <f t="shared" si="8"/>
        <v>0</v>
      </c>
    </row>
    <row r="208" spans="1:17" s="1" customFormat="1" ht="11.25">
      <c r="C208" s="1">
        <f t="shared" ref="C208:N208" si="9">C200-C7</f>
        <v>0</v>
      </c>
      <c r="D208" s="1">
        <f t="shared" si="9"/>
        <v>0</v>
      </c>
      <c r="E208" s="1">
        <f t="shared" si="9"/>
        <v>0</v>
      </c>
      <c r="F208" s="1">
        <f t="shared" si="9"/>
        <v>0</v>
      </c>
      <c r="G208" s="1">
        <f t="shared" si="9"/>
        <v>0</v>
      </c>
      <c r="H208" s="1">
        <f t="shared" si="9"/>
        <v>0</v>
      </c>
      <c r="I208" s="1">
        <f t="shared" si="9"/>
        <v>0</v>
      </c>
      <c r="J208" s="1">
        <f t="shared" si="9"/>
        <v>0</v>
      </c>
      <c r="K208" s="1">
        <f t="shared" si="9"/>
        <v>0</v>
      </c>
      <c r="L208" s="1">
        <f t="shared" si="9"/>
        <v>0</v>
      </c>
      <c r="M208" s="1">
        <f t="shared" si="9"/>
        <v>0</v>
      </c>
      <c r="N208" s="1">
        <f t="shared" si="9"/>
        <v>0</v>
      </c>
    </row>
    <row r="209" spans="3:15" s="1" customFormat="1" ht="11.25">
      <c r="C209" s="1">
        <f>B90+C123-C90</f>
        <v>0</v>
      </c>
      <c r="D209" s="1">
        <f>C90+D123-D90</f>
        <v>0</v>
      </c>
      <c r="E209" s="1">
        <f>D90+E123-E90</f>
        <v>-3532131.83</v>
      </c>
      <c r="F209" s="1">
        <f t="shared" ref="F209:O209" si="10">E90+F123-F90</f>
        <v>0</v>
      </c>
      <c r="G209" s="1">
        <f t="shared" si="10"/>
        <v>0</v>
      </c>
      <c r="H209" s="1">
        <f t="shared" si="10"/>
        <v>0</v>
      </c>
      <c r="I209" s="1">
        <f t="shared" si="10"/>
        <v>0</v>
      </c>
      <c r="J209" s="1">
        <f t="shared" si="10"/>
        <v>0</v>
      </c>
      <c r="K209" s="1">
        <f t="shared" si="10"/>
        <v>0</v>
      </c>
      <c r="L209" s="1">
        <f t="shared" si="10"/>
        <v>0</v>
      </c>
      <c r="M209" s="1">
        <f t="shared" si="10"/>
        <v>0</v>
      </c>
      <c r="N209" s="1">
        <f t="shared" si="10"/>
        <v>0</v>
      </c>
      <c r="O209" s="1">
        <f t="shared" si="10"/>
        <v>-266362.32</v>
      </c>
    </row>
    <row r="211" spans="3:15">
      <c r="I211" s="31"/>
    </row>
  </sheetData>
  <phoneticPr fontId="108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Q209"/>
  <sheetViews>
    <sheetView workbookViewId="0">
      <pane xSplit="1" ySplit="5" topLeftCell="B195" activePane="bottomRight" state="frozen"/>
      <selection pane="topRight"/>
      <selection pane="bottomLeft"/>
      <selection pane="bottomRight" activeCell="J214" sqref="J214"/>
    </sheetView>
  </sheetViews>
  <sheetFormatPr defaultColWidth="9" defaultRowHeight="13.5"/>
  <cols>
    <col min="1" max="1" width="26.75" customWidth="1"/>
    <col min="2" max="15" width="14.875" customWidth="1"/>
  </cols>
  <sheetData>
    <row r="1" spans="1:15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5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2" t="s">
        <v>19</v>
      </c>
      <c r="B7" s="13">
        <v>2030765.69</v>
      </c>
      <c r="C7" s="13">
        <v>2003834.61</v>
      </c>
      <c r="D7" s="13">
        <v>2483107.1800000002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12" t="s">
        <v>21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2" t="s">
        <v>22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12" t="s">
        <v>23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12" t="s">
        <v>24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ht="14.25" customHeight="1">
      <c r="A13" s="12" t="s">
        <v>25</v>
      </c>
      <c r="B13" s="13"/>
      <c r="C13" s="13"/>
      <c r="D13" s="13">
        <v>3831.73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2" t="s">
        <v>26</v>
      </c>
      <c r="B14" s="13"/>
      <c r="C14" s="13"/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2" t="s">
        <v>27</v>
      </c>
      <c r="B15" s="13"/>
      <c r="C15" s="13"/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2" t="s">
        <v>28</v>
      </c>
      <c r="B16" s="13">
        <v>4500</v>
      </c>
      <c r="C16" s="13">
        <v>4500</v>
      </c>
      <c r="D16" s="13">
        <v>4500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2" t="s">
        <v>29</v>
      </c>
      <c r="B17" s="13">
        <v>2250</v>
      </c>
      <c r="C17" s="13">
        <v>2250</v>
      </c>
      <c r="D17" s="13">
        <v>2250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2" t="s">
        <v>30</v>
      </c>
      <c r="B18" s="14">
        <v>2250</v>
      </c>
      <c r="C18" s="14">
        <v>2250</v>
      </c>
      <c r="D18" s="14">
        <v>2250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 t="s">
        <v>31</v>
      </c>
      <c r="B19" s="13"/>
      <c r="C19" s="13">
        <v>0</v>
      </c>
      <c r="D19" s="13">
        <v>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2" t="s">
        <v>32</v>
      </c>
      <c r="B20" s="13"/>
      <c r="C20" s="13">
        <v>0</v>
      </c>
      <c r="D20" s="13">
        <v>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2" t="s">
        <v>33</v>
      </c>
      <c r="B21" s="14"/>
      <c r="C21" s="14">
        <v>0</v>
      </c>
      <c r="D21" s="14">
        <v>0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 t="s">
        <v>34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2" t="s">
        <v>35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2" t="s">
        <v>36</v>
      </c>
      <c r="B24" s="13">
        <v>53031.7</v>
      </c>
      <c r="C24" s="13">
        <v>52832</v>
      </c>
      <c r="D24" s="13">
        <v>106517.25000000001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2" t="s">
        <v>37</v>
      </c>
      <c r="B25" s="14">
        <v>2086047.39</v>
      </c>
      <c r="C25" s="14">
        <v>2058916.61</v>
      </c>
      <c r="D25" s="14">
        <v>2595706.16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2" t="s">
        <v>38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2" t="s">
        <v>39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2" t="s">
        <v>40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2" t="s">
        <v>41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2" t="s">
        <v>42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2" t="s">
        <v>43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2" t="s">
        <v>44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2" t="s">
        <v>45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2" t="s">
        <v>46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2" t="s">
        <v>47</v>
      </c>
      <c r="B35" s="13">
        <v>155686.69</v>
      </c>
      <c r="C35" s="13">
        <v>155686.69</v>
      </c>
      <c r="D35" s="13">
        <v>155686.69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2" t="s">
        <v>48</v>
      </c>
      <c r="B36" s="13">
        <v>60248.75</v>
      </c>
      <c r="C36" s="13">
        <v>62713.85</v>
      </c>
      <c r="D36" s="13">
        <v>65178.86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2" t="s">
        <v>49</v>
      </c>
      <c r="B37" s="14">
        <v>95437.94</v>
      </c>
      <c r="C37" s="14">
        <v>92972.84</v>
      </c>
      <c r="D37" s="14">
        <v>90507.83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 t="s">
        <v>50</v>
      </c>
      <c r="B38" s="13">
        <v>0</v>
      </c>
      <c r="C38" s="13">
        <v>0</v>
      </c>
      <c r="D38" s="13">
        <v>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2" t="s">
        <v>51</v>
      </c>
      <c r="B39" s="14">
        <v>95437.94</v>
      </c>
      <c r="C39" s="14">
        <v>92972.84</v>
      </c>
      <c r="D39" s="14">
        <v>90507.83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2" t="s">
        <v>52</v>
      </c>
      <c r="B40" s="13">
        <v>0</v>
      </c>
      <c r="C40" s="13"/>
      <c r="D40" s="13">
        <v>0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2" t="s">
        <v>53</v>
      </c>
      <c r="B41" s="13"/>
      <c r="C41" s="13"/>
      <c r="D41" s="13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2" t="s">
        <v>54</v>
      </c>
      <c r="B42" s="14"/>
      <c r="C42" s="14"/>
      <c r="D42" s="14">
        <v>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2" t="s">
        <v>55</v>
      </c>
      <c r="B43" s="13"/>
      <c r="C43" s="13"/>
      <c r="D43" s="13"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2" t="s">
        <v>56</v>
      </c>
      <c r="B44" s="13"/>
      <c r="C44" s="13"/>
      <c r="D44" s="13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2" t="s">
        <v>57</v>
      </c>
      <c r="B45" s="13"/>
      <c r="C45" s="13"/>
      <c r="D45" s="13"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2" t="s">
        <v>58</v>
      </c>
      <c r="B46" s="13"/>
      <c r="C46" s="13"/>
      <c r="D46" s="13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2" t="s">
        <v>59</v>
      </c>
      <c r="B47" s="13"/>
      <c r="C47" s="13"/>
      <c r="D47" s="13">
        <v>0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2" t="s">
        <v>60</v>
      </c>
      <c r="B48" s="13"/>
      <c r="C48" s="13"/>
      <c r="D48" s="13">
        <v>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2" t="s">
        <v>61</v>
      </c>
      <c r="B49" s="14"/>
      <c r="C49" s="14"/>
      <c r="D49" s="14">
        <v>0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>
      <c r="A50" s="12" t="s">
        <v>62</v>
      </c>
      <c r="B50" s="13"/>
      <c r="C50" s="13"/>
      <c r="D50" s="13">
        <v>0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2" t="s">
        <v>63</v>
      </c>
      <c r="B51" s="13"/>
      <c r="C51" s="13"/>
      <c r="D51" s="13">
        <v>0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2" t="s">
        <v>64</v>
      </c>
      <c r="B52" s="13">
        <v>39309.269999999997</v>
      </c>
      <c r="C52" s="13">
        <v>38153.11</v>
      </c>
      <c r="D52" s="13">
        <v>36996.959999999999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2" t="s">
        <v>65</v>
      </c>
      <c r="B53" s="13">
        <v>67.5</v>
      </c>
      <c r="C53" s="13">
        <v>67.5</v>
      </c>
      <c r="D53" s="13">
        <v>67.5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2" t="s">
        <v>66</v>
      </c>
      <c r="B54" s="13">
        <v>0</v>
      </c>
      <c r="C54" s="13">
        <v>0</v>
      </c>
      <c r="D54" s="13">
        <v>0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2" t="s">
        <v>67</v>
      </c>
      <c r="B55" s="14">
        <v>134814.71</v>
      </c>
      <c r="C55" s="14">
        <v>131193.45000000001</v>
      </c>
      <c r="D55" s="14">
        <v>127572.29000000001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>
      <c r="A56" s="12" t="s">
        <v>68</v>
      </c>
      <c r="B56" s="15">
        <v>2220862.1</v>
      </c>
      <c r="C56" s="15">
        <v>2190110.06</v>
      </c>
      <c r="D56" s="15">
        <v>2723278.45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2" t="s">
        <v>69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2" t="s">
        <v>70</v>
      </c>
      <c r="B59" s="13"/>
      <c r="C59" s="13">
        <v>0</v>
      </c>
      <c r="D59" s="13">
        <v>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2" t="s">
        <v>71</v>
      </c>
      <c r="B60" s="13"/>
      <c r="C60" s="13">
        <v>0</v>
      </c>
      <c r="D60" s="13">
        <v>0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2" t="s">
        <v>72</v>
      </c>
      <c r="B61" s="13"/>
      <c r="C61" s="13">
        <v>0</v>
      </c>
      <c r="D61" s="13">
        <v>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2" t="s">
        <v>73</v>
      </c>
      <c r="B62" s="13">
        <v>3850</v>
      </c>
      <c r="C62" s="13">
        <v>3850</v>
      </c>
      <c r="D62" s="13">
        <v>3850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2" t="s">
        <v>74</v>
      </c>
      <c r="B63" s="13">
        <v>0</v>
      </c>
      <c r="C63" s="13">
        <v>0</v>
      </c>
      <c r="D63" s="13">
        <v>0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2" t="s">
        <v>75</v>
      </c>
      <c r="B64" s="13">
        <v>13063.98</v>
      </c>
      <c r="C64" s="13">
        <v>7283.33</v>
      </c>
      <c r="D64" s="13">
        <v>7714.33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2" t="s">
        <v>76</v>
      </c>
      <c r="B65" s="13">
        <v>21263.53</v>
      </c>
      <c r="C65" s="13">
        <v>16778.339999999997</v>
      </c>
      <c r="D65" s="13">
        <v>93368.320000000007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2" t="s">
        <v>77</v>
      </c>
      <c r="B66" s="13">
        <v>0</v>
      </c>
      <c r="C66" s="13">
        <v>0</v>
      </c>
      <c r="D66" s="13">
        <v>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2" t="s">
        <v>78</v>
      </c>
      <c r="B67" s="13">
        <v>0</v>
      </c>
      <c r="C67" s="13">
        <v>0</v>
      </c>
      <c r="D67" s="13"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2" t="s">
        <v>79</v>
      </c>
      <c r="B68" s="13">
        <v>39078</v>
      </c>
      <c r="C68" s="13">
        <v>39180</v>
      </c>
      <c r="D68" s="13">
        <v>39524.79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2" t="s">
        <v>80</v>
      </c>
      <c r="B69" s="13">
        <v>0</v>
      </c>
      <c r="C69" s="13">
        <v>0</v>
      </c>
      <c r="D69" s="13">
        <v>0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2" t="s">
        <v>81</v>
      </c>
      <c r="B70" s="13">
        <v>0</v>
      </c>
      <c r="C70" s="13">
        <v>0</v>
      </c>
      <c r="D70" s="13">
        <v>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2" t="s">
        <v>82</v>
      </c>
      <c r="B71" s="13">
        <v>0</v>
      </c>
      <c r="C71" s="13">
        <v>0</v>
      </c>
      <c r="D71" s="13">
        <v>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2" t="s">
        <v>83</v>
      </c>
      <c r="B72" s="14">
        <v>77255.509999999995</v>
      </c>
      <c r="C72" s="14">
        <v>67091.67</v>
      </c>
      <c r="D72" s="14">
        <v>144457.44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2" t="s">
        <v>84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2" t="s">
        <v>85</v>
      </c>
      <c r="B74" s="13"/>
      <c r="C74" s="13">
        <v>0</v>
      </c>
      <c r="D74" s="13">
        <v>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2" t="s">
        <v>86</v>
      </c>
      <c r="B75" s="13"/>
      <c r="C75" s="13">
        <v>0</v>
      </c>
      <c r="D75" s="13">
        <v>0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2" t="s">
        <v>87</v>
      </c>
      <c r="B76" s="13"/>
      <c r="C76" s="13">
        <v>0</v>
      </c>
      <c r="D76" s="13">
        <v>0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2" t="s">
        <v>88</v>
      </c>
      <c r="B77" s="13"/>
      <c r="C77" s="13">
        <v>0</v>
      </c>
      <c r="D77" s="13">
        <v>0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2" t="s">
        <v>89</v>
      </c>
      <c r="B78" s="13"/>
      <c r="C78" s="13">
        <v>0</v>
      </c>
      <c r="D78" s="13">
        <v>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2" t="s">
        <v>90</v>
      </c>
      <c r="B79" s="13"/>
      <c r="C79" s="13">
        <v>0</v>
      </c>
      <c r="D79" s="13">
        <v>0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2" t="s">
        <v>91</v>
      </c>
      <c r="B80" s="13"/>
      <c r="C80" s="13">
        <v>0</v>
      </c>
      <c r="D80" s="13">
        <v>0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2" t="s">
        <v>92</v>
      </c>
      <c r="B81" s="13"/>
      <c r="C81" s="13">
        <v>0</v>
      </c>
      <c r="D81" s="13">
        <v>0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2" t="s">
        <v>93</v>
      </c>
      <c r="B82" s="14"/>
      <c r="C82" s="14">
        <v>0</v>
      </c>
      <c r="D82" s="14">
        <v>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2" t="s">
        <v>94</v>
      </c>
      <c r="B83" s="15">
        <v>77255.509999999995</v>
      </c>
      <c r="C83" s="15">
        <v>67091.67</v>
      </c>
      <c r="D83" s="15">
        <v>144457.44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5">
      <c r="A84" s="12" t="s">
        <v>95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2" t="s">
        <v>96</v>
      </c>
      <c r="B85" s="13">
        <v>2000000</v>
      </c>
      <c r="C85" s="13">
        <v>2000000</v>
      </c>
      <c r="D85" s="13">
        <v>2000000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2" t="s">
        <v>97</v>
      </c>
      <c r="B86" s="13">
        <v>14735</v>
      </c>
      <c r="C86" s="13">
        <v>14735</v>
      </c>
      <c r="D86" s="13">
        <v>14735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2" t="s">
        <v>98</v>
      </c>
      <c r="B87" s="13"/>
      <c r="C87" s="13">
        <v>0</v>
      </c>
      <c r="D87" s="13">
        <v>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2" t="s">
        <v>99</v>
      </c>
      <c r="B88" s="13"/>
      <c r="C88" s="13">
        <v>0</v>
      </c>
      <c r="D88" s="13">
        <v>0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2" t="s">
        <v>100</v>
      </c>
      <c r="B89" s="13">
        <v>12864.66</v>
      </c>
      <c r="C89" s="16">
        <v>12864.66</v>
      </c>
      <c r="D89" s="16">
        <v>12864.66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2" t="s">
        <v>101</v>
      </c>
      <c r="B90" s="13">
        <v>116006.93</v>
      </c>
      <c r="C90" s="16">
        <v>95418.73</v>
      </c>
      <c r="D90" s="16">
        <v>551221.35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2" t="s">
        <v>102</v>
      </c>
      <c r="B91" s="14">
        <v>2143606.59</v>
      </c>
      <c r="C91" s="14">
        <v>2123018.39</v>
      </c>
      <c r="D91" s="14">
        <v>2578821.0099999998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12" t="s">
        <v>103</v>
      </c>
      <c r="B92" s="13"/>
      <c r="C92" s="13"/>
      <c r="D92" s="13">
        <v>0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2" t="s">
        <v>104</v>
      </c>
      <c r="B93" s="15">
        <v>2143606.59</v>
      </c>
      <c r="C93" s="15">
        <v>2123018.39</v>
      </c>
      <c r="D93" s="15">
        <v>2578821.0099999998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5">
      <c r="A94" s="12"/>
      <c r="B94" s="13"/>
      <c r="C94" s="13">
        <v>0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7" t="s">
        <v>105</v>
      </c>
      <c r="B95" s="18">
        <v>2220862.1</v>
      </c>
      <c r="C95" s="18">
        <v>2123018.39</v>
      </c>
      <c r="D95" s="18">
        <v>2723278.4499999997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>
      <c r="A96" s="19"/>
      <c r="B96" s="20">
        <v>0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7" ht="18.75">
      <c r="A97" s="21" t="s">
        <v>106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1:17">
      <c r="A98" s="23"/>
      <c r="B98" s="24"/>
      <c r="C98" s="24"/>
      <c r="D98" s="24"/>
      <c r="E98" s="24"/>
      <c r="F98" s="24"/>
      <c r="G98" s="24"/>
      <c r="H98" s="24"/>
      <c r="I98" s="29">
        <f>I90-H90-I124</f>
        <v>0</v>
      </c>
      <c r="J98" s="24"/>
      <c r="K98" s="24"/>
      <c r="L98" s="24"/>
      <c r="M98" s="24"/>
      <c r="N98" s="24"/>
      <c r="O98" s="24"/>
    </row>
    <row r="99" spans="1:17">
      <c r="A99" s="25" t="s">
        <v>1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</row>
    <row r="100" spans="1:17">
      <c r="A100" s="27" t="s">
        <v>107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spans="1:17">
      <c r="A101" s="10" t="s">
        <v>3</v>
      </c>
      <c r="B101" s="11"/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</row>
    <row r="102" spans="1:17">
      <c r="A102" s="12" t="s">
        <v>109</v>
      </c>
      <c r="B102" s="14"/>
      <c r="C102" s="14">
        <v>5504.59</v>
      </c>
      <c r="D102" s="14">
        <v>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>SUM(C102:N102)</f>
        <v>5504.59</v>
      </c>
      <c r="P102" s="31"/>
      <c r="Q102" s="31"/>
    </row>
    <row r="103" spans="1:17">
      <c r="A103" s="28" t="s">
        <v>110</v>
      </c>
      <c r="B103" s="13"/>
      <c r="C103" s="13">
        <v>0</v>
      </c>
      <c r="D103" s="13">
        <v>0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ref="O103:O128" si="0">SUM(C103:N103)</f>
        <v>0</v>
      </c>
      <c r="P103" s="31"/>
      <c r="Q103" s="31"/>
    </row>
    <row r="104" spans="1:17">
      <c r="A104" s="28" t="s">
        <v>111</v>
      </c>
      <c r="B104" s="13"/>
      <c r="C104" s="13">
        <v>5504.59</v>
      </c>
      <c r="D104" s="13">
        <v>0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0"/>
        <v>5504.59</v>
      </c>
      <c r="P104" s="31"/>
      <c r="Q104" s="31"/>
    </row>
    <row r="105" spans="1:17">
      <c r="A105" s="12" t="s">
        <v>112</v>
      </c>
      <c r="B105" s="14"/>
      <c r="C105" s="14">
        <v>0</v>
      </c>
      <c r="D105" s="14">
        <v>0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0"/>
        <v>0</v>
      </c>
      <c r="P105" s="31"/>
      <c r="Q105" s="31"/>
    </row>
    <row r="106" spans="1:17">
      <c r="A106" s="28" t="s">
        <v>113</v>
      </c>
      <c r="B106" s="13"/>
      <c r="C106" s="13">
        <v>0</v>
      </c>
      <c r="D106" s="13">
        <v>0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0"/>
        <v>0</v>
      </c>
      <c r="P106" s="31"/>
      <c r="Q106" s="31"/>
    </row>
    <row r="107" spans="1:17">
      <c r="A107" s="28" t="s">
        <v>114</v>
      </c>
      <c r="B107" s="13"/>
      <c r="C107" s="13">
        <v>0</v>
      </c>
      <c r="D107" s="13">
        <v>0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0"/>
        <v>0</v>
      </c>
      <c r="P107" s="31"/>
      <c r="Q107" s="31"/>
    </row>
    <row r="108" spans="1:17">
      <c r="A108" s="12" t="s">
        <v>115</v>
      </c>
      <c r="B108" s="13"/>
      <c r="C108" s="13">
        <v>11.4</v>
      </c>
      <c r="D108" s="13">
        <v>1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0"/>
        <v>12.4</v>
      </c>
      <c r="P108" s="31"/>
      <c r="Q108" s="31"/>
    </row>
    <row r="109" spans="1:17">
      <c r="A109" s="12" t="s">
        <v>116</v>
      </c>
      <c r="B109" s="13"/>
      <c r="C109" s="13">
        <v>0</v>
      </c>
      <c r="D109" s="13">
        <v>0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0"/>
        <v>0</v>
      </c>
      <c r="P109" s="31"/>
      <c r="Q109" s="31"/>
    </row>
    <row r="110" spans="1:17">
      <c r="A110" s="12" t="s">
        <v>117</v>
      </c>
      <c r="B110" s="13"/>
      <c r="C110" s="13">
        <v>26047.39</v>
      </c>
      <c r="D110" s="13">
        <v>21258.16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0"/>
        <v>47305.55</v>
      </c>
      <c r="P110" s="31"/>
      <c r="Q110" s="31"/>
    </row>
    <row r="111" spans="1:17">
      <c r="A111" s="12" t="s">
        <v>118</v>
      </c>
      <c r="B111" s="13"/>
      <c r="C111" s="13">
        <v>34</v>
      </c>
      <c r="D111" s="13">
        <v>32.200000000000003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0"/>
        <v>66.2</v>
      </c>
      <c r="P111" s="31"/>
      <c r="Q111" s="31"/>
    </row>
    <row r="112" spans="1:17">
      <c r="A112" s="12" t="s">
        <v>119</v>
      </c>
      <c r="B112" s="13"/>
      <c r="C112" s="13">
        <v>0</v>
      </c>
      <c r="D112" s="13"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0"/>
        <v>0</v>
      </c>
      <c r="P112" s="31"/>
      <c r="Q112" s="31"/>
    </row>
    <row r="113" spans="1:17">
      <c r="A113" s="12" t="s">
        <v>120</v>
      </c>
      <c r="B113" s="13"/>
      <c r="C113" s="13">
        <v>0</v>
      </c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0"/>
        <v>0</v>
      </c>
      <c r="P113" s="31"/>
      <c r="Q113" s="31"/>
    </row>
    <row r="114" spans="1:17">
      <c r="A114" s="28" t="s">
        <v>121</v>
      </c>
      <c r="B114" s="13"/>
      <c r="C114" s="13">
        <v>0</v>
      </c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0"/>
        <v>0</v>
      </c>
      <c r="P114" s="31"/>
      <c r="Q114" s="31"/>
    </row>
    <row r="115" spans="1:17">
      <c r="A115" s="12" t="s">
        <v>122</v>
      </c>
      <c r="B115" s="13"/>
      <c r="C115" s="13">
        <v>0</v>
      </c>
      <c r="D115" s="13">
        <v>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0"/>
        <v>0</v>
      </c>
      <c r="P115" s="31"/>
      <c r="Q115" s="31"/>
    </row>
    <row r="116" spans="1:17">
      <c r="A116" s="12" t="s">
        <v>123</v>
      </c>
      <c r="B116" s="13"/>
      <c r="C116" s="13">
        <v>0</v>
      </c>
      <c r="D116" s="13">
        <v>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31"/>
      <c r="Q116" s="31"/>
    </row>
    <row r="117" spans="1:17">
      <c r="A117" s="28" t="s">
        <v>124</v>
      </c>
      <c r="B117" s="13"/>
      <c r="C117" s="13">
        <v>0</v>
      </c>
      <c r="D117" s="13">
        <v>500000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0"/>
        <v>500000</v>
      </c>
      <c r="P117" s="31"/>
      <c r="Q117" s="31"/>
    </row>
    <row r="118" spans="1:17">
      <c r="A118" s="12" t="s">
        <v>125</v>
      </c>
      <c r="B118" s="14"/>
      <c r="C118" s="14">
        <v>-20588.2</v>
      </c>
      <c r="D118" s="14">
        <v>478708.64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0"/>
        <v>458120.44</v>
      </c>
      <c r="P118" s="31"/>
      <c r="Q118" s="31"/>
    </row>
    <row r="119" spans="1:17">
      <c r="A119" s="12" t="s">
        <v>126</v>
      </c>
      <c r="B119" s="13"/>
      <c r="C119" s="13">
        <v>0</v>
      </c>
      <c r="D119" s="13">
        <v>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0"/>
        <v>0</v>
      </c>
      <c r="P119" s="31"/>
      <c r="Q119" s="31"/>
    </row>
    <row r="120" spans="1:17">
      <c r="A120" s="12" t="s">
        <v>127</v>
      </c>
      <c r="B120" s="13"/>
      <c r="C120" s="13">
        <v>0</v>
      </c>
      <c r="D120" s="13">
        <v>0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0"/>
        <v>0</v>
      </c>
      <c r="P120" s="31"/>
      <c r="Q120" s="31"/>
    </row>
    <row r="121" spans="1:17">
      <c r="A121" s="12" t="s">
        <v>128</v>
      </c>
      <c r="B121" s="14"/>
      <c r="C121" s="14">
        <v>-20588.2</v>
      </c>
      <c r="D121" s="14">
        <v>478708.64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0"/>
        <v>458120.44</v>
      </c>
      <c r="P121" s="31"/>
      <c r="Q121" s="31"/>
    </row>
    <row r="122" spans="1:17">
      <c r="A122" s="28" t="s">
        <v>129</v>
      </c>
      <c r="B122" s="13"/>
      <c r="C122" s="13">
        <v>0</v>
      </c>
      <c r="D122" s="13">
        <v>22906.02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0"/>
        <v>22906.02</v>
      </c>
      <c r="P122" s="31"/>
      <c r="Q122" s="31"/>
    </row>
    <row r="123" spans="1:17">
      <c r="A123" s="12" t="s">
        <v>130</v>
      </c>
      <c r="B123" s="14"/>
      <c r="C123" s="14">
        <v>-20588.2</v>
      </c>
      <c r="D123" s="14">
        <v>455802.62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0"/>
        <v>435214.42</v>
      </c>
      <c r="P123" s="31"/>
      <c r="Q123" s="31"/>
    </row>
    <row r="124" spans="1:17">
      <c r="A124" s="12" t="s">
        <v>131</v>
      </c>
      <c r="B124" s="14"/>
      <c r="C124" s="14">
        <v>-20588.2</v>
      </c>
      <c r="D124" s="14">
        <v>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ref="O124" si="1">O123</f>
        <v>435214.42</v>
      </c>
      <c r="P124" s="31"/>
      <c r="Q124" s="31"/>
    </row>
    <row r="125" spans="1:17">
      <c r="A125" s="12" t="s">
        <v>132</v>
      </c>
      <c r="B125" s="13"/>
      <c r="C125" s="13"/>
      <c r="D125" s="13">
        <v>0</v>
      </c>
      <c r="E125" s="13">
        <v>0</v>
      </c>
      <c r="F125" s="13">
        <v>0</v>
      </c>
      <c r="G125" s="13"/>
      <c r="H125" s="13"/>
      <c r="I125" s="13"/>
      <c r="J125" s="13"/>
      <c r="K125" s="13">
        <v>0</v>
      </c>
      <c r="L125" s="13">
        <v>0</v>
      </c>
      <c r="M125" s="13">
        <v>0</v>
      </c>
      <c r="N125" s="13">
        <v>0</v>
      </c>
      <c r="O125" s="13">
        <f t="shared" si="0"/>
        <v>0</v>
      </c>
      <c r="P125" s="31"/>
      <c r="Q125" s="31"/>
    </row>
    <row r="126" spans="1:17">
      <c r="A126" s="12" t="s">
        <v>133</v>
      </c>
      <c r="B126" s="13"/>
      <c r="C126" s="13">
        <f>C124-(C114+C119-C120+C117)*0.75</f>
        <v>-20588.2</v>
      </c>
      <c r="D126" s="13">
        <v>55802.619999999995</v>
      </c>
      <c r="E126" s="13">
        <f t="shared" ref="E126:O126" si="2">E124-(E114+E119-E120+E117)*0.75</f>
        <v>0</v>
      </c>
      <c r="F126" s="13">
        <f t="shared" si="2"/>
        <v>0</v>
      </c>
      <c r="G126" s="13">
        <f t="shared" si="2"/>
        <v>0</v>
      </c>
      <c r="H126" s="13">
        <f t="shared" si="2"/>
        <v>0</v>
      </c>
      <c r="I126" s="13">
        <f t="shared" si="2"/>
        <v>0</v>
      </c>
      <c r="J126" s="13">
        <f t="shared" si="2"/>
        <v>0</v>
      </c>
      <c r="K126" s="13">
        <f t="shared" ref="K126:N126" si="3">K124-(K114+K119-K120+K117)*0.75</f>
        <v>0</v>
      </c>
      <c r="L126" s="13">
        <f t="shared" si="3"/>
        <v>0</v>
      </c>
      <c r="M126" s="13">
        <f t="shared" si="3"/>
        <v>0</v>
      </c>
      <c r="N126" s="13">
        <f t="shared" si="3"/>
        <v>0</v>
      </c>
      <c r="O126" s="13">
        <f t="shared" si="2"/>
        <v>60214.419999999984</v>
      </c>
      <c r="P126" s="31"/>
      <c r="Q126" s="31"/>
    </row>
    <row r="127" spans="1:17">
      <c r="A127" s="12" t="s">
        <v>134</v>
      </c>
      <c r="B127" s="13"/>
      <c r="C127" s="13">
        <f>C126</f>
        <v>-20588.2</v>
      </c>
      <c r="D127" s="13">
        <v>55802.619999999995</v>
      </c>
      <c r="E127" s="13">
        <f t="shared" ref="E127:O127" si="4">E126</f>
        <v>0</v>
      </c>
      <c r="F127" s="13">
        <f t="shared" si="4"/>
        <v>0</v>
      </c>
      <c r="G127" s="13">
        <f t="shared" si="4"/>
        <v>0</v>
      </c>
      <c r="H127" s="13">
        <f t="shared" si="4"/>
        <v>0</v>
      </c>
      <c r="I127" s="13">
        <f t="shared" si="4"/>
        <v>0</v>
      </c>
      <c r="J127" s="13">
        <f t="shared" si="4"/>
        <v>0</v>
      </c>
      <c r="K127" s="13">
        <f t="shared" ref="K127:N127" si="5">K126</f>
        <v>0</v>
      </c>
      <c r="L127" s="13">
        <f t="shared" si="5"/>
        <v>0</v>
      </c>
      <c r="M127" s="13">
        <f t="shared" si="5"/>
        <v>0</v>
      </c>
      <c r="N127" s="13">
        <f t="shared" si="5"/>
        <v>0</v>
      </c>
      <c r="O127" s="13">
        <f t="shared" si="4"/>
        <v>60214.419999999984</v>
      </c>
      <c r="P127" s="31"/>
      <c r="Q127" s="31"/>
    </row>
    <row r="128" spans="1:17">
      <c r="A128" s="12" t="s">
        <v>135</v>
      </c>
      <c r="B128" s="13"/>
      <c r="C128" s="13"/>
      <c r="D128" s="13">
        <v>0</v>
      </c>
      <c r="E128" s="13">
        <v>0</v>
      </c>
      <c r="F128" s="13">
        <v>0</v>
      </c>
      <c r="G128" s="13">
        <v>0</v>
      </c>
      <c r="H128" s="13"/>
      <c r="I128" s="13">
        <v>0</v>
      </c>
      <c r="J128" s="13">
        <v>0</v>
      </c>
      <c r="K128" s="13"/>
      <c r="L128" s="13"/>
      <c r="M128" s="13"/>
      <c r="N128" s="13"/>
      <c r="O128" s="13">
        <f t="shared" si="0"/>
        <v>0</v>
      </c>
      <c r="P128" s="31"/>
      <c r="Q128" s="31"/>
    </row>
    <row r="130" spans="1:17">
      <c r="O130" s="31"/>
    </row>
    <row r="132" spans="1:17">
      <c r="A132" s="33"/>
      <c r="B132" s="33"/>
      <c r="C132" s="34"/>
      <c r="D132" s="34"/>
      <c r="E132" s="34"/>
      <c r="F132" s="34"/>
      <c r="G132" s="34">
        <v>0</v>
      </c>
      <c r="H132" s="34">
        <v>0</v>
      </c>
      <c r="I132" s="34"/>
      <c r="J132" s="34"/>
      <c r="K132" s="34"/>
      <c r="L132" s="34"/>
      <c r="M132" s="34"/>
      <c r="N132" s="34"/>
      <c r="O132" s="34"/>
    </row>
    <row r="133" spans="1:17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  <c r="P133" s="35"/>
      <c r="Q133" s="35"/>
    </row>
    <row r="134" spans="1:17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7">
      <c r="A135" s="12" t="s">
        <v>137</v>
      </c>
      <c r="B135" s="13"/>
      <c r="C135" s="13">
        <v>0</v>
      </c>
      <c r="D135" s="13">
        <v>0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0</v>
      </c>
      <c r="P135" s="31"/>
      <c r="Q135" s="31"/>
    </row>
    <row r="136" spans="1:17">
      <c r="A136" s="12" t="s">
        <v>138</v>
      </c>
      <c r="B136" s="13"/>
      <c r="C136" s="13">
        <v>0</v>
      </c>
      <c r="D136" s="13">
        <v>0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9" si="6">SUM(C136:N136)</f>
        <v>0</v>
      </c>
      <c r="P136" s="31"/>
      <c r="Q136" s="31"/>
    </row>
    <row r="137" spans="1:17">
      <c r="A137" s="12" t="s">
        <v>139</v>
      </c>
      <c r="B137" s="13"/>
      <c r="C137" s="13">
        <v>6000</v>
      </c>
      <c r="D137" s="13">
        <v>500000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6"/>
        <v>506000</v>
      </c>
      <c r="P137" s="31"/>
      <c r="Q137" s="31"/>
    </row>
    <row r="138" spans="1:17">
      <c r="A138" s="12" t="s">
        <v>140</v>
      </c>
      <c r="B138" s="13"/>
      <c r="C138" s="13">
        <v>6000</v>
      </c>
      <c r="D138" s="13">
        <v>500000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6"/>
        <v>506000</v>
      </c>
      <c r="P138" s="31"/>
      <c r="Q138" s="31"/>
    </row>
    <row r="139" spans="1:17">
      <c r="A139" s="12" t="s">
        <v>141</v>
      </c>
      <c r="B139" s="13"/>
      <c r="C139" s="13">
        <v>0</v>
      </c>
      <c r="D139" s="13">
        <v>0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6"/>
        <v>0</v>
      </c>
      <c r="P139" s="31"/>
      <c r="Q139" s="31"/>
    </row>
    <row r="140" spans="1:17">
      <c r="A140" s="12" t="s">
        <v>142</v>
      </c>
      <c r="B140" s="13"/>
      <c r="C140" s="13">
        <v>13902.16</v>
      </c>
      <c r="D140" s="13">
        <v>14481.41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6"/>
        <v>28383.57</v>
      </c>
      <c r="P140" s="31"/>
      <c r="Q140" s="31"/>
    </row>
    <row r="141" spans="1:17">
      <c r="A141" s="12" t="s">
        <v>143</v>
      </c>
      <c r="B141" s="13"/>
      <c r="C141" s="13">
        <v>4693.55</v>
      </c>
      <c r="D141" s="13">
        <v>12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6"/>
        <v>4705.55</v>
      </c>
      <c r="P141" s="31"/>
      <c r="Q141" s="31"/>
    </row>
    <row r="142" spans="1:17">
      <c r="A142" s="12" t="s">
        <v>144</v>
      </c>
      <c r="B142" s="13"/>
      <c r="C142" s="13">
        <v>14335.37</v>
      </c>
      <c r="D142" s="13">
        <v>6234.02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6"/>
        <v>20569.39</v>
      </c>
      <c r="P142" s="31"/>
      <c r="Q142" s="31"/>
    </row>
    <row r="143" spans="1:17">
      <c r="A143" s="12" t="s">
        <v>145</v>
      </c>
      <c r="B143" s="13"/>
      <c r="C143" s="13">
        <v>32931.08</v>
      </c>
      <c r="D143" s="13">
        <v>20727.43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6"/>
        <v>53658.51</v>
      </c>
      <c r="P143" s="31"/>
      <c r="Q143" s="31"/>
    </row>
    <row r="144" spans="1:17">
      <c r="A144" s="12" t="s">
        <v>146</v>
      </c>
      <c r="B144" s="13"/>
      <c r="C144" s="13">
        <v>-26931.08</v>
      </c>
      <c r="D144" s="13">
        <v>479272.57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6"/>
        <v>452341.49</v>
      </c>
      <c r="P144" s="31"/>
      <c r="Q144" s="31"/>
    </row>
    <row r="145" spans="1:17">
      <c r="A145" s="12" t="s">
        <v>147</v>
      </c>
      <c r="B145" s="13"/>
      <c r="C145" s="13">
        <v>0</v>
      </c>
      <c r="D145" s="13">
        <v>0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6"/>
        <v>0</v>
      </c>
      <c r="P145" s="31"/>
      <c r="Q145" s="31"/>
    </row>
    <row r="146" spans="1:17">
      <c r="A146" s="12" t="s">
        <v>148</v>
      </c>
      <c r="B146" s="13"/>
      <c r="C146" s="13">
        <v>0</v>
      </c>
      <c r="D146" s="13">
        <v>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6"/>
        <v>0</v>
      </c>
      <c r="P146" s="31"/>
      <c r="Q146" s="31"/>
    </row>
    <row r="147" spans="1:17">
      <c r="A147" s="12" t="s">
        <v>149</v>
      </c>
      <c r="B147" s="13"/>
      <c r="C147" s="13">
        <v>0</v>
      </c>
      <c r="D147" s="13">
        <v>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6"/>
        <v>0</v>
      </c>
      <c r="P147" s="31"/>
      <c r="Q147" s="31"/>
    </row>
    <row r="148" spans="1:17">
      <c r="A148" s="12" t="s">
        <v>150</v>
      </c>
      <c r="B148" s="13"/>
      <c r="C148" s="13">
        <v>0</v>
      </c>
      <c r="D148" s="13">
        <v>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6"/>
        <v>0</v>
      </c>
      <c r="P148" s="31"/>
      <c r="Q148" s="31"/>
    </row>
    <row r="149" spans="1:17">
      <c r="A149" s="12" t="s">
        <v>151</v>
      </c>
      <c r="B149" s="13"/>
      <c r="C149" s="13">
        <v>0</v>
      </c>
      <c r="D149" s="13"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6"/>
        <v>0</v>
      </c>
      <c r="P149" s="31"/>
      <c r="Q149" s="31"/>
    </row>
    <row r="150" spans="1:17">
      <c r="A150" s="12" t="s">
        <v>152</v>
      </c>
      <c r="B150" s="13"/>
      <c r="C150" s="13">
        <v>0</v>
      </c>
      <c r="D150" s="13">
        <v>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6"/>
        <v>0</v>
      </c>
      <c r="P150" s="31"/>
      <c r="Q150" s="31"/>
    </row>
    <row r="151" spans="1:17">
      <c r="A151" s="12" t="s">
        <v>153</v>
      </c>
      <c r="B151" s="13"/>
      <c r="C151" s="13">
        <v>0</v>
      </c>
      <c r="D151" s="13">
        <v>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6"/>
        <v>0</v>
      </c>
      <c r="P151" s="31"/>
      <c r="Q151" s="31"/>
    </row>
    <row r="152" spans="1:17">
      <c r="A152" s="12" t="s">
        <v>154</v>
      </c>
      <c r="B152" s="13"/>
      <c r="C152" s="13">
        <v>0</v>
      </c>
      <c r="D152" s="13">
        <v>0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6"/>
        <v>0</v>
      </c>
      <c r="P152" s="31"/>
      <c r="Q152" s="31"/>
    </row>
    <row r="153" spans="1:17">
      <c r="A153" s="12" t="s">
        <v>155</v>
      </c>
      <c r="B153" s="13"/>
      <c r="C153" s="13">
        <v>0</v>
      </c>
      <c r="D153" s="13">
        <v>0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6"/>
        <v>0</v>
      </c>
      <c r="P153" s="31"/>
      <c r="Q153" s="31"/>
    </row>
    <row r="154" spans="1:17">
      <c r="A154" s="12" t="s">
        <v>156</v>
      </c>
      <c r="B154" s="13"/>
      <c r="C154" s="13">
        <v>0</v>
      </c>
      <c r="D154" s="13">
        <v>0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6"/>
        <v>0</v>
      </c>
      <c r="P154" s="31"/>
      <c r="Q154" s="31"/>
    </row>
    <row r="155" spans="1:17">
      <c r="A155" s="12" t="s">
        <v>157</v>
      </c>
      <c r="B155" s="13"/>
      <c r="C155" s="13">
        <v>0</v>
      </c>
      <c r="D155" s="13">
        <v>0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6"/>
        <v>0</v>
      </c>
      <c r="P155" s="31"/>
      <c r="Q155" s="31"/>
    </row>
    <row r="156" spans="1:17">
      <c r="A156" s="12" t="s">
        <v>158</v>
      </c>
      <c r="B156" s="13"/>
      <c r="C156" s="13">
        <v>0</v>
      </c>
      <c r="D156" s="13">
        <v>0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6"/>
        <v>0</v>
      </c>
      <c r="P156" s="31"/>
      <c r="Q156" s="31"/>
    </row>
    <row r="157" spans="1:17">
      <c r="A157" s="12" t="s">
        <v>159</v>
      </c>
      <c r="B157" s="13"/>
      <c r="C157" s="13">
        <v>0</v>
      </c>
      <c r="D157" s="13">
        <v>0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6"/>
        <v>0</v>
      </c>
      <c r="P157" s="31"/>
      <c r="Q157" s="31"/>
    </row>
    <row r="158" spans="1:17">
      <c r="A158" s="12" t="s">
        <v>160</v>
      </c>
      <c r="B158" s="13"/>
      <c r="C158" s="13">
        <v>0</v>
      </c>
      <c r="D158" s="13">
        <v>0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6"/>
        <v>0</v>
      </c>
      <c r="P158" s="31"/>
      <c r="Q158" s="31"/>
    </row>
    <row r="159" spans="1:17">
      <c r="A159" s="12" t="s">
        <v>161</v>
      </c>
      <c r="B159" s="13"/>
      <c r="C159" s="13">
        <v>0</v>
      </c>
      <c r="D159" s="13">
        <v>0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6"/>
        <v>0</v>
      </c>
      <c r="P159" s="31"/>
      <c r="Q159" s="31"/>
    </row>
    <row r="160" spans="1:17">
      <c r="A160" s="12" t="s">
        <v>162</v>
      </c>
      <c r="B160" s="13"/>
      <c r="C160" s="13">
        <v>0</v>
      </c>
      <c r="D160" s="13">
        <v>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6"/>
        <v>0</v>
      </c>
      <c r="P160" s="31"/>
      <c r="Q160" s="31"/>
    </row>
    <row r="161" spans="1:17">
      <c r="A161" s="12" t="s">
        <v>163</v>
      </c>
      <c r="B161" s="13"/>
      <c r="C161" s="13">
        <v>0</v>
      </c>
      <c r="D161" s="13">
        <v>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6"/>
        <v>0</v>
      </c>
      <c r="P161" s="31"/>
      <c r="Q161" s="31"/>
    </row>
    <row r="162" spans="1:17">
      <c r="A162" s="12" t="s">
        <v>164</v>
      </c>
      <c r="B162" s="13"/>
      <c r="C162" s="13">
        <v>0</v>
      </c>
      <c r="D162" s="13">
        <v>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6"/>
        <v>0</v>
      </c>
      <c r="P162" s="31"/>
      <c r="Q162" s="31"/>
    </row>
    <row r="163" spans="1:17">
      <c r="A163" s="12" t="s">
        <v>165</v>
      </c>
      <c r="B163" s="13"/>
      <c r="C163" s="13">
        <v>0</v>
      </c>
      <c r="D163" s="13">
        <v>0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6"/>
        <v>0</v>
      </c>
      <c r="P163" s="31"/>
      <c r="Q163" s="31"/>
    </row>
    <row r="164" spans="1:17">
      <c r="A164" s="12" t="s">
        <v>166</v>
      </c>
      <c r="B164" s="13"/>
      <c r="C164" s="13">
        <v>0</v>
      </c>
      <c r="D164" s="13">
        <v>0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6"/>
        <v>0</v>
      </c>
      <c r="P164" s="31"/>
      <c r="Q164" s="31"/>
    </row>
    <row r="165" spans="1:17">
      <c r="A165" s="12" t="s">
        <v>167</v>
      </c>
      <c r="B165" s="13"/>
      <c r="C165" s="13">
        <v>0</v>
      </c>
      <c r="D165" s="13">
        <v>0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6"/>
        <v>0</v>
      </c>
      <c r="P165" s="31"/>
      <c r="Q165" s="31"/>
    </row>
    <row r="166" spans="1:17">
      <c r="A166" s="12" t="s">
        <v>168</v>
      </c>
      <c r="B166" s="13"/>
      <c r="C166" s="13">
        <v>0</v>
      </c>
      <c r="D166" s="13">
        <v>0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6"/>
        <v>0</v>
      </c>
      <c r="P166" s="31"/>
      <c r="Q166" s="31"/>
    </row>
    <row r="167" spans="1:17">
      <c r="A167" s="12" t="s">
        <v>169</v>
      </c>
      <c r="B167" s="13"/>
      <c r="C167" s="13">
        <v>0</v>
      </c>
      <c r="D167" s="13">
        <v>0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6"/>
        <v>0</v>
      </c>
      <c r="P167" s="31"/>
      <c r="Q167" s="31"/>
    </row>
    <row r="168" spans="1:17">
      <c r="A168" s="12" t="s">
        <v>170</v>
      </c>
      <c r="B168" s="13"/>
      <c r="C168" s="13">
        <v>0</v>
      </c>
      <c r="D168" s="13">
        <v>0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6"/>
        <v>0</v>
      </c>
      <c r="P168" s="31"/>
      <c r="Q168" s="31"/>
    </row>
    <row r="169" spans="1:17">
      <c r="A169" s="12" t="s">
        <v>171</v>
      </c>
      <c r="B169" s="13"/>
      <c r="C169" s="13">
        <v>-26931.08</v>
      </c>
      <c r="D169" s="13">
        <v>479272.57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6"/>
        <v>452341.49</v>
      </c>
      <c r="P169" s="31"/>
      <c r="Q169" s="31"/>
    </row>
    <row r="170" spans="1:17">
      <c r="A170" s="12" t="s">
        <v>172</v>
      </c>
      <c r="B170" s="13"/>
      <c r="C170" s="13">
        <v>2030765.69</v>
      </c>
      <c r="D170" s="13">
        <v>2003834.6099999999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2030765.69</v>
      </c>
      <c r="P170" s="31"/>
      <c r="Q170" s="31"/>
    </row>
    <row r="171" spans="1:17">
      <c r="A171" s="12" t="s">
        <v>173</v>
      </c>
      <c r="B171" s="13"/>
      <c r="C171" s="13">
        <v>2003834.6099999999</v>
      </c>
      <c r="D171" s="13">
        <v>2483107.1799999997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2483107.1799999997</v>
      </c>
      <c r="P171" s="31"/>
      <c r="Q171" s="31"/>
    </row>
    <row r="172" spans="1:17">
      <c r="A172" s="12" t="s">
        <v>174</v>
      </c>
      <c r="B172" s="13"/>
      <c r="C172" s="13">
        <v>0</v>
      </c>
      <c r="D172" s="13">
        <v>0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31"/>
      <c r="Q172" s="31"/>
    </row>
    <row r="173" spans="1:17">
      <c r="A173" s="12" t="s">
        <v>175</v>
      </c>
      <c r="B173" s="13"/>
      <c r="C173" s="13">
        <v>0</v>
      </c>
      <c r="D173" s="13">
        <v>0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31"/>
      <c r="Q173" s="31"/>
    </row>
    <row r="174" spans="1:17">
      <c r="A174" s="12" t="s">
        <v>176</v>
      </c>
      <c r="B174" s="13"/>
      <c r="C174" s="13">
        <v>0</v>
      </c>
      <c r="D174" s="13">
        <v>0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31"/>
      <c r="Q174" s="31"/>
    </row>
    <row r="175" spans="1:17">
      <c r="A175" s="12" t="s">
        <v>177</v>
      </c>
      <c r="B175" s="13"/>
      <c r="C175" s="13">
        <v>-20588.2</v>
      </c>
      <c r="D175" s="13">
        <v>455802.62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7">SUM(C175:N175)</f>
        <v>435214.42</v>
      </c>
      <c r="P175" s="31"/>
      <c r="Q175" s="31"/>
    </row>
    <row r="176" spans="1:17">
      <c r="A176" s="12" t="s">
        <v>178</v>
      </c>
      <c r="B176" s="13"/>
      <c r="C176" s="13">
        <v>0</v>
      </c>
      <c r="D176" s="13">
        <v>0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7"/>
        <v>0</v>
      </c>
      <c r="P176" s="31"/>
      <c r="Q176" s="31"/>
    </row>
    <row r="177" spans="1:17">
      <c r="A177" s="12" t="s">
        <v>179</v>
      </c>
      <c r="B177" s="13"/>
      <c r="C177" s="13">
        <v>0</v>
      </c>
      <c r="D177" s="13">
        <v>0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7"/>
        <v>0</v>
      </c>
      <c r="P177" s="31"/>
      <c r="Q177" s="31"/>
    </row>
    <row r="178" spans="1:17">
      <c r="A178" s="12" t="s">
        <v>180</v>
      </c>
      <c r="B178" s="13"/>
      <c r="C178" s="13">
        <v>2465.0999999999985</v>
      </c>
      <c r="D178" s="13">
        <v>2465.010000000002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7"/>
        <v>4930.1100000000006</v>
      </c>
      <c r="P178" s="31"/>
      <c r="Q178" s="31"/>
    </row>
    <row r="179" spans="1:17">
      <c r="A179" s="12" t="s">
        <v>181</v>
      </c>
      <c r="B179" s="13"/>
      <c r="C179" s="13">
        <v>0</v>
      </c>
      <c r="D179" s="13">
        <v>0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7"/>
        <v>0</v>
      </c>
      <c r="P179" s="31"/>
      <c r="Q179" s="31"/>
    </row>
    <row r="180" spans="1:17">
      <c r="A180" s="12" t="s">
        <v>182</v>
      </c>
      <c r="B180" s="13"/>
      <c r="C180" s="13">
        <v>1156.1600000000001</v>
      </c>
      <c r="D180" s="13">
        <v>1156.1500000000015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7"/>
        <v>2312.3100000000013</v>
      </c>
      <c r="P180" s="31"/>
      <c r="Q180" s="31"/>
    </row>
    <row r="181" spans="1:17">
      <c r="A181" s="12" t="s">
        <v>183</v>
      </c>
      <c r="B181" s="13"/>
      <c r="C181" s="13">
        <v>0</v>
      </c>
      <c r="D181" s="13">
        <v>0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7"/>
        <v>0</v>
      </c>
      <c r="P181" s="31"/>
      <c r="Q181" s="31"/>
    </row>
    <row r="182" spans="1:17">
      <c r="A182" s="12" t="s">
        <v>184</v>
      </c>
      <c r="B182" s="13"/>
      <c r="C182" s="13">
        <v>0</v>
      </c>
      <c r="D182" s="13">
        <v>0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7"/>
        <v>0</v>
      </c>
      <c r="P182" s="31"/>
      <c r="Q182" s="31"/>
    </row>
    <row r="183" spans="1:17">
      <c r="A183" s="12" t="s">
        <v>185</v>
      </c>
      <c r="B183" s="13"/>
      <c r="C183" s="13">
        <v>0</v>
      </c>
      <c r="D183" s="13">
        <v>0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7"/>
        <v>0</v>
      </c>
      <c r="P183" s="31"/>
      <c r="Q183" s="31"/>
    </row>
    <row r="184" spans="1:17">
      <c r="A184" s="12" t="s">
        <v>186</v>
      </c>
      <c r="B184" s="13"/>
      <c r="C184" s="13">
        <v>0</v>
      </c>
      <c r="D184" s="13">
        <v>0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7"/>
        <v>0</v>
      </c>
      <c r="P184" s="31"/>
      <c r="Q184" s="31"/>
    </row>
    <row r="185" spans="1:17">
      <c r="A185" s="12" t="s">
        <v>187</v>
      </c>
      <c r="B185" s="13"/>
      <c r="C185" s="13">
        <v>0</v>
      </c>
      <c r="D185" s="13">
        <v>0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7"/>
        <v>0</v>
      </c>
      <c r="P185" s="31"/>
      <c r="Q185" s="31"/>
    </row>
    <row r="186" spans="1:17">
      <c r="A186" s="12" t="s">
        <v>188</v>
      </c>
      <c r="B186" s="13"/>
      <c r="C186" s="13">
        <v>0</v>
      </c>
      <c r="D186" s="13">
        <v>0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7"/>
        <v>0</v>
      </c>
      <c r="P186" s="31"/>
      <c r="Q186" s="31"/>
    </row>
    <row r="187" spans="1:17">
      <c r="A187" s="12" t="s">
        <v>189</v>
      </c>
      <c r="B187" s="13"/>
      <c r="C187" s="13">
        <v>0</v>
      </c>
      <c r="D187" s="13">
        <v>0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7"/>
        <v>0</v>
      </c>
      <c r="P187" s="31"/>
      <c r="Q187" s="31"/>
    </row>
    <row r="188" spans="1:17">
      <c r="A188" s="12" t="s">
        <v>190</v>
      </c>
      <c r="B188" s="13"/>
      <c r="C188" s="13">
        <v>0</v>
      </c>
      <c r="D188" s="13">
        <v>0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7"/>
        <v>0</v>
      </c>
      <c r="P188" s="31"/>
      <c r="Q188" s="31"/>
    </row>
    <row r="189" spans="1:17">
      <c r="A189" s="12" t="s">
        <v>191</v>
      </c>
      <c r="B189" s="13"/>
      <c r="C189" s="13">
        <v>0</v>
      </c>
      <c r="D189" s="13">
        <v>0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7"/>
        <v>0</v>
      </c>
      <c r="P189" s="31"/>
      <c r="Q189" s="31"/>
    </row>
    <row r="190" spans="1:17">
      <c r="A190" s="12" t="s">
        <v>192</v>
      </c>
      <c r="B190" s="13"/>
      <c r="C190" s="13">
        <v>0</v>
      </c>
      <c r="D190" s="13">
        <v>0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7"/>
        <v>0</v>
      </c>
      <c r="P190" s="31"/>
      <c r="Q190" s="31"/>
    </row>
    <row r="191" spans="1:17">
      <c r="A191" s="12" t="s">
        <v>193</v>
      </c>
      <c r="B191" s="13"/>
      <c r="C191" s="13">
        <v>199.69999999999709</v>
      </c>
      <c r="D191" s="13">
        <v>-57516.980000000018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7"/>
        <v>-57317.280000000021</v>
      </c>
      <c r="P191" s="31"/>
      <c r="Q191" s="31"/>
    </row>
    <row r="192" spans="1:17">
      <c r="A192" s="12" t="s">
        <v>194</v>
      </c>
      <c r="B192" s="13"/>
      <c r="C192" s="13">
        <v>-11118.83</v>
      </c>
      <c r="D192" s="13">
        <v>77365.770000000019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7"/>
        <v>66246.940000000017</v>
      </c>
      <c r="P192" s="31"/>
      <c r="Q192" s="31"/>
    </row>
    <row r="193" spans="1:17">
      <c r="A193" s="12" t="s">
        <v>195</v>
      </c>
      <c r="B193" s="13"/>
      <c r="C193" s="13">
        <v>954.99000000000524</v>
      </c>
      <c r="D193" s="13">
        <v>0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7"/>
        <v>954.99000000000524</v>
      </c>
      <c r="P193" s="31"/>
      <c r="Q193" s="31"/>
    </row>
    <row r="194" spans="1:17">
      <c r="A194" s="12" t="s">
        <v>146</v>
      </c>
      <c r="B194" s="13"/>
      <c r="C194" s="13">
        <v>-26931.08</v>
      </c>
      <c r="D194" s="13">
        <v>479272.57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7"/>
        <v>452341.49</v>
      </c>
      <c r="P194" s="31"/>
      <c r="Q194" s="31"/>
    </row>
    <row r="195" spans="1:17">
      <c r="A195" s="12" t="s">
        <v>196</v>
      </c>
      <c r="B195" s="13"/>
      <c r="C195" s="13">
        <v>0</v>
      </c>
      <c r="D195" s="13">
        <v>0</v>
      </c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1"/>
      <c r="Q195" s="31"/>
    </row>
    <row r="196" spans="1:17">
      <c r="A196" s="12" t="s">
        <v>197</v>
      </c>
      <c r="B196" s="13"/>
      <c r="C196" s="13">
        <v>0</v>
      </c>
      <c r="D196" s="13">
        <v>0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1"/>
      <c r="Q196" s="31"/>
    </row>
    <row r="197" spans="1:17">
      <c r="A197" s="12" t="s">
        <v>198</v>
      </c>
      <c r="B197" s="13"/>
      <c r="C197" s="13">
        <v>0</v>
      </c>
      <c r="D197" s="13">
        <v>0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31"/>
      <c r="Q197" s="31"/>
    </row>
    <row r="198" spans="1:17">
      <c r="A198" s="12" t="s">
        <v>199</v>
      </c>
      <c r="B198" s="13"/>
      <c r="C198" s="13">
        <v>0</v>
      </c>
      <c r="D198" s="13">
        <v>0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31"/>
      <c r="Q198" s="31"/>
    </row>
    <row r="199" spans="1:17">
      <c r="A199" s="12" t="s">
        <v>200</v>
      </c>
      <c r="B199" s="13"/>
      <c r="C199" s="13">
        <v>0</v>
      </c>
      <c r="D199" s="13">
        <v>0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1"/>
      <c r="Q199" s="31"/>
    </row>
    <row r="200" spans="1:17">
      <c r="A200" s="12" t="s">
        <v>201</v>
      </c>
      <c r="B200" s="13"/>
      <c r="C200" s="13">
        <v>2003834.6099999999</v>
      </c>
      <c r="D200" s="13">
        <v>2483107.1800000002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2483107.1799999997</v>
      </c>
      <c r="P200" s="31"/>
      <c r="Q200" s="31"/>
    </row>
    <row r="201" spans="1:17">
      <c r="A201" s="12" t="s">
        <v>202</v>
      </c>
      <c r="B201" s="13"/>
      <c r="C201" s="13">
        <v>2030765.69</v>
      </c>
      <c r="D201" s="13">
        <v>2003834.6099999999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2030765.69</v>
      </c>
      <c r="P201" s="31"/>
      <c r="Q201" s="31"/>
    </row>
    <row r="202" spans="1:17">
      <c r="A202" s="12" t="s">
        <v>203</v>
      </c>
      <c r="B202" s="13"/>
      <c r="C202" s="13">
        <v>0</v>
      </c>
      <c r="D202" s="13">
        <v>0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31"/>
      <c r="Q202" s="31"/>
    </row>
    <row r="203" spans="1:17">
      <c r="A203" s="12" t="s">
        <v>204</v>
      </c>
      <c r="B203" s="13"/>
      <c r="C203" s="13">
        <v>0</v>
      </c>
      <c r="D203" s="13">
        <v>0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31"/>
      <c r="Q203" s="31"/>
    </row>
    <row r="204" spans="1:17">
      <c r="A204" s="12" t="s">
        <v>205</v>
      </c>
      <c r="B204" s="13"/>
      <c r="C204" s="13">
        <v>-26931.080000000075</v>
      </c>
      <c r="D204" s="13">
        <v>479272.5700000003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452341.48999999976</v>
      </c>
      <c r="P204" s="31"/>
      <c r="Q204" s="31"/>
    </row>
    <row r="206" spans="1:17" s="1" customFormat="1" ht="11.25">
      <c r="C206" s="1">
        <f>C175-C123</f>
        <v>0</v>
      </c>
      <c r="D206" s="1">
        <f t="shared" ref="D206:O206" si="8">D175-D123</f>
        <v>0</v>
      </c>
      <c r="E206" s="1">
        <f t="shared" si="8"/>
        <v>0</v>
      </c>
      <c r="F206" s="1">
        <f t="shared" si="8"/>
        <v>0</v>
      </c>
      <c r="G206" s="1">
        <f t="shared" si="8"/>
        <v>0</v>
      </c>
      <c r="H206" s="1">
        <f t="shared" si="8"/>
        <v>0</v>
      </c>
      <c r="I206" s="1">
        <f t="shared" si="8"/>
        <v>0</v>
      </c>
      <c r="J206" s="1">
        <f t="shared" si="8"/>
        <v>0</v>
      </c>
      <c r="K206" s="1">
        <f t="shared" si="8"/>
        <v>0</v>
      </c>
      <c r="L206" s="1">
        <f t="shared" si="8"/>
        <v>0</v>
      </c>
      <c r="M206" s="1">
        <f t="shared" si="8"/>
        <v>0</v>
      </c>
      <c r="N206" s="1">
        <f t="shared" si="8"/>
        <v>0</v>
      </c>
      <c r="O206" s="1">
        <f t="shared" si="8"/>
        <v>0</v>
      </c>
    </row>
    <row r="207" spans="1:17" s="1" customFormat="1" ht="11.25">
      <c r="C207" s="1">
        <f>C194-C144</f>
        <v>0</v>
      </c>
      <c r="D207" s="1">
        <f t="shared" ref="D207:O207" si="9">D194-D144</f>
        <v>0</v>
      </c>
      <c r="E207" s="1">
        <f t="shared" si="9"/>
        <v>0</v>
      </c>
      <c r="F207" s="1">
        <f t="shared" si="9"/>
        <v>0</v>
      </c>
      <c r="G207" s="1">
        <f t="shared" si="9"/>
        <v>0</v>
      </c>
      <c r="H207" s="1">
        <f t="shared" si="9"/>
        <v>0</v>
      </c>
      <c r="I207" s="1">
        <f t="shared" si="9"/>
        <v>0</v>
      </c>
      <c r="J207" s="1">
        <f t="shared" si="9"/>
        <v>0</v>
      </c>
      <c r="K207" s="1">
        <f t="shared" si="9"/>
        <v>0</v>
      </c>
      <c r="L207" s="1">
        <f t="shared" si="9"/>
        <v>0</v>
      </c>
      <c r="M207" s="1">
        <f t="shared" si="9"/>
        <v>0</v>
      </c>
      <c r="N207" s="1">
        <f t="shared" si="9"/>
        <v>0</v>
      </c>
      <c r="O207" s="1">
        <f t="shared" si="9"/>
        <v>0</v>
      </c>
    </row>
    <row r="208" spans="1:17" s="1" customFormat="1" ht="11.25">
      <c r="C208" s="1">
        <f t="shared" ref="C208:N208" si="10">C200-C7</f>
        <v>0</v>
      </c>
      <c r="D208" s="1">
        <f t="shared" si="10"/>
        <v>0</v>
      </c>
      <c r="E208" s="1">
        <f t="shared" si="10"/>
        <v>0</v>
      </c>
      <c r="F208" s="1">
        <f t="shared" si="10"/>
        <v>0</v>
      </c>
      <c r="G208" s="1">
        <f t="shared" si="10"/>
        <v>0</v>
      </c>
      <c r="H208" s="1">
        <f t="shared" si="10"/>
        <v>0</v>
      </c>
      <c r="I208" s="1">
        <f t="shared" si="10"/>
        <v>0</v>
      </c>
      <c r="J208" s="1">
        <f t="shared" si="10"/>
        <v>0</v>
      </c>
      <c r="K208" s="1">
        <f t="shared" si="10"/>
        <v>0</v>
      </c>
      <c r="L208" s="1">
        <f t="shared" si="10"/>
        <v>0</v>
      </c>
      <c r="M208" s="1">
        <f t="shared" si="10"/>
        <v>0</v>
      </c>
      <c r="N208" s="1">
        <f t="shared" si="10"/>
        <v>0</v>
      </c>
    </row>
    <row r="209" spans="3:15" s="1" customFormat="1" ht="11.25">
      <c r="C209" s="1">
        <f t="shared" ref="C209:O209" si="11">B90+C123-C90</f>
        <v>0</v>
      </c>
      <c r="D209" s="1">
        <f t="shared" si="11"/>
        <v>0</v>
      </c>
      <c r="E209" s="1">
        <f t="shared" si="11"/>
        <v>551221.35</v>
      </c>
      <c r="F209" s="1">
        <f t="shared" si="11"/>
        <v>0</v>
      </c>
      <c r="G209" s="1">
        <f t="shared" si="11"/>
        <v>0</v>
      </c>
      <c r="H209" s="1">
        <f t="shared" si="11"/>
        <v>0</v>
      </c>
      <c r="I209" s="1">
        <f t="shared" si="11"/>
        <v>0</v>
      </c>
      <c r="J209" s="1">
        <f t="shared" si="11"/>
        <v>0</v>
      </c>
      <c r="K209" s="1">
        <f t="shared" si="11"/>
        <v>0</v>
      </c>
      <c r="L209" s="1">
        <f t="shared" si="11"/>
        <v>0</v>
      </c>
      <c r="M209" s="1">
        <f t="shared" si="11"/>
        <v>0</v>
      </c>
      <c r="N209" s="1">
        <f t="shared" si="11"/>
        <v>0</v>
      </c>
      <c r="O209" s="1">
        <f t="shared" si="11"/>
        <v>435214.42</v>
      </c>
    </row>
  </sheetData>
  <phoneticPr fontId="10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Q212"/>
  <sheetViews>
    <sheetView workbookViewId="0">
      <pane xSplit="1" ySplit="5" topLeftCell="B195" activePane="bottomRight" state="frozen"/>
      <selection pane="topRight"/>
      <selection pane="bottomLeft"/>
      <selection pane="bottomRight" activeCell="D135" sqref="D135:D204"/>
    </sheetView>
  </sheetViews>
  <sheetFormatPr defaultColWidth="9" defaultRowHeight="13.5"/>
  <cols>
    <col min="1" max="1" width="26.75" customWidth="1"/>
    <col min="2" max="7" width="14.875" customWidth="1"/>
    <col min="8" max="8" width="17" customWidth="1"/>
    <col min="9" max="15" width="14.875" customWidth="1"/>
    <col min="16" max="16" width="17.25" customWidth="1"/>
  </cols>
  <sheetData>
    <row r="1" spans="1:15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5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2" t="s">
        <v>19</v>
      </c>
      <c r="B7" s="13">
        <v>1388033.54</v>
      </c>
      <c r="C7" s="13">
        <v>1083632.5</v>
      </c>
      <c r="D7" s="13">
        <v>884142.72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12" t="s">
        <v>21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2" t="s">
        <v>22</v>
      </c>
      <c r="B10" s="13">
        <v>45600163.659999996</v>
      </c>
      <c r="C10" s="13">
        <v>45536650.359999999</v>
      </c>
      <c r="D10" s="13">
        <v>45536650.360000007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12" t="s">
        <v>23</v>
      </c>
      <c r="B11" s="13">
        <v>1176186.93</v>
      </c>
      <c r="C11" s="13">
        <v>1176186.93</v>
      </c>
      <c r="D11" s="13">
        <v>1176186.93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12" t="s">
        <v>24</v>
      </c>
      <c r="B12" s="14">
        <v>44423976.729999997</v>
      </c>
      <c r="C12" s="14">
        <v>44360463.43</v>
      </c>
      <c r="D12" s="14">
        <v>44360463.430000007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ht="14.25" customHeight="1">
      <c r="A13" s="12" t="s">
        <v>25</v>
      </c>
      <c r="B13" s="13">
        <v>366314.92</v>
      </c>
      <c r="C13" s="13">
        <v>13514.92</v>
      </c>
      <c r="D13" s="13">
        <v>16003.310000000056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2" t="s">
        <v>26</v>
      </c>
      <c r="B14" s="13"/>
      <c r="C14" s="13">
        <v>0</v>
      </c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2" t="s">
        <v>27</v>
      </c>
      <c r="B15" s="13"/>
      <c r="C15" s="13">
        <v>0</v>
      </c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2" t="s">
        <v>28</v>
      </c>
      <c r="B16" s="13"/>
      <c r="C16" s="13">
        <v>0</v>
      </c>
      <c r="D16" s="13">
        <v>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2" t="s">
        <v>29</v>
      </c>
      <c r="B17" s="13"/>
      <c r="C17" s="13">
        <v>0</v>
      </c>
      <c r="D17" s="13">
        <v>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2" t="s">
        <v>30</v>
      </c>
      <c r="B18" s="14"/>
      <c r="C18" s="14">
        <v>0</v>
      </c>
      <c r="D18" s="14">
        <v>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 t="s">
        <v>31</v>
      </c>
      <c r="B19" s="13">
        <v>306999848.37</v>
      </c>
      <c r="C19" s="13">
        <v>307185043.26999998</v>
      </c>
      <c r="D19" s="13">
        <v>307180491.86000001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2" t="s">
        <v>32</v>
      </c>
      <c r="B20" s="13">
        <v>72966325.879999995</v>
      </c>
      <c r="C20" s="13">
        <v>72966325.879999995</v>
      </c>
      <c r="D20" s="13">
        <v>72966325.879999995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2" t="s">
        <v>33</v>
      </c>
      <c r="B21" s="14">
        <v>234033522.49000001</v>
      </c>
      <c r="C21" s="14">
        <v>234218717.38999999</v>
      </c>
      <c r="D21" s="14">
        <v>234214165.98000002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 t="s">
        <v>34</v>
      </c>
      <c r="B22" s="14"/>
      <c r="C22" s="14"/>
      <c r="D22" s="14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2" t="s">
        <v>35</v>
      </c>
      <c r="B23" s="13"/>
      <c r="C23" s="13"/>
      <c r="D23" s="13"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2" t="s">
        <v>36</v>
      </c>
      <c r="B24" s="13">
        <v>47407688.490000002</v>
      </c>
      <c r="C24" s="13">
        <v>47430430.589999996</v>
      </c>
      <c r="D24" s="13">
        <v>47433306.010000005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2" t="s">
        <v>37</v>
      </c>
      <c r="B25" s="14">
        <v>327619536.17000002</v>
      </c>
      <c r="C25" s="14">
        <v>327106758.82999998</v>
      </c>
      <c r="D25" s="14">
        <v>326908081.45000005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2" t="s">
        <v>38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2" t="s">
        <v>39</v>
      </c>
      <c r="B27" s="13"/>
      <c r="C27" s="13"/>
      <c r="D27" s="13">
        <v>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2" t="s">
        <v>40</v>
      </c>
      <c r="B28" s="13"/>
      <c r="C28" s="13"/>
      <c r="D28" s="13">
        <v>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2" t="s">
        <v>41</v>
      </c>
      <c r="B29" s="13"/>
      <c r="C29" s="13"/>
      <c r="D29" s="13">
        <v>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2" t="s">
        <v>42</v>
      </c>
      <c r="B30" s="13"/>
      <c r="C30" s="13"/>
      <c r="D30" s="13">
        <v>0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2" t="s">
        <v>43</v>
      </c>
      <c r="B31" s="13"/>
      <c r="C31" s="13"/>
      <c r="D31" s="13">
        <v>0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2" t="s">
        <v>44</v>
      </c>
      <c r="B32" s="14"/>
      <c r="C32" s="14"/>
      <c r="D32" s="14">
        <v>0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2" t="s">
        <v>45</v>
      </c>
      <c r="B33" s="14"/>
      <c r="C33" s="14"/>
      <c r="D33" s="14">
        <v>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2" t="s">
        <v>46</v>
      </c>
      <c r="B34" s="13"/>
      <c r="C34" s="13"/>
      <c r="D34" s="13">
        <v>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2" t="s">
        <v>47</v>
      </c>
      <c r="B35" s="13"/>
      <c r="C35" s="13"/>
      <c r="D35" s="13">
        <v>0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2" t="s">
        <v>48</v>
      </c>
      <c r="B36" s="13"/>
      <c r="C36" s="13"/>
      <c r="D36" s="13">
        <v>0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2" t="s">
        <v>49</v>
      </c>
      <c r="B37" s="14"/>
      <c r="C37" s="14"/>
      <c r="D37" s="14">
        <v>0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 t="s">
        <v>50</v>
      </c>
      <c r="B38" s="13"/>
      <c r="C38" s="13"/>
      <c r="D38" s="13">
        <v>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2" t="s">
        <v>51</v>
      </c>
      <c r="B39" s="14"/>
      <c r="C39" s="14"/>
      <c r="D39" s="14">
        <v>0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2" t="s">
        <v>52</v>
      </c>
      <c r="B40" s="13"/>
      <c r="C40" s="13"/>
      <c r="D40" s="13">
        <v>0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2" t="s">
        <v>53</v>
      </c>
      <c r="B41" s="13"/>
      <c r="C41" s="13"/>
      <c r="D41" s="13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2" t="s">
        <v>54</v>
      </c>
      <c r="B42" s="14"/>
      <c r="C42" s="14"/>
      <c r="D42" s="14">
        <v>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2" t="s">
        <v>55</v>
      </c>
      <c r="B43" s="13"/>
      <c r="C43" s="13"/>
      <c r="D43" s="13"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2" t="s">
        <v>56</v>
      </c>
      <c r="B44" s="13"/>
      <c r="C44" s="13"/>
      <c r="D44" s="13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2" t="s">
        <v>57</v>
      </c>
      <c r="B45" s="13"/>
      <c r="C45" s="13"/>
      <c r="D45" s="13"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2" t="s">
        <v>58</v>
      </c>
      <c r="B46" s="13"/>
      <c r="C46" s="13"/>
      <c r="D46" s="13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2" t="s">
        <v>59</v>
      </c>
      <c r="B47" s="13"/>
      <c r="C47" s="13"/>
      <c r="D47" s="13">
        <v>0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2" t="s">
        <v>60</v>
      </c>
      <c r="B48" s="13"/>
      <c r="C48" s="13"/>
      <c r="D48" s="13">
        <v>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2" t="s">
        <v>61</v>
      </c>
      <c r="B49" s="14"/>
      <c r="C49" s="14"/>
      <c r="D49" s="14">
        <v>0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>
      <c r="A50" s="12" t="s">
        <v>62</v>
      </c>
      <c r="B50" s="13"/>
      <c r="C50" s="13"/>
      <c r="D50" s="13">
        <v>0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2" t="s">
        <v>63</v>
      </c>
      <c r="B51" s="13"/>
      <c r="C51" s="13"/>
      <c r="D51" s="13">
        <v>0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2" t="s">
        <v>64</v>
      </c>
      <c r="B52" s="13"/>
      <c r="C52" s="13"/>
      <c r="D52" s="13">
        <v>0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2" t="s">
        <v>65</v>
      </c>
      <c r="B53" s="13"/>
      <c r="C53" s="13"/>
      <c r="D53" s="13">
        <v>0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2" t="s">
        <v>66</v>
      </c>
      <c r="B54" s="13"/>
      <c r="C54" s="13"/>
      <c r="D54" s="13">
        <v>0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2" t="s">
        <v>67</v>
      </c>
      <c r="B55" s="14"/>
      <c r="C55" s="14"/>
      <c r="D55" s="14">
        <v>0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>
      <c r="A56" s="12" t="s">
        <v>68</v>
      </c>
      <c r="B56" s="15">
        <v>327619536.17000002</v>
      </c>
      <c r="C56" s="15">
        <v>327106758.82999998</v>
      </c>
      <c r="D56" s="15">
        <v>326908081.45000005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2" t="s">
        <v>69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2" t="s">
        <v>70</v>
      </c>
      <c r="B59" s="13"/>
      <c r="C59" s="13"/>
      <c r="D59" s="13">
        <v>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2" t="s">
        <v>71</v>
      </c>
      <c r="B60" s="13"/>
      <c r="C60" s="13"/>
      <c r="D60" s="13">
        <v>0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2" t="s">
        <v>72</v>
      </c>
      <c r="B61" s="13"/>
      <c r="C61" s="13"/>
      <c r="D61" s="13">
        <v>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2" t="s">
        <v>73</v>
      </c>
      <c r="B62" s="13">
        <v>34254474.880000003</v>
      </c>
      <c r="C62" s="13">
        <v>34479119.420000002</v>
      </c>
      <c r="D62" s="13">
        <v>34479119.420000002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2" t="s">
        <v>74</v>
      </c>
      <c r="B63" s="13">
        <v>277395.31</v>
      </c>
      <c r="C63" s="13">
        <v>35972.839999999997</v>
      </c>
      <c r="D63" s="13">
        <v>35972.839999999997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2" t="s">
        <v>75</v>
      </c>
      <c r="B64" s="13">
        <v>581564.93999999994</v>
      </c>
      <c r="C64" s="13">
        <v>120935.27</v>
      </c>
      <c r="D64" s="13">
        <v>161658.35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2" t="s">
        <v>76</v>
      </c>
      <c r="B65" s="13">
        <v>12105.6</v>
      </c>
      <c r="C65" s="13">
        <v>98890.5</v>
      </c>
      <c r="D65" s="13">
        <v>5170.4200000017881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2" t="s">
        <v>77</v>
      </c>
      <c r="B66" s="13"/>
      <c r="C66" s="13"/>
      <c r="D66" s="13">
        <v>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2" t="s">
        <v>78</v>
      </c>
      <c r="B67" s="13"/>
      <c r="C67" s="13"/>
      <c r="D67" s="13"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2" t="s">
        <v>79</v>
      </c>
      <c r="B68" s="13">
        <v>315404945.38999999</v>
      </c>
      <c r="C68" s="13">
        <v>316843345.35000002</v>
      </c>
      <c r="D68" s="13">
        <v>318189520.77999997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2" t="s">
        <v>80</v>
      </c>
      <c r="B69" s="13"/>
      <c r="C69" s="13"/>
      <c r="D69" s="13">
        <v>0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2" t="s">
        <v>81</v>
      </c>
      <c r="B70" s="13"/>
      <c r="C70" s="13">
        <v>0</v>
      </c>
      <c r="D70" s="13">
        <v>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2" t="s">
        <v>82</v>
      </c>
      <c r="B71" s="13"/>
      <c r="C71" s="13">
        <v>0</v>
      </c>
      <c r="D71" s="13">
        <v>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2" t="s">
        <v>83</v>
      </c>
      <c r="B72" s="14">
        <v>350530486.12</v>
      </c>
      <c r="C72" s="14">
        <v>351578263.38000005</v>
      </c>
      <c r="D72" s="14">
        <v>352871441.81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2" t="s">
        <v>84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2" t="s">
        <v>85</v>
      </c>
      <c r="B74" s="13"/>
      <c r="C74" s="13"/>
      <c r="D74" s="13">
        <v>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2" t="s">
        <v>86</v>
      </c>
      <c r="B75" s="13"/>
      <c r="C75" s="13"/>
      <c r="D75" s="13">
        <v>0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2" t="s">
        <v>87</v>
      </c>
      <c r="B76" s="13"/>
      <c r="C76" s="13"/>
      <c r="D76" s="13">
        <v>0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2" t="s">
        <v>88</v>
      </c>
      <c r="B77" s="13"/>
      <c r="C77" s="13"/>
      <c r="D77" s="13">
        <v>0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2" t="s">
        <v>89</v>
      </c>
      <c r="B78" s="13"/>
      <c r="C78" s="13"/>
      <c r="D78" s="13">
        <v>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2" t="s">
        <v>90</v>
      </c>
      <c r="B79" s="13">
        <v>0</v>
      </c>
      <c r="C79" s="13">
        <v>0</v>
      </c>
      <c r="D79" s="13">
        <v>0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2" t="s">
        <v>91</v>
      </c>
      <c r="B80" s="13"/>
      <c r="C80" s="13"/>
      <c r="D80" s="13">
        <v>0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2" t="s">
        <v>92</v>
      </c>
      <c r="B81" s="13"/>
      <c r="C81" s="13"/>
      <c r="D81" s="13">
        <v>0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2" t="s">
        <v>93</v>
      </c>
      <c r="B82" s="14">
        <v>0</v>
      </c>
      <c r="C82" s="14">
        <v>0</v>
      </c>
      <c r="D82" s="14">
        <v>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2" t="s">
        <v>94</v>
      </c>
      <c r="B83" s="15">
        <v>350530486.12</v>
      </c>
      <c r="C83" s="15">
        <v>351578263.38000005</v>
      </c>
      <c r="D83" s="15">
        <v>352871441.81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5">
      <c r="A84" s="12" t="s">
        <v>95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2" t="s">
        <v>96</v>
      </c>
      <c r="B85" s="13">
        <v>90300000</v>
      </c>
      <c r="C85" s="13">
        <v>90300000</v>
      </c>
      <c r="D85" s="13">
        <v>90300000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2" t="s">
        <v>97</v>
      </c>
      <c r="B86" s="13"/>
      <c r="C86" s="13"/>
      <c r="D86" s="13">
        <v>0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2" t="s">
        <v>98</v>
      </c>
      <c r="B87" s="13"/>
      <c r="C87" s="13"/>
      <c r="D87" s="13">
        <v>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2" t="s">
        <v>99</v>
      </c>
      <c r="B88" s="13"/>
      <c r="C88" s="13"/>
      <c r="D88" s="13">
        <v>0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2" t="s">
        <v>100</v>
      </c>
      <c r="B89" s="13"/>
      <c r="C89" s="16"/>
      <c r="D89" s="16">
        <v>0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2" t="s">
        <v>101</v>
      </c>
      <c r="B90" s="13">
        <v>-113210949.95</v>
      </c>
      <c r="C90" s="16">
        <v>-114771504.55</v>
      </c>
      <c r="D90" s="16">
        <v>-116263360.36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2" t="s">
        <v>102</v>
      </c>
      <c r="B91" s="14">
        <v>-22910949.949999999</v>
      </c>
      <c r="C91" s="14">
        <v>-24471504.550000001</v>
      </c>
      <c r="D91" s="14">
        <v>-25963360.359999999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12" t="s">
        <v>103</v>
      </c>
      <c r="B92" s="13"/>
      <c r="C92" s="13"/>
      <c r="D92" s="13">
        <v>0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2" t="s">
        <v>104</v>
      </c>
      <c r="B93" s="15">
        <v>-22910949.949999999</v>
      </c>
      <c r="C93" s="15">
        <v>-24471504.549999997</v>
      </c>
      <c r="D93" s="15">
        <v>-25963360.359999999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5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7" t="s">
        <v>105</v>
      </c>
      <c r="B95" s="18">
        <v>327619536.17000002</v>
      </c>
      <c r="C95" s="18">
        <v>327106758.83000004</v>
      </c>
      <c r="D95" s="18">
        <v>326908081.44999999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>
      <c r="A96" s="19"/>
      <c r="B96" s="20">
        <v>0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7" ht="18.75">
      <c r="A97" s="21" t="s">
        <v>106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1:17">
      <c r="A98" s="23"/>
      <c r="B98" s="24"/>
      <c r="C98" s="24"/>
      <c r="D98" s="24"/>
      <c r="E98" s="24"/>
      <c r="F98" s="24"/>
      <c r="G98" s="24"/>
      <c r="H98" s="24"/>
      <c r="I98" s="29">
        <f>I90-H90-I124</f>
        <v>0</v>
      </c>
      <c r="J98" s="24"/>
      <c r="K98" s="24"/>
      <c r="L98" s="24"/>
      <c r="M98" s="24"/>
      <c r="N98" s="24"/>
      <c r="O98" s="24"/>
    </row>
    <row r="99" spans="1:17">
      <c r="A99" s="25" t="s">
        <v>1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</row>
    <row r="100" spans="1:17">
      <c r="A100" s="27" t="s">
        <v>107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spans="1:17">
      <c r="A101" s="10" t="s">
        <v>3</v>
      </c>
      <c r="B101" s="11"/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</row>
    <row r="102" spans="1:17">
      <c r="A102" s="12" t="s">
        <v>109</v>
      </c>
      <c r="B102" s="14"/>
      <c r="C102" s="14">
        <v>343501.99</v>
      </c>
      <c r="D102" s="14">
        <v>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>SUM(C102:N102)</f>
        <v>343501.99</v>
      </c>
      <c r="P102" s="31"/>
      <c r="Q102" s="31"/>
    </row>
    <row r="103" spans="1:17">
      <c r="A103" s="28" t="s">
        <v>110</v>
      </c>
      <c r="B103" s="13"/>
      <c r="C103" s="13">
        <v>343501.99</v>
      </c>
      <c r="D103" s="13">
        <v>0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ref="O103:O128" si="0">SUM(C103:N103)</f>
        <v>343501.99</v>
      </c>
      <c r="P103" s="31"/>
      <c r="Q103" s="31"/>
    </row>
    <row r="104" spans="1:17">
      <c r="A104" s="28" t="s">
        <v>111</v>
      </c>
      <c r="B104" s="13"/>
      <c r="C104" s="13"/>
      <c r="D104" s="13">
        <v>0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0"/>
        <v>0</v>
      </c>
      <c r="P104" s="31"/>
      <c r="Q104" s="31"/>
    </row>
    <row r="105" spans="1:17">
      <c r="A105" s="12" t="s">
        <v>112</v>
      </c>
      <c r="B105" s="14"/>
      <c r="C105" s="14">
        <v>331658.68</v>
      </c>
      <c r="D105" s="14">
        <v>1772.78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0"/>
        <v>333431.46000000002</v>
      </c>
      <c r="P105" s="31"/>
      <c r="Q105" s="31"/>
    </row>
    <row r="106" spans="1:17">
      <c r="A106" s="28" t="s">
        <v>113</v>
      </c>
      <c r="B106" s="13"/>
      <c r="C106" s="13">
        <v>331658.68</v>
      </c>
      <c r="D106" s="13">
        <v>1772.78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0"/>
        <v>333431.46000000002</v>
      </c>
      <c r="P106" s="31"/>
      <c r="Q106" s="31"/>
    </row>
    <row r="107" spans="1:17">
      <c r="A107" s="28" t="s">
        <v>114</v>
      </c>
      <c r="B107" s="13"/>
      <c r="C107" s="13"/>
      <c r="D107" s="13">
        <v>0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0"/>
        <v>0</v>
      </c>
      <c r="P107" s="31"/>
      <c r="Q107" s="31"/>
    </row>
    <row r="108" spans="1:17">
      <c r="A108" s="12" t="s">
        <v>115</v>
      </c>
      <c r="B108" s="13"/>
      <c r="C108" s="13">
        <v>103.1</v>
      </c>
      <c r="D108" s="13">
        <v>0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0"/>
        <v>103.1</v>
      </c>
      <c r="P108" s="31"/>
      <c r="Q108" s="31"/>
    </row>
    <row r="109" spans="1:17">
      <c r="A109" s="12" t="s">
        <v>116</v>
      </c>
      <c r="B109" s="13"/>
      <c r="C109" s="13">
        <v>5839.18</v>
      </c>
      <c r="D109" s="13">
        <v>7857.21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0"/>
        <v>13696.39</v>
      </c>
      <c r="P109" s="31"/>
      <c r="Q109" s="31"/>
    </row>
    <row r="110" spans="1:17">
      <c r="A110" s="12" t="s">
        <v>117</v>
      </c>
      <c r="B110" s="13"/>
      <c r="C110" s="13">
        <v>124973.21</v>
      </c>
      <c r="D110" s="13">
        <v>141423.01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0"/>
        <v>266396.22000000003</v>
      </c>
      <c r="P110" s="31"/>
      <c r="Q110" s="31"/>
    </row>
    <row r="111" spans="1:17">
      <c r="A111" s="12" t="s">
        <v>118</v>
      </c>
      <c r="B111" s="13"/>
      <c r="C111" s="13">
        <v>1441482.42</v>
      </c>
      <c r="D111" s="13">
        <v>1340802.81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0"/>
        <v>2782285.23</v>
      </c>
      <c r="P111" s="31"/>
      <c r="Q111" s="31"/>
    </row>
    <row r="112" spans="1:17">
      <c r="A112" s="12" t="s">
        <v>119</v>
      </c>
      <c r="B112" s="13"/>
      <c r="C112" s="13">
        <v>0</v>
      </c>
      <c r="D112" s="13"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0"/>
        <v>0</v>
      </c>
      <c r="P112" s="31"/>
      <c r="Q112" s="31"/>
    </row>
    <row r="113" spans="1:17">
      <c r="A113" s="12" t="s">
        <v>120</v>
      </c>
      <c r="B113" s="13"/>
      <c r="C113" s="13">
        <v>0</v>
      </c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0"/>
        <v>0</v>
      </c>
      <c r="P113" s="31"/>
      <c r="Q113" s="31"/>
    </row>
    <row r="114" spans="1:17">
      <c r="A114" s="28" t="s">
        <v>121</v>
      </c>
      <c r="B114" s="13"/>
      <c r="C114" s="13">
        <v>0</v>
      </c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0"/>
        <v>0</v>
      </c>
      <c r="P114" s="31"/>
      <c r="Q114" s="31"/>
    </row>
    <row r="115" spans="1:17">
      <c r="A115" s="12" t="s">
        <v>122</v>
      </c>
      <c r="B115" s="13"/>
      <c r="C115" s="13">
        <v>0</v>
      </c>
      <c r="D115" s="13">
        <v>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0"/>
        <v>0</v>
      </c>
      <c r="P115" s="31"/>
      <c r="Q115" s="31"/>
    </row>
    <row r="116" spans="1:17">
      <c r="A116" s="12" t="s">
        <v>123</v>
      </c>
      <c r="B116" s="13"/>
      <c r="C116" s="13">
        <v>0</v>
      </c>
      <c r="D116" s="13">
        <v>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f t="shared" si="0"/>
        <v>0</v>
      </c>
      <c r="P116" s="31"/>
      <c r="Q116" s="31"/>
    </row>
    <row r="117" spans="1:17">
      <c r="A117" s="28" t="s">
        <v>124</v>
      </c>
      <c r="B117" s="13"/>
      <c r="C117" s="13">
        <v>0</v>
      </c>
      <c r="D117" s="13">
        <v>0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0"/>
        <v>0</v>
      </c>
      <c r="P117" s="31"/>
      <c r="Q117" s="31"/>
    </row>
    <row r="118" spans="1:17">
      <c r="A118" s="12" t="s">
        <v>125</v>
      </c>
      <c r="B118" s="14"/>
      <c r="C118" s="14">
        <v>-1560554.5999999999</v>
      </c>
      <c r="D118" s="14">
        <v>-1491855.81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0"/>
        <v>-3052410.41</v>
      </c>
      <c r="P118" s="31"/>
      <c r="Q118" s="31"/>
    </row>
    <row r="119" spans="1:17">
      <c r="A119" s="12" t="s">
        <v>126</v>
      </c>
      <c r="B119" s="13"/>
      <c r="C119" s="13"/>
      <c r="D119" s="13">
        <v>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0"/>
        <v>0</v>
      </c>
      <c r="P119" s="31"/>
      <c r="Q119" s="31"/>
    </row>
    <row r="120" spans="1:17">
      <c r="A120" s="12" t="s">
        <v>127</v>
      </c>
      <c r="B120" s="13"/>
      <c r="C120" s="13"/>
      <c r="D120" s="13">
        <v>0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0"/>
        <v>0</v>
      </c>
      <c r="P120" s="31"/>
      <c r="Q120" s="31"/>
    </row>
    <row r="121" spans="1:17">
      <c r="A121" s="12" t="s">
        <v>128</v>
      </c>
      <c r="B121" s="14"/>
      <c r="C121" s="14">
        <v>-1560554.5999999999</v>
      </c>
      <c r="D121" s="14">
        <v>-1491855.81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0"/>
        <v>-3052410.41</v>
      </c>
      <c r="P121" s="31"/>
      <c r="Q121" s="31"/>
    </row>
    <row r="122" spans="1:17">
      <c r="A122" s="28" t="s">
        <v>129</v>
      </c>
      <c r="B122" s="13"/>
      <c r="C122" s="13">
        <v>0</v>
      </c>
      <c r="D122" s="13">
        <v>0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0"/>
        <v>0</v>
      </c>
      <c r="P122" s="31"/>
      <c r="Q122" s="31"/>
    </row>
    <row r="123" spans="1:17">
      <c r="A123" s="12" t="s">
        <v>130</v>
      </c>
      <c r="B123" s="14"/>
      <c r="C123" s="14">
        <v>-1560554.5999999999</v>
      </c>
      <c r="D123" s="14">
        <v>-1491855.81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0"/>
        <v>-3052410.41</v>
      </c>
      <c r="P123" s="31"/>
      <c r="Q123" s="31"/>
    </row>
    <row r="124" spans="1:17">
      <c r="A124" s="12" t="s">
        <v>131</v>
      </c>
      <c r="B124" s="14"/>
      <c r="C124" s="14">
        <v>-1560554.5999999999</v>
      </c>
      <c r="D124" s="14">
        <v>-1491855.81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ref="O124" si="1">O123</f>
        <v>-3052410.41</v>
      </c>
      <c r="P124" s="31"/>
      <c r="Q124" s="31"/>
    </row>
    <row r="125" spans="1:17">
      <c r="A125" s="12" t="s">
        <v>132</v>
      </c>
      <c r="B125" s="13"/>
      <c r="C125" s="13"/>
      <c r="D125" s="13"/>
      <c r="E125" s="13"/>
      <c r="F125" s="13">
        <v>0</v>
      </c>
      <c r="G125" s="13"/>
      <c r="H125" s="13"/>
      <c r="I125" s="13"/>
      <c r="J125" s="13"/>
      <c r="K125" s="13">
        <v>0</v>
      </c>
      <c r="L125" s="13"/>
      <c r="M125" s="13">
        <v>0</v>
      </c>
      <c r="N125" s="13">
        <v>0</v>
      </c>
      <c r="O125" s="13">
        <f t="shared" si="0"/>
        <v>0</v>
      </c>
      <c r="P125" s="31"/>
      <c r="Q125" s="31"/>
    </row>
    <row r="126" spans="1:17">
      <c r="A126" s="12" t="s">
        <v>133</v>
      </c>
      <c r="B126" s="13"/>
      <c r="C126" s="13">
        <f>C124-(C114+C119-C120+C116+C117)*0.75</f>
        <v>-1560554.5999999999</v>
      </c>
      <c r="D126" s="13">
        <f t="shared" ref="D126:O126" si="2">D124-(D114+D119-D120+D116+D117)*0.75</f>
        <v>-1491855.81</v>
      </c>
      <c r="E126" s="13">
        <f t="shared" si="2"/>
        <v>0</v>
      </c>
      <c r="F126" s="13">
        <f t="shared" si="2"/>
        <v>0</v>
      </c>
      <c r="G126" s="13">
        <f t="shared" si="2"/>
        <v>0</v>
      </c>
      <c r="H126" s="13">
        <f t="shared" si="2"/>
        <v>0</v>
      </c>
      <c r="I126" s="13">
        <f t="shared" si="2"/>
        <v>0</v>
      </c>
      <c r="J126" s="13">
        <f t="shared" si="2"/>
        <v>0</v>
      </c>
      <c r="K126" s="13">
        <f t="shared" ref="K126:M126" si="3">K124-(K114+K119-K120+K116+K117)*0.75</f>
        <v>0</v>
      </c>
      <c r="L126" s="13">
        <f t="shared" si="3"/>
        <v>0</v>
      </c>
      <c r="M126" s="13">
        <f t="shared" si="3"/>
        <v>0</v>
      </c>
      <c r="N126" s="13">
        <f t="shared" si="2"/>
        <v>0</v>
      </c>
      <c r="O126" s="13">
        <f t="shared" si="2"/>
        <v>-3052410.41</v>
      </c>
      <c r="P126" s="31"/>
      <c r="Q126" s="31"/>
    </row>
    <row r="127" spans="1:17">
      <c r="A127" s="12" t="s">
        <v>134</v>
      </c>
      <c r="B127" s="13"/>
      <c r="C127" s="13">
        <f>C126</f>
        <v>-1560554.5999999999</v>
      </c>
      <c r="D127" s="13">
        <f t="shared" ref="D127:O127" si="4">D126</f>
        <v>-1491855.81</v>
      </c>
      <c r="E127" s="13">
        <f>E126-E128</f>
        <v>0</v>
      </c>
      <c r="F127" s="13">
        <f t="shared" si="4"/>
        <v>0</v>
      </c>
      <c r="G127" s="13">
        <f t="shared" si="4"/>
        <v>0</v>
      </c>
      <c r="H127" s="13">
        <f t="shared" si="4"/>
        <v>0</v>
      </c>
      <c r="I127" s="13">
        <f t="shared" si="4"/>
        <v>0</v>
      </c>
      <c r="J127" s="13">
        <f t="shared" si="4"/>
        <v>0</v>
      </c>
      <c r="K127" s="13">
        <f t="shared" ref="K127:M127" si="5">K126</f>
        <v>0</v>
      </c>
      <c r="L127" s="13">
        <f t="shared" si="5"/>
        <v>0</v>
      </c>
      <c r="M127" s="13">
        <f t="shared" si="5"/>
        <v>0</v>
      </c>
      <c r="N127" s="13">
        <f t="shared" si="4"/>
        <v>0</v>
      </c>
      <c r="O127" s="13">
        <f t="shared" si="4"/>
        <v>-3052410.41</v>
      </c>
      <c r="P127" s="31"/>
      <c r="Q127" s="31"/>
    </row>
    <row r="128" spans="1:17">
      <c r="A128" s="12" t="s">
        <v>135</v>
      </c>
      <c r="B128" s="13"/>
      <c r="C128" s="13"/>
      <c r="D128" s="13">
        <v>0</v>
      </c>
      <c r="E128" s="13">
        <f>E125</f>
        <v>0</v>
      </c>
      <c r="F128" s="13">
        <v>0</v>
      </c>
      <c r="G128" s="13">
        <v>0</v>
      </c>
      <c r="H128" s="13"/>
      <c r="I128" s="13">
        <v>0</v>
      </c>
      <c r="J128" s="13">
        <v>0</v>
      </c>
      <c r="K128" s="13"/>
      <c r="L128" s="13"/>
      <c r="M128" s="13"/>
      <c r="N128" s="13"/>
      <c r="O128" s="13">
        <f t="shared" si="0"/>
        <v>0</v>
      </c>
      <c r="P128" s="31"/>
      <c r="Q128" s="31"/>
    </row>
    <row r="130" spans="1:17">
      <c r="O130" s="31"/>
    </row>
    <row r="132" spans="1:17">
      <c r="A132" s="33"/>
      <c r="B132" s="33"/>
      <c r="C132" s="34"/>
      <c r="D132" s="34"/>
      <c r="E132" s="34"/>
      <c r="F132" s="34"/>
      <c r="G132" s="34">
        <v>0</v>
      </c>
      <c r="H132" s="34">
        <v>0</v>
      </c>
      <c r="I132" s="34"/>
      <c r="J132" s="34"/>
      <c r="K132" s="34"/>
      <c r="L132" s="34"/>
      <c r="M132" s="34"/>
      <c r="N132" s="34"/>
      <c r="O132" s="34"/>
    </row>
    <row r="133" spans="1:17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  <c r="P133" s="35"/>
      <c r="Q133" s="35"/>
    </row>
    <row r="134" spans="1:17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7">
      <c r="A135" s="12" t="s">
        <v>137</v>
      </c>
      <c r="B135" s="13"/>
      <c r="C135" s="13">
        <v>210248.09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210248.09</v>
      </c>
      <c r="P135" s="31"/>
      <c r="Q135" s="31"/>
    </row>
    <row r="136" spans="1:17">
      <c r="A136" s="12" t="s">
        <v>138</v>
      </c>
      <c r="B136" s="13"/>
      <c r="C136" s="13">
        <v>0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9" si="6">SUM(C136:N136)</f>
        <v>0</v>
      </c>
      <c r="P136" s="31"/>
      <c r="Q136" s="31"/>
    </row>
    <row r="137" spans="1:17">
      <c r="A137" s="12" t="s">
        <v>139</v>
      </c>
      <c r="B137" s="13"/>
      <c r="C137" s="13">
        <v>0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6"/>
        <v>0</v>
      </c>
      <c r="P137" s="31"/>
      <c r="Q137" s="31"/>
    </row>
    <row r="138" spans="1:17">
      <c r="A138" s="12" t="s">
        <v>140</v>
      </c>
      <c r="B138" s="13"/>
      <c r="C138" s="13">
        <v>210248.09</v>
      </c>
      <c r="D138" s="13">
        <v>0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6"/>
        <v>210248.09</v>
      </c>
      <c r="P138" s="31"/>
      <c r="Q138" s="31"/>
    </row>
    <row r="139" spans="1:17">
      <c r="A139" s="12" t="s">
        <v>141</v>
      </c>
      <c r="B139" s="13"/>
      <c r="C139" s="13">
        <v>0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6"/>
        <v>0</v>
      </c>
      <c r="P139" s="31"/>
      <c r="Q139" s="31"/>
    </row>
    <row r="140" spans="1:17">
      <c r="A140" s="12" t="s">
        <v>142</v>
      </c>
      <c r="B140" s="13"/>
      <c r="C140" s="13">
        <v>497274.18</v>
      </c>
      <c r="D140" s="13">
        <v>195846.01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6"/>
        <v>693120.19</v>
      </c>
      <c r="P140" s="31"/>
      <c r="Q140" s="31"/>
    </row>
    <row r="141" spans="1:17">
      <c r="A141" s="12" t="s">
        <v>143</v>
      </c>
      <c r="B141" s="13"/>
      <c r="C141" s="13">
        <v>1236.4000000000001</v>
      </c>
      <c r="D141" s="13">
        <v>103.1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6"/>
        <v>1339.5</v>
      </c>
      <c r="P141" s="31"/>
      <c r="Q141" s="31"/>
    </row>
    <row r="142" spans="1:17">
      <c r="A142" s="12" t="s">
        <v>144</v>
      </c>
      <c r="B142" s="13"/>
      <c r="C142" s="13">
        <v>12794.59</v>
      </c>
      <c r="D142" s="13">
        <v>8032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6"/>
        <v>20826.59</v>
      </c>
      <c r="P142" s="31"/>
      <c r="Q142" s="31"/>
    </row>
    <row r="143" spans="1:17">
      <c r="A143" s="12" t="s">
        <v>145</v>
      </c>
      <c r="B143" s="13"/>
      <c r="C143" s="13">
        <v>511305.17000000004</v>
      </c>
      <c r="D143" s="13">
        <v>203981.11000000002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6"/>
        <v>715286.28</v>
      </c>
      <c r="P143" s="31"/>
      <c r="Q143" s="31"/>
    </row>
    <row r="144" spans="1:17">
      <c r="A144" s="12" t="s">
        <v>146</v>
      </c>
      <c r="B144" s="13"/>
      <c r="C144" s="13">
        <v>-301057.08000000007</v>
      </c>
      <c r="D144" s="13">
        <v>-203981.11000000002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6"/>
        <v>-505038.19000000006</v>
      </c>
      <c r="P144" s="31"/>
      <c r="Q144" s="31"/>
    </row>
    <row r="145" spans="1:17">
      <c r="A145" s="12" t="s">
        <v>147</v>
      </c>
      <c r="B145" s="13"/>
      <c r="C145" s="13">
        <v>0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6"/>
        <v>0</v>
      </c>
      <c r="P145" s="31"/>
      <c r="Q145" s="31"/>
    </row>
    <row r="146" spans="1:17">
      <c r="A146" s="12" t="s">
        <v>148</v>
      </c>
      <c r="B146" s="13"/>
      <c r="C146" s="13">
        <v>0</v>
      </c>
      <c r="D146" s="13">
        <v>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6"/>
        <v>0</v>
      </c>
      <c r="P146" s="31"/>
      <c r="Q146" s="31"/>
    </row>
    <row r="147" spans="1:17">
      <c r="A147" s="12" t="s">
        <v>149</v>
      </c>
      <c r="B147" s="13"/>
      <c r="C147" s="13">
        <v>0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6"/>
        <v>0</v>
      </c>
      <c r="P147" s="31"/>
      <c r="Q147" s="31"/>
    </row>
    <row r="148" spans="1:17">
      <c r="A148" s="12" t="s">
        <v>150</v>
      </c>
      <c r="B148" s="13"/>
      <c r="C148" s="13">
        <v>0</v>
      </c>
      <c r="D148" s="13">
        <v>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6"/>
        <v>0</v>
      </c>
      <c r="P148" s="31"/>
      <c r="Q148" s="31"/>
    </row>
    <row r="149" spans="1:17">
      <c r="A149" s="12" t="s">
        <v>151</v>
      </c>
      <c r="B149" s="13"/>
      <c r="C149" s="13">
        <v>0</v>
      </c>
      <c r="D149" s="13"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6"/>
        <v>0</v>
      </c>
      <c r="P149" s="31"/>
      <c r="Q149" s="31"/>
    </row>
    <row r="150" spans="1:17">
      <c r="A150" s="12" t="s">
        <v>152</v>
      </c>
      <c r="B150" s="13"/>
      <c r="C150" s="13">
        <v>0</v>
      </c>
      <c r="D150" s="13">
        <v>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6"/>
        <v>0</v>
      </c>
      <c r="P150" s="31"/>
      <c r="Q150" s="31"/>
    </row>
    <row r="151" spans="1:17">
      <c r="A151" s="12" t="s">
        <v>153</v>
      </c>
      <c r="B151" s="13"/>
      <c r="C151" s="13">
        <v>0</v>
      </c>
      <c r="D151" s="13">
        <v>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6"/>
        <v>0</v>
      </c>
      <c r="P151" s="31"/>
      <c r="Q151" s="31"/>
    </row>
    <row r="152" spans="1:17">
      <c r="A152" s="12" t="s">
        <v>154</v>
      </c>
      <c r="B152" s="13"/>
      <c r="C152" s="13">
        <v>0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6"/>
        <v>0</v>
      </c>
      <c r="P152" s="31"/>
      <c r="Q152" s="31"/>
    </row>
    <row r="153" spans="1:17">
      <c r="A153" s="12" t="s">
        <v>155</v>
      </c>
      <c r="B153" s="13"/>
      <c r="C153" s="13">
        <v>0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6"/>
        <v>0</v>
      </c>
      <c r="P153" s="31"/>
      <c r="Q153" s="31"/>
    </row>
    <row r="154" spans="1:17">
      <c r="A154" s="12" t="s">
        <v>156</v>
      </c>
      <c r="B154" s="13"/>
      <c r="C154" s="13">
        <v>0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6"/>
        <v>0</v>
      </c>
      <c r="P154" s="31"/>
      <c r="Q154" s="31"/>
    </row>
    <row r="155" spans="1:17">
      <c r="A155" s="12" t="s">
        <v>157</v>
      </c>
      <c r="B155" s="13"/>
      <c r="C155" s="13">
        <v>0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6"/>
        <v>0</v>
      </c>
      <c r="P155" s="31"/>
      <c r="Q155" s="31"/>
    </row>
    <row r="156" spans="1:17">
      <c r="A156" s="12" t="s">
        <v>158</v>
      </c>
      <c r="B156" s="13"/>
      <c r="C156" s="13">
        <v>0</v>
      </c>
      <c r="D156" s="13">
        <v>0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6"/>
        <v>0</v>
      </c>
      <c r="P156" s="31"/>
      <c r="Q156" s="31"/>
    </row>
    <row r="157" spans="1:17">
      <c r="A157" s="12" t="s">
        <v>159</v>
      </c>
      <c r="B157" s="13"/>
      <c r="C157" s="13">
        <v>0</v>
      </c>
      <c r="D157" s="13">
        <v>0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6"/>
        <v>0</v>
      </c>
      <c r="P157" s="31"/>
      <c r="Q157" s="31"/>
    </row>
    <row r="158" spans="1:17">
      <c r="A158" s="12" t="s">
        <v>160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6"/>
        <v>0</v>
      </c>
      <c r="P158" s="31"/>
      <c r="Q158" s="31"/>
    </row>
    <row r="159" spans="1:17">
      <c r="A159" s="12" t="s">
        <v>161</v>
      </c>
      <c r="B159" s="13"/>
      <c r="C159" s="13">
        <v>0</v>
      </c>
      <c r="D159" s="13">
        <v>0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6"/>
        <v>0</v>
      </c>
      <c r="P159" s="31"/>
      <c r="Q159" s="31"/>
    </row>
    <row r="160" spans="1:17">
      <c r="A160" s="12" t="s">
        <v>162</v>
      </c>
      <c r="B160" s="13"/>
      <c r="C160" s="13">
        <v>0</v>
      </c>
      <c r="D160" s="13">
        <v>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6"/>
        <v>0</v>
      </c>
      <c r="P160" s="31"/>
      <c r="Q160" s="31"/>
    </row>
    <row r="161" spans="1:17">
      <c r="A161" s="12" t="s">
        <v>163</v>
      </c>
      <c r="B161" s="13"/>
      <c r="C161" s="13">
        <v>0</v>
      </c>
      <c r="D161" s="13">
        <v>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6"/>
        <v>0</v>
      </c>
      <c r="P161" s="31"/>
      <c r="Q161" s="31"/>
    </row>
    <row r="162" spans="1:17">
      <c r="A162" s="12" t="s">
        <v>164</v>
      </c>
      <c r="B162" s="13"/>
      <c r="C162" s="13">
        <v>0</v>
      </c>
      <c r="D162" s="13">
        <v>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6"/>
        <v>0</v>
      </c>
      <c r="P162" s="31"/>
      <c r="Q162" s="31"/>
    </row>
    <row r="163" spans="1:17">
      <c r="A163" s="12" t="s">
        <v>165</v>
      </c>
      <c r="B163" s="13"/>
      <c r="C163" s="13">
        <v>0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6"/>
        <v>0</v>
      </c>
      <c r="P163" s="31"/>
      <c r="Q163" s="31"/>
    </row>
    <row r="164" spans="1:17">
      <c r="A164" s="12" t="s">
        <v>166</v>
      </c>
      <c r="B164" s="13"/>
      <c r="C164" s="13">
        <v>0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6"/>
        <v>0</v>
      </c>
      <c r="P164" s="31"/>
      <c r="Q164" s="31"/>
    </row>
    <row r="165" spans="1:17">
      <c r="A165" s="12" t="s">
        <v>167</v>
      </c>
      <c r="B165" s="13"/>
      <c r="C165" s="13">
        <v>0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6"/>
        <v>0</v>
      </c>
      <c r="P165" s="31"/>
      <c r="Q165" s="31"/>
    </row>
    <row r="166" spans="1:17">
      <c r="A166" s="12" t="s">
        <v>168</v>
      </c>
      <c r="B166" s="13"/>
      <c r="C166" s="13">
        <v>0</v>
      </c>
      <c r="D166" s="13">
        <v>0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6"/>
        <v>0</v>
      </c>
      <c r="P166" s="31"/>
      <c r="Q166" s="31"/>
    </row>
    <row r="167" spans="1:17">
      <c r="A167" s="12" t="s">
        <v>169</v>
      </c>
      <c r="B167" s="13"/>
      <c r="C167" s="13">
        <v>0</v>
      </c>
      <c r="D167" s="13">
        <v>0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6"/>
        <v>0</v>
      </c>
      <c r="P167" s="31"/>
      <c r="Q167" s="31"/>
    </row>
    <row r="168" spans="1:17">
      <c r="A168" s="12" t="s">
        <v>170</v>
      </c>
      <c r="B168" s="13"/>
      <c r="C168" s="13">
        <v>-3343.96</v>
      </c>
      <c r="D168" s="13">
        <v>4491.33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6"/>
        <v>1147.3699999999999</v>
      </c>
      <c r="P168" s="31"/>
      <c r="Q168" s="31"/>
    </row>
    <row r="169" spans="1:17">
      <c r="A169" s="12" t="s">
        <v>171</v>
      </c>
      <c r="B169" s="13"/>
      <c r="C169" s="13">
        <v>-304401.0400000001</v>
      </c>
      <c r="D169" s="13">
        <v>-199489.78000000003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6"/>
        <v>-503890.82000000012</v>
      </c>
      <c r="P169" s="31"/>
      <c r="Q169" s="31"/>
    </row>
    <row r="170" spans="1:17">
      <c r="A170" s="12" t="s">
        <v>172</v>
      </c>
      <c r="B170" s="13"/>
      <c r="C170" s="13">
        <v>1388033.54</v>
      </c>
      <c r="D170" s="13">
        <v>1083632.5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1388033.54</v>
      </c>
      <c r="P170" s="31"/>
      <c r="Q170" s="31"/>
    </row>
    <row r="171" spans="1:17">
      <c r="A171" s="12" t="s">
        <v>173</v>
      </c>
      <c r="B171" s="13"/>
      <c r="C171" s="13">
        <v>1083632.5</v>
      </c>
      <c r="D171" s="13">
        <v>884142.72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884142.72</v>
      </c>
      <c r="P171" s="31"/>
      <c r="Q171" s="31"/>
    </row>
    <row r="172" spans="1:17">
      <c r="A172" s="12" t="s">
        <v>174</v>
      </c>
      <c r="B172" s="13"/>
      <c r="C172" s="13" t="b">
        <v>1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31"/>
      <c r="Q172" s="31"/>
    </row>
    <row r="173" spans="1:17">
      <c r="A173" s="12" t="s">
        <v>175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31"/>
      <c r="Q173" s="31"/>
    </row>
    <row r="174" spans="1:17">
      <c r="A174" s="12" t="s">
        <v>176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31"/>
      <c r="Q174" s="31"/>
    </row>
    <row r="175" spans="1:17">
      <c r="A175" s="12" t="s">
        <v>177</v>
      </c>
      <c r="B175" s="13"/>
      <c r="C175" s="13">
        <v>-1560554.5999999999</v>
      </c>
      <c r="D175" s="13">
        <v>-1491855.81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7">SUM(C175:N175)</f>
        <v>-3052410.41</v>
      </c>
      <c r="P175" s="31"/>
      <c r="Q175" s="31"/>
    </row>
    <row r="176" spans="1:17">
      <c r="A176" s="12" t="s">
        <v>178</v>
      </c>
      <c r="B176" s="13"/>
      <c r="C176" s="13">
        <v>0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7"/>
        <v>0</v>
      </c>
      <c r="P176" s="31"/>
      <c r="Q176" s="31"/>
    </row>
    <row r="177" spans="1:17">
      <c r="A177" s="12" t="s">
        <v>179</v>
      </c>
      <c r="B177" s="13"/>
      <c r="C177" s="13">
        <v>0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7"/>
        <v>0</v>
      </c>
      <c r="P177" s="31"/>
      <c r="Q177" s="31"/>
    </row>
    <row r="178" spans="1:17">
      <c r="A178" s="12" t="s">
        <v>180</v>
      </c>
      <c r="B178" s="13"/>
      <c r="C178" s="13">
        <v>0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7"/>
        <v>0</v>
      </c>
      <c r="P178" s="31"/>
      <c r="Q178" s="31"/>
    </row>
    <row r="179" spans="1:17">
      <c r="A179" s="12" t="s">
        <v>181</v>
      </c>
      <c r="B179" s="13"/>
      <c r="C179" s="13">
        <v>0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7"/>
        <v>0</v>
      </c>
      <c r="P179" s="31"/>
      <c r="Q179" s="31"/>
    </row>
    <row r="180" spans="1:17">
      <c r="A180" s="12" t="s">
        <v>182</v>
      </c>
      <c r="B180" s="13"/>
      <c r="C180" s="13">
        <v>0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7"/>
        <v>0</v>
      </c>
      <c r="P180" s="31"/>
      <c r="Q180" s="31"/>
    </row>
    <row r="181" spans="1:17">
      <c r="A181" s="12" t="s">
        <v>183</v>
      </c>
      <c r="B181" s="13"/>
      <c r="C181" s="13">
        <v>0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7"/>
        <v>0</v>
      </c>
      <c r="P181" s="31"/>
      <c r="Q181" s="31"/>
    </row>
    <row r="182" spans="1:17">
      <c r="A182" s="12" t="s">
        <v>184</v>
      </c>
      <c r="B182" s="13"/>
      <c r="C182" s="13">
        <v>0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7"/>
        <v>0</v>
      </c>
      <c r="P182" s="31"/>
      <c r="Q182" s="31"/>
    </row>
    <row r="183" spans="1:17">
      <c r="A183" s="12" t="s">
        <v>185</v>
      </c>
      <c r="B183" s="13"/>
      <c r="C183" s="13">
        <v>0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7"/>
        <v>0</v>
      </c>
      <c r="P183" s="31"/>
      <c r="Q183" s="31"/>
    </row>
    <row r="184" spans="1:17">
      <c r="A184" s="12" t="s">
        <v>186</v>
      </c>
      <c r="B184" s="13"/>
      <c r="C184" s="13">
        <v>0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7"/>
        <v>0</v>
      </c>
      <c r="P184" s="31"/>
      <c r="Q184" s="31"/>
    </row>
    <row r="185" spans="1:17">
      <c r="A185" s="12" t="s">
        <v>187</v>
      </c>
      <c r="B185" s="13"/>
      <c r="C185" s="13">
        <v>0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7"/>
        <v>0</v>
      </c>
      <c r="P185" s="31"/>
      <c r="Q185" s="31"/>
    </row>
    <row r="186" spans="1:17">
      <c r="A186" s="12" t="s">
        <v>188</v>
      </c>
      <c r="B186" s="13"/>
      <c r="C186" s="13">
        <v>0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7"/>
        <v>0</v>
      </c>
      <c r="P186" s="31"/>
      <c r="Q186" s="31"/>
    </row>
    <row r="187" spans="1:17">
      <c r="A187" s="12" t="s">
        <v>189</v>
      </c>
      <c r="B187" s="13"/>
      <c r="C187" s="13">
        <v>0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7"/>
        <v>0</v>
      </c>
      <c r="P187" s="31"/>
      <c r="Q187" s="31"/>
    </row>
    <row r="188" spans="1:17">
      <c r="A188" s="12" t="s">
        <v>190</v>
      </c>
      <c r="B188" s="13"/>
      <c r="C188" s="13">
        <v>0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7"/>
        <v>0</v>
      </c>
      <c r="P188" s="31"/>
      <c r="Q188" s="31"/>
    </row>
    <row r="189" spans="1:17">
      <c r="A189" s="12" t="s">
        <v>191</v>
      </c>
      <c r="B189" s="13"/>
      <c r="C189" s="13">
        <v>0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7"/>
        <v>0</v>
      </c>
      <c r="P189" s="31"/>
      <c r="Q189" s="31"/>
    </row>
    <row r="190" spans="1:17">
      <c r="A190" s="12" t="s">
        <v>192</v>
      </c>
      <c r="B190" s="13"/>
      <c r="C190" s="13">
        <v>-185194.9</v>
      </c>
      <c r="D190" s="13">
        <v>4551.4099999666214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7"/>
        <v>-180643.49000003337</v>
      </c>
      <c r="P190" s="31"/>
      <c r="Q190" s="31"/>
    </row>
    <row r="191" spans="1:17">
      <c r="A191" s="12" t="s">
        <v>193</v>
      </c>
      <c r="B191" s="13"/>
      <c r="C191" s="13">
        <v>330057.90000000002</v>
      </c>
      <c r="D191" s="13">
        <v>-2488.3900000000558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7"/>
        <v>327569.50999999995</v>
      </c>
      <c r="P191" s="31"/>
      <c r="Q191" s="31"/>
    </row>
    <row r="192" spans="1:17">
      <c r="A192" s="12" t="s">
        <v>194</v>
      </c>
      <c r="B192" s="13"/>
      <c r="C192" s="13">
        <v>1114634.52</v>
      </c>
      <c r="D192" s="13">
        <v>1285811.6800000335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7"/>
        <v>2400446.2000000337</v>
      </c>
      <c r="P192" s="31"/>
      <c r="Q192" s="31"/>
    </row>
    <row r="193" spans="1:17">
      <c r="A193" s="12" t="s">
        <v>195</v>
      </c>
      <c r="B193" s="13"/>
      <c r="C193" s="13">
        <v>0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7"/>
        <v>0</v>
      </c>
      <c r="P193" s="31"/>
      <c r="Q193" s="31"/>
    </row>
    <row r="194" spans="1:17">
      <c r="A194" s="12" t="s">
        <v>146</v>
      </c>
      <c r="B194" s="13"/>
      <c r="C194" s="13">
        <v>-301057.07999999961</v>
      </c>
      <c r="D194" s="13">
        <v>-203981.1100000001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7"/>
        <v>-505038.18999999971</v>
      </c>
      <c r="P194" s="31"/>
      <c r="Q194" s="31"/>
    </row>
    <row r="195" spans="1:17">
      <c r="A195" s="12" t="s">
        <v>196</v>
      </c>
      <c r="B195" s="13"/>
      <c r="C195" s="13">
        <v>0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1"/>
      <c r="Q195" s="31"/>
    </row>
    <row r="196" spans="1:17">
      <c r="A196" s="12" t="s">
        <v>197</v>
      </c>
      <c r="B196" s="13"/>
      <c r="C196" s="13">
        <v>0</v>
      </c>
      <c r="D196" s="13">
        <v>0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1"/>
      <c r="Q196" s="31"/>
    </row>
    <row r="197" spans="1:17">
      <c r="A197" s="12" t="s">
        <v>198</v>
      </c>
      <c r="B197" s="13"/>
      <c r="C197" s="13">
        <v>0</v>
      </c>
      <c r="D197" s="13">
        <v>0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31"/>
      <c r="Q197" s="31"/>
    </row>
    <row r="198" spans="1:17">
      <c r="A198" s="12" t="s">
        <v>199</v>
      </c>
      <c r="B198" s="13"/>
      <c r="C198" s="13">
        <v>0</v>
      </c>
      <c r="D198" s="13">
        <v>0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31"/>
      <c r="Q198" s="31"/>
    </row>
    <row r="199" spans="1:17">
      <c r="A199" s="12" t="s">
        <v>200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1"/>
      <c r="Q199" s="31"/>
    </row>
    <row r="200" spans="1:17">
      <c r="A200" s="12" t="s">
        <v>201</v>
      </c>
      <c r="B200" s="13"/>
      <c r="C200" s="13">
        <v>1083632.5</v>
      </c>
      <c r="D200" s="13">
        <v>884142.72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884142.72</v>
      </c>
      <c r="P200" s="31"/>
      <c r="Q200" s="31"/>
    </row>
    <row r="201" spans="1:17">
      <c r="A201" s="12" t="s">
        <v>202</v>
      </c>
      <c r="B201" s="13"/>
      <c r="C201" s="13">
        <v>1388033.54</v>
      </c>
      <c r="D201" s="13">
        <v>1083632.5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1388033.54</v>
      </c>
      <c r="P201" s="31"/>
      <c r="Q201" s="31"/>
    </row>
    <row r="202" spans="1:17">
      <c r="A202" s="12" t="s">
        <v>203</v>
      </c>
      <c r="B202" s="13"/>
      <c r="C202" s="13">
        <v>0</v>
      </c>
      <c r="D202" s="13">
        <v>0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31"/>
      <c r="Q202" s="31"/>
    </row>
    <row r="203" spans="1:17">
      <c r="A203" s="12" t="s">
        <v>204</v>
      </c>
      <c r="B203" s="13"/>
      <c r="C203" s="13">
        <v>0</v>
      </c>
      <c r="D203" s="13">
        <v>0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31"/>
      <c r="Q203" s="31"/>
    </row>
    <row r="204" spans="1:17">
      <c r="A204" s="12" t="s">
        <v>205</v>
      </c>
      <c r="B204" s="13"/>
      <c r="C204" s="13">
        <v>-304401.04000000004</v>
      </c>
      <c r="D204" s="13">
        <v>-199489.78000000003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-503890.82000000007</v>
      </c>
      <c r="P204" s="31"/>
      <c r="Q204" s="31"/>
    </row>
    <row r="206" spans="1:17" s="1" customFormat="1" ht="11.25">
      <c r="C206" s="1">
        <f>C175-C123</f>
        <v>0</v>
      </c>
      <c r="D206" s="1">
        <f t="shared" ref="D206:O206" si="8">D175-D123</f>
        <v>0</v>
      </c>
      <c r="E206" s="1">
        <f t="shared" si="8"/>
        <v>0</v>
      </c>
      <c r="F206" s="1">
        <f t="shared" si="8"/>
        <v>0</v>
      </c>
      <c r="G206" s="1">
        <f t="shared" si="8"/>
        <v>0</v>
      </c>
      <c r="H206" s="1">
        <f t="shared" si="8"/>
        <v>0</v>
      </c>
      <c r="I206" s="1">
        <f t="shared" si="8"/>
        <v>0</v>
      </c>
      <c r="J206" s="1">
        <f t="shared" si="8"/>
        <v>0</v>
      </c>
      <c r="K206" s="1">
        <f t="shared" si="8"/>
        <v>0</v>
      </c>
      <c r="L206" s="1">
        <f t="shared" si="8"/>
        <v>0</v>
      </c>
      <c r="M206" s="1">
        <f t="shared" si="8"/>
        <v>0</v>
      </c>
      <c r="N206" s="1">
        <f t="shared" si="8"/>
        <v>0</v>
      </c>
      <c r="O206" s="1">
        <f t="shared" si="8"/>
        <v>0</v>
      </c>
    </row>
    <row r="207" spans="1:17" s="1" customFormat="1" ht="11.25">
      <c r="C207" s="1">
        <f>C194-C144</f>
        <v>4.6566128730773926E-10</v>
      </c>
      <c r="D207" s="1">
        <f t="shared" ref="D207:O207" si="9">D194-D144</f>
        <v>0</v>
      </c>
      <c r="E207" s="1">
        <f t="shared" si="9"/>
        <v>0</v>
      </c>
      <c r="F207" s="1">
        <f t="shared" si="9"/>
        <v>0</v>
      </c>
      <c r="G207" s="1">
        <f t="shared" si="9"/>
        <v>0</v>
      </c>
      <c r="H207" s="1">
        <f t="shared" si="9"/>
        <v>0</v>
      </c>
      <c r="I207" s="1">
        <f t="shared" si="9"/>
        <v>0</v>
      </c>
      <c r="J207" s="1">
        <f t="shared" si="9"/>
        <v>0</v>
      </c>
      <c r="K207" s="1">
        <f t="shared" si="9"/>
        <v>0</v>
      </c>
      <c r="L207" s="1">
        <f t="shared" si="9"/>
        <v>0</v>
      </c>
      <c r="M207" s="1">
        <f t="shared" si="9"/>
        <v>0</v>
      </c>
      <c r="N207" s="1">
        <f t="shared" si="9"/>
        <v>0</v>
      </c>
      <c r="O207" s="1">
        <f t="shared" si="9"/>
        <v>0</v>
      </c>
    </row>
    <row r="208" spans="1:17" s="1" customFormat="1" ht="11.25">
      <c r="C208" s="1">
        <f t="shared" ref="C208:N208" si="10">C200-C7</f>
        <v>0</v>
      </c>
      <c r="D208" s="1">
        <f t="shared" si="10"/>
        <v>0</v>
      </c>
      <c r="E208" s="1">
        <f t="shared" si="10"/>
        <v>0</v>
      </c>
      <c r="F208" s="1">
        <f t="shared" si="10"/>
        <v>0</v>
      </c>
      <c r="G208" s="1">
        <f t="shared" si="10"/>
        <v>0</v>
      </c>
      <c r="H208" s="1">
        <f t="shared" si="10"/>
        <v>0</v>
      </c>
      <c r="I208" s="1">
        <f t="shared" si="10"/>
        <v>0</v>
      </c>
      <c r="J208" s="1">
        <f t="shared" si="10"/>
        <v>0</v>
      </c>
      <c r="K208" s="1">
        <f t="shared" si="10"/>
        <v>0</v>
      </c>
      <c r="L208" s="1">
        <f t="shared" si="10"/>
        <v>0</v>
      </c>
      <c r="M208" s="1">
        <f t="shared" si="10"/>
        <v>0</v>
      </c>
      <c r="N208" s="1">
        <f t="shared" si="10"/>
        <v>0</v>
      </c>
    </row>
    <row r="209" spans="3:15" s="1" customFormat="1" ht="11.25">
      <c r="C209" s="1">
        <f t="shared" ref="C209:O209" si="11">B90+C123-C90</f>
        <v>0</v>
      </c>
      <c r="D209" s="1">
        <f t="shared" si="11"/>
        <v>0</v>
      </c>
      <c r="E209" s="1">
        <f t="shared" si="11"/>
        <v>-116263360.36</v>
      </c>
      <c r="F209" s="1">
        <f t="shared" si="11"/>
        <v>0</v>
      </c>
      <c r="G209" s="1">
        <f t="shared" si="11"/>
        <v>0</v>
      </c>
      <c r="H209" s="1">
        <f t="shared" si="11"/>
        <v>0</v>
      </c>
      <c r="I209" s="1">
        <f t="shared" si="11"/>
        <v>0</v>
      </c>
      <c r="J209" s="1">
        <f t="shared" si="11"/>
        <v>0</v>
      </c>
      <c r="K209" s="1">
        <f t="shared" si="11"/>
        <v>0</v>
      </c>
      <c r="L209" s="1">
        <f t="shared" si="11"/>
        <v>0</v>
      </c>
      <c r="M209" s="1">
        <f t="shared" si="11"/>
        <v>0</v>
      </c>
      <c r="N209" s="1">
        <f t="shared" si="11"/>
        <v>0</v>
      </c>
      <c r="O209" s="1">
        <f t="shared" si="11"/>
        <v>-3052410.41</v>
      </c>
    </row>
    <row r="211" spans="3:15">
      <c r="H211" s="35"/>
    </row>
    <row r="212" spans="3:15">
      <c r="H212" s="31"/>
    </row>
  </sheetData>
  <phoneticPr fontId="10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Q209"/>
  <sheetViews>
    <sheetView workbookViewId="0">
      <pane xSplit="1" ySplit="5" topLeftCell="B204" activePane="bottomRight" state="frozen"/>
      <selection pane="topRight"/>
      <selection pane="bottomLeft"/>
      <selection pane="bottomRight" activeCell="D135" sqref="D135:D204"/>
    </sheetView>
  </sheetViews>
  <sheetFormatPr defaultColWidth="9" defaultRowHeight="13.5"/>
  <cols>
    <col min="1" max="1" width="26.75" customWidth="1"/>
    <col min="2" max="5" width="14.875" customWidth="1"/>
    <col min="6" max="6" width="17.375" customWidth="1"/>
    <col min="7" max="15" width="14.875" customWidth="1"/>
  </cols>
  <sheetData>
    <row r="1" spans="1:15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5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2" t="s">
        <v>19</v>
      </c>
      <c r="B7" s="13">
        <v>34870.730000000003</v>
      </c>
      <c r="C7" s="13">
        <v>34492.629999999997</v>
      </c>
      <c r="D7" s="13">
        <v>1369367.93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12" t="s">
        <v>21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2" t="s">
        <v>22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12" t="s">
        <v>23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12" t="s">
        <v>24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ht="14.25" customHeight="1">
      <c r="A13" s="12" t="s">
        <v>25</v>
      </c>
      <c r="B13" s="13">
        <v>15000</v>
      </c>
      <c r="C13" s="13">
        <v>15000</v>
      </c>
      <c r="D13" s="13">
        <v>15000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2" t="s">
        <v>26</v>
      </c>
      <c r="B14" s="13">
        <v>0</v>
      </c>
      <c r="C14" s="13">
        <v>0</v>
      </c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2" t="s">
        <v>27</v>
      </c>
      <c r="B15" s="13">
        <v>0</v>
      </c>
      <c r="C15" s="13">
        <v>0</v>
      </c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2" t="s">
        <v>28</v>
      </c>
      <c r="B16" s="13">
        <v>1600</v>
      </c>
      <c r="C16" s="13">
        <v>1600</v>
      </c>
      <c r="D16" s="13">
        <v>1600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2" t="s">
        <v>29</v>
      </c>
      <c r="B17" s="13">
        <v>80</v>
      </c>
      <c r="C17" s="13">
        <v>80</v>
      </c>
      <c r="D17" s="13">
        <v>80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2" t="s">
        <v>30</v>
      </c>
      <c r="B18" s="14">
        <v>1520</v>
      </c>
      <c r="C18" s="14">
        <v>1520</v>
      </c>
      <c r="D18" s="14">
        <v>1520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 t="s">
        <v>31</v>
      </c>
      <c r="B19" s="13">
        <v>0</v>
      </c>
      <c r="C19" s="13">
        <v>0</v>
      </c>
      <c r="D19" s="13">
        <v>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2" t="s">
        <v>32</v>
      </c>
      <c r="B20" s="13">
        <v>0</v>
      </c>
      <c r="C20" s="13">
        <v>0</v>
      </c>
      <c r="D20" s="13">
        <v>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2" t="s">
        <v>33</v>
      </c>
      <c r="B21" s="14">
        <v>0</v>
      </c>
      <c r="C21" s="14">
        <v>0</v>
      </c>
      <c r="D21" s="14">
        <v>0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 t="s">
        <v>34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2" t="s">
        <v>35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2" t="s">
        <v>36</v>
      </c>
      <c r="B24" s="13">
        <v>54780.56</v>
      </c>
      <c r="C24" s="13">
        <v>178633.76</v>
      </c>
      <c r="D24" s="13">
        <v>178633.76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2" t="s">
        <v>37</v>
      </c>
      <c r="B25" s="14">
        <v>106171.29</v>
      </c>
      <c r="C25" s="14">
        <v>229646.39</v>
      </c>
      <c r="D25" s="14">
        <v>1564521.69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2" t="s">
        <v>38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2" t="s">
        <v>39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2" t="s">
        <v>40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2" t="s">
        <v>41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2" t="s">
        <v>42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2" t="s">
        <v>43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2" t="s">
        <v>44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2" t="s">
        <v>45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2" t="s">
        <v>46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2" t="s">
        <v>47</v>
      </c>
      <c r="B35" s="13">
        <v>1000</v>
      </c>
      <c r="C35" s="13">
        <v>1000</v>
      </c>
      <c r="D35" s="13">
        <v>1000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2" t="s">
        <v>48</v>
      </c>
      <c r="B36" s="13">
        <v>126.64</v>
      </c>
      <c r="C36" s="13">
        <v>142.47</v>
      </c>
      <c r="D36" s="13">
        <v>158.30000000000001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2" t="s">
        <v>49</v>
      </c>
      <c r="B37" s="14">
        <v>873.36</v>
      </c>
      <c r="C37" s="14">
        <v>857.53</v>
      </c>
      <c r="D37" s="14">
        <v>841.7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 t="s">
        <v>50</v>
      </c>
      <c r="B38" s="13">
        <v>0</v>
      </c>
      <c r="C38" s="13">
        <v>0</v>
      </c>
      <c r="D38" s="13">
        <v>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2" t="s">
        <v>51</v>
      </c>
      <c r="B39" s="14">
        <v>873.36</v>
      </c>
      <c r="C39" s="14">
        <v>857.53</v>
      </c>
      <c r="D39" s="14">
        <v>841.7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2" t="s">
        <v>52</v>
      </c>
      <c r="B40" s="13">
        <v>755645.29</v>
      </c>
      <c r="C40" s="13">
        <v>2131792.09</v>
      </c>
      <c r="D40" s="13">
        <v>2131792.09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2" t="s">
        <v>53</v>
      </c>
      <c r="B41" s="13">
        <v>0</v>
      </c>
      <c r="C41" s="13">
        <v>0</v>
      </c>
      <c r="D41" s="13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2" t="s">
        <v>54</v>
      </c>
      <c r="B42" s="14">
        <v>755645.29</v>
      </c>
      <c r="C42" s="14">
        <v>2131792.09</v>
      </c>
      <c r="D42" s="14">
        <v>2131792.09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2" t="s">
        <v>55</v>
      </c>
      <c r="B43" s="13">
        <v>0</v>
      </c>
      <c r="C43" s="13">
        <v>0</v>
      </c>
      <c r="D43" s="13"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2" t="s">
        <v>56</v>
      </c>
      <c r="B44" s="13">
        <v>0</v>
      </c>
      <c r="C44" s="13">
        <v>0</v>
      </c>
      <c r="D44" s="13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2" t="s">
        <v>57</v>
      </c>
      <c r="B45" s="13">
        <v>0</v>
      </c>
      <c r="C45" s="13">
        <v>0</v>
      </c>
      <c r="D45" s="13"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2" t="s">
        <v>58</v>
      </c>
      <c r="B46" s="13">
        <v>0</v>
      </c>
      <c r="C46" s="13">
        <v>0</v>
      </c>
      <c r="D46" s="13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2" t="s">
        <v>59</v>
      </c>
      <c r="B47" s="13">
        <v>16770003.42</v>
      </c>
      <c r="C47" s="13">
        <v>16741287.66</v>
      </c>
      <c r="D47" s="13">
        <v>16712571.9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2" t="s">
        <v>60</v>
      </c>
      <c r="B48" s="13">
        <v>0</v>
      </c>
      <c r="C48" s="13">
        <v>0</v>
      </c>
      <c r="D48" s="13">
        <v>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2" t="s">
        <v>61</v>
      </c>
      <c r="B49" s="14">
        <v>16770003.42</v>
      </c>
      <c r="C49" s="14">
        <v>16741287.66</v>
      </c>
      <c r="D49" s="14">
        <v>16712571.9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>
      <c r="A50" s="12" t="s">
        <v>62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2" t="s">
        <v>63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2" t="s">
        <v>64</v>
      </c>
      <c r="B52" s="13">
        <v>0</v>
      </c>
      <c r="C52" s="13"/>
      <c r="D52" s="13">
        <v>0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2" t="s">
        <v>65</v>
      </c>
      <c r="B53" s="13">
        <v>0</v>
      </c>
      <c r="C53" s="13"/>
      <c r="D53" s="13">
        <v>0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2" t="s">
        <v>66</v>
      </c>
      <c r="B54" s="13">
        <v>170000</v>
      </c>
      <c r="C54" s="13">
        <v>170000</v>
      </c>
      <c r="D54" s="13">
        <v>170000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2" t="s">
        <v>67</v>
      </c>
      <c r="B55" s="14">
        <v>17696522.07</v>
      </c>
      <c r="C55" s="14">
        <v>19043937.280000001</v>
      </c>
      <c r="D55" s="14">
        <v>19015205.690000001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>
      <c r="A56" s="12" t="s">
        <v>68</v>
      </c>
      <c r="B56" s="15">
        <v>17802693.359999999</v>
      </c>
      <c r="C56" s="15">
        <v>19273583.670000002</v>
      </c>
      <c r="D56" s="15">
        <v>20579727.380000003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2" t="s">
        <v>69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2" t="s">
        <v>70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2" t="s">
        <v>71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2" t="s">
        <v>72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2" t="s">
        <v>73</v>
      </c>
      <c r="B62" s="13">
        <v>130000</v>
      </c>
      <c r="C62" s="13">
        <v>1630000</v>
      </c>
      <c r="D62" s="13">
        <v>580000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2" t="s">
        <v>74</v>
      </c>
      <c r="B63" s="13">
        <v>0</v>
      </c>
      <c r="C63" s="13">
        <v>0</v>
      </c>
      <c r="D63" s="13">
        <v>0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2" t="s">
        <v>75</v>
      </c>
      <c r="B64" s="13">
        <v>0</v>
      </c>
      <c r="C64" s="13">
        <v>0</v>
      </c>
      <c r="D64" s="13">
        <v>0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2" t="s">
        <v>76</v>
      </c>
      <c r="B65" s="13">
        <v>311.10000000000002</v>
      </c>
      <c r="C65" s="13">
        <v>398.2</v>
      </c>
      <c r="D65" s="13">
        <v>625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2" t="s">
        <v>77</v>
      </c>
      <c r="B66" s="13">
        <v>0</v>
      </c>
      <c r="C66" s="13">
        <v>0</v>
      </c>
      <c r="D66" s="13">
        <v>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2" t="s">
        <v>78</v>
      </c>
      <c r="B67" s="13">
        <v>0</v>
      </c>
      <c r="C67" s="13">
        <v>0</v>
      </c>
      <c r="D67" s="13"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2" t="s">
        <v>79</v>
      </c>
      <c r="B68" s="13">
        <v>150000</v>
      </c>
      <c r="C68" s="13">
        <v>150000</v>
      </c>
      <c r="D68" s="13">
        <v>50000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2" t="s">
        <v>80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2" t="s">
        <v>81</v>
      </c>
      <c r="B70" s="13">
        <v>0</v>
      </c>
      <c r="C70" s="13">
        <v>0</v>
      </c>
      <c r="D70" s="13">
        <v>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2" t="s">
        <v>82</v>
      </c>
      <c r="B71" s="13">
        <v>0</v>
      </c>
      <c r="C71" s="13">
        <v>0</v>
      </c>
      <c r="D71" s="13">
        <v>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2" t="s">
        <v>83</v>
      </c>
      <c r="B72" s="14">
        <v>280311.09999999998</v>
      </c>
      <c r="C72" s="14">
        <v>1780398.2</v>
      </c>
      <c r="D72" s="14">
        <v>630625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2" t="s">
        <v>84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2" t="s">
        <v>85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2" t="s">
        <v>86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2" t="s">
        <v>87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2" t="s">
        <v>88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2" t="s">
        <v>89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2" t="s">
        <v>90</v>
      </c>
      <c r="B79" s="13"/>
      <c r="C79" s="13">
        <v>0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2" t="s">
        <v>91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2" t="s">
        <v>92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2" t="s">
        <v>93</v>
      </c>
      <c r="B82" s="14"/>
      <c r="C82" s="14">
        <v>0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2" t="s">
        <v>94</v>
      </c>
      <c r="B83" s="15">
        <v>280311.09999999998</v>
      </c>
      <c r="C83" s="15">
        <v>1780398.2</v>
      </c>
      <c r="D83" s="15">
        <v>630625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5">
      <c r="A84" s="12" t="s">
        <v>95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2" t="s">
        <v>96</v>
      </c>
      <c r="B85" s="13">
        <v>19000000</v>
      </c>
      <c r="C85" s="13">
        <v>19000000</v>
      </c>
      <c r="D85" s="13">
        <v>21500000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2" t="s">
        <v>97</v>
      </c>
      <c r="B86" s="13">
        <v>0</v>
      </c>
      <c r="C86" s="13">
        <v>0</v>
      </c>
      <c r="D86" s="13">
        <v>0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2" t="s">
        <v>98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2" t="s">
        <v>99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2" t="s">
        <v>100</v>
      </c>
      <c r="B89" s="13">
        <v>0</v>
      </c>
      <c r="C89" s="16">
        <v>0</v>
      </c>
      <c r="D89" s="16">
        <v>0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2" t="s">
        <v>101</v>
      </c>
      <c r="B90" s="13">
        <v>-1477617.74</v>
      </c>
      <c r="C90" s="16">
        <v>-1506814.53</v>
      </c>
      <c r="D90" s="16">
        <v>-1550897.62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2" t="s">
        <v>102</v>
      </c>
      <c r="B91" s="14">
        <v>17522382.260000002</v>
      </c>
      <c r="C91" s="14">
        <v>17493185.469999999</v>
      </c>
      <c r="D91" s="14">
        <v>19949102.379999999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12" t="s">
        <v>103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2" t="s">
        <v>104</v>
      </c>
      <c r="B93" s="15">
        <v>17522382.260000002</v>
      </c>
      <c r="C93" s="15">
        <v>17493185.469999999</v>
      </c>
      <c r="D93" s="15">
        <v>19949102.379999999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5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7" t="s">
        <v>105</v>
      </c>
      <c r="B95" s="18">
        <v>17802693.359999999</v>
      </c>
      <c r="C95" s="18">
        <v>19273583.669999998</v>
      </c>
      <c r="D95" s="18">
        <v>20579727.379999999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>
      <c r="A96" s="19"/>
      <c r="B96" s="20">
        <v>0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7" ht="18.75">
      <c r="A97" s="21" t="s">
        <v>106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1:17">
      <c r="A98" s="23"/>
      <c r="B98" s="24"/>
      <c r="C98" s="24"/>
      <c r="D98" s="24"/>
      <c r="E98" s="24"/>
      <c r="F98" s="24"/>
      <c r="G98" s="24"/>
      <c r="H98" s="24"/>
      <c r="I98" s="29">
        <f>I90-H90-I124</f>
        <v>0</v>
      </c>
      <c r="J98" s="24"/>
      <c r="K98" s="24"/>
      <c r="L98" s="24"/>
      <c r="M98" s="24"/>
      <c r="N98" s="24"/>
      <c r="O98" s="24"/>
    </row>
    <row r="99" spans="1:17">
      <c r="A99" s="25" t="s">
        <v>1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</row>
    <row r="100" spans="1:17">
      <c r="A100" s="27" t="s">
        <v>107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spans="1:17">
      <c r="A101" s="10" t="s">
        <v>3</v>
      </c>
      <c r="B101" s="11"/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</row>
    <row r="102" spans="1:17">
      <c r="A102" s="12" t="s">
        <v>109</v>
      </c>
      <c r="B102" s="14"/>
      <c r="C102" s="14">
        <v>0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>SUM(C102:N102)</f>
        <v>0</v>
      </c>
      <c r="P102" s="31"/>
      <c r="Q102" s="31"/>
    </row>
    <row r="103" spans="1:17">
      <c r="A103" s="28" t="s">
        <v>110</v>
      </c>
      <c r="B103" s="13"/>
      <c r="C103" s="13">
        <v>0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ref="O103:O128" si="0">SUM(C103:N103)</f>
        <v>0</v>
      </c>
      <c r="P103" s="31"/>
      <c r="Q103" s="31"/>
    </row>
    <row r="104" spans="1:17">
      <c r="A104" s="28" t="s">
        <v>111</v>
      </c>
      <c r="B104" s="13"/>
      <c r="C104" s="13">
        <v>0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0"/>
        <v>0</v>
      </c>
      <c r="P104" s="31"/>
      <c r="Q104" s="31"/>
    </row>
    <row r="105" spans="1:17">
      <c r="A105" s="12" t="s">
        <v>112</v>
      </c>
      <c r="B105" s="14"/>
      <c r="C105" s="14">
        <v>0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0"/>
        <v>0</v>
      </c>
      <c r="P105" s="31"/>
      <c r="Q105" s="31"/>
    </row>
    <row r="106" spans="1:17">
      <c r="A106" s="28" t="s">
        <v>113</v>
      </c>
      <c r="B106" s="13"/>
      <c r="C106" s="13">
        <v>0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0"/>
        <v>0</v>
      </c>
      <c r="P106" s="31"/>
      <c r="Q106" s="31"/>
    </row>
    <row r="107" spans="1:17">
      <c r="A107" s="28" t="s">
        <v>114</v>
      </c>
      <c r="B107" s="13"/>
      <c r="C107" s="13">
        <v>0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0"/>
        <v>0</v>
      </c>
      <c r="P107" s="31"/>
      <c r="Q107" s="31"/>
    </row>
    <row r="108" spans="1:17">
      <c r="A108" s="12" t="s">
        <v>115</v>
      </c>
      <c r="B108" s="13"/>
      <c r="C108" s="13">
        <v>398.2</v>
      </c>
      <c r="D108" s="13">
        <v>625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0"/>
        <v>1023.2</v>
      </c>
      <c r="P108" s="31"/>
      <c r="Q108" s="31"/>
    </row>
    <row r="109" spans="1:17">
      <c r="A109" s="12" t="s">
        <v>116</v>
      </c>
      <c r="B109" s="13"/>
      <c r="C109" s="13">
        <v>0</v>
      </c>
      <c r="D109" s="13">
        <v>0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0"/>
        <v>0</v>
      </c>
      <c r="P109" s="31"/>
      <c r="Q109" s="31"/>
    </row>
    <row r="110" spans="1:17">
      <c r="A110" s="12" t="s">
        <v>117</v>
      </c>
      <c r="B110" s="13"/>
      <c r="C110" s="13">
        <v>28751.59</v>
      </c>
      <c r="D110" s="13">
        <v>43428.09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0"/>
        <v>72179.679999999993</v>
      </c>
      <c r="P110" s="31"/>
      <c r="Q110" s="31"/>
    </row>
    <row r="111" spans="1:17">
      <c r="A111" s="12" t="s">
        <v>118</v>
      </c>
      <c r="B111" s="13"/>
      <c r="C111" s="13">
        <v>47</v>
      </c>
      <c r="D111" s="13">
        <v>30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0"/>
        <v>77</v>
      </c>
      <c r="P111" s="31"/>
      <c r="Q111" s="31"/>
    </row>
    <row r="112" spans="1:17">
      <c r="A112" s="12" t="s">
        <v>119</v>
      </c>
      <c r="B112" s="13"/>
      <c r="C112" s="13">
        <v>0</v>
      </c>
      <c r="D112" s="13"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0"/>
        <v>0</v>
      </c>
      <c r="P112" s="31"/>
      <c r="Q112" s="31"/>
    </row>
    <row r="113" spans="1:17">
      <c r="A113" s="12" t="s">
        <v>120</v>
      </c>
      <c r="B113" s="13"/>
      <c r="C113" s="13">
        <v>0</v>
      </c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0"/>
        <v>0</v>
      </c>
      <c r="P113" s="31"/>
      <c r="Q113" s="31"/>
    </row>
    <row r="114" spans="1:17">
      <c r="A114" s="28" t="s">
        <v>121</v>
      </c>
      <c r="B114" s="13"/>
      <c r="C114" s="13">
        <v>0</v>
      </c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0"/>
        <v>0</v>
      </c>
      <c r="P114" s="31"/>
      <c r="Q114" s="31"/>
    </row>
    <row r="115" spans="1:17">
      <c r="A115" s="12" t="s">
        <v>122</v>
      </c>
      <c r="B115" s="13"/>
      <c r="C115" s="13">
        <v>0</v>
      </c>
      <c r="D115" s="13">
        <v>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0"/>
        <v>0</v>
      </c>
      <c r="P115" s="31"/>
      <c r="Q115" s="31"/>
    </row>
    <row r="116" spans="1:17">
      <c r="A116" s="12" t="s">
        <v>123</v>
      </c>
      <c r="B116" s="13"/>
      <c r="C116" s="13">
        <v>0</v>
      </c>
      <c r="D116" s="13">
        <v>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f t="shared" si="0"/>
        <v>0</v>
      </c>
      <c r="P116" s="31"/>
      <c r="Q116" s="31"/>
    </row>
    <row r="117" spans="1:17">
      <c r="A117" s="28" t="s">
        <v>124</v>
      </c>
      <c r="B117" s="13"/>
      <c r="C117" s="13">
        <v>0</v>
      </c>
      <c r="D117" s="13">
        <v>0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0"/>
        <v>0</v>
      </c>
      <c r="P117" s="31"/>
      <c r="Q117" s="31"/>
    </row>
    <row r="118" spans="1:17">
      <c r="A118" s="12" t="s">
        <v>125</v>
      </c>
      <c r="B118" s="14"/>
      <c r="C118" s="14">
        <v>-29196.79</v>
      </c>
      <c r="D118" s="14">
        <v>-44083.09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0"/>
        <v>-73279.88</v>
      </c>
      <c r="P118" s="31"/>
      <c r="Q118" s="31"/>
    </row>
    <row r="119" spans="1:17">
      <c r="A119" s="12" t="s">
        <v>126</v>
      </c>
      <c r="B119" s="13"/>
      <c r="C119" s="13">
        <v>0</v>
      </c>
      <c r="D119" s="13">
        <v>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0"/>
        <v>0</v>
      </c>
      <c r="P119" s="31"/>
      <c r="Q119" s="31"/>
    </row>
    <row r="120" spans="1:17">
      <c r="A120" s="12" t="s">
        <v>127</v>
      </c>
      <c r="B120" s="13"/>
      <c r="C120" s="13">
        <v>0</v>
      </c>
      <c r="D120" s="13">
        <v>0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0"/>
        <v>0</v>
      </c>
      <c r="P120" s="31"/>
      <c r="Q120" s="31"/>
    </row>
    <row r="121" spans="1:17">
      <c r="A121" s="12" t="s">
        <v>128</v>
      </c>
      <c r="B121" s="14"/>
      <c r="C121" s="14">
        <v>-29196.79</v>
      </c>
      <c r="D121" s="14">
        <v>-44083.09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0"/>
        <v>-73279.88</v>
      </c>
      <c r="P121" s="31"/>
      <c r="Q121" s="31"/>
    </row>
    <row r="122" spans="1:17">
      <c r="A122" s="28" t="s">
        <v>129</v>
      </c>
      <c r="B122" s="13"/>
      <c r="C122" s="13">
        <v>0</v>
      </c>
      <c r="D122" s="13">
        <v>0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0"/>
        <v>0</v>
      </c>
      <c r="P122" s="31"/>
      <c r="Q122" s="31"/>
    </row>
    <row r="123" spans="1:17">
      <c r="A123" s="12" t="s">
        <v>130</v>
      </c>
      <c r="B123" s="14"/>
      <c r="C123" s="14">
        <v>-29196.79</v>
      </c>
      <c r="D123" s="14">
        <v>-44083.09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0"/>
        <v>-73279.88</v>
      </c>
      <c r="P123" s="31"/>
      <c r="Q123" s="31"/>
    </row>
    <row r="124" spans="1:17">
      <c r="A124" s="12" t="s">
        <v>131</v>
      </c>
      <c r="B124" s="14"/>
      <c r="C124" s="14">
        <v>-29196.79</v>
      </c>
      <c r="D124" s="14">
        <v>-44083.09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ref="O124" si="1">O123</f>
        <v>-73279.88</v>
      </c>
      <c r="P124" s="31"/>
      <c r="Q124" s="31"/>
    </row>
    <row r="125" spans="1:17">
      <c r="A125" s="12" t="s">
        <v>132</v>
      </c>
      <c r="B125" s="13"/>
      <c r="C125" s="13"/>
      <c r="D125" s="13">
        <v>0</v>
      </c>
      <c r="E125" s="13"/>
      <c r="F125" s="13"/>
      <c r="G125" s="13"/>
      <c r="H125" s="13"/>
      <c r="I125" s="13"/>
      <c r="J125" s="13"/>
      <c r="K125" s="13">
        <v>0</v>
      </c>
      <c r="L125" s="13">
        <v>0</v>
      </c>
      <c r="M125" s="13">
        <v>0</v>
      </c>
      <c r="N125" s="13">
        <v>0</v>
      </c>
      <c r="O125" s="13">
        <f t="shared" si="0"/>
        <v>0</v>
      </c>
      <c r="P125" s="31"/>
      <c r="Q125" s="31"/>
    </row>
    <row r="126" spans="1:17">
      <c r="A126" s="12" t="s">
        <v>133</v>
      </c>
      <c r="B126" s="13"/>
      <c r="C126" s="13">
        <f>C124-(C114+C119-C120+C117+C116)*0.75</f>
        <v>-29196.79</v>
      </c>
      <c r="D126" s="13">
        <v>-44083.09</v>
      </c>
      <c r="E126" s="13">
        <f t="shared" ref="E126:O126" si="2">E124-(E114+E119-E120+E117+E116)*0.75</f>
        <v>0</v>
      </c>
      <c r="F126" s="13">
        <f t="shared" si="2"/>
        <v>0</v>
      </c>
      <c r="G126" s="13">
        <f t="shared" si="2"/>
        <v>0</v>
      </c>
      <c r="H126" s="13">
        <f t="shared" si="2"/>
        <v>0</v>
      </c>
      <c r="I126" s="13">
        <f t="shared" si="2"/>
        <v>0</v>
      </c>
      <c r="J126" s="13">
        <f t="shared" si="2"/>
        <v>0</v>
      </c>
      <c r="K126" s="13">
        <f t="shared" ref="K126:N126" si="3">K124-(K114+K119-K120+K117+K116)*0.75</f>
        <v>0</v>
      </c>
      <c r="L126" s="13">
        <f t="shared" si="3"/>
        <v>0</v>
      </c>
      <c r="M126" s="13">
        <f t="shared" si="3"/>
        <v>0</v>
      </c>
      <c r="N126" s="13">
        <f t="shared" si="3"/>
        <v>0</v>
      </c>
      <c r="O126" s="13">
        <f t="shared" si="2"/>
        <v>-73279.88</v>
      </c>
      <c r="P126" s="31"/>
      <c r="Q126" s="31"/>
    </row>
    <row r="127" spans="1:17">
      <c r="A127" s="12" t="s">
        <v>134</v>
      </c>
      <c r="B127" s="13"/>
      <c r="C127" s="13">
        <f>C126</f>
        <v>-29196.79</v>
      </c>
      <c r="D127" s="13">
        <v>-44083.09</v>
      </c>
      <c r="E127" s="13">
        <f>E126-E128</f>
        <v>0</v>
      </c>
      <c r="F127" s="13">
        <f t="shared" ref="F127:O127" si="4">F126</f>
        <v>0</v>
      </c>
      <c r="G127" s="13">
        <f t="shared" si="4"/>
        <v>0</v>
      </c>
      <c r="H127" s="13">
        <f t="shared" si="4"/>
        <v>0</v>
      </c>
      <c r="I127" s="13">
        <f t="shared" si="4"/>
        <v>0</v>
      </c>
      <c r="J127" s="13">
        <f t="shared" si="4"/>
        <v>0</v>
      </c>
      <c r="K127" s="13">
        <f t="shared" ref="K127:N127" si="5">K126</f>
        <v>0</v>
      </c>
      <c r="L127" s="13">
        <f t="shared" si="5"/>
        <v>0</v>
      </c>
      <c r="M127" s="13">
        <f t="shared" si="5"/>
        <v>0</v>
      </c>
      <c r="N127" s="13">
        <f t="shared" si="5"/>
        <v>0</v>
      </c>
      <c r="O127" s="13">
        <f t="shared" si="4"/>
        <v>-73279.88</v>
      </c>
      <c r="P127" s="31"/>
      <c r="Q127" s="31"/>
    </row>
    <row r="128" spans="1:17">
      <c r="A128" s="12" t="s">
        <v>135</v>
      </c>
      <c r="B128" s="13"/>
      <c r="C128" s="13"/>
      <c r="D128" s="13">
        <v>0</v>
      </c>
      <c r="E128" s="13">
        <f>E125</f>
        <v>0</v>
      </c>
      <c r="F128" s="13">
        <v>0</v>
      </c>
      <c r="G128" s="13">
        <v>0</v>
      </c>
      <c r="H128" s="13"/>
      <c r="I128" s="13">
        <v>0</v>
      </c>
      <c r="J128" s="13">
        <v>0</v>
      </c>
      <c r="K128" s="13"/>
      <c r="L128" s="13"/>
      <c r="M128" s="13"/>
      <c r="N128" s="13"/>
      <c r="O128" s="13">
        <f t="shared" si="0"/>
        <v>0</v>
      </c>
      <c r="P128" s="31"/>
      <c r="Q128" s="31"/>
    </row>
    <row r="130" spans="1:17">
      <c r="O130" s="31"/>
    </row>
    <row r="132" spans="1:17">
      <c r="A132" s="33"/>
      <c r="B132" s="33"/>
      <c r="C132" s="34"/>
      <c r="D132" s="34"/>
      <c r="E132" s="34"/>
      <c r="F132" s="34"/>
      <c r="G132" s="34">
        <v>0</v>
      </c>
      <c r="H132" s="34">
        <v>0</v>
      </c>
      <c r="I132" s="34"/>
      <c r="J132" s="34"/>
      <c r="K132" s="34"/>
      <c r="L132" s="34"/>
      <c r="M132" s="34"/>
      <c r="N132" s="34"/>
      <c r="O132" s="34"/>
    </row>
    <row r="133" spans="1:17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  <c r="P133" s="35"/>
      <c r="Q133" s="35"/>
    </row>
    <row r="134" spans="1:17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>
        <v>0</v>
      </c>
      <c r="N134" s="13"/>
      <c r="O134" s="13"/>
    </row>
    <row r="135" spans="1:17">
      <c r="A135" s="12" t="s">
        <v>137</v>
      </c>
      <c r="B135" s="13"/>
      <c r="C135" s="13">
        <v>0</v>
      </c>
      <c r="D135" s="13">
        <v>0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0</v>
      </c>
      <c r="P135" s="31"/>
      <c r="Q135" s="31"/>
    </row>
    <row r="136" spans="1:17">
      <c r="A136" s="12" t="s">
        <v>138</v>
      </c>
      <c r="B136" s="13"/>
      <c r="C136" s="13">
        <v>0</v>
      </c>
      <c r="D136" s="13">
        <v>0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9" si="6">SUM(C136:N136)</f>
        <v>0</v>
      </c>
      <c r="P136" s="31"/>
      <c r="Q136" s="31"/>
    </row>
    <row r="137" spans="1:17">
      <c r="A137" s="12" t="s">
        <v>139</v>
      </c>
      <c r="B137" s="13"/>
      <c r="C137" s="13">
        <v>0</v>
      </c>
      <c r="D137" s="13">
        <v>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6"/>
        <v>0</v>
      </c>
      <c r="P137" s="31"/>
      <c r="Q137" s="31"/>
    </row>
    <row r="138" spans="1:17">
      <c r="A138" s="12" t="s">
        <v>140</v>
      </c>
      <c r="B138" s="13"/>
      <c r="C138" s="13">
        <v>0</v>
      </c>
      <c r="D138" s="13">
        <v>0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6"/>
        <v>0</v>
      </c>
      <c r="P138" s="31"/>
      <c r="Q138" s="31"/>
    </row>
    <row r="139" spans="1:17">
      <c r="A139" s="12" t="s">
        <v>141</v>
      </c>
      <c r="B139" s="13"/>
      <c r="C139" s="13">
        <v>0</v>
      </c>
      <c r="D139" s="13">
        <v>0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6"/>
        <v>0</v>
      </c>
      <c r="P139" s="31"/>
      <c r="Q139" s="31"/>
    </row>
    <row r="140" spans="1:17">
      <c r="A140" s="12" t="s">
        <v>142</v>
      </c>
      <c r="B140" s="13"/>
      <c r="C140" s="13">
        <v>0</v>
      </c>
      <c r="D140" s="13">
        <v>0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6"/>
        <v>0</v>
      </c>
      <c r="P140" s="31"/>
      <c r="Q140" s="31"/>
    </row>
    <row r="141" spans="1:17">
      <c r="A141" s="12" t="s">
        <v>143</v>
      </c>
      <c r="B141" s="13"/>
      <c r="C141" s="13">
        <v>311.10000000000002</v>
      </c>
      <c r="D141" s="13">
        <v>398.2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6"/>
        <v>709.3</v>
      </c>
      <c r="P141" s="31"/>
      <c r="Q141" s="31"/>
    </row>
    <row r="142" spans="1:17">
      <c r="A142" s="12" t="s">
        <v>144</v>
      </c>
      <c r="B142" s="13"/>
      <c r="C142" s="13">
        <v>67</v>
      </c>
      <c r="D142" s="13">
        <v>114726.5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6"/>
        <v>114793.5</v>
      </c>
      <c r="P142" s="31"/>
      <c r="Q142" s="31"/>
    </row>
    <row r="143" spans="1:17">
      <c r="A143" s="12" t="s">
        <v>145</v>
      </c>
      <c r="B143" s="13"/>
      <c r="C143" s="13">
        <v>378.1</v>
      </c>
      <c r="D143" s="13">
        <v>115124.7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6"/>
        <v>115502.8</v>
      </c>
      <c r="P143" s="31"/>
      <c r="Q143" s="31"/>
    </row>
    <row r="144" spans="1:17">
      <c r="A144" s="12" t="s">
        <v>146</v>
      </c>
      <c r="B144" s="13"/>
      <c r="C144" s="13">
        <v>-378.1</v>
      </c>
      <c r="D144" s="13">
        <v>-115124.7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6"/>
        <v>-115502.8</v>
      </c>
      <c r="P144" s="31"/>
      <c r="Q144" s="31"/>
    </row>
    <row r="145" spans="1:17">
      <c r="A145" s="12" t="s">
        <v>147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6"/>
        <v>0</v>
      </c>
      <c r="P145" s="31"/>
      <c r="Q145" s="31"/>
    </row>
    <row r="146" spans="1:17">
      <c r="A146" s="12" t="s">
        <v>148</v>
      </c>
      <c r="B146" s="13"/>
      <c r="C146" s="13">
        <v>0</v>
      </c>
      <c r="D146" s="13">
        <v>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6"/>
        <v>0</v>
      </c>
      <c r="P146" s="31"/>
      <c r="Q146" s="31"/>
    </row>
    <row r="147" spans="1:17">
      <c r="A147" s="12" t="s">
        <v>149</v>
      </c>
      <c r="B147" s="13"/>
      <c r="C147" s="13">
        <v>0</v>
      </c>
      <c r="D147" s="13">
        <v>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6"/>
        <v>0</v>
      </c>
      <c r="P147" s="31"/>
      <c r="Q147" s="31"/>
    </row>
    <row r="148" spans="1:17">
      <c r="A148" s="12" t="s">
        <v>150</v>
      </c>
      <c r="B148" s="13"/>
      <c r="C148" s="13">
        <v>0</v>
      </c>
      <c r="D148" s="13">
        <v>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6"/>
        <v>0</v>
      </c>
      <c r="P148" s="31"/>
      <c r="Q148" s="31"/>
    </row>
    <row r="149" spans="1:17">
      <c r="A149" s="12" t="s">
        <v>151</v>
      </c>
      <c r="B149" s="13"/>
      <c r="C149" s="13">
        <v>0</v>
      </c>
      <c r="D149" s="13"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6"/>
        <v>0</v>
      </c>
      <c r="P149" s="31"/>
      <c r="Q149" s="31"/>
    </row>
    <row r="150" spans="1:17">
      <c r="A150" s="12" t="s">
        <v>152</v>
      </c>
      <c r="B150" s="13"/>
      <c r="C150" s="13">
        <v>0</v>
      </c>
      <c r="D150" s="13">
        <v>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6"/>
        <v>0</v>
      </c>
      <c r="P150" s="31"/>
      <c r="Q150" s="31"/>
    </row>
    <row r="151" spans="1:17">
      <c r="A151" s="12" t="s">
        <v>153</v>
      </c>
      <c r="B151" s="13"/>
      <c r="C151" s="13">
        <v>0</v>
      </c>
      <c r="D151" s="13">
        <v>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6"/>
        <v>0</v>
      </c>
      <c r="P151" s="31"/>
      <c r="Q151" s="31"/>
    </row>
    <row r="152" spans="1:17">
      <c r="A152" s="12" t="s">
        <v>154</v>
      </c>
      <c r="B152" s="13"/>
      <c r="C152" s="13">
        <v>0</v>
      </c>
      <c r="D152" s="13">
        <v>1050000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6"/>
        <v>1050000</v>
      </c>
      <c r="P152" s="31"/>
      <c r="Q152" s="31"/>
    </row>
    <row r="153" spans="1:17">
      <c r="A153" s="12" t="s">
        <v>155</v>
      </c>
      <c r="B153" s="13"/>
      <c r="C153" s="13">
        <v>0</v>
      </c>
      <c r="D153" s="13">
        <v>0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6"/>
        <v>0</v>
      </c>
      <c r="P153" s="31"/>
      <c r="Q153" s="31"/>
    </row>
    <row r="154" spans="1:17">
      <c r="A154" s="12" t="s">
        <v>156</v>
      </c>
      <c r="B154" s="13"/>
      <c r="C154" s="13">
        <v>0</v>
      </c>
      <c r="D154" s="13">
        <v>0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6"/>
        <v>0</v>
      </c>
      <c r="P154" s="31"/>
      <c r="Q154" s="31"/>
    </row>
    <row r="155" spans="1:17">
      <c r="A155" s="12" t="s">
        <v>157</v>
      </c>
      <c r="B155" s="13"/>
      <c r="C155" s="13">
        <v>0</v>
      </c>
      <c r="D155" s="13">
        <v>0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6"/>
        <v>0</v>
      </c>
      <c r="P155" s="31"/>
      <c r="Q155" s="31"/>
    </row>
    <row r="156" spans="1:17">
      <c r="A156" s="12" t="s">
        <v>158</v>
      </c>
      <c r="B156" s="13"/>
      <c r="C156" s="13">
        <v>0</v>
      </c>
      <c r="D156" s="13">
        <v>1050000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6"/>
        <v>1050000</v>
      </c>
      <c r="P156" s="31"/>
      <c r="Q156" s="31"/>
    </row>
    <row r="157" spans="1:17">
      <c r="A157" s="12" t="s">
        <v>159</v>
      </c>
      <c r="B157" s="13"/>
      <c r="C157" s="13">
        <v>0</v>
      </c>
      <c r="D157" s="13">
        <v>-1050000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6"/>
        <v>-1050000</v>
      </c>
      <c r="P157" s="31"/>
      <c r="Q157" s="31"/>
    </row>
    <row r="158" spans="1:17">
      <c r="A158" s="12" t="s">
        <v>160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6"/>
        <v>0</v>
      </c>
      <c r="P158" s="31"/>
      <c r="Q158" s="31"/>
    </row>
    <row r="159" spans="1:17">
      <c r="A159" s="12" t="s">
        <v>161</v>
      </c>
      <c r="B159" s="13"/>
      <c r="C159" s="13">
        <v>0</v>
      </c>
      <c r="D159" s="13">
        <v>2500000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6"/>
        <v>2500000</v>
      </c>
      <c r="P159" s="31"/>
      <c r="Q159" s="31"/>
    </row>
    <row r="160" spans="1:17">
      <c r="A160" s="12" t="s">
        <v>162</v>
      </c>
      <c r="B160" s="13"/>
      <c r="C160" s="13">
        <v>0</v>
      </c>
      <c r="D160" s="13">
        <v>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6"/>
        <v>0</v>
      </c>
      <c r="P160" s="31"/>
      <c r="Q160" s="31"/>
    </row>
    <row r="161" spans="1:17">
      <c r="A161" s="12" t="s">
        <v>163</v>
      </c>
      <c r="B161" s="13"/>
      <c r="C161" s="13">
        <v>0</v>
      </c>
      <c r="D161" s="13">
        <v>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6"/>
        <v>0</v>
      </c>
      <c r="P161" s="31"/>
      <c r="Q161" s="31"/>
    </row>
    <row r="162" spans="1:17">
      <c r="A162" s="12" t="s">
        <v>164</v>
      </c>
      <c r="B162" s="13"/>
      <c r="C162" s="13">
        <v>0</v>
      </c>
      <c r="D162" s="13">
        <v>2500000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6"/>
        <v>2500000</v>
      </c>
      <c r="P162" s="31"/>
      <c r="Q162" s="31"/>
    </row>
    <row r="163" spans="1:17">
      <c r="A163" s="12" t="s">
        <v>165</v>
      </c>
      <c r="B163" s="13"/>
      <c r="C163" s="13">
        <v>0</v>
      </c>
      <c r="D163" s="13">
        <v>0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6"/>
        <v>0</v>
      </c>
      <c r="P163" s="31"/>
      <c r="Q163" s="31"/>
    </row>
    <row r="164" spans="1:17">
      <c r="A164" s="12" t="s">
        <v>166</v>
      </c>
      <c r="B164" s="13"/>
      <c r="C164" s="13">
        <v>0</v>
      </c>
      <c r="D164" s="13">
        <v>0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6"/>
        <v>0</v>
      </c>
      <c r="P164" s="31"/>
      <c r="Q164" s="31"/>
    </row>
    <row r="165" spans="1:17">
      <c r="A165" s="12" t="s">
        <v>167</v>
      </c>
      <c r="B165" s="13"/>
      <c r="C165" s="13">
        <v>0</v>
      </c>
      <c r="D165" s="13">
        <v>0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6"/>
        <v>0</v>
      </c>
      <c r="P165" s="31"/>
      <c r="Q165" s="31"/>
    </row>
    <row r="166" spans="1:17">
      <c r="A166" s="12" t="s">
        <v>168</v>
      </c>
      <c r="B166" s="13"/>
      <c r="C166" s="13">
        <v>0</v>
      </c>
      <c r="D166" s="13">
        <v>0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6"/>
        <v>0</v>
      </c>
      <c r="P166" s="31"/>
      <c r="Q166" s="31"/>
    </row>
    <row r="167" spans="1:17">
      <c r="A167" s="12" t="s">
        <v>169</v>
      </c>
      <c r="B167" s="13"/>
      <c r="C167" s="13">
        <v>0</v>
      </c>
      <c r="D167" s="13">
        <v>2500000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6"/>
        <v>2500000</v>
      </c>
      <c r="P167" s="31"/>
      <c r="Q167" s="31"/>
    </row>
    <row r="168" spans="1:17">
      <c r="A168" s="12" t="s">
        <v>170</v>
      </c>
      <c r="B168" s="13"/>
      <c r="C168" s="13">
        <v>0</v>
      </c>
      <c r="D168" s="13">
        <v>0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6"/>
        <v>0</v>
      </c>
      <c r="P168" s="31"/>
      <c r="Q168" s="31"/>
    </row>
    <row r="169" spans="1:17">
      <c r="A169" s="12" t="s">
        <v>171</v>
      </c>
      <c r="B169" s="13"/>
      <c r="C169" s="13">
        <v>-378.1</v>
      </c>
      <c r="D169" s="13">
        <v>1334875.3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6"/>
        <v>1334497.2</v>
      </c>
      <c r="P169" s="31"/>
      <c r="Q169" s="31"/>
    </row>
    <row r="170" spans="1:17">
      <c r="A170" s="12" t="s">
        <v>172</v>
      </c>
      <c r="B170" s="13"/>
      <c r="C170" s="13">
        <v>34870.730000000003</v>
      </c>
      <c r="D170" s="13">
        <v>34492.629999999997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34870.730000000003</v>
      </c>
      <c r="P170" s="31"/>
      <c r="Q170" s="31"/>
    </row>
    <row r="171" spans="1:17">
      <c r="A171" s="12" t="s">
        <v>173</v>
      </c>
      <c r="B171" s="13"/>
      <c r="C171" s="13">
        <v>34492.630000000005</v>
      </c>
      <c r="D171" s="13">
        <v>1369367.93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1369367.93</v>
      </c>
      <c r="P171" s="31"/>
      <c r="Q171" s="31"/>
    </row>
    <row r="172" spans="1:17">
      <c r="A172" s="12" t="s">
        <v>174</v>
      </c>
      <c r="B172" s="13"/>
      <c r="C172" s="13" t="b">
        <v>1</v>
      </c>
      <c r="D172" s="13" t="b">
        <v>1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31"/>
      <c r="Q172" s="31"/>
    </row>
    <row r="173" spans="1:17">
      <c r="A173" s="12" t="s">
        <v>175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31"/>
      <c r="Q173" s="31"/>
    </row>
    <row r="174" spans="1:17">
      <c r="A174" s="12" t="s">
        <v>176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31"/>
      <c r="Q174" s="31"/>
    </row>
    <row r="175" spans="1:17">
      <c r="A175" s="12" t="s">
        <v>177</v>
      </c>
      <c r="B175" s="13"/>
      <c r="C175" s="13">
        <v>-29196.79</v>
      </c>
      <c r="D175" s="13">
        <v>-44083.09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7">SUM(C175:N175)</f>
        <v>-73279.88</v>
      </c>
      <c r="P175" s="31"/>
      <c r="Q175" s="31"/>
    </row>
    <row r="176" spans="1:17">
      <c r="A176" s="12" t="s">
        <v>178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7"/>
        <v>0</v>
      </c>
      <c r="P176" s="31"/>
      <c r="Q176" s="31"/>
    </row>
    <row r="177" spans="1:17">
      <c r="A177" s="12" t="s">
        <v>179</v>
      </c>
      <c r="B177" s="13"/>
      <c r="C177" s="13">
        <v>0</v>
      </c>
      <c r="D177" s="13">
        <v>0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7"/>
        <v>0</v>
      </c>
      <c r="P177" s="31"/>
      <c r="Q177" s="31"/>
    </row>
    <row r="178" spans="1:17">
      <c r="A178" s="12" t="s">
        <v>180</v>
      </c>
      <c r="B178" s="13"/>
      <c r="C178" s="13">
        <v>15.829999999999998</v>
      </c>
      <c r="D178" s="13">
        <v>15.830000000000013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7"/>
        <v>31.660000000000011</v>
      </c>
      <c r="P178" s="31"/>
      <c r="Q178" s="31"/>
    </row>
    <row r="179" spans="1:17">
      <c r="A179" s="12" t="s">
        <v>181</v>
      </c>
      <c r="B179" s="13"/>
      <c r="C179" s="13">
        <v>28715.759999999998</v>
      </c>
      <c r="D179" s="13">
        <v>28715.759999999998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7"/>
        <v>57431.519999999997</v>
      </c>
      <c r="P179" s="31"/>
      <c r="Q179" s="31"/>
    </row>
    <row r="180" spans="1:17">
      <c r="A180" s="12" t="s">
        <v>182</v>
      </c>
      <c r="B180" s="13"/>
      <c r="C180" s="13">
        <v>0</v>
      </c>
      <c r="D180" s="13">
        <v>0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7"/>
        <v>0</v>
      </c>
      <c r="P180" s="31"/>
      <c r="Q180" s="31"/>
    </row>
    <row r="181" spans="1:17">
      <c r="A181" s="12" t="s">
        <v>183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7"/>
        <v>0</v>
      </c>
      <c r="P181" s="31"/>
      <c r="Q181" s="31"/>
    </row>
    <row r="182" spans="1:17">
      <c r="A182" s="12" t="s">
        <v>184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7"/>
        <v>0</v>
      </c>
      <c r="P182" s="31"/>
      <c r="Q182" s="31"/>
    </row>
    <row r="183" spans="1:17">
      <c r="A183" s="12" t="s">
        <v>185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7"/>
        <v>0</v>
      </c>
      <c r="P183" s="31"/>
      <c r="Q183" s="31"/>
    </row>
    <row r="184" spans="1:17">
      <c r="A184" s="12" t="s">
        <v>186</v>
      </c>
      <c r="B184" s="13"/>
      <c r="C184" s="13">
        <v>0</v>
      </c>
      <c r="D184" s="13">
        <v>0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7"/>
        <v>0</v>
      </c>
      <c r="P184" s="31"/>
      <c r="Q184" s="31"/>
    </row>
    <row r="185" spans="1:17">
      <c r="A185" s="12" t="s">
        <v>187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7"/>
        <v>0</v>
      </c>
      <c r="P185" s="31"/>
      <c r="Q185" s="31"/>
    </row>
    <row r="186" spans="1:17">
      <c r="A186" s="12" t="s">
        <v>188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7"/>
        <v>0</v>
      </c>
      <c r="P186" s="31"/>
      <c r="Q186" s="31"/>
    </row>
    <row r="187" spans="1:17">
      <c r="A187" s="12" t="s">
        <v>189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7"/>
        <v>0</v>
      </c>
      <c r="P187" s="31"/>
      <c r="Q187" s="31"/>
    </row>
    <row r="188" spans="1:17">
      <c r="A188" s="12" t="s">
        <v>190</v>
      </c>
      <c r="B188" s="13"/>
      <c r="C188" s="13">
        <v>0</v>
      </c>
      <c r="D188" s="13">
        <v>0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7"/>
        <v>0</v>
      </c>
      <c r="P188" s="31"/>
      <c r="Q188" s="31"/>
    </row>
    <row r="189" spans="1:17">
      <c r="A189" s="12" t="s">
        <v>191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7"/>
        <v>0</v>
      </c>
      <c r="P189" s="31"/>
      <c r="Q189" s="31"/>
    </row>
    <row r="190" spans="1:17">
      <c r="A190" s="12" t="s">
        <v>192</v>
      </c>
      <c r="B190" s="13"/>
      <c r="C190" s="13">
        <v>0</v>
      </c>
      <c r="D190" s="13">
        <v>0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7"/>
        <v>0</v>
      </c>
      <c r="P190" s="31"/>
      <c r="Q190" s="31"/>
    </row>
    <row r="191" spans="1:17">
      <c r="A191" s="12" t="s">
        <v>193</v>
      </c>
      <c r="B191" s="13"/>
      <c r="C191" s="13">
        <v>0</v>
      </c>
      <c r="D191" s="13">
        <v>0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7"/>
        <v>0</v>
      </c>
      <c r="P191" s="31"/>
      <c r="Q191" s="31"/>
    </row>
    <row r="192" spans="1:17">
      <c r="A192" s="12" t="s">
        <v>194</v>
      </c>
      <c r="B192" s="13"/>
      <c r="C192" s="13">
        <v>87.1</v>
      </c>
      <c r="D192" s="13">
        <v>-99773.2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7"/>
        <v>-99686.099999999991</v>
      </c>
      <c r="P192" s="31"/>
      <c r="Q192" s="31"/>
    </row>
    <row r="193" spans="1:17">
      <c r="A193" s="12" t="s">
        <v>195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7"/>
        <v>0</v>
      </c>
      <c r="P193" s="31"/>
      <c r="Q193" s="31"/>
    </row>
    <row r="194" spans="1:17">
      <c r="A194" s="12" t="s">
        <v>146</v>
      </c>
      <c r="B194" s="13"/>
      <c r="C194" s="13">
        <v>-378.1000000000007</v>
      </c>
      <c r="D194" s="13">
        <v>-115124.7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7"/>
        <v>-115502.8</v>
      </c>
      <c r="P194" s="31"/>
      <c r="Q194" s="31"/>
    </row>
    <row r="195" spans="1:17">
      <c r="A195" s="12" t="s">
        <v>196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1"/>
      <c r="Q195" s="31"/>
    </row>
    <row r="196" spans="1:17">
      <c r="A196" s="12" t="s">
        <v>197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1"/>
      <c r="Q196" s="31"/>
    </row>
    <row r="197" spans="1:17">
      <c r="A197" s="12" t="s">
        <v>198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31"/>
      <c r="Q197" s="31"/>
    </row>
    <row r="198" spans="1:17">
      <c r="A198" s="12" t="s">
        <v>199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31"/>
      <c r="Q198" s="31"/>
    </row>
    <row r="199" spans="1:17">
      <c r="A199" s="12" t="s">
        <v>200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1"/>
      <c r="Q199" s="31"/>
    </row>
    <row r="200" spans="1:17">
      <c r="A200" s="12" t="s">
        <v>201</v>
      </c>
      <c r="B200" s="13"/>
      <c r="C200" s="13">
        <v>34492.630000000005</v>
      </c>
      <c r="D200" s="13">
        <v>1369367.93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1369367.93</v>
      </c>
      <c r="P200" s="31"/>
      <c r="Q200" s="31"/>
    </row>
    <row r="201" spans="1:17">
      <c r="A201" s="12" t="s">
        <v>202</v>
      </c>
      <c r="B201" s="13"/>
      <c r="C201" s="13">
        <v>34870.730000000003</v>
      </c>
      <c r="D201" s="13">
        <v>34492.629999999997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34870.730000000003</v>
      </c>
      <c r="P201" s="31"/>
      <c r="Q201" s="31"/>
    </row>
    <row r="202" spans="1:17">
      <c r="A202" s="12" t="s">
        <v>203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31"/>
      <c r="Q202" s="31"/>
    </row>
    <row r="203" spans="1:17">
      <c r="A203" s="12" t="s">
        <v>204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31"/>
      <c r="Q203" s="31"/>
    </row>
    <row r="204" spans="1:17">
      <c r="A204" s="12" t="s">
        <v>205</v>
      </c>
      <c r="B204" s="13"/>
      <c r="C204" s="13">
        <v>-378.09999999999854</v>
      </c>
      <c r="D204" s="13">
        <v>1334875.3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1334497.2</v>
      </c>
      <c r="P204" s="31"/>
      <c r="Q204" s="31"/>
    </row>
    <row r="206" spans="1:17" s="1" customFormat="1" ht="11.25">
      <c r="C206" s="1">
        <f>C175-C123</f>
        <v>0</v>
      </c>
      <c r="D206" s="1">
        <f t="shared" ref="D206:O206" si="8">D175-D123</f>
        <v>0</v>
      </c>
      <c r="E206" s="1">
        <f t="shared" si="8"/>
        <v>0</v>
      </c>
      <c r="F206" s="1">
        <f t="shared" si="8"/>
        <v>0</v>
      </c>
      <c r="G206" s="1">
        <f t="shared" si="8"/>
        <v>0</v>
      </c>
      <c r="H206" s="1">
        <f t="shared" si="8"/>
        <v>0</v>
      </c>
      <c r="I206" s="1">
        <f t="shared" si="8"/>
        <v>0</v>
      </c>
      <c r="J206" s="1">
        <f t="shared" si="8"/>
        <v>0</v>
      </c>
      <c r="K206" s="1">
        <f t="shared" si="8"/>
        <v>0</v>
      </c>
      <c r="L206" s="1">
        <f t="shared" si="8"/>
        <v>0</v>
      </c>
      <c r="M206" s="1">
        <f t="shared" si="8"/>
        <v>0</v>
      </c>
      <c r="N206" s="1">
        <f t="shared" si="8"/>
        <v>0</v>
      </c>
      <c r="O206" s="1">
        <f t="shared" si="8"/>
        <v>0</v>
      </c>
    </row>
    <row r="207" spans="1:17" s="1" customFormat="1" ht="11.25">
      <c r="C207" s="1">
        <f>C194-C144</f>
        <v>-6.8212102632969618E-13</v>
      </c>
      <c r="D207" s="1">
        <f t="shared" ref="D207:O207" si="9">D194-D144</f>
        <v>0</v>
      </c>
      <c r="E207" s="1">
        <f t="shared" si="9"/>
        <v>0</v>
      </c>
      <c r="F207" s="1">
        <f t="shared" si="9"/>
        <v>0</v>
      </c>
      <c r="G207" s="1">
        <f t="shared" si="9"/>
        <v>0</v>
      </c>
      <c r="H207" s="1">
        <f t="shared" si="9"/>
        <v>0</v>
      </c>
      <c r="I207" s="1">
        <f t="shared" si="9"/>
        <v>0</v>
      </c>
      <c r="J207" s="1">
        <f t="shared" si="9"/>
        <v>0</v>
      </c>
      <c r="K207" s="1">
        <f t="shared" si="9"/>
        <v>0</v>
      </c>
      <c r="L207" s="1">
        <f t="shared" si="9"/>
        <v>0</v>
      </c>
      <c r="M207" s="1">
        <f t="shared" si="9"/>
        <v>0</v>
      </c>
      <c r="N207" s="1">
        <f t="shared" si="9"/>
        <v>0</v>
      </c>
      <c r="O207" s="1">
        <f t="shared" si="9"/>
        <v>0</v>
      </c>
    </row>
    <row r="208" spans="1:17" s="1" customFormat="1" ht="11.25">
      <c r="C208" s="1">
        <f t="shared" ref="C208:N208" si="10">C200-C7</f>
        <v>0</v>
      </c>
      <c r="D208" s="1">
        <f t="shared" si="10"/>
        <v>0</v>
      </c>
      <c r="E208" s="1">
        <f t="shared" si="10"/>
        <v>0</v>
      </c>
      <c r="F208" s="1">
        <f t="shared" si="10"/>
        <v>0</v>
      </c>
      <c r="G208" s="1">
        <f t="shared" si="10"/>
        <v>0</v>
      </c>
      <c r="H208" s="1">
        <f t="shared" si="10"/>
        <v>0</v>
      </c>
      <c r="I208" s="1">
        <f t="shared" si="10"/>
        <v>0</v>
      </c>
      <c r="J208" s="1">
        <f t="shared" si="10"/>
        <v>0</v>
      </c>
      <c r="K208" s="1">
        <f t="shared" si="10"/>
        <v>0</v>
      </c>
      <c r="L208" s="1">
        <f t="shared" si="10"/>
        <v>0</v>
      </c>
      <c r="M208" s="1">
        <f t="shared" si="10"/>
        <v>0</v>
      </c>
      <c r="N208" s="1">
        <f t="shared" si="10"/>
        <v>0</v>
      </c>
    </row>
    <row r="209" spans="3:15" s="1" customFormat="1" ht="11.25">
      <c r="C209" s="1">
        <f t="shared" ref="C209:O209" si="11">B90+C123-C90</f>
        <v>0</v>
      </c>
      <c r="D209" s="1">
        <f t="shared" si="11"/>
        <v>0</v>
      </c>
      <c r="E209" s="1">
        <f t="shared" si="11"/>
        <v>-1550897.62</v>
      </c>
      <c r="F209" s="1">
        <f t="shared" si="11"/>
        <v>0</v>
      </c>
      <c r="G209" s="1">
        <f t="shared" si="11"/>
        <v>0</v>
      </c>
      <c r="H209" s="1">
        <f t="shared" si="11"/>
        <v>0</v>
      </c>
      <c r="I209" s="1">
        <f t="shared" si="11"/>
        <v>0</v>
      </c>
      <c r="J209" s="1">
        <f t="shared" si="11"/>
        <v>0</v>
      </c>
      <c r="K209" s="1">
        <f t="shared" si="11"/>
        <v>0</v>
      </c>
      <c r="L209" s="1">
        <f t="shared" si="11"/>
        <v>0</v>
      </c>
      <c r="M209" s="1">
        <f t="shared" si="11"/>
        <v>0</v>
      </c>
      <c r="N209" s="1">
        <f t="shared" si="11"/>
        <v>0</v>
      </c>
      <c r="O209" s="1">
        <f t="shared" si="11"/>
        <v>-73279.88</v>
      </c>
    </row>
  </sheetData>
  <phoneticPr fontId="10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Q209"/>
  <sheetViews>
    <sheetView workbookViewId="0">
      <pane xSplit="1" ySplit="5" topLeftCell="B204" activePane="bottomRight" state="frozen"/>
      <selection pane="topRight"/>
      <selection pane="bottomLeft"/>
      <selection pane="bottomRight" activeCell="D135" sqref="D135:D204"/>
    </sheetView>
  </sheetViews>
  <sheetFormatPr defaultColWidth="9" defaultRowHeight="13.5"/>
  <cols>
    <col min="1" max="1" width="26.875" customWidth="1"/>
    <col min="2" max="15" width="14.875" customWidth="1"/>
    <col min="16" max="16" width="15" customWidth="1"/>
    <col min="17" max="17" width="17.125" style="2"/>
  </cols>
  <sheetData>
    <row r="1" spans="1:15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5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2" t="s">
        <v>19</v>
      </c>
      <c r="B7" s="13">
        <v>1101990.48</v>
      </c>
      <c r="C7" s="13">
        <v>6640337.3200000003</v>
      </c>
      <c r="D7" s="13">
        <v>3791186.61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12" t="s">
        <v>20</v>
      </c>
      <c r="B8" s="13">
        <v>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12" t="s">
        <v>21</v>
      </c>
      <c r="B9" s="13">
        <v>514978.49</v>
      </c>
      <c r="C9" s="13">
        <v>225400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2" t="s">
        <v>22</v>
      </c>
      <c r="B10" s="13">
        <v>10712326.359999999</v>
      </c>
      <c r="C10" s="13">
        <v>10679859.129999999</v>
      </c>
      <c r="D10" s="13">
        <v>11397846.129999999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12" t="s">
        <v>23</v>
      </c>
      <c r="B11" s="13">
        <v>634732.56000000006</v>
      </c>
      <c r="C11" s="13">
        <v>634732.56000000006</v>
      </c>
      <c r="D11" s="13">
        <v>634732.56000000006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12" t="s">
        <v>24</v>
      </c>
      <c r="B12" s="14">
        <v>10077593.800000001</v>
      </c>
      <c r="C12" s="14">
        <v>10045126.569999998</v>
      </c>
      <c r="D12" s="14">
        <v>10763113.569999998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 ht="14.25" customHeight="1">
      <c r="A13" s="12" t="s">
        <v>25</v>
      </c>
      <c r="B13" s="13">
        <v>7884798.4400000004</v>
      </c>
      <c r="C13" s="13">
        <v>4108912.3499999959</v>
      </c>
      <c r="D13" s="13">
        <v>4042702.4399999976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2" t="s">
        <v>26</v>
      </c>
      <c r="B14" s="13">
        <v>0</v>
      </c>
      <c r="C14" s="13">
        <v>0</v>
      </c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2" t="s">
        <v>27</v>
      </c>
      <c r="B15" s="13">
        <v>0</v>
      </c>
      <c r="C15" s="13">
        <v>0</v>
      </c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2" t="s">
        <v>28</v>
      </c>
      <c r="B16" s="13">
        <v>7373036.0700000003</v>
      </c>
      <c r="C16" s="13">
        <v>8618218.1600000001</v>
      </c>
      <c r="D16" s="13">
        <v>10351884.27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2" t="s">
        <v>29</v>
      </c>
      <c r="B17" s="13">
        <v>376870.99</v>
      </c>
      <c r="C17" s="13">
        <v>376870.99</v>
      </c>
      <c r="D17" s="13">
        <v>376870.99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2" t="s">
        <v>30</v>
      </c>
      <c r="B18" s="14">
        <v>6996165.0800000001</v>
      </c>
      <c r="C18" s="14">
        <v>8241347.1699999999</v>
      </c>
      <c r="D18" s="14">
        <v>9975013.2799999993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 t="s">
        <v>31</v>
      </c>
      <c r="B19" s="13">
        <v>47006292.539999999</v>
      </c>
      <c r="C19" s="13">
        <v>50542775.369999997</v>
      </c>
      <c r="D19" s="13">
        <v>51152171.460000001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2" t="s">
        <v>32</v>
      </c>
      <c r="B20" s="13">
        <v>3211741.45</v>
      </c>
      <c r="C20" s="13">
        <v>3211741.45</v>
      </c>
      <c r="D20" s="13">
        <v>3211741.45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2" t="s">
        <v>33</v>
      </c>
      <c r="B21" s="14">
        <v>43794551.090000004</v>
      </c>
      <c r="C21" s="14">
        <v>47331033.919999994</v>
      </c>
      <c r="D21" s="14">
        <v>47940430.009999998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 t="s">
        <v>34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2" t="s">
        <v>35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2" t="s">
        <v>36</v>
      </c>
      <c r="B24" s="13">
        <v>32360623.050000001</v>
      </c>
      <c r="C24" s="13">
        <v>24706863</v>
      </c>
      <c r="D24" s="13">
        <v>24350447.18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2" t="s">
        <v>37</v>
      </c>
      <c r="B25" s="14">
        <v>102730700.43000001</v>
      </c>
      <c r="C25" s="14">
        <v>101299020.32999998</v>
      </c>
      <c r="D25" s="14">
        <v>100862893.09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2" t="s">
        <v>38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2" t="s">
        <v>39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2" t="s">
        <v>40</v>
      </c>
      <c r="B28" s="13"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2" t="s">
        <v>41</v>
      </c>
      <c r="B29" s="13">
        <v>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2" t="s">
        <v>42</v>
      </c>
      <c r="B30" s="13"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2" t="s">
        <v>43</v>
      </c>
      <c r="B31" s="13">
        <v>0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2" t="s">
        <v>44</v>
      </c>
      <c r="B32" s="14">
        <v>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2" t="s">
        <v>45</v>
      </c>
      <c r="B33" s="14">
        <v>0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2" t="s">
        <v>46</v>
      </c>
      <c r="B34" s="13">
        <v>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2" t="s">
        <v>47</v>
      </c>
      <c r="B35" s="13">
        <v>145087033.94999999</v>
      </c>
      <c r="C35" s="13">
        <v>171493324.31999999</v>
      </c>
      <c r="D35" s="13">
        <v>176366167.18000001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2" t="s">
        <v>48</v>
      </c>
      <c r="B36" s="13">
        <v>13415594.83</v>
      </c>
      <c r="C36" s="13">
        <v>15854415.73</v>
      </c>
      <c r="D36" s="13">
        <v>18699358.75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2" t="s">
        <v>49</v>
      </c>
      <c r="B37" s="14">
        <v>131671439.12</v>
      </c>
      <c r="C37" s="14">
        <v>155638908.59</v>
      </c>
      <c r="D37" s="14">
        <v>157666808.43000001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 t="s">
        <v>50</v>
      </c>
      <c r="B38" s="13">
        <v>9308.2099999999991</v>
      </c>
      <c r="C38" s="13">
        <v>9308.2099999999991</v>
      </c>
      <c r="D38" s="13">
        <v>9308.2099999999991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2" t="s">
        <v>51</v>
      </c>
      <c r="B39" s="14">
        <v>131662130.91</v>
      </c>
      <c r="C39" s="14">
        <v>155629600.38</v>
      </c>
      <c r="D39" s="14">
        <v>157657500.22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2" t="s">
        <v>52</v>
      </c>
      <c r="B40" s="13">
        <v>26785543.34</v>
      </c>
      <c r="C40" s="13">
        <v>9092585.3399999999</v>
      </c>
      <c r="D40" s="13">
        <v>4287732.3499999996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2" t="s">
        <v>53</v>
      </c>
      <c r="B41" s="13">
        <v>0</v>
      </c>
      <c r="C41" s="13">
        <v>0</v>
      </c>
      <c r="D41" s="13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2" t="s">
        <v>54</v>
      </c>
      <c r="B42" s="14">
        <v>26785543.34</v>
      </c>
      <c r="C42" s="14">
        <v>9092585.3399999999</v>
      </c>
      <c r="D42" s="14">
        <v>4287732.3499999996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2" t="s">
        <v>55</v>
      </c>
      <c r="B43" s="13">
        <v>0</v>
      </c>
      <c r="C43" s="13"/>
      <c r="D43" s="13"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2" t="s">
        <v>56</v>
      </c>
      <c r="B44" s="13"/>
      <c r="C44" s="13"/>
      <c r="D44" s="13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2" t="s">
        <v>57</v>
      </c>
      <c r="B45" s="13">
        <v>0</v>
      </c>
      <c r="C45" s="13"/>
      <c r="D45" s="13"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2" t="s">
        <v>58</v>
      </c>
      <c r="B46" s="13">
        <v>0</v>
      </c>
      <c r="C46" s="13"/>
      <c r="D46" s="13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2" t="s">
        <v>59</v>
      </c>
      <c r="B47" s="13">
        <v>0</v>
      </c>
      <c r="C47" s="13"/>
      <c r="D47" s="13">
        <v>0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2" t="s">
        <v>60</v>
      </c>
      <c r="B48" s="13">
        <v>0</v>
      </c>
      <c r="C48" s="13"/>
      <c r="D48" s="13">
        <v>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2" t="s">
        <v>61</v>
      </c>
      <c r="B49" s="14">
        <v>0</v>
      </c>
      <c r="C49" s="14"/>
      <c r="D49" s="14">
        <v>0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>
      <c r="A50" s="12" t="s">
        <v>62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2" t="s">
        <v>63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2" t="s">
        <v>64</v>
      </c>
      <c r="B52" s="13">
        <v>9581028.4700000007</v>
      </c>
      <c r="C52" s="13">
        <v>9244602.3000000007</v>
      </c>
      <c r="D52" s="13">
        <v>8749189.5199999996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2" t="s">
        <v>65</v>
      </c>
      <c r="B53" s="13">
        <v>2232432.12</v>
      </c>
      <c r="C53" s="13">
        <v>2232432.12</v>
      </c>
      <c r="D53" s="13">
        <v>2232432.12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2" t="s">
        <v>66</v>
      </c>
      <c r="B54" s="13">
        <v>4665815.76</v>
      </c>
      <c r="C54" s="13">
        <v>3115323.4000000004</v>
      </c>
      <c r="D54" s="13">
        <v>3115323.4000000004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2" t="s">
        <v>67</v>
      </c>
      <c r="B55" s="14">
        <v>174926950.59999999</v>
      </c>
      <c r="C55" s="14">
        <v>179314543.54000002</v>
      </c>
      <c r="D55" s="14">
        <v>176042177.61000001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>
      <c r="A56" s="12" t="s">
        <v>68</v>
      </c>
      <c r="B56" s="15">
        <v>277657651.02999997</v>
      </c>
      <c r="C56" s="15">
        <v>280613563.87</v>
      </c>
      <c r="D56" s="15">
        <v>276905070.70000005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2" t="s">
        <v>69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2" t="s">
        <v>70</v>
      </c>
      <c r="B59" s="13">
        <v>0</v>
      </c>
      <c r="C59" s="13">
        <v>0</v>
      </c>
      <c r="D59" s="13">
        <v>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2" t="s">
        <v>71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2" t="s">
        <v>72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2" t="s">
        <v>73</v>
      </c>
      <c r="B62" s="13">
        <v>93850188.620000005</v>
      </c>
      <c r="C62" s="13">
        <v>103015721.64</v>
      </c>
      <c r="D62" s="13">
        <v>103025973.65000001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2" t="s">
        <v>74</v>
      </c>
      <c r="B63" s="13">
        <v>6365420.71</v>
      </c>
      <c r="C63" s="13">
        <v>9248190.709999999</v>
      </c>
      <c r="D63" s="13">
        <v>9426264.4799999986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2" t="s">
        <v>75</v>
      </c>
      <c r="B64" s="13">
        <v>679184.54</v>
      </c>
      <c r="C64" s="13">
        <v>552570.42000000004</v>
      </c>
      <c r="D64" s="13">
        <v>414248.72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2" t="s">
        <v>76</v>
      </c>
      <c r="B65" s="13">
        <v>20577.010000000198</v>
      </c>
      <c r="C65" s="13">
        <v>19879.959999999497</v>
      </c>
      <c r="D65" s="13">
        <v>9228.5499999993481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2" t="s">
        <v>77</v>
      </c>
      <c r="B66" s="13">
        <v>0</v>
      </c>
      <c r="C66" s="13">
        <v>0</v>
      </c>
      <c r="D66" s="13">
        <v>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2" t="s">
        <v>78</v>
      </c>
      <c r="B67" s="13">
        <v>0</v>
      </c>
      <c r="C67" s="13">
        <v>0</v>
      </c>
      <c r="D67" s="13"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2" t="s">
        <v>79</v>
      </c>
      <c r="B68" s="13">
        <v>88107693.299999997</v>
      </c>
      <c r="C68" s="13">
        <v>90924769</v>
      </c>
      <c r="D68" s="13">
        <v>87852684.290000007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2" t="s">
        <v>80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2" t="s">
        <v>81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2" t="s">
        <v>82</v>
      </c>
      <c r="B71" s="13">
        <v>0</v>
      </c>
      <c r="C71" s="13">
        <v>0</v>
      </c>
      <c r="D71" s="13">
        <v>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2" t="s">
        <v>83</v>
      </c>
      <c r="B72" s="14">
        <v>189023064.18000001</v>
      </c>
      <c r="C72" s="14">
        <v>203761131.72999999</v>
      </c>
      <c r="D72" s="14">
        <v>200728399.69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2" t="s">
        <v>84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2" t="s">
        <v>85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2" t="s">
        <v>86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2" t="s">
        <v>87</v>
      </c>
      <c r="B76" s="13">
        <v>34060081.509999998</v>
      </c>
      <c r="C76" s="13">
        <v>25621159.579999998</v>
      </c>
      <c r="D76" s="13">
        <v>25723237.649999999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2" t="s">
        <v>88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2" t="s">
        <v>89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2" t="s">
        <v>90</v>
      </c>
      <c r="B79" s="13">
        <v>0</v>
      </c>
      <c r="C79" s="13">
        <v>0</v>
      </c>
      <c r="D79" s="13">
        <v>0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2" t="s">
        <v>91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2" t="s">
        <v>92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2" t="s">
        <v>93</v>
      </c>
      <c r="B82" s="14">
        <v>34060081.509999998</v>
      </c>
      <c r="C82" s="14">
        <v>25621159.579999998</v>
      </c>
      <c r="D82" s="14">
        <v>25723237.649999999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2" t="s">
        <v>94</v>
      </c>
      <c r="B83" s="15">
        <v>223083145.69</v>
      </c>
      <c r="C83" s="15">
        <v>229382291.31</v>
      </c>
      <c r="D83" s="15">
        <v>226451637.34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5">
      <c r="A84" s="12" t="s">
        <v>95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2" t="s">
        <v>96</v>
      </c>
      <c r="B85" s="13">
        <v>103548000</v>
      </c>
      <c r="C85" s="13">
        <v>103548000</v>
      </c>
      <c r="D85" s="13">
        <v>103548000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2" t="s">
        <v>97</v>
      </c>
      <c r="B86" s="13">
        <v>0</v>
      </c>
      <c r="C86" s="13">
        <v>0</v>
      </c>
      <c r="D86" s="13">
        <v>0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2" t="s">
        <v>98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2" t="s">
        <v>99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2" t="s">
        <v>100</v>
      </c>
      <c r="B89" s="13">
        <v>0</v>
      </c>
      <c r="C89" s="16">
        <v>0</v>
      </c>
      <c r="D89" s="16">
        <v>0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2" t="s">
        <v>101</v>
      </c>
      <c r="B90" s="13">
        <v>-48973494.659999996</v>
      </c>
      <c r="C90" s="16">
        <v>-52316727.439999998</v>
      </c>
      <c r="D90" s="16">
        <v>-53094566.640000001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2" t="s">
        <v>102</v>
      </c>
      <c r="B91" s="14">
        <v>54574505.340000004</v>
      </c>
      <c r="C91" s="14">
        <v>51231272.560000002</v>
      </c>
      <c r="D91" s="14">
        <v>50453433.359999999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12" t="s">
        <v>103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2" t="s">
        <v>104</v>
      </c>
      <c r="B93" s="15">
        <v>54574505.340000004</v>
      </c>
      <c r="C93" s="15">
        <v>51231272.560000002</v>
      </c>
      <c r="D93" s="15">
        <v>50453433.359999999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5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7" t="s">
        <v>105</v>
      </c>
      <c r="B95" s="18">
        <v>277657651.02999997</v>
      </c>
      <c r="C95" s="18">
        <v>280613563.87</v>
      </c>
      <c r="D95" s="18">
        <v>276905070.69999999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>
      <c r="A96" s="19"/>
      <c r="B96" s="20">
        <v>0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7" ht="18.75">
      <c r="A97" s="21" t="s">
        <v>106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1:17">
      <c r="A98" s="23"/>
      <c r="B98" s="24"/>
      <c r="C98" s="24"/>
      <c r="D98" s="24"/>
      <c r="E98" s="24"/>
      <c r="F98" s="24"/>
      <c r="G98" s="24"/>
      <c r="H98" s="24"/>
      <c r="I98" s="29">
        <f>I90-H90-I124</f>
        <v>0</v>
      </c>
      <c r="J98" s="24"/>
      <c r="K98" s="24" t="b">
        <f>K95=K56</f>
        <v>1</v>
      </c>
      <c r="L98" s="24"/>
      <c r="M98" s="24"/>
      <c r="N98" s="24"/>
      <c r="O98" s="24"/>
    </row>
    <row r="99" spans="1:17">
      <c r="A99" s="25" t="s">
        <v>1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</row>
    <row r="100" spans="1:17">
      <c r="A100" s="27" t="s">
        <v>107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spans="1:17">
      <c r="A101" s="10" t="s">
        <v>3</v>
      </c>
      <c r="B101" s="11"/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</row>
    <row r="102" spans="1:17">
      <c r="A102" s="12" t="s">
        <v>109</v>
      </c>
      <c r="B102" s="14"/>
      <c r="C102" s="14">
        <v>1570035.31</v>
      </c>
      <c r="D102" s="14">
        <v>3195686.05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>SUM(C102:N102)</f>
        <v>4765721.3599999994</v>
      </c>
      <c r="P102" s="30">
        <v>4628344.51</v>
      </c>
      <c r="Q102" s="32">
        <f>N102-P102</f>
        <v>-4628344.51</v>
      </c>
    </row>
    <row r="103" spans="1:17">
      <c r="A103" s="28" t="s">
        <v>110</v>
      </c>
      <c r="B103" s="13"/>
      <c r="C103" s="13">
        <v>1570035.31</v>
      </c>
      <c r="D103" s="13">
        <v>3195686.05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ref="O103:O128" si="0">SUM(C103:N103)</f>
        <v>4765721.3599999994</v>
      </c>
      <c r="P103" s="30">
        <v>4235176.9800000004</v>
      </c>
      <c r="Q103" s="32">
        <f t="shared" ref="Q103:Q128" si="1">N103-P103</f>
        <v>-4235176.9800000004</v>
      </c>
    </row>
    <row r="104" spans="1:17">
      <c r="A104" s="28" t="s">
        <v>111</v>
      </c>
      <c r="B104" s="13"/>
      <c r="C104" s="13">
        <v>0</v>
      </c>
      <c r="D104" s="13">
        <v>0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0"/>
        <v>0</v>
      </c>
      <c r="P104" s="30">
        <v>393167.53</v>
      </c>
      <c r="Q104" s="32">
        <f t="shared" si="1"/>
        <v>-393167.53</v>
      </c>
    </row>
    <row r="105" spans="1:17">
      <c r="A105" s="12" t="s">
        <v>112</v>
      </c>
      <c r="B105" s="14"/>
      <c r="C105" s="14">
        <v>3156009</v>
      </c>
      <c r="D105" s="14">
        <v>3150183.65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0"/>
        <v>6306192.6500000004</v>
      </c>
      <c r="P105" s="30">
        <v>3538757.76</v>
      </c>
      <c r="Q105" s="32">
        <f t="shared" si="1"/>
        <v>-3538757.76</v>
      </c>
    </row>
    <row r="106" spans="1:17">
      <c r="A106" s="28" t="s">
        <v>113</v>
      </c>
      <c r="B106" s="13"/>
      <c r="C106" s="13">
        <v>3156009</v>
      </c>
      <c r="D106" s="13">
        <v>3150183.65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0"/>
        <v>6306192.6500000004</v>
      </c>
      <c r="P106" s="30">
        <v>3014028.32</v>
      </c>
      <c r="Q106" s="32">
        <f t="shared" si="1"/>
        <v>-3014028.32</v>
      </c>
    </row>
    <row r="107" spans="1:17">
      <c r="A107" s="28" t="s">
        <v>114</v>
      </c>
      <c r="B107" s="13"/>
      <c r="C107" s="13">
        <v>0</v>
      </c>
      <c r="D107" s="13">
        <v>0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0"/>
        <v>0</v>
      </c>
      <c r="P107" s="30">
        <v>524729.43999999994</v>
      </c>
      <c r="Q107" s="32">
        <f t="shared" si="1"/>
        <v>-524729.43999999994</v>
      </c>
    </row>
    <row r="108" spans="1:17">
      <c r="A108" s="12" t="s">
        <v>115</v>
      </c>
      <c r="B108" s="13"/>
      <c r="C108" s="13">
        <v>3715.44</v>
      </c>
      <c r="D108" s="13">
        <v>601.70000000000005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0"/>
        <v>4317.1400000000003</v>
      </c>
      <c r="P108" s="30">
        <v>11050.58</v>
      </c>
      <c r="Q108" s="32">
        <f t="shared" si="1"/>
        <v>-11050.58</v>
      </c>
    </row>
    <row r="109" spans="1:17">
      <c r="A109" s="12" t="s">
        <v>116</v>
      </c>
      <c r="B109" s="13"/>
      <c r="C109" s="13">
        <v>2222562.1800000002</v>
      </c>
      <c r="D109" s="13">
        <v>-1705335.54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0"/>
        <v>517226.64000000013</v>
      </c>
      <c r="P109" s="30">
        <v>2832017.16</v>
      </c>
      <c r="Q109" s="32">
        <f t="shared" si="1"/>
        <v>-2832017.16</v>
      </c>
    </row>
    <row r="110" spans="1:17">
      <c r="A110" s="12" t="s">
        <v>117</v>
      </c>
      <c r="B110" s="13"/>
      <c r="C110" s="13">
        <v>437810.03</v>
      </c>
      <c r="D110" s="13">
        <v>331240.21000000002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0"/>
        <v>769050.24</v>
      </c>
      <c r="P110" s="30">
        <v>800932.38</v>
      </c>
      <c r="Q110" s="32">
        <f t="shared" si="1"/>
        <v>-800932.38</v>
      </c>
    </row>
    <row r="111" spans="1:17">
      <c r="A111" s="12" t="s">
        <v>118</v>
      </c>
      <c r="B111" s="13"/>
      <c r="C111" s="13">
        <v>452425.13</v>
      </c>
      <c r="D111" s="13">
        <v>432527.85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0"/>
        <v>884952.98</v>
      </c>
      <c r="P111" s="30">
        <v>468954.3</v>
      </c>
      <c r="Q111" s="32">
        <f t="shared" si="1"/>
        <v>-468954.3</v>
      </c>
    </row>
    <row r="112" spans="1:17">
      <c r="A112" s="12" t="s">
        <v>119</v>
      </c>
      <c r="B112" s="13"/>
      <c r="C112" s="13">
        <v>0</v>
      </c>
      <c r="D112" s="13"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0"/>
        <v>0</v>
      </c>
      <c r="P112" s="30">
        <v>412411.09</v>
      </c>
      <c r="Q112" s="32">
        <f t="shared" si="1"/>
        <v>-412411.09</v>
      </c>
    </row>
    <row r="113" spans="1:17">
      <c r="A113" s="12" t="s">
        <v>120</v>
      </c>
      <c r="B113" s="13"/>
      <c r="C113" s="13">
        <v>0</v>
      </c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0"/>
        <v>0</v>
      </c>
      <c r="P113" s="30"/>
      <c r="Q113" s="32">
        <f t="shared" si="1"/>
        <v>0</v>
      </c>
    </row>
    <row r="114" spans="1:17">
      <c r="A114" s="28" t="s">
        <v>121</v>
      </c>
      <c r="B114" s="13"/>
      <c r="C114" s="13">
        <v>0</v>
      </c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0"/>
        <v>0</v>
      </c>
      <c r="P114" s="30"/>
      <c r="Q114" s="32">
        <f t="shared" si="1"/>
        <v>0</v>
      </c>
    </row>
    <row r="115" spans="1:17">
      <c r="A115" s="12" t="s">
        <v>122</v>
      </c>
      <c r="B115" s="13"/>
      <c r="C115" s="13">
        <v>0</v>
      </c>
      <c r="D115" s="13">
        <v>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0"/>
        <v>0</v>
      </c>
      <c r="P115" s="30"/>
      <c r="Q115" s="32">
        <f t="shared" si="1"/>
        <v>0</v>
      </c>
    </row>
    <row r="116" spans="1:17">
      <c r="A116" s="12" t="s">
        <v>123</v>
      </c>
      <c r="B116" s="13"/>
      <c r="C116" s="13">
        <v>1359253.2</v>
      </c>
      <c r="D116" s="13">
        <v>-1764307.38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f t="shared" si="0"/>
        <v>-405054.17999999993</v>
      </c>
      <c r="P116" s="30">
        <v>1191190.6200000001</v>
      </c>
      <c r="Q116" s="32">
        <f t="shared" si="1"/>
        <v>-1191190.6200000001</v>
      </c>
    </row>
    <row r="117" spans="1:17">
      <c r="A117" s="28" t="s">
        <v>124</v>
      </c>
      <c r="B117" s="13"/>
      <c r="C117" s="13">
        <v>0</v>
      </c>
      <c r="D117" s="13">
        <v>0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0"/>
        <v>0</v>
      </c>
      <c r="P117" s="30"/>
      <c r="Q117" s="32">
        <f t="shared" si="1"/>
        <v>0</v>
      </c>
    </row>
    <row r="118" spans="1:17">
      <c r="A118" s="12" t="s">
        <v>125</v>
      </c>
      <c r="B118" s="14"/>
      <c r="C118" s="14">
        <v>-3343233.2699999996</v>
      </c>
      <c r="D118" s="14">
        <v>-777839.19999999984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0"/>
        <v>-4121072.4699999993</v>
      </c>
      <c r="P118" s="30">
        <v>-2244588.14</v>
      </c>
      <c r="Q118" s="32">
        <f t="shared" si="1"/>
        <v>2244588.14</v>
      </c>
    </row>
    <row r="119" spans="1:17">
      <c r="A119" s="12" t="s">
        <v>126</v>
      </c>
      <c r="B119" s="13"/>
      <c r="C119" s="13">
        <v>0.49</v>
      </c>
      <c r="D119" s="13">
        <v>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0"/>
        <v>0.49</v>
      </c>
      <c r="P119" s="30">
        <v>11884.24</v>
      </c>
      <c r="Q119" s="32">
        <f t="shared" si="1"/>
        <v>-11884.24</v>
      </c>
    </row>
    <row r="120" spans="1:17">
      <c r="A120" s="12" t="s">
        <v>127</v>
      </c>
      <c r="B120" s="13"/>
      <c r="C120" s="13">
        <v>0</v>
      </c>
      <c r="D120" s="13">
        <v>0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0"/>
        <v>0</v>
      </c>
      <c r="P120" s="30">
        <v>1085.7</v>
      </c>
      <c r="Q120" s="32">
        <f t="shared" si="1"/>
        <v>-1085.7</v>
      </c>
    </row>
    <row r="121" spans="1:17">
      <c r="A121" s="12" t="s">
        <v>128</v>
      </c>
      <c r="B121" s="14"/>
      <c r="C121" s="14">
        <v>-3343232.7799999993</v>
      </c>
      <c r="D121" s="14">
        <v>-777839.19999999984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0"/>
        <v>-4121071.9799999991</v>
      </c>
      <c r="P121" s="30">
        <v>-2233789.6</v>
      </c>
      <c r="Q121" s="32">
        <f t="shared" si="1"/>
        <v>2233789.6</v>
      </c>
    </row>
    <row r="122" spans="1:17">
      <c r="A122" s="28" t="s">
        <v>129</v>
      </c>
      <c r="B122" s="13"/>
      <c r="C122" s="13">
        <v>0</v>
      </c>
      <c r="D122" s="13">
        <v>0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0"/>
        <v>0</v>
      </c>
      <c r="P122" s="30"/>
      <c r="Q122" s="32">
        <f t="shared" si="1"/>
        <v>0</v>
      </c>
    </row>
    <row r="123" spans="1:17">
      <c r="A123" s="12" t="s">
        <v>130</v>
      </c>
      <c r="B123" s="14"/>
      <c r="C123" s="14">
        <v>-3343232.7799999993</v>
      </c>
      <c r="D123" s="14">
        <v>-777839.19999999984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0"/>
        <v>-4121071.9799999991</v>
      </c>
      <c r="P123" s="30">
        <v>-2233789.6</v>
      </c>
      <c r="Q123" s="32">
        <f t="shared" si="1"/>
        <v>2233789.6</v>
      </c>
    </row>
    <row r="124" spans="1:17">
      <c r="A124" s="12" t="s">
        <v>131</v>
      </c>
      <c r="B124" s="14"/>
      <c r="C124" s="14">
        <v>-3343232.7799999993</v>
      </c>
      <c r="D124" s="14">
        <v>-777839.19999999984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>O123</f>
        <v>-4121071.9799999991</v>
      </c>
      <c r="P124" s="30">
        <v>-2233789.6</v>
      </c>
      <c r="Q124" s="32">
        <f t="shared" si="1"/>
        <v>2233789.6</v>
      </c>
    </row>
    <row r="125" spans="1:17">
      <c r="A125" s="12" t="s">
        <v>132</v>
      </c>
      <c r="B125" s="13"/>
      <c r="C125" s="13"/>
      <c r="D125" s="13"/>
      <c r="E125" s="13"/>
      <c r="F125" s="13"/>
      <c r="G125" s="13">
        <v>0</v>
      </c>
      <c r="H125" s="13">
        <v>0</v>
      </c>
      <c r="I125" s="13">
        <v>0</v>
      </c>
      <c r="J125" s="13"/>
      <c r="K125" s="13"/>
      <c r="L125" s="13"/>
      <c r="M125" s="13">
        <v>0</v>
      </c>
      <c r="N125" s="13">
        <v>0</v>
      </c>
      <c r="O125" s="13">
        <f t="shared" si="0"/>
        <v>0</v>
      </c>
      <c r="P125" s="31"/>
      <c r="Q125" s="32">
        <f t="shared" si="1"/>
        <v>0</v>
      </c>
    </row>
    <row r="126" spans="1:17">
      <c r="A126" s="12" t="s">
        <v>133</v>
      </c>
      <c r="B126" s="13"/>
      <c r="C126" s="13">
        <f>C124-(C114+C119-C120+C117+C116)*0.75</f>
        <v>-4362673.0474999994</v>
      </c>
      <c r="D126" s="13">
        <f t="shared" ref="D126:O126" si="2">D124-(D114+D119-D120+D117+D116)*0.75</f>
        <v>545391.33500000008</v>
      </c>
      <c r="E126" s="13">
        <f t="shared" si="2"/>
        <v>0</v>
      </c>
      <c r="F126" s="13">
        <f t="shared" si="2"/>
        <v>0</v>
      </c>
      <c r="G126" s="13">
        <f t="shared" ref="G126:N126" si="3">G124-(G114+G119-G120+G117+G116)*0.75</f>
        <v>0</v>
      </c>
      <c r="H126" s="13">
        <f t="shared" si="3"/>
        <v>0</v>
      </c>
      <c r="I126" s="13">
        <f t="shared" si="3"/>
        <v>0</v>
      </c>
      <c r="J126" s="13">
        <f t="shared" si="3"/>
        <v>0</v>
      </c>
      <c r="K126" s="13">
        <f t="shared" si="3"/>
        <v>0</v>
      </c>
      <c r="L126" s="13">
        <f t="shared" si="3"/>
        <v>0</v>
      </c>
      <c r="M126" s="13">
        <f t="shared" si="3"/>
        <v>0</v>
      </c>
      <c r="N126" s="13">
        <f t="shared" si="3"/>
        <v>0</v>
      </c>
      <c r="O126" s="13">
        <f t="shared" si="2"/>
        <v>-3817281.712499999</v>
      </c>
      <c r="P126" s="31"/>
      <c r="Q126" s="32">
        <f t="shared" si="1"/>
        <v>0</v>
      </c>
    </row>
    <row r="127" spans="1:17">
      <c r="A127" s="12" t="s">
        <v>134</v>
      </c>
      <c r="B127" s="13"/>
      <c r="C127" s="13">
        <f>C126</f>
        <v>-4362673.0474999994</v>
      </c>
      <c r="D127" s="13">
        <f t="shared" ref="D127:O127" si="4">D126</f>
        <v>545391.33500000008</v>
      </c>
      <c r="E127" s="13">
        <f>E126-E128</f>
        <v>0</v>
      </c>
      <c r="F127" s="13">
        <f t="shared" si="4"/>
        <v>0</v>
      </c>
      <c r="G127" s="13">
        <f t="shared" ref="G127:N127" si="5">G126</f>
        <v>0</v>
      </c>
      <c r="H127" s="13">
        <f t="shared" si="5"/>
        <v>0</v>
      </c>
      <c r="I127" s="13">
        <f t="shared" si="5"/>
        <v>0</v>
      </c>
      <c r="J127" s="13">
        <f t="shared" si="5"/>
        <v>0</v>
      </c>
      <c r="K127" s="13">
        <f t="shared" si="5"/>
        <v>0</v>
      </c>
      <c r="L127" s="13">
        <f t="shared" si="5"/>
        <v>0</v>
      </c>
      <c r="M127" s="13">
        <f t="shared" si="5"/>
        <v>0</v>
      </c>
      <c r="N127" s="13">
        <f t="shared" si="5"/>
        <v>0</v>
      </c>
      <c r="O127" s="13">
        <f t="shared" si="4"/>
        <v>-3817281.712499999</v>
      </c>
      <c r="P127" s="31"/>
      <c r="Q127" s="32">
        <f t="shared" si="1"/>
        <v>0</v>
      </c>
    </row>
    <row r="128" spans="1:17">
      <c r="A128" s="12" t="s">
        <v>135</v>
      </c>
      <c r="B128" s="13"/>
      <c r="C128" s="13"/>
      <c r="D128" s="13">
        <v>0</v>
      </c>
      <c r="E128" s="13">
        <f>E125</f>
        <v>0</v>
      </c>
      <c r="F128" s="13">
        <v>0</v>
      </c>
      <c r="G128" s="13">
        <v>0</v>
      </c>
      <c r="H128" s="13"/>
      <c r="I128" s="13">
        <v>0</v>
      </c>
      <c r="J128" s="13">
        <v>0</v>
      </c>
      <c r="K128" s="13"/>
      <c r="L128" s="13"/>
      <c r="M128" s="13"/>
      <c r="N128" s="13">
        <v>0</v>
      </c>
      <c r="O128" s="13">
        <f t="shared" si="0"/>
        <v>0</v>
      </c>
      <c r="P128" s="31"/>
      <c r="Q128" s="32">
        <f t="shared" si="1"/>
        <v>0</v>
      </c>
    </row>
    <row r="130" spans="1:17">
      <c r="L130" s="31"/>
      <c r="M130" s="31"/>
      <c r="N130" s="31"/>
      <c r="O130" s="31"/>
    </row>
    <row r="132" spans="1:17">
      <c r="A132" s="33"/>
      <c r="B132" s="33"/>
      <c r="C132" s="34"/>
      <c r="D132" s="34"/>
      <c r="E132" s="34"/>
      <c r="F132" s="34"/>
      <c r="G132" s="34">
        <v>0</v>
      </c>
      <c r="H132" s="34">
        <v>0</v>
      </c>
      <c r="I132" s="34"/>
      <c r="J132" s="34"/>
      <c r="K132" s="34"/>
      <c r="L132" s="34"/>
      <c r="M132" s="34"/>
      <c r="N132" s="34"/>
      <c r="O132" s="34"/>
    </row>
    <row r="133" spans="1:17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  <c r="P133" s="35"/>
      <c r="Q133" s="36"/>
    </row>
    <row r="134" spans="1:17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7">
      <c r="A135" s="12" t="s">
        <v>137</v>
      </c>
      <c r="B135" s="13"/>
      <c r="C135" s="13">
        <v>2951945.69</v>
      </c>
      <c r="D135" s="13">
        <v>3249801.49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6201747.1799999997</v>
      </c>
      <c r="P135" s="31"/>
      <c r="Q135" s="32"/>
    </row>
    <row r="136" spans="1:17">
      <c r="A136" s="12" t="s">
        <v>138</v>
      </c>
      <c r="B136" s="13"/>
      <c r="C136" s="13">
        <v>9046496.6300000008</v>
      </c>
      <c r="D136" s="13">
        <v>0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9" si="6">SUM(C136:N136)</f>
        <v>9046496.6300000008</v>
      </c>
      <c r="P136" s="31"/>
      <c r="Q136" s="32"/>
    </row>
    <row r="137" spans="1:17">
      <c r="A137" s="12" t="s">
        <v>139</v>
      </c>
      <c r="B137" s="13"/>
      <c r="C137" s="13">
        <v>8104620.4900000002</v>
      </c>
      <c r="D137" s="13">
        <v>1290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6"/>
        <v>8105910.4900000002</v>
      </c>
      <c r="P137" s="31"/>
      <c r="Q137" s="32"/>
    </row>
    <row r="138" spans="1:17">
      <c r="A138" s="12" t="s">
        <v>140</v>
      </c>
      <c r="B138" s="13"/>
      <c r="C138" s="13">
        <v>20103062.810000002</v>
      </c>
      <c r="D138" s="13">
        <v>3251091.49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6"/>
        <v>23354154.300000004</v>
      </c>
      <c r="P138" s="31"/>
      <c r="Q138" s="32"/>
    </row>
    <row r="139" spans="1:17">
      <c r="A139" s="12" t="s">
        <v>141</v>
      </c>
      <c r="B139" s="13"/>
      <c r="C139" s="13">
        <v>1429753.6099999999</v>
      </c>
      <c r="D139" s="13">
        <v>32680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6"/>
        <v>1462433.6099999999</v>
      </c>
      <c r="P139" s="31"/>
      <c r="Q139" s="32"/>
    </row>
    <row r="140" spans="1:17">
      <c r="A140" s="12" t="s">
        <v>142</v>
      </c>
      <c r="B140" s="13"/>
      <c r="C140" s="13">
        <v>660841.32999999996</v>
      </c>
      <c r="D140" s="13">
        <v>499719.35000000003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6"/>
        <v>1160560.68</v>
      </c>
      <c r="P140" s="31"/>
      <c r="Q140" s="32"/>
    </row>
    <row r="141" spans="1:17">
      <c r="A141" s="12" t="s">
        <v>143</v>
      </c>
      <c r="B141" s="13"/>
      <c r="C141" s="13">
        <v>5475.8400000000011</v>
      </c>
      <c r="D141" s="13">
        <v>2786.1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6"/>
        <v>8261.94</v>
      </c>
      <c r="P141" s="31"/>
      <c r="Q141" s="32"/>
    </row>
    <row r="142" spans="1:17">
      <c r="A142" s="12" t="s">
        <v>144</v>
      </c>
      <c r="B142" s="13"/>
      <c r="C142" s="13">
        <v>7331635.1900000013</v>
      </c>
      <c r="D142" s="13">
        <v>5565056.75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6"/>
        <v>12896691.940000001</v>
      </c>
      <c r="P142" s="31"/>
      <c r="Q142" s="32"/>
    </row>
    <row r="143" spans="1:17">
      <c r="A143" s="12" t="s">
        <v>145</v>
      </c>
      <c r="B143" s="13"/>
      <c r="C143" s="13">
        <v>9427705.9700000007</v>
      </c>
      <c r="D143" s="13">
        <v>6100242.2000000002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6"/>
        <v>15527948.170000002</v>
      </c>
      <c r="P143" s="31"/>
      <c r="Q143" s="32"/>
    </row>
    <row r="144" spans="1:17">
      <c r="A144" s="12" t="s">
        <v>146</v>
      </c>
      <c r="B144" s="13"/>
      <c r="C144" s="13">
        <v>10675356.840000002</v>
      </c>
      <c r="D144" s="13">
        <v>-2849150.71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6"/>
        <v>7826206.1300000018</v>
      </c>
      <c r="P144" s="31"/>
      <c r="Q144" s="32"/>
    </row>
    <row r="145" spans="1:17">
      <c r="A145" s="12" t="s">
        <v>147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6"/>
        <v>0</v>
      </c>
      <c r="P145" s="31"/>
      <c r="Q145" s="32"/>
    </row>
    <row r="146" spans="1:17">
      <c r="A146" s="12" t="s">
        <v>148</v>
      </c>
      <c r="B146" s="13"/>
      <c r="C146" s="13">
        <v>0</v>
      </c>
      <c r="D146" s="13">
        <v>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6"/>
        <v>0</v>
      </c>
      <c r="P146" s="31"/>
      <c r="Q146" s="32"/>
    </row>
    <row r="147" spans="1:17">
      <c r="A147" s="12" t="s">
        <v>149</v>
      </c>
      <c r="B147" s="13"/>
      <c r="C147" s="13">
        <v>0</v>
      </c>
      <c r="D147" s="13">
        <v>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6"/>
        <v>0</v>
      </c>
      <c r="P147" s="31"/>
      <c r="Q147" s="32"/>
    </row>
    <row r="148" spans="1:17">
      <c r="A148" s="12" t="s">
        <v>150</v>
      </c>
      <c r="B148" s="13"/>
      <c r="C148" s="13">
        <v>1500</v>
      </c>
      <c r="D148" s="13">
        <v>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6"/>
        <v>1500</v>
      </c>
      <c r="P148" s="31"/>
      <c r="Q148" s="32"/>
    </row>
    <row r="149" spans="1:17">
      <c r="A149" s="12" t="s">
        <v>151</v>
      </c>
      <c r="B149" s="13"/>
      <c r="C149" s="13">
        <v>0</v>
      </c>
      <c r="D149" s="13"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6"/>
        <v>0</v>
      </c>
      <c r="P149" s="31"/>
      <c r="Q149" s="32"/>
    </row>
    <row r="150" spans="1:17">
      <c r="A150" s="12" t="s">
        <v>152</v>
      </c>
      <c r="B150" s="13"/>
      <c r="C150" s="13">
        <v>0</v>
      </c>
      <c r="D150" s="13">
        <v>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6"/>
        <v>0</v>
      </c>
      <c r="P150" s="31"/>
      <c r="Q150" s="32"/>
    </row>
    <row r="151" spans="1:17">
      <c r="A151" s="12" t="s">
        <v>153</v>
      </c>
      <c r="B151" s="13"/>
      <c r="C151" s="13">
        <v>1500</v>
      </c>
      <c r="D151" s="13">
        <v>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6"/>
        <v>1500</v>
      </c>
      <c r="P151" s="31"/>
      <c r="Q151" s="32"/>
    </row>
    <row r="152" spans="1:17">
      <c r="A152" s="12" t="s">
        <v>154</v>
      </c>
      <c r="B152" s="13"/>
      <c r="C152" s="13">
        <v>428510</v>
      </c>
      <c r="D152" s="13">
        <v>0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6"/>
        <v>428510</v>
      </c>
      <c r="P152" s="31"/>
      <c r="Q152" s="32"/>
    </row>
    <row r="153" spans="1:17">
      <c r="A153" s="12" t="s">
        <v>155</v>
      </c>
      <c r="B153" s="13"/>
      <c r="C153" s="13">
        <v>0</v>
      </c>
      <c r="D153" s="13">
        <v>0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6"/>
        <v>0</v>
      </c>
      <c r="P153" s="31"/>
      <c r="Q153" s="32"/>
    </row>
    <row r="154" spans="1:17">
      <c r="A154" s="12" t="s">
        <v>156</v>
      </c>
      <c r="B154" s="13"/>
      <c r="C154" s="13">
        <v>0</v>
      </c>
      <c r="D154" s="13">
        <v>0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6"/>
        <v>0</v>
      </c>
      <c r="P154" s="31"/>
      <c r="Q154" s="32"/>
    </row>
    <row r="155" spans="1:17">
      <c r="A155" s="12" t="s">
        <v>157</v>
      </c>
      <c r="B155" s="13"/>
      <c r="C155" s="13">
        <v>0</v>
      </c>
      <c r="D155" s="13">
        <v>0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6"/>
        <v>0</v>
      </c>
      <c r="P155" s="31"/>
      <c r="Q155" s="32"/>
    </row>
    <row r="156" spans="1:17">
      <c r="A156" s="12" t="s">
        <v>158</v>
      </c>
      <c r="B156" s="13"/>
      <c r="C156" s="13">
        <v>428510</v>
      </c>
      <c r="D156" s="13">
        <v>0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6"/>
        <v>428510</v>
      </c>
      <c r="P156" s="31"/>
      <c r="Q156" s="32"/>
    </row>
    <row r="157" spans="1:17">
      <c r="A157" s="12" t="s">
        <v>159</v>
      </c>
      <c r="B157" s="13"/>
      <c r="C157" s="13">
        <v>-427010</v>
      </c>
      <c r="D157" s="13">
        <v>0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6"/>
        <v>-427010</v>
      </c>
      <c r="P157" s="31"/>
      <c r="Q157" s="32"/>
    </row>
    <row r="158" spans="1:17">
      <c r="A158" s="12" t="s">
        <v>160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6"/>
        <v>0</v>
      </c>
      <c r="P158" s="31"/>
      <c r="Q158" s="32"/>
    </row>
    <row r="159" spans="1:17">
      <c r="A159" s="12" t="s">
        <v>161</v>
      </c>
      <c r="B159" s="13"/>
      <c r="C159" s="13">
        <v>0</v>
      </c>
      <c r="D159" s="13">
        <v>0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6"/>
        <v>0</v>
      </c>
      <c r="P159" s="31"/>
      <c r="Q159" s="32"/>
    </row>
    <row r="160" spans="1:17">
      <c r="A160" s="12" t="s">
        <v>162</v>
      </c>
      <c r="B160" s="13"/>
      <c r="C160" s="13">
        <v>0</v>
      </c>
      <c r="D160" s="13">
        <v>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6"/>
        <v>0</v>
      </c>
      <c r="P160" s="31"/>
      <c r="Q160" s="32"/>
    </row>
    <row r="161" spans="1:17">
      <c r="A161" s="12" t="s">
        <v>163</v>
      </c>
      <c r="B161" s="13"/>
      <c r="C161" s="13">
        <v>0</v>
      </c>
      <c r="D161" s="13">
        <v>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6"/>
        <v>0</v>
      </c>
      <c r="P161" s="31"/>
      <c r="Q161" s="32"/>
    </row>
    <row r="162" spans="1:17">
      <c r="A162" s="12" t="s">
        <v>164</v>
      </c>
      <c r="B162" s="13"/>
      <c r="C162" s="13">
        <v>0</v>
      </c>
      <c r="D162" s="13">
        <v>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6"/>
        <v>0</v>
      </c>
      <c r="P162" s="31"/>
      <c r="Q162" s="32"/>
    </row>
    <row r="163" spans="1:17">
      <c r="A163" s="12" t="s">
        <v>165</v>
      </c>
      <c r="B163" s="13"/>
      <c r="C163" s="13">
        <v>0</v>
      </c>
      <c r="D163" s="13">
        <v>0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6"/>
        <v>0</v>
      </c>
      <c r="P163" s="31"/>
      <c r="Q163" s="32"/>
    </row>
    <row r="164" spans="1:17">
      <c r="A164" s="12" t="s">
        <v>166</v>
      </c>
      <c r="B164" s="13"/>
      <c r="C164" s="13">
        <v>0</v>
      </c>
      <c r="D164" s="13">
        <v>0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6"/>
        <v>0</v>
      </c>
      <c r="P164" s="31"/>
      <c r="Q164" s="32"/>
    </row>
    <row r="165" spans="1:17">
      <c r="A165" s="12" t="s">
        <v>167</v>
      </c>
      <c r="B165" s="13"/>
      <c r="C165" s="13">
        <v>4710000</v>
      </c>
      <c r="D165" s="13">
        <v>0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6"/>
        <v>4710000</v>
      </c>
      <c r="P165" s="31"/>
      <c r="Q165" s="32"/>
    </row>
    <row r="166" spans="1:17">
      <c r="A166" s="12" t="s">
        <v>168</v>
      </c>
      <c r="B166" s="13"/>
      <c r="C166" s="13">
        <v>4710000</v>
      </c>
      <c r="D166" s="13">
        <v>0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6"/>
        <v>4710000</v>
      </c>
      <c r="P166" s="31"/>
      <c r="Q166" s="32"/>
    </row>
    <row r="167" spans="1:17">
      <c r="A167" s="12" t="s">
        <v>169</v>
      </c>
      <c r="B167" s="13"/>
      <c r="C167" s="13">
        <v>-4710000</v>
      </c>
      <c r="D167" s="13">
        <v>0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6"/>
        <v>-4710000</v>
      </c>
      <c r="P167" s="31"/>
      <c r="Q167" s="32"/>
    </row>
    <row r="168" spans="1:17">
      <c r="A168" s="12" t="s">
        <v>170</v>
      </c>
      <c r="B168" s="13"/>
      <c r="C168" s="13">
        <v>0</v>
      </c>
      <c r="D168" s="13">
        <v>0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6"/>
        <v>0</v>
      </c>
      <c r="P168" s="31"/>
      <c r="Q168" s="32"/>
    </row>
    <row r="169" spans="1:17">
      <c r="A169" s="12" t="s">
        <v>171</v>
      </c>
      <c r="B169" s="13"/>
      <c r="C169" s="13">
        <v>5538346.8400000017</v>
      </c>
      <c r="D169" s="13">
        <v>-2849150.71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6"/>
        <v>2689196.1300000018</v>
      </c>
      <c r="P169" s="31"/>
      <c r="Q169" s="32"/>
    </row>
    <row r="170" spans="1:17">
      <c r="A170" s="12" t="s">
        <v>172</v>
      </c>
      <c r="B170" s="13"/>
      <c r="C170" s="13">
        <v>1101990.48</v>
      </c>
      <c r="D170" s="13">
        <v>6640337.3200000022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1101990.48</v>
      </c>
      <c r="P170" s="31"/>
      <c r="Q170" s="32"/>
    </row>
    <row r="171" spans="1:17">
      <c r="A171" s="12" t="s">
        <v>173</v>
      </c>
      <c r="B171" s="13"/>
      <c r="C171" s="13">
        <v>6640337.3200000022</v>
      </c>
      <c r="D171" s="13">
        <v>3791186.6100000022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3791186.6100000017</v>
      </c>
      <c r="P171" s="31"/>
      <c r="Q171" s="32"/>
    </row>
    <row r="172" spans="1:17">
      <c r="A172" s="12" t="s">
        <v>174</v>
      </c>
      <c r="B172" s="13"/>
      <c r="C172" s="13">
        <v>0</v>
      </c>
      <c r="D172" s="13">
        <v>0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31"/>
      <c r="Q172" s="32"/>
    </row>
    <row r="173" spans="1:17">
      <c r="A173" s="12" t="s">
        <v>175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31"/>
      <c r="Q173" s="32"/>
    </row>
    <row r="174" spans="1:17">
      <c r="A174" s="12" t="s">
        <v>176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31"/>
      <c r="Q174" s="32"/>
    </row>
    <row r="175" spans="1:17">
      <c r="A175" s="12" t="s">
        <v>177</v>
      </c>
      <c r="B175" s="13"/>
      <c r="C175" s="13">
        <v>-3343232.7799999993</v>
      </c>
      <c r="D175" s="13">
        <v>-777839.19999999984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7">SUM(C175:N175)</f>
        <v>-4121071.9799999991</v>
      </c>
      <c r="P175" s="31"/>
      <c r="Q175" s="32"/>
    </row>
    <row r="176" spans="1:17">
      <c r="A176" s="12" t="s">
        <v>178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7"/>
        <v>0</v>
      </c>
      <c r="P176" s="31"/>
      <c r="Q176" s="32"/>
    </row>
    <row r="177" spans="1:17">
      <c r="A177" s="12" t="s">
        <v>179</v>
      </c>
      <c r="B177" s="13"/>
      <c r="C177" s="13">
        <v>0</v>
      </c>
      <c r="D177" s="13">
        <v>0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7"/>
        <v>0</v>
      </c>
      <c r="P177" s="31"/>
      <c r="Q177" s="32"/>
    </row>
    <row r="178" spans="1:17">
      <c r="A178" s="12" t="s">
        <v>180</v>
      </c>
      <c r="B178" s="13"/>
      <c r="C178" s="13">
        <v>2804266.85</v>
      </c>
      <c r="D178" s="13">
        <v>2827022.59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7"/>
        <v>5631289.4399999995</v>
      </c>
      <c r="P178" s="31"/>
      <c r="Q178" s="32"/>
    </row>
    <row r="179" spans="1:17">
      <c r="A179" s="12" t="s">
        <v>181</v>
      </c>
      <c r="B179" s="13"/>
      <c r="C179" s="13">
        <v>0</v>
      </c>
      <c r="D179" s="13">
        <v>0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7"/>
        <v>0</v>
      </c>
      <c r="P179" s="31"/>
      <c r="Q179" s="32"/>
    </row>
    <row r="180" spans="1:17">
      <c r="A180" s="12" t="s">
        <v>182</v>
      </c>
      <c r="B180" s="13"/>
      <c r="C180" s="13">
        <v>695192.22</v>
      </c>
      <c r="D180" s="13">
        <v>499964.85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7"/>
        <v>1195157.0699999998</v>
      </c>
      <c r="P180" s="31"/>
      <c r="Q180" s="32"/>
    </row>
    <row r="181" spans="1:17">
      <c r="A181" s="12" t="s">
        <v>183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7"/>
        <v>0</v>
      </c>
      <c r="P181" s="31"/>
      <c r="Q181" s="32"/>
    </row>
    <row r="182" spans="1:17">
      <c r="A182" s="12" t="s">
        <v>184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7"/>
        <v>0</v>
      </c>
      <c r="P182" s="31"/>
      <c r="Q182" s="32"/>
    </row>
    <row r="183" spans="1:17">
      <c r="A183" s="12" t="s">
        <v>185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7"/>
        <v>0</v>
      </c>
      <c r="P183" s="31"/>
      <c r="Q183" s="32"/>
    </row>
    <row r="184" spans="1:17">
      <c r="A184" s="12" t="s">
        <v>186</v>
      </c>
      <c r="B184" s="13"/>
      <c r="C184" s="13">
        <v>1359253.2</v>
      </c>
      <c r="D184" s="13">
        <v>-1764307.38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7"/>
        <v>-405054.17999999993</v>
      </c>
      <c r="P184" s="31"/>
      <c r="Q184" s="32"/>
    </row>
    <row r="185" spans="1:17">
      <c r="A185" s="12" t="s">
        <v>187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7"/>
        <v>0</v>
      </c>
      <c r="P185" s="31"/>
      <c r="Q185" s="32"/>
    </row>
    <row r="186" spans="1:17">
      <c r="A186" s="12" t="s">
        <v>188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7"/>
        <v>0</v>
      </c>
      <c r="P186" s="31"/>
      <c r="Q186" s="32"/>
    </row>
    <row r="187" spans="1:17">
      <c r="A187" s="12" t="s">
        <v>189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7"/>
        <v>0</v>
      </c>
      <c r="P187" s="31"/>
      <c r="Q187" s="32"/>
    </row>
    <row r="188" spans="1:17">
      <c r="A188" s="12" t="s">
        <v>190</v>
      </c>
      <c r="B188" s="13"/>
      <c r="C188" s="13">
        <v>0</v>
      </c>
      <c r="D188" s="13">
        <v>0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7"/>
        <v>0</v>
      </c>
      <c r="P188" s="31"/>
      <c r="Q188" s="32"/>
    </row>
    <row r="189" spans="1:17">
      <c r="A189" s="12" t="s">
        <v>191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7"/>
        <v>0</v>
      </c>
      <c r="P189" s="31"/>
      <c r="Q189" s="32"/>
    </row>
    <row r="190" spans="1:17">
      <c r="A190" s="12" t="s">
        <v>192</v>
      </c>
      <c r="B190" s="13"/>
      <c r="C190" s="13">
        <v>-3536482.8299999982</v>
      </c>
      <c r="D190" s="13">
        <v>-609396.09000000358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7"/>
        <v>-4145878.9200000018</v>
      </c>
      <c r="P190" s="31"/>
      <c r="Q190" s="32"/>
    </row>
    <row r="191" spans="1:17">
      <c r="A191" s="12" t="s">
        <v>193</v>
      </c>
      <c r="B191" s="13"/>
      <c r="C191" s="13">
        <v>3189175.8900000043</v>
      </c>
      <c r="D191" s="13">
        <v>-1664630.42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7"/>
        <v>1524545.4700000044</v>
      </c>
      <c r="P191" s="31"/>
      <c r="Q191" s="32"/>
    </row>
    <row r="192" spans="1:17">
      <c r="A192" s="12" t="s">
        <v>194</v>
      </c>
      <c r="B192" s="13"/>
      <c r="C192" s="13">
        <v>9507184.2899999991</v>
      </c>
      <c r="D192" s="13">
        <v>-1359965.06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7"/>
        <v>8147219.2299999986</v>
      </c>
      <c r="P192" s="31"/>
      <c r="Q192" s="32"/>
    </row>
    <row r="193" spans="1:17">
      <c r="A193" s="12" t="s">
        <v>195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7"/>
        <v>0</v>
      </c>
      <c r="P193" s="31"/>
      <c r="Q193" s="32"/>
    </row>
    <row r="194" spans="1:17">
      <c r="A194" s="12" t="s">
        <v>146</v>
      </c>
      <c r="B194" s="13"/>
      <c r="C194" s="13">
        <v>10675356.840000005</v>
      </c>
      <c r="D194" s="13">
        <v>-2849150.7100000032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7"/>
        <v>7826206.1300000027</v>
      </c>
      <c r="P194" s="31"/>
      <c r="Q194" s="32"/>
    </row>
    <row r="195" spans="1:17">
      <c r="A195" s="12" t="s">
        <v>196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1"/>
      <c r="Q195" s="32"/>
    </row>
    <row r="196" spans="1:17">
      <c r="A196" s="12" t="s">
        <v>197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1"/>
      <c r="Q196" s="32"/>
    </row>
    <row r="197" spans="1:17">
      <c r="A197" s="12" t="s">
        <v>198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31"/>
      <c r="Q197" s="32"/>
    </row>
    <row r="198" spans="1:17">
      <c r="A198" s="12" t="s">
        <v>199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31"/>
      <c r="Q198" s="32"/>
    </row>
    <row r="199" spans="1:17">
      <c r="A199" s="12" t="s">
        <v>200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1"/>
      <c r="Q199" s="32"/>
    </row>
    <row r="200" spans="1:17">
      <c r="A200" s="12" t="s">
        <v>201</v>
      </c>
      <c r="B200" s="13"/>
      <c r="C200" s="13">
        <v>6640337.3200000022</v>
      </c>
      <c r="D200" s="13">
        <v>3791186.6100000022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3791186.6100000017</v>
      </c>
      <c r="P200" s="31"/>
      <c r="Q200" s="32"/>
    </row>
    <row r="201" spans="1:17">
      <c r="A201" s="12" t="s">
        <v>202</v>
      </c>
      <c r="B201" s="13"/>
      <c r="C201" s="13">
        <v>1101990.48</v>
      </c>
      <c r="D201" s="13">
        <v>6640337.3200000022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1101990.48</v>
      </c>
      <c r="P201" s="31"/>
      <c r="Q201" s="32"/>
    </row>
    <row r="202" spans="1:17">
      <c r="A202" s="12" t="s">
        <v>203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31"/>
      <c r="Q202" s="32"/>
    </row>
    <row r="203" spans="1:17">
      <c r="A203" s="12" t="s">
        <v>204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31"/>
      <c r="Q203" s="32"/>
    </row>
    <row r="204" spans="1:17">
      <c r="A204" s="12" t="s">
        <v>205</v>
      </c>
      <c r="B204" s="13"/>
      <c r="C204" s="13">
        <v>5538346.8400000017</v>
      </c>
      <c r="D204" s="13">
        <v>-2849150.71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2689196.1300000018</v>
      </c>
      <c r="P204" s="31"/>
      <c r="Q204" s="32"/>
    </row>
    <row r="206" spans="1:17" s="1" customFormat="1" ht="12">
      <c r="C206" s="1">
        <f>C175-C123</f>
        <v>0</v>
      </c>
      <c r="D206" s="1">
        <f t="shared" ref="D206:O206" si="8">D175-D123</f>
        <v>0</v>
      </c>
      <c r="E206" s="1">
        <f t="shared" si="8"/>
        <v>0</v>
      </c>
      <c r="F206" s="1">
        <f t="shared" si="8"/>
        <v>0</v>
      </c>
      <c r="G206" s="1">
        <f t="shared" si="8"/>
        <v>0</v>
      </c>
      <c r="H206" s="1">
        <f t="shared" si="8"/>
        <v>0</v>
      </c>
      <c r="I206" s="1">
        <f t="shared" si="8"/>
        <v>0</v>
      </c>
      <c r="J206" s="1">
        <f t="shared" si="8"/>
        <v>0</v>
      </c>
      <c r="K206" s="1">
        <f t="shared" si="8"/>
        <v>0</v>
      </c>
      <c r="L206" s="1">
        <f t="shared" si="8"/>
        <v>0</v>
      </c>
      <c r="M206" s="1">
        <f t="shared" si="8"/>
        <v>0</v>
      </c>
      <c r="N206" s="1">
        <f t="shared" si="8"/>
        <v>0</v>
      </c>
      <c r="O206" s="1">
        <f t="shared" si="8"/>
        <v>0</v>
      </c>
      <c r="Q206" s="36"/>
    </row>
    <row r="207" spans="1:17" s="1" customFormat="1" ht="12">
      <c r="C207" s="1">
        <f>C194-C144</f>
        <v>0</v>
      </c>
      <c r="D207" s="1">
        <f t="shared" ref="D207:O207" si="9">D194-D144</f>
        <v>0</v>
      </c>
      <c r="E207" s="1">
        <f t="shared" si="9"/>
        <v>0</v>
      </c>
      <c r="F207" s="1">
        <f t="shared" si="9"/>
        <v>0</v>
      </c>
      <c r="G207" s="1">
        <f t="shared" si="9"/>
        <v>0</v>
      </c>
      <c r="H207" s="1">
        <f t="shared" si="9"/>
        <v>0</v>
      </c>
      <c r="I207" s="1">
        <f t="shared" si="9"/>
        <v>0</v>
      </c>
      <c r="J207" s="1">
        <f t="shared" si="9"/>
        <v>0</v>
      </c>
      <c r="K207" s="1">
        <f t="shared" si="9"/>
        <v>0</v>
      </c>
      <c r="L207" s="1">
        <f t="shared" si="9"/>
        <v>0</v>
      </c>
      <c r="M207" s="1">
        <f t="shared" si="9"/>
        <v>0</v>
      </c>
      <c r="N207" s="1">
        <f t="shared" si="9"/>
        <v>0</v>
      </c>
      <c r="O207" s="1">
        <f t="shared" si="9"/>
        <v>0</v>
      </c>
      <c r="Q207" s="36"/>
    </row>
    <row r="208" spans="1:17" s="1" customFormat="1" ht="12">
      <c r="C208" s="1">
        <f t="shared" ref="C208:N208" si="10">C200-C7</f>
        <v>0</v>
      </c>
      <c r="D208" s="1">
        <f t="shared" si="10"/>
        <v>0</v>
      </c>
      <c r="E208" s="1">
        <f t="shared" si="10"/>
        <v>0</v>
      </c>
      <c r="F208" s="1">
        <f t="shared" si="10"/>
        <v>0</v>
      </c>
      <c r="G208" s="1">
        <f t="shared" si="10"/>
        <v>0</v>
      </c>
      <c r="H208" s="1">
        <f t="shared" si="10"/>
        <v>0</v>
      </c>
      <c r="I208" s="1">
        <f t="shared" si="10"/>
        <v>0</v>
      </c>
      <c r="J208" s="1">
        <f t="shared" si="10"/>
        <v>0</v>
      </c>
      <c r="K208" s="1">
        <f t="shared" si="10"/>
        <v>0</v>
      </c>
      <c r="L208" s="1">
        <f t="shared" si="10"/>
        <v>0</v>
      </c>
      <c r="M208" s="1">
        <f t="shared" si="10"/>
        <v>0</v>
      </c>
      <c r="N208" s="1">
        <f t="shared" si="10"/>
        <v>0</v>
      </c>
      <c r="Q208" s="36"/>
    </row>
    <row r="209" spans="3:17" s="1" customFormat="1" ht="12">
      <c r="C209" s="1">
        <f t="shared" ref="C209:O209" si="11">B90+C123-C90</f>
        <v>0</v>
      </c>
      <c r="D209" s="1">
        <f t="shared" si="11"/>
        <v>0</v>
      </c>
      <c r="E209" s="1">
        <f t="shared" si="11"/>
        <v>-53094566.640000001</v>
      </c>
      <c r="F209" s="1">
        <f t="shared" si="11"/>
        <v>0</v>
      </c>
      <c r="G209" s="1">
        <f t="shared" si="11"/>
        <v>0</v>
      </c>
      <c r="H209" s="1">
        <f t="shared" si="11"/>
        <v>0</v>
      </c>
      <c r="I209" s="1">
        <f t="shared" si="11"/>
        <v>0</v>
      </c>
      <c r="J209" s="1">
        <f t="shared" si="11"/>
        <v>0</v>
      </c>
      <c r="K209" s="1">
        <f t="shared" si="11"/>
        <v>0</v>
      </c>
      <c r="L209" s="1">
        <f t="shared" si="11"/>
        <v>0</v>
      </c>
      <c r="M209" s="1">
        <f t="shared" si="11"/>
        <v>0</v>
      </c>
      <c r="N209" s="1">
        <f t="shared" si="11"/>
        <v>0</v>
      </c>
      <c r="O209" s="1">
        <f t="shared" si="11"/>
        <v>-4121071.9799999991</v>
      </c>
      <c r="Q209" s="36"/>
    </row>
  </sheetData>
  <phoneticPr fontId="10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Q209"/>
  <sheetViews>
    <sheetView workbookViewId="0">
      <pane xSplit="1" ySplit="5" topLeftCell="B33" activePane="bottomRight" state="frozen"/>
      <selection pane="topRight"/>
      <selection pane="bottomLeft"/>
      <selection pane="bottomRight" activeCell="C48" sqref="C48:D48"/>
    </sheetView>
  </sheetViews>
  <sheetFormatPr defaultColWidth="9" defaultRowHeight="13.5"/>
  <cols>
    <col min="1" max="1" width="26.75" customWidth="1"/>
    <col min="2" max="13" width="14.875" customWidth="1"/>
    <col min="14" max="14" width="16.875" customWidth="1"/>
    <col min="15" max="15" width="14.875" customWidth="1"/>
    <col min="16" max="16" width="17.375" style="1" customWidth="1"/>
    <col min="17" max="17" width="18.375" style="35" customWidth="1"/>
  </cols>
  <sheetData>
    <row r="1" spans="1:15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5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2" t="s">
        <v>19</v>
      </c>
      <c r="B7" s="13">
        <v>4085801.08</v>
      </c>
      <c r="C7" s="13">
        <v>1265636.08</v>
      </c>
      <c r="D7" s="13">
        <v>1134813.26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12" t="s">
        <v>21</v>
      </c>
      <c r="B9" s="13">
        <v>315453</v>
      </c>
      <c r="C9" s="13">
        <v>307555.71999999997</v>
      </c>
      <c r="D9" s="13">
        <v>232623.72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2" t="s">
        <v>22</v>
      </c>
      <c r="B10" s="13">
        <v>26906179.489999998</v>
      </c>
      <c r="C10" s="13">
        <v>26540974.399999999</v>
      </c>
      <c r="D10" s="13">
        <v>26250447.030000001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12" t="s">
        <v>23</v>
      </c>
      <c r="B11" s="13">
        <v>151178.09</v>
      </c>
      <c r="C11" s="13">
        <v>151178.09</v>
      </c>
      <c r="D11" s="13">
        <v>151178.09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12" t="s">
        <v>24</v>
      </c>
      <c r="B12" s="14">
        <v>26755001.399999999</v>
      </c>
      <c r="C12" s="14">
        <v>26389796.309999999</v>
      </c>
      <c r="D12" s="14">
        <v>26099268.940000001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12" t="s">
        <v>25</v>
      </c>
      <c r="B13" s="13">
        <v>177344.21</v>
      </c>
      <c r="C13" s="13">
        <v>373819.14</v>
      </c>
      <c r="D13" s="13">
        <v>4334629.9400000004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2" t="s">
        <v>26</v>
      </c>
      <c r="B14" s="13">
        <v>0</v>
      </c>
      <c r="C14" s="13">
        <v>0</v>
      </c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2" t="s">
        <v>27</v>
      </c>
      <c r="B15" s="13">
        <v>0</v>
      </c>
      <c r="C15" s="13">
        <v>0</v>
      </c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2" t="s">
        <v>28</v>
      </c>
      <c r="B16" s="13">
        <v>57514.18</v>
      </c>
      <c r="C16" s="13">
        <v>600432.44000000006</v>
      </c>
      <c r="D16" s="13">
        <v>1137850.21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2" t="s">
        <v>29</v>
      </c>
      <c r="B17" s="13">
        <v>1486.2</v>
      </c>
      <c r="C17" s="13">
        <v>1486.2</v>
      </c>
      <c r="D17" s="13">
        <v>1486.2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2" t="s">
        <v>30</v>
      </c>
      <c r="B18" s="14">
        <v>56027.98</v>
      </c>
      <c r="C18" s="14">
        <v>598946.24000000011</v>
      </c>
      <c r="D18" s="14">
        <v>1136364.01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 t="s">
        <v>31</v>
      </c>
      <c r="B19" s="13">
        <v>0</v>
      </c>
      <c r="C19" s="13">
        <v>139221.24</v>
      </c>
      <c r="D19" s="13">
        <v>139221.24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2" t="s">
        <v>32</v>
      </c>
      <c r="B20" s="13">
        <v>0</v>
      </c>
      <c r="C20" s="13">
        <v>0</v>
      </c>
      <c r="D20" s="13">
        <v>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2" t="s">
        <v>33</v>
      </c>
      <c r="B21" s="14">
        <v>0</v>
      </c>
      <c r="C21" s="14">
        <v>139221.24</v>
      </c>
      <c r="D21" s="14">
        <v>139221.24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 t="s">
        <v>34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2" t="s">
        <v>35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2" t="s">
        <v>36</v>
      </c>
      <c r="B24" s="13">
        <v>468783.33</v>
      </c>
      <c r="C24" s="13">
        <v>395302.21</v>
      </c>
      <c r="D24" s="13">
        <v>393466.48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2" t="s">
        <v>37</v>
      </c>
      <c r="B25" s="14">
        <v>31858411</v>
      </c>
      <c r="C25" s="14">
        <v>29470276.939999998</v>
      </c>
      <c r="D25" s="14">
        <v>33470387.590000004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2" t="s">
        <v>38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2" t="s">
        <v>39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2" t="s">
        <v>40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2" t="s">
        <v>41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2" t="s">
        <v>42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2" t="s">
        <v>43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2" t="s">
        <v>44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2" t="s">
        <v>45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2" t="s">
        <v>46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2" t="s">
        <v>47</v>
      </c>
      <c r="B35" s="13">
        <v>41852894.840000004</v>
      </c>
      <c r="C35" s="13">
        <v>41852894.840000004</v>
      </c>
      <c r="D35" s="13">
        <v>41852894.840000004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2" t="s">
        <v>48</v>
      </c>
      <c r="B36" s="13">
        <v>23662488.370000001</v>
      </c>
      <c r="C36" s="13">
        <v>23881440.550000001</v>
      </c>
      <c r="D36" s="13">
        <v>24100274.350000001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2" t="s">
        <v>49</v>
      </c>
      <c r="B37" s="14">
        <v>18190406.469999999</v>
      </c>
      <c r="C37" s="14">
        <v>17971454.290000003</v>
      </c>
      <c r="D37" s="14">
        <v>17752620.490000002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 t="s">
        <v>50</v>
      </c>
      <c r="B38" s="13">
        <v>0</v>
      </c>
      <c r="C38" s="13">
        <v>0</v>
      </c>
      <c r="D38" s="13">
        <v>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2" t="s">
        <v>51</v>
      </c>
      <c r="B39" s="14">
        <v>18190406.469999999</v>
      </c>
      <c r="C39" s="14">
        <v>17971454.290000003</v>
      </c>
      <c r="D39" s="14">
        <v>17752620.490000002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2" t="s">
        <v>52</v>
      </c>
      <c r="B40" s="13">
        <v>0</v>
      </c>
      <c r="C40" s="13">
        <v>0</v>
      </c>
      <c r="D40" s="13">
        <v>0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2" t="s">
        <v>53</v>
      </c>
      <c r="B41" s="13">
        <v>0</v>
      </c>
      <c r="C41" s="13">
        <v>0</v>
      </c>
      <c r="D41" s="13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2" t="s">
        <v>54</v>
      </c>
      <c r="B42" s="14">
        <v>0</v>
      </c>
      <c r="C42" s="14">
        <v>0</v>
      </c>
      <c r="D42" s="14">
        <v>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2" t="s">
        <v>55</v>
      </c>
      <c r="B43" s="13">
        <v>0</v>
      </c>
      <c r="C43" s="13">
        <v>0</v>
      </c>
      <c r="D43" s="13"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2" t="s">
        <v>56</v>
      </c>
      <c r="B44" s="13">
        <v>0</v>
      </c>
      <c r="C44" s="13">
        <v>0</v>
      </c>
      <c r="D44" s="13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2" t="s">
        <v>57</v>
      </c>
      <c r="B45" s="13">
        <v>0</v>
      </c>
      <c r="C45" s="13">
        <v>0</v>
      </c>
      <c r="D45" s="13"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2" t="s">
        <v>58</v>
      </c>
      <c r="B46" s="13">
        <v>0</v>
      </c>
      <c r="C46" s="13">
        <v>0</v>
      </c>
      <c r="D46" s="13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2" t="s">
        <v>59</v>
      </c>
      <c r="B47" s="13">
        <v>4380089.79</v>
      </c>
      <c r="C47" s="13">
        <v>4370043.71</v>
      </c>
      <c r="D47" s="13">
        <v>4359997.63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2" t="s">
        <v>60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2" t="s">
        <v>61</v>
      </c>
      <c r="B49" s="14">
        <v>4380089.79</v>
      </c>
      <c r="C49" s="14">
        <v>4370043.71</v>
      </c>
      <c r="D49" s="14">
        <v>4359997.63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>
      <c r="A50" s="12" t="s">
        <v>62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2" t="s">
        <v>63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2" t="s">
        <v>64</v>
      </c>
      <c r="B52" s="13">
        <v>35784.11</v>
      </c>
      <c r="C52" s="13">
        <v>32398.87</v>
      </c>
      <c r="D52" s="13">
        <v>29013.62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2" t="s">
        <v>65</v>
      </c>
      <c r="B53" s="13">
        <v>83999.4</v>
      </c>
      <c r="C53" s="13">
        <v>83999.4</v>
      </c>
      <c r="D53" s="13">
        <v>83999.4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2" t="s">
        <v>66</v>
      </c>
      <c r="B54" s="13">
        <v>2750</v>
      </c>
      <c r="C54" s="13">
        <v>42750</v>
      </c>
      <c r="D54" s="13">
        <v>42750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2" t="s">
        <v>67</v>
      </c>
      <c r="B55" s="14">
        <v>22693029.77</v>
      </c>
      <c r="C55" s="14">
        <v>22500646.270000003</v>
      </c>
      <c r="D55" s="14">
        <v>22268381.140000001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>
      <c r="A56" s="12" t="s">
        <v>68</v>
      </c>
      <c r="B56" s="15">
        <v>54551440.770000003</v>
      </c>
      <c r="C56" s="15">
        <v>51970923.210000001</v>
      </c>
      <c r="D56" s="15">
        <v>55738768.730000004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2" t="s">
        <v>69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2" t="s">
        <v>70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2" t="s">
        <v>71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2" t="s">
        <v>72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2" t="s">
        <v>73</v>
      </c>
      <c r="B62" s="13">
        <v>3997500.08</v>
      </c>
      <c r="C62" s="13">
        <v>3949209.91</v>
      </c>
      <c r="D62" s="13">
        <v>7844851.1699999999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2" t="s">
        <v>74</v>
      </c>
      <c r="B63" s="13">
        <v>250509.56</v>
      </c>
      <c r="C63" s="13">
        <v>437790.56</v>
      </c>
      <c r="D63" s="13">
        <v>438232.28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2" t="s">
        <v>75</v>
      </c>
      <c r="B64" s="13">
        <v>1412710.65</v>
      </c>
      <c r="C64" s="13">
        <v>178318.75</v>
      </c>
      <c r="D64" s="13">
        <v>200354.91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2" t="s">
        <v>76</v>
      </c>
      <c r="B65" s="13">
        <v>1580113.83</v>
      </c>
      <c r="C65" s="13">
        <v>157102.91</v>
      </c>
      <c r="D65" s="13">
        <v>81152.33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2" t="s">
        <v>77</v>
      </c>
      <c r="B66" s="13">
        <v>0</v>
      </c>
      <c r="C66" s="13">
        <v>0</v>
      </c>
      <c r="D66" s="13">
        <v>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2" t="s">
        <v>78</v>
      </c>
      <c r="B67" s="13">
        <v>0</v>
      </c>
      <c r="C67" s="13">
        <v>0</v>
      </c>
      <c r="D67" s="13"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2" t="s">
        <v>79</v>
      </c>
      <c r="B68" s="13">
        <v>494802.67</v>
      </c>
      <c r="C68" s="13">
        <v>524767.39</v>
      </c>
      <c r="D68" s="13">
        <v>176379.62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2" t="s">
        <v>80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2" t="s">
        <v>81</v>
      </c>
      <c r="B70" s="13">
        <v>0</v>
      </c>
      <c r="C70" s="13">
        <v>0</v>
      </c>
      <c r="D70" s="13">
        <v>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2" t="s">
        <v>82</v>
      </c>
      <c r="B71" s="13">
        <v>0</v>
      </c>
      <c r="C71" s="13">
        <v>0</v>
      </c>
      <c r="D71" s="13">
        <v>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2" t="s">
        <v>83</v>
      </c>
      <c r="B72" s="14">
        <v>7735636.79</v>
      </c>
      <c r="C72" s="14">
        <v>5247189.5199999996</v>
      </c>
      <c r="D72" s="14">
        <v>8740970.3099999987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2" t="s">
        <v>84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2" t="s">
        <v>85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2" t="s">
        <v>86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2" t="s">
        <v>87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2" t="s">
        <v>88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2" t="s">
        <v>89</v>
      </c>
      <c r="B78" s="13"/>
      <c r="C78" s="13">
        <v>0</v>
      </c>
      <c r="D78" s="13">
        <v>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2" t="s">
        <v>90</v>
      </c>
      <c r="B79" s="13">
        <v>183333.33</v>
      </c>
      <c r="C79" s="13">
        <v>183333.33</v>
      </c>
      <c r="D79" s="13">
        <v>183333.33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2" t="s">
        <v>91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2" t="s">
        <v>92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2" t="s">
        <v>93</v>
      </c>
      <c r="B82" s="14">
        <v>183333.33</v>
      </c>
      <c r="C82" s="14">
        <v>183333.33</v>
      </c>
      <c r="D82" s="14">
        <v>183333.33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2" t="s">
        <v>94</v>
      </c>
      <c r="B83" s="15">
        <v>7918970.1200000001</v>
      </c>
      <c r="C83" s="15">
        <v>5430522.8499999996</v>
      </c>
      <c r="D83" s="15">
        <v>8924303.6399999987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5">
      <c r="A84" s="12" t="s">
        <v>95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2" t="s">
        <v>96</v>
      </c>
      <c r="B85" s="13">
        <v>11000000</v>
      </c>
      <c r="C85" s="13">
        <v>11000000</v>
      </c>
      <c r="D85" s="13">
        <v>11000000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2" t="s">
        <v>97</v>
      </c>
      <c r="B86" s="13">
        <v>1657324.69</v>
      </c>
      <c r="C86" s="13">
        <v>1657324.69</v>
      </c>
      <c r="D86" s="13">
        <v>1657324.69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2" t="s">
        <v>98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2" t="s">
        <v>99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2" t="s">
        <v>100</v>
      </c>
      <c r="B89" s="16">
        <v>7578964.8399999999</v>
      </c>
      <c r="C89" s="16">
        <v>7578964.8399999999</v>
      </c>
      <c r="D89" s="16">
        <v>7578964.8399999999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2" t="s">
        <v>101</v>
      </c>
      <c r="B90" s="16">
        <v>26396181.120000001</v>
      </c>
      <c r="C90" s="46">
        <v>26304110.830000002</v>
      </c>
      <c r="D90" s="46">
        <v>26578175.560000002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2" t="s">
        <v>102</v>
      </c>
      <c r="B91" s="14">
        <v>46632470.649999999</v>
      </c>
      <c r="C91" s="14">
        <v>46632470.649999999</v>
      </c>
      <c r="D91" s="14">
        <v>46632470.649999999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12" t="s">
        <v>103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2" t="s">
        <v>104</v>
      </c>
      <c r="B93" s="15">
        <v>46632470.649999999</v>
      </c>
      <c r="C93" s="15">
        <v>46540400.359999999</v>
      </c>
      <c r="D93" s="15">
        <v>46814465.090000004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5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7" t="s">
        <v>105</v>
      </c>
      <c r="B95" s="18">
        <v>54551440.770000003</v>
      </c>
      <c r="C95" s="18">
        <v>51970923.210000001</v>
      </c>
      <c r="D95" s="18">
        <v>55738768.730000004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>
      <c r="A96" s="19"/>
      <c r="B96" s="20">
        <v>0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6" ht="18.75">
      <c r="A97" s="21" t="s">
        <v>106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1:16">
      <c r="A98" s="23"/>
      <c r="B98" s="24"/>
      <c r="C98" s="24"/>
      <c r="D98" s="24"/>
      <c r="E98" s="24"/>
      <c r="F98" s="24"/>
      <c r="G98" s="24"/>
      <c r="H98" s="24"/>
      <c r="I98" s="29"/>
      <c r="J98" s="24"/>
      <c r="K98" s="29"/>
      <c r="L98" s="24"/>
      <c r="M98" s="24"/>
      <c r="N98" s="24"/>
      <c r="O98" s="24"/>
    </row>
    <row r="99" spans="1:16">
      <c r="A99" s="25" t="s">
        <v>1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1">
        <v>0</v>
      </c>
    </row>
    <row r="100" spans="1:16">
      <c r="A100" s="27" t="s">
        <v>107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1" t="s">
        <v>108</v>
      </c>
    </row>
    <row r="101" spans="1:16">
      <c r="A101" s="10" t="s">
        <v>3</v>
      </c>
      <c r="B101" s="11" t="s">
        <v>4</v>
      </c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  <c r="P101" s="54" t="s">
        <v>209</v>
      </c>
    </row>
    <row r="102" spans="1:16">
      <c r="A102" s="12" t="s">
        <v>109</v>
      </c>
      <c r="B102" s="14"/>
      <c r="C102" s="14">
        <v>488499.9</v>
      </c>
      <c r="D102" s="14">
        <v>469240.04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>SUM(C102:N102)</f>
        <v>957739.94</v>
      </c>
      <c r="P102" s="1">
        <v>5892964.75</v>
      </c>
    </row>
    <row r="103" spans="1:16">
      <c r="A103" s="28" t="s">
        <v>110</v>
      </c>
      <c r="B103" s="13"/>
      <c r="C103" s="13">
        <v>0</v>
      </c>
      <c r="D103" s="13">
        <v>0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ref="O103:O128" si="0">SUM(C103:N103)</f>
        <v>0</v>
      </c>
      <c r="P103" s="1">
        <v>5753106.8300000001</v>
      </c>
    </row>
    <row r="104" spans="1:16">
      <c r="A104" s="28" t="s">
        <v>111</v>
      </c>
      <c r="B104" s="13"/>
      <c r="C104" s="13">
        <v>488499.9</v>
      </c>
      <c r="D104" s="13">
        <v>469240.04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0"/>
        <v>957739.94</v>
      </c>
      <c r="P104" s="1">
        <v>139857.92000000001</v>
      </c>
    </row>
    <row r="105" spans="1:16">
      <c r="A105" s="12" t="s">
        <v>112</v>
      </c>
      <c r="B105" s="14"/>
      <c r="C105" s="14">
        <v>353111.85</v>
      </c>
      <c r="D105" s="14">
        <v>333733.61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0"/>
        <v>686845.46</v>
      </c>
      <c r="P105" s="1">
        <v>3765513.52</v>
      </c>
    </row>
    <row r="106" spans="1:16">
      <c r="A106" s="28" t="s">
        <v>113</v>
      </c>
      <c r="B106" s="13"/>
      <c r="C106" s="13">
        <v>0</v>
      </c>
      <c r="D106" s="13">
        <v>0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0"/>
        <v>0</v>
      </c>
      <c r="P106" s="1">
        <v>3679488.58</v>
      </c>
    </row>
    <row r="107" spans="1:16">
      <c r="A107" s="28" t="s">
        <v>114</v>
      </c>
      <c r="B107" s="13"/>
      <c r="C107" s="13">
        <v>353111.85</v>
      </c>
      <c r="D107" s="13">
        <v>333733.61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0"/>
        <v>686845.46</v>
      </c>
      <c r="P107" s="1">
        <v>86024.94</v>
      </c>
    </row>
    <row r="108" spans="1:16">
      <c r="A108" s="12" t="s">
        <v>115</v>
      </c>
      <c r="B108" s="13"/>
      <c r="C108" s="13">
        <v>29752.69</v>
      </c>
      <c r="D108" s="13">
        <v>29701.07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0"/>
        <v>59453.759999999995</v>
      </c>
      <c r="P108" s="1">
        <v>21945.599999999999</v>
      </c>
    </row>
    <row r="109" spans="1:16">
      <c r="A109" s="12" t="s">
        <v>116</v>
      </c>
      <c r="B109" s="13"/>
      <c r="C109" s="13">
        <v>-32853.21</v>
      </c>
      <c r="D109" s="13">
        <v>-9742.09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0"/>
        <v>-42595.3</v>
      </c>
      <c r="P109" s="1">
        <v>341578.49</v>
      </c>
    </row>
    <row r="110" spans="1:16">
      <c r="A110" s="12" t="s">
        <v>117</v>
      </c>
      <c r="B110" s="13"/>
      <c r="C110" s="13">
        <v>227373.94</v>
      </c>
      <c r="D110" s="13">
        <v>-152633.18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0"/>
        <v>74740.760000000009</v>
      </c>
      <c r="P110" s="1">
        <v>1024184.75</v>
      </c>
    </row>
    <row r="111" spans="1:16">
      <c r="A111" s="12" t="s">
        <v>118</v>
      </c>
      <c r="B111" s="13"/>
      <c r="C111" s="13">
        <v>4206.6000000000004</v>
      </c>
      <c r="D111" s="13">
        <v>-5454.1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0"/>
        <v>-1247.5</v>
      </c>
      <c r="P111" s="1">
        <v>421.12</v>
      </c>
    </row>
    <row r="112" spans="1:16">
      <c r="A112" s="12" t="s">
        <v>119</v>
      </c>
      <c r="B112" s="13"/>
      <c r="C112" s="13">
        <v>0</v>
      </c>
      <c r="D112" s="13"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0"/>
        <v>0</v>
      </c>
      <c r="P112" s="1">
        <v>0</v>
      </c>
    </row>
    <row r="113" spans="1:16">
      <c r="A113" s="12" t="s">
        <v>120</v>
      </c>
      <c r="B113" s="13"/>
      <c r="C113" s="13">
        <v>0</v>
      </c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0"/>
        <v>0</v>
      </c>
      <c r="P113" s="1">
        <v>0</v>
      </c>
    </row>
    <row r="114" spans="1:16">
      <c r="A114" s="28" t="s">
        <v>121</v>
      </c>
      <c r="B114" s="13"/>
      <c r="C114" s="13">
        <v>0</v>
      </c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0"/>
        <v>0</v>
      </c>
      <c r="P114" s="1">
        <v>0</v>
      </c>
    </row>
    <row r="115" spans="1:16">
      <c r="A115" s="12" t="s">
        <v>122</v>
      </c>
      <c r="B115" s="13"/>
      <c r="C115" s="13">
        <v>0</v>
      </c>
      <c r="D115" s="13">
        <v>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0"/>
        <v>0</v>
      </c>
      <c r="P115" s="1">
        <v>0</v>
      </c>
    </row>
    <row r="116" spans="1:16">
      <c r="A116" s="12" t="s">
        <v>123</v>
      </c>
      <c r="B116" s="13"/>
      <c r="C116" s="13">
        <v>0</v>
      </c>
      <c r="D116" s="13">
        <v>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f t="shared" si="0"/>
        <v>0</v>
      </c>
    </row>
    <row r="117" spans="1:16">
      <c r="A117" s="28" t="s">
        <v>124</v>
      </c>
      <c r="B117" s="13"/>
      <c r="C117" s="13">
        <v>0</v>
      </c>
      <c r="D117" s="13">
        <v>0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0"/>
        <v>0</v>
      </c>
    </row>
    <row r="118" spans="1:16">
      <c r="A118" s="12" t="s">
        <v>125</v>
      </c>
      <c r="B118" s="14"/>
      <c r="C118" s="14">
        <v>-93091.969999999972</v>
      </c>
      <c r="D118" s="14">
        <v>273634.73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0"/>
        <v>180542.76</v>
      </c>
      <c r="P118" s="1">
        <v>739321.27</v>
      </c>
    </row>
    <row r="119" spans="1:16">
      <c r="A119" s="12" t="s">
        <v>126</v>
      </c>
      <c r="B119" s="13"/>
      <c r="C119" s="13">
        <v>1021.68</v>
      </c>
      <c r="D119" s="13">
        <v>430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0"/>
        <v>1451.6799999999998</v>
      </c>
      <c r="P119" s="1">
        <v>51430.92</v>
      </c>
    </row>
    <row r="120" spans="1:16">
      <c r="A120" s="12" t="s">
        <v>127</v>
      </c>
      <c r="B120" s="13"/>
      <c r="C120" s="13">
        <v>0</v>
      </c>
      <c r="D120" s="13">
        <v>0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0"/>
        <v>0</v>
      </c>
      <c r="P120" s="1">
        <v>13992.23</v>
      </c>
    </row>
    <row r="121" spans="1:16">
      <c r="A121" s="12" t="s">
        <v>128</v>
      </c>
      <c r="B121" s="14"/>
      <c r="C121" s="14">
        <v>-92070.289999999979</v>
      </c>
      <c r="D121" s="14">
        <v>274064.73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0"/>
        <v>181994.44</v>
      </c>
      <c r="P121" s="1">
        <v>776759.96</v>
      </c>
    </row>
    <row r="122" spans="1:16">
      <c r="A122" s="28" t="s">
        <v>129</v>
      </c>
      <c r="B122" s="13"/>
      <c r="C122" s="13">
        <v>0</v>
      </c>
      <c r="D122" s="13">
        <v>0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0"/>
        <v>0</v>
      </c>
      <c r="P122" s="1">
        <v>-47448.78</v>
      </c>
    </row>
    <row r="123" spans="1:16">
      <c r="A123" s="12" t="s">
        <v>130</v>
      </c>
      <c r="B123" s="14"/>
      <c r="C123" s="14">
        <v>-92070.29</v>
      </c>
      <c r="D123" s="14">
        <v>274064.73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0"/>
        <v>181994.44</v>
      </c>
      <c r="P123" s="1">
        <v>824208.74</v>
      </c>
    </row>
    <row r="124" spans="1:16">
      <c r="A124" s="12" t="s">
        <v>131</v>
      </c>
      <c r="B124" s="14"/>
      <c r="C124" s="14">
        <v>-92070.289999999979</v>
      </c>
      <c r="D124" s="14">
        <v>274064.73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si="0"/>
        <v>181994.44</v>
      </c>
      <c r="P124" s="1">
        <v>824208.74</v>
      </c>
    </row>
    <row r="125" spans="1:16">
      <c r="A125" s="12" t="s">
        <v>132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>
        <f t="shared" si="0"/>
        <v>0</v>
      </c>
      <c r="P125" s="1">
        <v>0</v>
      </c>
    </row>
    <row r="126" spans="1:16">
      <c r="A126" s="12" t="s">
        <v>133</v>
      </c>
      <c r="B126" s="13"/>
      <c r="C126" s="13">
        <v>-92836.549999999988</v>
      </c>
      <c r="D126" s="13">
        <v>273742.23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>
        <f t="shared" ref="O126" si="1">O124-(O114+O117+O119-O120+O116)*0.75</f>
        <v>180905.68</v>
      </c>
      <c r="P126" s="1">
        <v>796135.85349999997</v>
      </c>
    </row>
    <row r="127" spans="1:16">
      <c r="A127" s="12" t="s">
        <v>134</v>
      </c>
      <c r="B127" s="13"/>
      <c r="C127" s="13">
        <v>-92836.549999999974</v>
      </c>
      <c r="D127" s="13">
        <v>273742.23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>
        <f t="shared" si="0"/>
        <v>180905.68</v>
      </c>
      <c r="P127" s="1">
        <v>796135.85349999997</v>
      </c>
    </row>
    <row r="128" spans="1:16">
      <c r="A128" s="12" t="s">
        <v>135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>
        <f t="shared" si="0"/>
        <v>0</v>
      </c>
    </row>
    <row r="129" spans="1:16">
      <c r="O129" s="31"/>
      <c r="P129" s="1">
        <f>O126-H126</f>
        <v>180905.68</v>
      </c>
    </row>
    <row r="130" spans="1:16"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>
        <f t="shared" ref="O130" si="2">O123-(O114+O119-O120+O116+O117)*0.75-O126</f>
        <v>0</v>
      </c>
      <c r="P130" s="1">
        <f>O127-H127</f>
        <v>180905.68</v>
      </c>
    </row>
    <row r="131" spans="1:16">
      <c r="I131" s="31"/>
      <c r="N131" s="31"/>
      <c r="O131">
        <v>6351146.6315000001</v>
      </c>
    </row>
    <row r="132" spans="1:16">
      <c r="A132" s="33"/>
      <c r="B132" s="33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</row>
    <row r="133" spans="1:16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</row>
    <row r="134" spans="1:16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6">
      <c r="A135" s="12" t="s">
        <v>137</v>
      </c>
      <c r="B135" s="13"/>
      <c r="C135" s="13">
        <v>342662.74</v>
      </c>
      <c r="D135" s="13">
        <v>297790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640452.74</v>
      </c>
    </row>
    <row r="136" spans="1:16">
      <c r="A136" s="12" t="s">
        <v>138</v>
      </c>
      <c r="B136" s="13"/>
      <c r="C136" s="13">
        <v>0</v>
      </c>
      <c r="D136" s="13">
        <v>0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9" si="3">SUM(C136:N136)</f>
        <v>0</v>
      </c>
    </row>
    <row r="137" spans="1:16">
      <c r="A137" s="12" t="s">
        <v>139</v>
      </c>
      <c r="B137" s="13"/>
      <c r="C137" s="13">
        <v>0</v>
      </c>
      <c r="D137" s="13">
        <v>8720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3"/>
        <v>8720</v>
      </c>
    </row>
    <row r="138" spans="1:16">
      <c r="A138" s="12" t="s">
        <v>140</v>
      </c>
      <c r="B138" s="13"/>
      <c r="C138" s="13">
        <v>342662.74</v>
      </c>
      <c r="D138" s="13">
        <v>306510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3"/>
        <v>649172.74</v>
      </c>
    </row>
    <row r="139" spans="1:16">
      <c r="A139" s="12" t="s">
        <v>141</v>
      </c>
      <c r="B139" s="13"/>
      <c r="C139" s="13">
        <v>169215.62</v>
      </c>
      <c r="D139" s="13">
        <v>89423.98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3"/>
        <v>258639.59999999998</v>
      </c>
    </row>
    <row r="140" spans="1:16">
      <c r="A140" s="12" t="s">
        <v>142</v>
      </c>
      <c r="B140" s="13"/>
      <c r="C140" s="13">
        <v>1321669.8899999999</v>
      </c>
      <c r="D140" s="13">
        <v>241638.78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3"/>
        <v>1563308.67</v>
      </c>
    </row>
    <row r="141" spans="1:16">
      <c r="A141" s="12" t="s">
        <v>143</v>
      </c>
      <c r="B141" s="13"/>
      <c r="C141" s="13">
        <v>1489693.94</v>
      </c>
      <c r="D141" s="13">
        <v>62375.05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3"/>
        <v>1552068.99</v>
      </c>
    </row>
    <row r="142" spans="1:16">
      <c r="A142" s="12" t="s">
        <v>144</v>
      </c>
      <c r="B142" s="13"/>
      <c r="C142" s="13">
        <v>177194.32</v>
      </c>
      <c r="D142" s="13">
        <v>51105.2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3"/>
        <v>228299.52000000002</v>
      </c>
    </row>
    <row r="143" spans="1:16">
      <c r="A143" s="12" t="s">
        <v>145</v>
      </c>
      <c r="B143" s="13"/>
      <c r="C143" s="13">
        <v>3157773.7699999996</v>
      </c>
      <c r="D143" s="13">
        <v>444543.01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3"/>
        <v>3602316.7799999993</v>
      </c>
    </row>
    <row r="144" spans="1:16">
      <c r="A144" s="12" t="s">
        <v>146</v>
      </c>
      <c r="B144" s="13"/>
      <c r="C144" s="13">
        <v>-2815111.0299999993</v>
      </c>
      <c r="D144" s="13">
        <v>-138033.01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3"/>
        <v>-2953144.0399999991</v>
      </c>
    </row>
    <row r="145" spans="1:15">
      <c r="A145" s="12" t="s">
        <v>147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3"/>
        <v>0</v>
      </c>
    </row>
    <row r="146" spans="1:15">
      <c r="A146" s="12" t="s">
        <v>148</v>
      </c>
      <c r="B146" s="13"/>
      <c r="C146" s="13">
        <v>0</v>
      </c>
      <c r="D146" s="13">
        <v>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3"/>
        <v>0</v>
      </c>
    </row>
    <row r="147" spans="1:15">
      <c r="A147" s="12" t="s">
        <v>149</v>
      </c>
      <c r="B147" s="13"/>
      <c r="C147" s="13">
        <v>0</v>
      </c>
      <c r="D147" s="13">
        <v>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3"/>
        <v>0</v>
      </c>
    </row>
    <row r="148" spans="1:15">
      <c r="A148" s="12" t="s">
        <v>150</v>
      </c>
      <c r="B148" s="13"/>
      <c r="C148" s="13">
        <v>0</v>
      </c>
      <c r="D148" s="13">
        <v>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3"/>
        <v>0</v>
      </c>
    </row>
    <row r="149" spans="1:15">
      <c r="A149" s="12" t="s">
        <v>151</v>
      </c>
      <c r="B149" s="13"/>
      <c r="C149" s="13">
        <v>0</v>
      </c>
      <c r="D149" s="13"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3"/>
        <v>0</v>
      </c>
    </row>
    <row r="150" spans="1:15">
      <c r="A150" s="12" t="s">
        <v>152</v>
      </c>
      <c r="B150" s="13"/>
      <c r="C150" s="13">
        <v>0</v>
      </c>
      <c r="D150" s="13">
        <v>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3"/>
        <v>0</v>
      </c>
    </row>
    <row r="151" spans="1:15">
      <c r="A151" s="12" t="s">
        <v>153</v>
      </c>
      <c r="B151" s="13"/>
      <c r="C151" s="13">
        <v>0</v>
      </c>
      <c r="D151" s="13">
        <v>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3"/>
        <v>0</v>
      </c>
    </row>
    <row r="152" spans="1:15">
      <c r="A152" s="12" t="s">
        <v>154</v>
      </c>
      <c r="B152" s="13"/>
      <c r="C152" s="13">
        <v>0</v>
      </c>
      <c r="D152" s="13">
        <v>0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3"/>
        <v>0</v>
      </c>
    </row>
    <row r="153" spans="1:15">
      <c r="A153" s="12" t="s">
        <v>155</v>
      </c>
      <c r="B153" s="13"/>
      <c r="C153" s="13">
        <v>0</v>
      </c>
      <c r="D153" s="13">
        <v>0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3"/>
        <v>0</v>
      </c>
    </row>
    <row r="154" spans="1:15">
      <c r="A154" s="12" t="s">
        <v>156</v>
      </c>
      <c r="B154" s="13"/>
      <c r="C154" s="13">
        <v>0</v>
      </c>
      <c r="D154" s="13">
        <v>0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3"/>
        <v>0</v>
      </c>
    </row>
    <row r="155" spans="1:15">
      <c r="A155" s="12" t="s">
        <v>157</v>
      </c>
      <c r="B155" s="13"/>
      <c r="C155" s="13">
        <v>0</v>
      </c>
      <c r="D155" s="13">
        <v>0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3"/>
        <v>0</v>
      </c>
    </row>
    <row r="156" spans="1:15">
      <c r="A156" s="12" t="s">
        <v>158</v>
      </c>
      <c r="B156" s="13"/>
      <c r="C156" s="13">
        <v>0</v>
      </c>
      <c r="D156" s="13">
        <v>0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3"/>
        <v>0</v>
      </c>
    </row>
    <row r="157" spans="1:15">
      <c r="A157" s="12" t="s">
        <v>159</v>
      </c>
      <c r="B157" s="13"/>
      <c r="C157" s="13">
        <v>0</v>
      </c>
      <c r="D157" s="13">
        <v>0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3"/>
        <v>0</v>
      </c>
    </row>
    <row r="158" spans="1:15">
      <c r="A158" s="12" t="s">
        <v>160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3"/>
        <v>0</v>
      </c>
    </row>
    <row r="159" spans="1:15">
      <c r="A159" s="12" t="s">
        <v>161</v>
      </c>
      <c r="B159" s="13"/>
      <c r="C159" s="13">
        <v>0</v>
      </c>
      <c r="D159" s="13">
        <v>0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3"/>
        <v>0</v>
      </c>
    </row>
    <row r="160" spans="1:15">
      <c r="A160" s="12" t="s">
        <v>162</v>
      </c>
      <c r="B160" s="13"/>
      <c r="C160" s="13">
        <v>0</v>
      </c>
      <c r="D160" s="13">
        <v>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3"/>
        <v>0</v>
      </c>
    </row>
    <row r="161" spans="1:15">
      <c r="A161" s="12" t="s">
        <v>163</v>
      </c>
      <c r="B161" s="13"/>
      <c r="C161" s="13">
        <v>0</v>
      </c>
      <c r="D161" s="13">
        <v>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3"/>
        <v>0</v>
      </c>
    </row>
    <row r="162" spans="1:15">
      <c r="A162" s="12" t="s">
        <v>164</v>
      </c>
      <c r="B162" s="13"/>
      <c r="C162" s="13">
        <v>0</v>
      </c>
      <c r="D162" s="13">
        <v>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3"/>
        <v>0</v>
      </c>
    </row>
    <row r="163" spans="1:15">
      <c r="A163" s="12" t="s">
        <v>165</v>
      </c>
      <c r="B163" s="13"/>
      <c r="C163" s="13">
        <v>0</v>
      </c>
      <c r="D163" s="13">
        <v>0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3"/>
        <v>0</v>
      </c>
    </row>
    <row r="164" spans="1:15">
      <c r="A164" s="12" t="s">
        <v>166</v>
      </c>
      <c r="B164" s="13"/>
      <c r="C164" s="13">
        <v>0</v>
      </c>
      <c r="D164" s="13">
        <v>0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3"/>
        <v>0</v>
      </c>
    </row>
    <row r="165" spans="1:15">
      <c r="A165" s="12" t="s">
        <v>167</v>
      </c>
      <c r="B165" s="13"/>
      <c r="C165" s="13">
        <v>0</v>
      </c>
      <c r="D165" s="13">
        <v>0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3"/>
        <v>0</v>
      </c>
    </row>
    <row r="166" spans="1:15">
      <c r="A166" s="12" t="s">
        <v>168</v>
      </c>
      <c r="B166" s="13"/>
      <c r="C166" s="13">
        <v>0</v>
      </c>
      <c r="D166" s="13">
        <v>0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3"/>
        <v>0</v>
      </c>
    </row>
    <row r="167" spans="1:15">
      <c r="A167" s="12" t="s">
        <v>169</v>
      </c>
      <c r="B167" s="13"/>
      <c r="C167" s="13">
        <v>0</v>
      </c>
      <c r="D167" s="13">
        <v>0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3"/>
        <v>0</v>
      </c>
    </row>
    <row r="168" spans="1:15">
      <c r="A168" s="12" t="s">
        <v>170</v>
      </c>
      <c r="B168" s="13"/>
      <c r="C168" s="13">
        <v>-5053.97</v>
      </c>
      <c r="D168" s="13">
        <v>7210.19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3"/>
        <v>2156.2199999999993</v>
      </c>
    </row>
    <row r="169" spans="1:15">
      <c r="A169" s="12" t="s">
        <v>171</v>
      </c>
      <c r="B169" s="13"/>
      <c r="C169" s="13">
        <v>-2820164.9999999995</v>
      </c>
      <c r="D169" s="13">
        <v>-130822.82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3"/>
        <v>-2950987.8199999994</v>
      </c>
    </row>
    <row r="170" spans="1:15">
      <c r="A170" s="12" t="s">
        <v>172</v>
      </c>
      <c r="B170" s="13"/>
      <c r="C170" s="13">
        <v>4085801.08</v>
      </c>
      <c r="D170" s="13">
        <v>1265636.08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4085801.08</v>
      </c>
    </row>
    <row r="171" spans="1:15">
      <c r="A171" s="12" t="s">
        <v>173</v>
      </c>
      <c r="B171" s="13"/>
      <c r="C171" s="13">
        <v>1265636.0800000005</v>
      </c>
      <c r="D171" s="13">
        <v>1134813.26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1134813.2600000007</v>
      </c>
    </row>
    <row r="172" spans="1:15">
      <c r="A172" s="12" t="s">
        <v>174</v>
      </c>
      <c r="B172" s="13"/>
      <c r="C172" s="13">
        <v>0</v>
      </c>
      <c r="D172" s="13">
        <v>0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</row>
    <row r="173" spans="1:15">
      <c r="A173" s="12" t="s">
        <v>175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</row>
    <row r="174" spans="1:15">
      <c r="A174" s="12" t="s">
        <v>176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</row>
    <row r="175" spans="1:15">
      <c r="A175" s="12" t="s">
        <v>177</v>
      </c>
      <c r="B175" s="13"/>
      <c r="C175" s="13">
        <v>-92070.29</v>
      </c>
      <c r="D175" s="13">
        <v>274064.73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4">SUM(C175:N175)</f>
        <v>181994.44</v>
      </c>
    </row>
    <row r="176" spans="1:15">
      <c r="A176" s="12" t="s">
        <v>178</v>
      </c>
      <c r="B176" s="13"/>
      <c r="C176" s="13">
        <v>0</v>
      </c>
      <c r="D176" s="13">
        <v>0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4"/>
        <v>0</v>
      </c>
    </row>
    <row r="177" spans="1:15">
      <c r="A177" s="12" t="s">
        <v>179</v>
      </c>
      <c r="B177" s="13"/>
      <c r="C177" s="13">
        <v>0</v>
      </c>
      <c r="D177" s="13">
        <v>0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4"/>
        <v>0</v>
      </c>
    </row>
    <row r="178" spans="1:15">
      <c r="A178" s="12" t="s">
        <v>180</v>
      </c>
      <c r="B178" s="13"/>
      <c r="C178" s="13">
        <v>218952.18</v>
      </c>
      <c r="D178" s="13">
        <v>218833.8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4"/>
        <v>437785.98</v>
      </c>
    </row>
    <row r="179" spans="1:15">
      <c r="A179" s="12" t="s">
        <v>181</v>
      </c>
      <c r="B179" s="13"/>
      <c r="C179" s="13">
        <v>10046.08</v>
      </c>
      <c r="D179" s="13">
        <v>10046.08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4"/>
        <v>20092.16</v>
      </c>
    </row>
    <row r="180" spans="1:15">
      <c r="A180" s="12" t="s">
        <v>182</v>
      </c>
      <c r="B180" s="13"/>
      <c r="C180" s="13">
        <v>3385.24</v>
      </c>
      <c r="D180" s="13">
        <v>3385.25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4"/>
        <v>6770.49</v>
      </c>
    </row>
    <row r="181" spans="1:15">
      <c r="A181" s="12" t="s">
        <v>183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4"/>
        <v>0</v>
      </c>
    </row>
    <row r="182" spans="1:15">
      <c r="A182" s="12" t="s">
        <v>184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4"/>
        <v>0</v>
      </c>
    </row>
    <row r="183" spans="1:15">
      <c r="A183" s="12" t="s">
        <v>185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4"/>
        <v>0</v>
      </c>
    </row>
    <row r="184" spans="1:15">
      <c r="A184" s="12" t="s">
        <v>186</v>
      </c>
      <c r="B184" s="13"/>
      <c r="C184" s="13">
        <v>0</v>
      </c>
      <c r="D184" s="13">
        <v>0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4"/>
        <v>0</v>
      </c>
    </row>
    <row r="185" spans="1:15">
      <c r="A185" s="12" t="s">
        <v>187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4"/>
        <v>0</v>
      </c>
    </row>
    <row r="186" spans="1:15">
      <c r="A186" s="12" t="s">
        <v>188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4"/>
        <v>0</v>
      </c>
    </row>
    <row r="187" spans="1:15">
      <c r="A187" s="12" t="s">
        <v>189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4"/>
        <v>0</v>
      </c>
    </row>
    <row r="188" spans="1:15">
      <c r="A188" s="12" t="s">
        <v>190</v>
      </c>
      <c r="B188" s="13"/>
      <c r="C188" s="13">
        <v>0</v>
      </c>
      <c r="D188" s="13">
        <v>0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4"/>
        <v>0</v>
      </c>
    </row>
    <row r="189" spans="1:15">
      <c r="A189" s="12" t="s">
        <v>191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4"/>
        <v>0</v>
      </c>
    </row>
    <row r="190" spans="1:15">
      <c r="A190" s="12" t="s">
        <v>192</v>
      </c>
      <c r="B190" s="13"/>
      <c r="C190" s="13">
        <v>-139221.24</v>
      </c>
      <c r="D190" s="13">
        <v>0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4"/>
        <v>-139221.24</v>
      </c>
    </row>
    <row r="191" spans="1:15">
      <c r="A191" s="12" t="s">
        <v>193</v>
      </c>
      <c r="B191" s="13"/>
      <c r="C191" s="13">
        <v>-362905.58000000013</v>
      </c>
      <c r="D191" s="13">
        <v>-4129383.950000003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4"/>
        <v>-4492289.5300000031</v>
      </c>
    </row>
    <row r="192" spans="1:15">
      <c r="A192" s="12" t="s">
        <v>194</v>
      </c>
      <c r="B192" s="13"/>
      <c r="C192" s="13">
        <v>-2453297.42</v>
      </c>
      <c r="D192" s="13">
        <v>3485021.08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4"/>
        <v>1031723.6600000001</v>
      </c>
    </row>
    <row r="193" spans="1:15">
      <c r="A193" s="12" t="s">
        <v>195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4"/>
        <v>0</v>
      </c>
    </row>
    <row r="194" spans="1:15">
      <c r="A194" s="12" t="s">
        <v>146</v>
      </c>
      <c r="B194" s="13"/>
      <c r="C194" s="13">
        <v>-2815111.03</v>
      </c>
      <c r="D194" s="13">
        <v>-138033.01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4"/>
        <v>-2953144.04</v>
      </c>
    </row>
    <row r="195" spans="1:15">
      <c r="A195" s="12" t="s">
        <v>196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</row>
    <row r="196" spans="1:15">
      <c r="A196" s="12" t="s">
        <v>197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</row>
    <row r="197" spans="1:15">
      <c r="A197" s="12" t="s">
        <v>198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</row>
    <row r="198" spans="1:15">
      <c r="A198" s="12" t="s">
        <v>199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</row>
    <row r="199" spans="1:15" ht="14.25" customHeight="1">
      <c r="A199" s="12" t="s">
        <v>200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</row>
    <row r="200" spans="1:15">
      <c r="A200" s="12" t="s">
        <v>201</v>
      </c>
      <c r="B200" s="13"/>
      <c r="C200" s="13">
        <v>1265636.0800000005</v>
      </c>
      <c r="D200" s="13">
        <v>1134813.26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1134813.2600000007</v>
      </c>
    </row>
    <row r="201" spans="1:15">
      <c r="A201" s="12" t="s">
        <v>202</v>
      </c>
      <c r="B201" s="13"/>
      <c r="C201" s="13">
        <v>4085801.08</v>
      </c>
      <c r="D201" s="13">
        <v>1265636.08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4085801.08</v>
      </c>
    </row>
    <row r="202" spans="1:15">
      <c r="A202" s="12" t="s">
        <v>203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</row>
    <row r="203" spans="1:15">
      <c r="A203" s="12" t="s">
        <v>204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</row>
    <row r="204" spans="1:15">
      <c r="A204" s="12" t="s">
        <v>205</v>
      </c>
      <c r="B204" s="13"/>
      <c r="C204" s="13">
        <v>-2820164.9999999995</v>
      </c>
      <c r="D204" s="13">
        <v>-130822.82000000007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-2950987.8199999994</v>
      </c>
    </row>
    <row r="206" spans="1:15" s="1" customFormat="1" ht="11.25">
      <c r="C206" s="1">
        <f>C175-C123</f>
        <v>0</v>
      </c>
      <c r="D206" s="1">
        <f t="shared" ref="D206:O206" si="5">D175-D123</f>
        <v>0</v>
      </c>
      <c r="E206" s="1">
        <f t="shared" si="5"/>
        <v>0</v>
      </c>
      <c r="F206" s="1">
        <f t="shared" si="5"/>
        <v>0</v>
      </c>
      <c r="G206" s="1">
        <f t="shared" si="5"/>
        <v>0</v>
      </c>
      <c r="H206" s="1">
        <f t="shared" si="5"/>
        <v>0</v>
      </c>
      <c r="I206" s="1">
        <f t="shared" si="5"/>
        <v>0</v>
      </c>
      <c r="J206" s="1">
        <f t="shared" si="5"/>
        <v>0</v>
      </c>
      <c r="K206" s="1">
        <f t="shared" si="5"/>
        <v>0</v>
      </c>
      <c r="L206" s="1">
        <f t="shared" si="5"/>
        <v>0</v>
      </c>
      <c r="M206" s="1">
        <f t="shared" si="5"/>
        <v>0</v>
      </c>
      <c r="N206" s="1">
        <f t="shared" si="5"/>
        <v>0</v>
      </c>
      <c r="O206" s="1">
        <f t="shared" si="5"/>
        <v>0</v>
      </c>
    </row>
    <row r="207" spans="1:15" s="1" customFormat="1" ht="11.25">
      <c r="C207" s="1">
        <f>C194-C144</f>
        <v>0</v>
      </c>
      <c r="D207" s="1">
        <f t="shared" ref="D207:O207" si="6">D194-D144</f>
        <v>0</v>
      </c>
      <c r="E207" s="1">
        <f t="shared" si="6"/>
        <v>0</v>
      </c>
      <c r="F207" s="1">
        <f t="shared" si="6"/>
        <v>0</v>
      </c>
      <c r="G207" s="1">
        <f t="shared" si="6"/>
        <v>0</v>
      </c>
      <c r="H207" s="1">
        <f t="shared" si="6"/>
        <v>0</v>
      </c>
      <c r="I207" s="1">
        <f t="shared" si="6"/>
        <v>0</v>
      </c>
      <c r="J207" s="1">
        <f t="shared" si="6"/>
        <v>0</v>
      </c>
      <c r="K207" s="1">
        <f t="shared" si="6"/>
        <v>0</v>
      </c>
      <c r="L207" s="1">
        <f t="shared" si="6"/>
        <v>0</v>
      </c>
      <c r="M207" s="1">
        <f t="shared" si="6"/>
        <v>0</v>
      </c>
      <c r="N207" s="1">
        <f t="shared" si="6"/>
        <v>0</v>
      </c>
      <c r="O207" s="1">
        <f t="shared" si="6"/>
        <v>0</v>
      </c>
    </row>
    <row r="208" spans="1:15" s="1" customFormat="1" ht="11.25">
      <c r="C208" s="1">
        <f t="shared" ref="C208:N208" si="7">C200-C7</f>
        <v>0</v>
      </c>
      <c r="D208" s="1">
        <f t="shared" si="7"/>
        <v>0</v>
      </c>
      <c r="E208" s="1">
        <f t="shared" si="7"/>
        <v>0</v>
      </c>
      <c r="F208" s="1">
        <f t="shared" si="7"/>
        <v>0</v>
      </c>
      <c r="G208" s="1">
        <f t="shared" si="7"/>
        <v>0</v>
      </c>
      <c r="H208" s="1">
        <f t="shared" si="7"/>
        <v>0</v>
      </c>
      <c r="I208" s="1">
        <f t="shared" si="7"/>
        <v>0</v>
      </c>
      <c r="J208" s="1">
        <f t="shared" si="7"/>
        <v>0</v>
      </c>
      <c r="K208" s="1">
        <f t="shared" si="7"/>
        <v>0</v>
      </c>
      <c r="L208" s="1">
        <f t="shared" si="7"/>
        <v>0</v>
      </c>
      <c r="M208" s="1">
        <f t="shared" si="7"/>
        <v>0</v>
      </c>
      <c r="N208" s="1">
        <f t="shared" si="7"/>
        <v>0</v>
      </c>
    </row>
    <row r="209" spans="3:15" s="1" customFormat="1" ht="11.25">
      <c r="C209" s="1">
        <f t="shared" ref="C209:O209" si="8">B90+C123-C90</f>
        <v>0</v>
      </c>
      <c r="D209" s="1">
        <f t="shared" si="8"/>
        <v>0</v>
      </c>
      <c r="E209" s="1">
        <f t="shared" si="8"/>
        <v>26578175.560000002</v>
      </c>
      <c r="F209" s="1">
        <f t="shared" si="8"/>
        <v>0</v>
      </c>
      <c r="G209" s="1">
        <f t="shared" si="8"/>
        <v>0</v>
      </c>
      <c r="H209" s="1">
        <f t="shared" si="8"/>
        <v>0</v>
      </c>
      <c r="I209" s="1">
        <f t="shared" si="8"/>
        <v>0</v>
      </c>
      <c r="J209" s="1">
        <f t="shared" si="8"/>
        <v>0</v>
      </c>
      <c r="K209" s="1">
        <f t="shared" si="8"/>
        <v>0</v>
      </c>
      <c r="L209" s="1">
        <f t="shared" si="8"/>
        <v>0</v>
      </c>
      <c r="M209" s="1">
        <f t="shared" si="8"/>
        <v>0</v>
      </c>
      <c r="N209" s="1">
        <f t="shared" si="8"/>
        <v>0</v>
      </c>
      <c r="O209" s="1">
        <f t="shared" si="8"/>
        <v>181994.44</v>
      </c>
    </row>
  </sheetData>
  <phoneticPr fontId="108" type="noConversion"/>
  <pageMargins left="0.7" right="0.7" top="0.75" bottom="0.75" header="0.3" footer="0.3"/>
  <pageSetup paperSize="9" orientation="portrait" horizontalDpi="2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9" tint="0.59999389629810485"/>
  </sheetPr>
  <dimension ref="A1:AH215"/>
  <sheetViews>
    <sheetView workbookViewId="0">
      <pane xSplit="1" ySplit="5" topLeftCell="B30" activePane="bottomRight" state="frozen"/>
      <selection pane="topRight"/>
      <selection pane="bottomLeft"/>
      <selection pane="bottomRight" activeCell="C48" sqref="C48:D48"/>
    </sheetView>
  </sheetViews>
  <sheetFormatPr defaultColWidth="9" defaultRowHeight="13.5"/>
  <cols>
    <col min="1" max="1" width="26.75" customWidth="1"/>
    <col min="2" max="4" width="14.875" customWidth="1"/>
    <col min="5" max="5" width="20" customWidth="1"/>
    <col min="6" max="12" width="14.875" customWidth="1"/>
    <col min="13" max="13" width="17.375" customWidth="1"/>
    <col min="14" max="14" width="16.125" customWidth="1"/>
    <col min="15" max="15" width="14.25" customWidth="1"/>
    <col min="16" max="16" width="18.375" style="51" customWidth="1"/>
    <col min="17" max="17" width="19.875" style="51" customWidth="1"/>
    <col min="18" max="18" width="19.75" customWidth="1"/>
    <col min="19" max="19" width="12.75" customWidth="1"/>
    <col min="20" max="20" width="12.125" customWidth="1"/>
    <col min="21" max="22" width="11.875" customWidth="1"/>
    <col min="23" max="23" width="11.5" customWidth="1"/>
    <col min="24" max="24" width="11.125" customWidth="1"/>
    <col min="25" max="25" width="11.875" customWidth="1"/>
    <col min="26" max="26" width="12.625" customWidth="1"/>
    <col min="27" max="27" width="11.125" customWidth="1"/>
    <col min="28" max="28" width="18.375" customWidth="1"/>
  </cols>
  <sheetData>
    <row r="1" spans="1:17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7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7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7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7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7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7">
      <c r="A7" s="12" t="s">
        <v>19</v>
      </c>
      <c r="B7" s="13">
        <v>107366476.59999999</v>
      </c>
      <c r="C7" s="13">
        <v>61994853.329999998</v>
      </c>
      <c r="D7" s="13">
        <v>70395847.689999998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52">
        <v>22839033.93</v>
      </c>
      <c r="Q7" s="53">
        <f>I7-P7</f>
        <v>-22839033.93</v>
      </c>
    </row>
    <row r="8" spans="1:17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52">
        <v>0</v>
      </c>
      <c r="Q8" s="53">
        <f t="shared" ref="Q8:Q74" si="0">I8-P8</f>
        <v>0</v>
      </c>
    </row>
    <row r="9" spans="1:17">
      <c r="A9" s="12" t="s">
        <v>21</v>
      </c>
      <c r="B9" s="13">
        <v>40188858.600000001</v>
      </c>
      <c r="C9" s="13">
        <v>18499618.559999999</v>
      </c>
      <c r="D9" s="13">
        <v>17955733.710000001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52">
        <v>4573080</v>
      </c>
      <c r="Q9" s="53">
        <f t="shared" si="0"/>
        <v>-4573080</v>
      </c>
    </row>
    <row r="10" spans="1:17">
      <c r="A10" s="12" t="s">
        <v>22</v>
      </c>
      <c r="B10" s="13">
        <v>542438385.38999999</v>
      </c>
      <c r="C10" s="13">
        <v>538852399.01999998</v>
      </c>
      <c r="D10" s="13">
        <v>530110674.68999994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52">
        <v>47104924.299999997</v>
      </c>
      <c r="Q10" s="53">
        <f t="shared" si="0"/>
        <v>-47104924.299999997</v>
      </c>
    </row>
    <row r="11" spans="1:17">
      <c r="A11" s="12" t="s">
        <v>23</v>
      </c>
      <c r="B11" s="13">
        <v>11687111.82</v>
      </c>
      <c r="C11" s="13">
        <v>11687111.820000002</v>
      </c>
      <c r="D11" s="13">
        <v>11687111.820000002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52">
        <v>10648.38</v>
      </c>
      <c r="Q11" s="53">
        <f t="shared" si="0"/>
        <v>-10648.38</v>
      </c>
    </row>
    <row r="12" spans="1:17">
      <c r="A12" s="12" t="s">
        <v>24</v>
      </c>
      <c r="B12" s="14">
        <v>530751273.56999999</v>
      </c>
      <c r="C12" s="14">
        <v>527165287.19999999</v>
      </c>
      <c r="D12" s="14">
        <v>518423562.86999995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52">
        <v>47094275.920000002</v>
      </c>
      <c r="Q12" s="53">
        <f t="shared" si="0"/>
        <v>-47094275.920000002</v>
      </c>
    </row>
    <row r="13" spans="1:17">
      <c r="A13" s="12" t="s">
        <v>25</v>
      </c>
      <c r="B13" s="13">
        <v>12717714.1900001</v>
      </c>
      <c r="C13" s="13">
        <v>19666724.659999996</v>
      </c>
      <c r="D13" s="13">
        <v>28758728.519999951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52">
        <v>6801989.4100000001</v>
      </c>
      <c r="Q13" s="53">
        <f t="shared" si="0"/>
        <v>-6801989.4100000001</v>
      </c>
    </row>
    <row r="14" spans="1:17">
      <c r="A14" s="12" t="s">
        <v>26</v>
      </c>
      <c r="B14" s="13">
        <v>0</v>
      </c>
      <c r="C14" s="13">
        <v>0</v>
      </c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52">
        <v>0</v>
      </c>
      <c r="Q14" s="53">
        <f t="shared" si="0"/>
        <v>0</v>
      </c>
    </row>
    <row r="15" spans="1:17">
      <c r="A15" s="12" t="s">
        <v>27</v>
      </c>
      <c r="B15" s="13">
        <v>0</v>
      </c>
      <c r="C15" s="13">
        <v>0</v>
      </c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52">
        <v>0</v>
      </c>
      <c r="Q15" s="53">
        <f t="shared" si="0"/>
        <v>0</v>
      </c>
    </row>
    <row r="16" spans="1:17">
      <c r="A16" s="12" t="s">
        <v>28</v>
      </c>
      <c r="B16" s="13">
        <v>16702583.460000001</v>
      </c>
      <c r="C16" s="13">
        <v>15402000.350000001</v>
      </c>
      <c r="D16" s="13">
        <v>16405820.179999992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52">
        <v>27434699.550000001</v>
      </c>
      <c r="Q16" s="53">
        <f t="shared" si="0"/>
        <v>-27434699.550000001</v>
      </c>
    </row>
    <row r="17" spans="1:17">
      <c r="A17" s="12" t="s">
        <v>29</v>
      </c>
      <c r="B17" s="13">
        <v>656917.24</v>
      </c>
      <c r="C17" s="13">
        <v>656917.24</v>
      </c>
      <c r="D17" s="13">
        <v>656917.24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52">
        <v>116305.39</v>
      </c>
      <c r="Q17" s="53">
        <f t="shared" si="0"/>
        <v>-116305.39</v>
      </c>
    </row>
    <row r="18" spans="1:17">
      <c r="A18" s="12" t="s">
        <v>30</v>
      </c>
      <c r="B18" s="14">
        <v>16045666.220000001</v>
      </c>
      <c r="C18" s="14">
        <v>14745083.110000001</v>
      </c>
      <c r="D18" s="14">
        <v>15748902.939999992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52">
        <v>27318394.16</v>
      </c>
      <c r="Q18" s="53">
        <f t="shared" si="0"/>
        <v>-27318394.16</v>
      </c>
    </row>
    <row r="19" spans="1:17">
      <c r="A19" s="12" t="s">
        <v>31</v>
      </c>
      <c r="B19" s="13">
        <v>234029001.63</v>
      </c>
      <c r="C19" s="13">
        <v>256805003.66999996</v>
      </c>
      <c r="D19" s="13">
        <v>260831716.02878502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52">
        <v>46377461.990000002</v>
      </c>
      <c r="Q19" s="53">
        <f t="shared" si="0"/>
        <v>-46377461.990000002</v>
      </c>
    </row>
    <row r="20" spans="1:17">
      <c r="A20" s="12" t="s">
        <v>32</v>
      </c>
      <c r="B20" s="13">
        <v>0</v>
      </c>
      <c r="C20" s="13">
        <v>0</v>
      </c>
      <c r="D20" s="13">
        <v>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52">
        <v>0</v>
      </c>
      <c r="Q20" s="53">
        <f t="shared" si="0"/>
        <v>0</v>
      </c>
    </row>
    <row r="21" spans="1:17">
      <c r="A21" s="12" t="s">
        <v>33</v>
      </c>
      <c r="B21" s="14">
        <v>234029001.63</v>
      </c>
      <c r="C21" s="14">
        <v>256805003.66999996</v>
      </c>
      <c r="D21" s="14">
        <v>260831716.02878502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52">
        <v>46377461.990000002</v>
      </c>
      <c r="Q21" s="53">
        <f t="shared" si="0"/>
        <v>-46377461.990000002</v>
      </c>
    </row>
    <row r="22" spans="1:17">
      <c r="A22" s="12" t="s">
        <v>34</v>
      </c>
      <c r="B22" s="14">
        <v>0</v>
      </c>
      <c r="C22" s="14">
        <v>0</v>
      </c>
      <c r="D22" s="14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52"/>
      <c r="Q22" s="53"/>
    </row>
    <row r="23" spans="1:17">
      <c r="A23" s="12" t="s">
        <v>35</v>
      </c>
      <c r="B23" s="13">
        <v>0</v>
      </c>
      <c r="C23" s="13">
        <v>0</v>
      </c>
      <c r="D23" s="13"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52">
        <v>0</v>
      </c>
      <c r="Q23" s="53">
        <f t="shared" si="0"/>
        <v>0</v>
      </c>
    </row>
    <row r="24" spans="1:17">
      <c r="A24" s="12" t="s">
        <v>36</v>
      </c>
      <c r="B24" s="13">
        <v>103912073.98</v>
      </c>
      <c r="C24" s="13">
        <v>98521888.549999997</v>
      </c>
      <c r="D24" s="13">
        <v>121265887.17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52">
        <v>17839726.960000001</v>
      </c>
      <c r="Q24" s="53">
        <f t="shared" si="0"/>
        <v>-17839726.960000001</v>
      </c>
    </row>
    <row r="25" spans="1:17">
      <c r="A25" s="12" t="s">
        <v>37</v>
      </c>
      <c r="B25" s="14">
        <v>1045011064.79</v>
      </c>
      <c r="C25" s="14">
        <v>997398459.07999992</v>
      </c>
      <c r="D25" s="14">
        <v>1033380378.9287848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52">
        <v>172843962.37</v>
      </c>
      <c r="Q25" s="53">
        <f t="shared" si="0"/>
        <v>-172843962.37</v>
      </c>
    </row>
    <row r="26" spans="1:17">
      <c r="A26" s="12" t="s">
        <v>38</v>
      </c>
      <c r="B26" s="13"/>
      <c r="C26" s="13"/>
      <c r="D26" s="13"/>
      <c r="E26" s="13"/>
      <c r="F26" s="13"/>
      <c r="G26" s="13"/>
      <c r="H26" s="48"/>
      <c r="I26" s="13"/>
      <c r="J26" s="13"/>
      <c r="K26" s="13"/>
      <c r="L26" s="13"/>
      <c r="M26" s="13"/>
      <c r="N26" s="13"/>
      <c r="O26" s="13"/>
      <c r="P26" s="52"/>
      <c r="Q26" s="53">
        <f t="shared" si="0"/>
        <v>0</v>
      </c>
    </row>
    <row r="27" spans="1:17">
      <c r="A27" s="12" t="s">
        <v>39</v>
      </c>
      <c r="B27" s="13">
        <v>6000000</v>
      </c>
      <c r="C27" s="13">
        <v>6000000</v>
      </c>
      <c r="D27" s="13">
        <v>6000000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52">
        <v>1200000</v>
      </c>
      <c r="Q27" s="53">
        <f t="shared" si="0"/>
        <v>-1200000</v>
      </c>
    </row>
    <row r="28" spans="1:17">
      <c r="A28" s="12" t="s">
        <v>40</v>
      </c>
      <c r="B28" s="13">
        <v>0</v>
      </c>
      <c r="C28" s="13">
        <v>0</v>
      </c>
      <c r="D28" s="13">
        <v>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52">
        <v>0</v>
      </c>
      <c r="Q28" s="53">
        <f t="shared" si="0"/>
        <v>0</v>
      </c>
    </row>
    <row r="29" spans="1:17">
      <c r="A29" s="12" t="s">
        <v>41</v>
      </c>
      <c r="B29" s="13">
        <v>0</v>
      </c>
      <c r="C29" s="13">
        <v>0</v>
      </c>
      <c r="D29" s="13">
        <v>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52">
        <v>0</v>
      </c>
      <c r="Q29" s="53">
        <f t="shared" si="0"/>
        <v>0</v>
      </c>
    </row>
    <row r="30" spans="1:17">
      <c r="A30" s="12" t="s">
        <v>42</v>
      </c>
      <c r="B30" s="13">
        <v>0</v>
      </c>
      <c r="C30" s="13">
        <v>0</v>
      </c>
      <c r="D30" s="13">
        <v>0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52">
        <v>0</v>
      </c>
      <c r="Q30" s="53">
        <f t="shared" si="0"/>
        <v>0</v>
      </c>
    </row>
    <row r="31" spans="1:17">
      <c r="A31" s="12" t="s">
        <v>43</v>
      </c>
      <c r="B31" s="13">
        <v>0</v>
      </c>
      <c r="C31" s="13">
        <v>0</v>
      </c>
      <c r="D31" s="13">
        <v>0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52">
        <v>0</v>
      </c>
      <c r="Q31" s="53">
        <f t="shared" si="0"/>
        <v>0</v>
      </c>
    </row>
    <row r="32" spans="1:17">
      <c r="A32" s="12" t="s">
        <v>44</v>
      </c>
      <c r="B32" s="14">
        <v>0</v>
      </c>
      <c r="C32" s="14">
        <v>0</v>
      </c>
      <c r="D32" s="14">
        <v>0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52">
        <v>0</v>
      </c>
      <c r="Q32" s="53">
        <f t="shared" si="0"/>
        <v>0</v>
      </c>
    </row>
    <row r="33" spans="1:17">
      <c r="A33" s="12" t="s">
        <v>45</v>
      </c>
      <c r="B33" s="14">
        <v>76948312.390000001</v>
      </c>
      <c r="C33" s="14">
        <v>76948312.390000001</v>
      </c>
      <c r="D33" s="14">
        <v>76948312.390000001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52"/>
      <c r="Q33" s="53"/>
    </row>
    <row r="34" spans="1:17">
      <c r="A34" s="12" t="s">
        <v>46</v>
      </c>
      <c r="B34" s="13">
        <v>0</v>
      </c>
      <c r="C34" s="13">
        <v>0</v>
      </c>
      <c r="D34" s="13">
        <v>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52">
        <v>0</v>
      </c>
      <c r="Q34" s="53">
        <f t="shared" si="0"/>
        <v>0</v>
      </c>
    </row>
    <row r="35" spans="1:17">
      <c r="A35" s="12" t="s">
        <v>47</v>
      </c>
      <c r="B35" s="13">
        <v>1879647790.23</v>
      </c>
      <c r="C35" s="13">
        <v>1879867225.8100002</v>
      </c>
      <c r="D35" s="13">
        <v>1889047210.1000001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52">
        <v>398523841.16000003</v>
      </c>
      <c r="Q35" s="53">
        <f t="shared" si="0"/>
        <v>-398523841.16000003</v>
      </c>
    </row>
    <row r="36" spans="1:17">
      <c r="A36" s="12" t="s">
        <v>48</v>
      </c>
      <c r="B36" s="13">
        <v>430211154.19999999</v>
      </c>
      <c r="C36" s="13">
        <v>445476334.39000005</v>
      </c>
      <c r="D36" s="13">
        <v>460583735.53999996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52">
        <v>80062750.370000005</v>
      </c>
      <c r="Q36" s="53">
        <f t="shared" si="0"/>
        <v>-80062750.370000005</v>
      </c>
    </row>
    <row r="37" spans="1:17">
      <c r="A37" s="12" t="s">
        <v>49</v>
      </c>
      <c r="B37" s="14">
        <v>1449436636.03</v>
      </c>
      <c r="C37" s="14">
        <v>1434390891.4200001</v>
      </c>
      <c r="D37" s="14">
        <v>1428463474.5600002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52">
        <v>318461090.79000002</v>
      </c>
      <c r="Q37" s="53">
        <f t="shared" si="0"/>
        <v>-318461090.79000002</v>
      </c>
    </row>
    <row r="38" spans="1:17">
      <c r="A38" s="12" t="s">
        <v>50</v>
      </c>
      <c r="B38" s="13">
        <v>2340624.25</v>
      </c>
      <c r="C38" s="13">
        <v>2340624.25</v>
      </c>
      <c r="D38" s="13">
        <v>2340624.25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52">
        <v>0</v>
      </c>
      <c r="Q38" s="53">
        <f t="shared" si="0"/>
        <v>0</v>
      </c>
    </row>
    <row r="39" spans="1:17">
      <c r="A39" s="12" t="s">
        <v>51</v>
      </c>
      <c r="B39" s="14">
        <v>1447096011.78</v>
      </c>
      <c r="C39" s="14">
        <v>1432050267.1700001</v>
      </c>
      <c r="D39" s="14">
        <v>1426122850.3100002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52">
        <v>318461090.79000002</v>
      </c>
      <c r="Q39" s="53">
        <f t="shared" si="0"/>
        <v>-318461090.79000002</v>
      </c>
    </row>
    <row r="40" spans="1:17">
      <c r="A40" s="12" t="s">
        <v>52</v>
      </c>
      <c r="B40" s="13">
        <v>159334156.58000001</v>
      </c>
      <c r="C40" s="13">
        <v>167845303.12000003</v>
      </c>
      <c r="D40" s="13">
        <v>158235910.78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52">
        <v>64747018.420000002</v>
      </c>
      <c r="Q40" s="53">
        <f t="shared" si="0"/>
        <v>-64747018.420000002</v>
      </c>
    </row>
    <row r="41" spans="1:17">
      <c r="A41" s="12" t="s">
        <v>53</v>
      </c>
      <c r="B41" s="13">
        <v>0</v>
      </c>
      <c r="C41" s="13">
        <v>0</v>
      </c>
      <c r="D41" s="13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52">
        <v>0</v>
      </c>
      <c r="Q41" s="53">
        <f t="shared" si="0"/>
        <v>0</v>
      </c>
    </row>
    <row r="42" spans="1:17">
      <c r="A42" s="12" t="s">
        <v>54</v>
      </c>
      <c r="B42" s="14">
        <v>159334156.58000001</v>
      </c>
      <c r="C42" s="14">
        <v>167845303.12000003</v>
      </c>
      <c r="D42" s="14">
        <v>158235910.78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52">
        <v>64747018.420000002</v>
      </c>
      <c r="Q42" s="53">
        <f t="shared" si="0"/>
        <v>-64747018.420000002</v>
      </c>
    </row>
    <row r="43" spans="1:17">
      <c r="A43" s="12" t="s">
        <v>55</v>
      </c>
      <c r="B43" s="13">
        <v>13911887.83</v>
      </c>
      <c r="C43" s="13">
        <v>12716422.340000002</v>
      </c>
      <c r="D43" s="13">
        <v>12635320.9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52">
        <v>14989565.630000001</v>
      </c>
      <c r="Q43" s="53">
        <f t="shared" si="0"/>
        <v>-14989565.630000001</v>
      </c>
    </row>
    <row r="44" spans="1:17">
      <c r="A44" s="12" t="s">
        <v>56</v>
      </c>
      <c r="B44" s="13">
        <v>0</v>
      </c>
      <c r="C44" s="13">
        <v>0</v>
      </c>
      <c r="D44" s="13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52">
        <v>2601734.39</v>
      </c>
      <c r="Q44" s="53">
        <f t="shared" si="0"/>
        <v>-2601734.39</v>
      </c>
    </row>
    <row r="45" spans="1:17">
      <c r="A45" s="12" t="s">
        <v>57</v>
      </c>
      <c r="B45" s="13">
        <v>0</v>
      </c>
      <c r="C45" s="13">
        <v>0</v>
      </c>
      <c r="D45" s="13"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52">
        <v>0</v>
      </c>
      <c r="Q45" s="53">
        <f t="shared" si="0"/>
        <v>0</v>
      </c>
    </row>
    <row r="46" spans="1:17">
      <c r="A46" s="12" t="s">
        <v>58</v>
      </c>
      <c r="B46" s="13">
        <v>0</v>
      </c>
      <c r="C46" s="13">
        <v>0</v>
      </c>
      <c r="D46" s="13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52">
        <v>0</v>
      </c>
      <c r="Q46" s="53">
        <f t="shared" si="0"/>
        <v>0</v>
      </c>
    </row>
    <row r="47" spans="1:17">
      <c r="A47" s="12" t="s">
        <v>59</v>
      </c>
      <c r="B47" s="13">
        <v>188326156.05000001</v>
      </c>
      <c r="C47" s="13">
        <v>187940692.76999998</v>
      </c>
      <c r="D47" s="13">
        <v>187555229.49000001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52">
        <v>18625706.57</v>
      </c>
      <c r="Q47" s="53">
        <f t="shared" si="0"/>
        <v>-18625706.57</v>
      </c>
    </row>
    <row r="48" spans="1:17">
      <c r="A48" s="12" t="s">
        <v>60</v>
      </c>
      <c r="B48" s="13">
        <v>0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52">
        <v>0</v>
      </c>
      <c r="Q48" s="53">
        <f t="shared" si="0"/>
        <v>0</v>
      </c>
    </row>
    <row r="49" spans="1:17">
      <c r="A49" s="12" t="s">
        <v>61</v>
      </c>
      <c r="B49" s="14">
        <v>188326156.05000001</v>
      </c>
      <c r="C49" s="14">
        <v>187940692.76999998</v>
      </c>
      <c r="D49" s="14">
        <v>187555229.49000001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52">
        <v>18625706.57</v>
      </c>
      <c r="Q49" s="53">
        <f t="shared" si="0"/>
        <v>-18625706.57</v>
      </c>
    </row>
    <row r="50" spans="1:17">
      <c r="A50" s="12" t="s">
        <v>62</v>
      </c>
      <c r="B50" s="13">
        <v>0</v>
      </c>
      <c r="C50" s="13">
        <v>0</v>
      </c>
      <c r="D50" s="13">
        <v>0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52">
        <v>0</v>
      </c>
      <c r="Q50" s="53">
        <f t="shared" si="0"/>
        <v>0</v>
      </c>
    </row>
    <row r="51" spans="1:17">
      <c r="A51" s="12" t="s">
        <v>63</v>
      </c>
      <c r="B51" s="13">
        <v>0</v>
      </c>
      <c r="C51" s="13">
        <v>0</v>
      </c>
      <c r="D51" s="13">
        <v>0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52">
        <v>0</v>
      </c>
      <c r="Q51" s="53">
        <f t="shared" si="0"/>
        <v>0</v>
      </c>
    </row>
    <row r="52" spans="1:17">
      <c r="A52" s="12" t="s">
        <v>64</v>
      </c>
      <c r="B52" s="13">
        <v>1393503.83</v>
      </c>
      <c r="C52" s="13">
        <v>1243392.25</v>
      </c>
      <c r="D52" s="13">
        <v>1059377.77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52">
        <v>0</v>
      </c>
      <c r="Q52" s="53">
        <f t="shared" si="0"/>
        <v>0</v>
      </c>
    </row>
    <row r="53" spans="1:17">
      <c r="A53" s="12" t="s">
        <v>65</v>
      </c>
      <c r="B53" s="13">
        <v>3510034.02</v>
      </c>
      <c r="C53" s="13">
        <v>3510034.0200000005</v>
      </c>
      <c r="D53" s="13">
        <v>3510034.0200000005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52">
        <v>200116.5</v>
      </c>
      <c r="Q53" s="53">
        <f t="shared" si="0"/>
        <v>-200116.5</v>
      </c>
    </row>
    <row r="54" spans="1:17">
      <c r="A54" s="12" t="s">
        <v>66</v>
      </c>
      <c r="B54" s="13">
        <v>11496601.5</v>
      </c>
      <c r="C54" s="13">
        <v>14527372.51</v>
      </c>
      <c r="D54" s="13">
        <v>15339223.720000003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52">
        <v>14416704.279999999</v>
      </c>
      <c r="Q54" s="53">
        <f t="shared" si="0"/>
        <v>-14416704.279999999</v>
      </c>
    </row>
    <row r="55" spans="1:17">
      <c r="A55" s="12" t="s">
        <v>67</v>
      </c>
      <c r="B55" s="14">
        <v>1908016663.98</v>
      </c>
      <c r="C55" s="14">
        <v>1902781796.5700002</v>
      </c>
      <c r="D55" s="14">
        <v>1887406259.3800004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52">
        <v>435241936.57999998</v>
      </c>
      <c r="Q55" s="53">
        <f t="shared" si="0"/>
        <v>-435241936.57999998</v>
      </c>
    </row>
    <row r="56" spans="1:17">
      <c r="A56" s="12" t="s">
        <v>68</v>
      </c>
      <c r="B56" s="15">
        <v>2953027728.77</v>
      </c>
      <c r="C56" s="15">
        <v>2900180255.6500001</v>
      </c>
      <c r="D56" s="15">
        <v>2920786638.3099999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52">
        <v>608085898.95000005</v>
      </c>
      <c r="Q56" s="53">
        <f t="shared" si="0"/>
        <v>-608085898.95000005</v>
      </c>
    </row>
    <row r="57" spans="1:17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52"/>
      <c r="Q57" s="53">
        <f t="shared" si="0"/>
        <v>0</v>
      </c>
    </row>
    <row r="58" spans="1:17">
      <c r="A58" s="12" t="s">
        <v>69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52"/>
      <c r="Q58" s="53">
        <f t="shared" si="0"/>
        <v>0</v>
      </c>
    </row>
    <row r="59" spans="1:17">
      <c r="A59" s="12" t="s">
        <v>70</v>
      </c>
      <c r="B59" s="13">
        <v>192846320</v>
      </c>
      <c r="C59" s="13">
        <v>192846320</v>
      </c>
      <c r="D59" s="13">
        <v>192846320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52">
        <v>40000000</v>
      </c>
      <c r="Q59" s="53">
        <f t="shared" si="0"/>
        <v>-40000000</v>
      </c>
    </row>
    <row r="60" spans="1:17">
      <c r="A60" s="12" t="s">
        <v>71</v>
      </c>
      <c r="B60" s="13">
        <v>0</v>
      </c>
      <c r="C60" s="13">
        <v>0</v>
      </c>
      <c r="D60" s="13">
        <v>0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52">
        <v>0</v>
      </c>
      <c r="Q60" s="53">
        <f t="shared" si="0"/>
        <v>0</v>
      </c>
    </row>
    <row r="61" spans="1:17">
      <c r="A61" s="12" t="s">
        <v>72</v>
      </c>
      <c r="B61" s="13">
        <v>70000000</v>
      </c>
      <c r="C61" s="13">
        <v>70000000</v>
      </c>
      <c r="D61" s="13">
        <v>50000000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52">
        <v>0</v>
      </c>
      <c r="Q61" s="53">
        <f t="shared" si="0"/>
        <v>0</v>
      </c>
    </row>
    <row r="62" spans="1:17">
      <c r="A62" s="12" t="s">
        <v>73</v>
      </c>
      <c r="B62" s="13">
        <v>496350200.41000003</v>
      </c>
      <c r="C62" s="13">
        <v>443017843.86000013</v>
      </c>
      <c r="D62" s="13">
        <v>472340088.8299998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52">
        <v>52237692.640000001</v>
      </c>
      <c r="Q62" s="53">
        <f t="shared" si="0"/>
        <v>-52237692.640000001</v>
      </c>
    </row>
    <row r="63" spans="1:17">
      <c r="A63" s="12" t="s">
        <v>74</v>
      </c>
      <c r="B63" s="13">
        <v>299215301.81999999</v>
      </c>
      <c r="C63" s="13">
        <v>266834983.56</v>
      </c>
      <c r="D63" s="13">
        <v>266050908.25999999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52">
        <v>0</v>
      </c>
      <c r="Q63" s="53">
        <f t="shared" si="0"/>
        <v>0</v>
      </c>
    </row>
    <row r="64" spans="1:17">
      <c r="A64" s="12" t="s">
        <v>75</v>
      </c>
      <c r="B64" s="13">
        <v>20063051.719999999</v>
      </c>
      <c r="C64" s="13">
        <v>11839999.52</v>
      </c>
      <c r="D64" s="13">
        <v>12714346.629999999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52">
        <v>3362379.64</v>
      </c>
      <c r="Q64" s="53">
        <f t="shared" si="0"/>
        <v>-3362379.64</v>
      </c>
    </row>
    <row r="65" spans="1:17">
      <c r="A65" s="12" t="s">
        <v>76</v>
      </c>
      <c r="B65" s="13">
        <v>11768708.800000001</v>
      </c>
      <c r="C65" s="13">
        <v>5581187.1500000022</v>
      </c>
      <c r="D65" s="13">
        <v>8525512.3099999949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52">
        <v>249325.21</v>
      </c>
      <c r="Q65" s="53">
        <f t="shared" si="0"/>
        <v>-249325.21</v>
      </c>
    </row>
    <row r="66" spans="1:17">
      <c r="A66" s="12" t="s">
        <v>77</v>
      </c>
      <c r="B66" s="13">
        <v>960113.48</v>
      </c>
      <c r="C66" s="13">
        <v>1693814.56</v>
      </c>
      <c r="D66" s="13">
        <v>2380180.1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52">
        <v>253311.67</v>
      </c>
      <c r="Q66" s="53">
        <f t="shared" si="0"/>
        <v>-253311.67</v>
      </c>
    </row>
    <row r="67" spans="1:17">
      <c r="A67" s="12" t="s">
        <v>78</v>
      </c>
      <c r="B67" s="13">
        <v>0</v>
      </c>
      <c r="C67" s="13">
        <v>0</v>
      </c>
      <c r="D67" s="13"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52">
        <v>0</v>
      </c>
      <c r="Q67" s="53">
        <f t="shared" si="0"/>
        <v>0</v>
      </c>
    </row>
    <row r="68" spans="1:17">
      <c r="A68" s="12" t="s">
        <v>79</v>
      </c>
      <c r="B68" s="13">
        <v>16878537.350000001</v>
      </c>
      <c r="C68" s="13">
        <v>21138178.030000001</v>
      </c>
      <c r="D68" s="13">
        <v>24717536.43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52">
        <v>125714629.37</v>
      </c>
      <c r="Q68" s="53">
        <f t="shared" si="0"/>
        <v>-125714629.37</v>
      </c>
    </row>
    <row r="69" spans="1:17">
      <c r="A69" s="12" t="s">
        <v>80</v>
      </c>
      <c r="B69" s="13">
        <v>0</v>
      </c>
      <c r="C69" s="13">
        <v>0</v>
      </c>
      <c r="D69" s="13">
        <v>0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52"/>
      <c r="Q69" s="53"/>
    </row>
    <row r="70" spans="1:17">
      <c r="A70" s="12" t="s">
        <v>81</v>
      </c>
      <c r="B70" s="13">
        <v>0</v>
      </c>
      <c r="C70" s="13">
        <v>0</v>
      </c>
      <c r="D70" s="13">
        <v>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52">
        <v>0</v>
      </c>
      <c r="Q70" s="53">
        <f t="shared" si="0"/>
        <v>0</v>
      </c>
    </row>
    <row r="71" spans="1:17">
      <c r="A71" s="12" t="s">
        <v>82</v>
      </c>
      <c r="B71" s="13">
        <v>0</v>
      </c>
      <c r="C71" s="13">
        <v>33436324.079999998</v>
      </c>
      <c r="D71" s="13">
        <v>33436324.079999998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52">
        <v>0</v>
      </c>
      <c r="Q71" s="53">
        <f t="shared" si="0"/>
        <v>0</v>
      </c>
    </row>
    <row r="72" spans="1:17">
      <c r="A72" s="12" t="s">
        <v>83</v>
      </c>
      <c r="B72" s="14">
        <v>1108082233.5799999</v>
      </c>
      <c r="C72" s="14">
        <v>1046388650.76</v>
      </c>
      <c r="D72" s="14">
        <v>1063011216.6399997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52">
        <v>221817338.53</v>
      </c>
      <c r="Q72" s="53">
        <f t="shared" si="0"/>
        <v>-221817338.53</v>
      </c>
    </row>
    <row r="73" spans="1:17">
      <c r="A73" s="12" t="s">
        <v>84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52"/>
      <c r="Q73" s="53">
        <f t="shared" si="0"/>
        <v>0</v>
      </c>
    </row>
    <row r="74" spans="1:17">
      <c r="A74" s="12" t="s">
        <v>85</v>
      </c>
      <c r="B74" s="13">
        <v>190000000</v>
      </c>
      <c r="C74" s="13">
        <v>190000000</v>
      </c>
      <c r="D74" s="13">
        <v>190000000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52">
        <v>0</v>
      </c>
      <c r="Q74" s="53">
        <f t="shared" si="0"/>
        <v>0</v>
      </c>
    </row>
    <row r="75" spans="1:17">
      <c r="A75" s="12" t="s">
        <v>86</v>
      </c>
      <c r="B75" s="13">
        <v>0</v>
      </c>
      <c r="C75" s="13">
        <v>0</v>
      </c>
      <c r="D75" s="13">
        <v>0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52">
        <v>0</v>
      </c>
      <c r="Q75" s="53">
        <f t="shared" ref="Q75:Q95" si="1">I75-P75</f>
        <v>0</v>
      </c>
    </row>
    <row r="76" spans="1:17">
      <c r="A76" s="12" t="s">
        <v>87</v>
      </c>
      <c r="B76" s="13">
        <v>0</v>
      </c>
      <c r="C76" s="13">
        <v>0</v>
      </c>
      <c r="D76" s="13">
        <v>0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52">
        <v>0</v>
      </c>
      <c r="Q76" s="53">
        <f t="shared" si="1"/>
        <v>0</v>
      </c>
    </row>
    <row r="77" spans="1:17">
      <c r="A77" s="12" t="s">
        <v>88</v>
      </c>
      <c r="B77" s="13">
        <v>0</v>
      </c>
      <c r="C77" s="13">
        <v>0</v>
      </c>
      <c r="D77" s="13">
        <v>0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52">
        <v>0</v>
      </c>
      <c r="Q77" s="53">
        <f t="shared" si="1"/>
        <v>0</v>
      </c>
    </row>
    <row r="78" spans="1:17">
      <c r="A78" s="12" t="s">
        <v>89</v>
      </c>
      <c r="B78" s="13">
        <v>147769.09</v>
      </c>
      <c r="C78" s="13">
        <v>147769.09</v>
      </c>
      <c r="D78" s="13">
        <v>147769.09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52">
        <v>1600000</v>
      </c>
      <c r="Q78" s="53">
        <f t="shared" si="1"/>
        <v>-1600000</v>
      </c>
    </row>
    <row r="79" spans="1:17">
      <c r="A79" s="12" t="s">
        <v>90</v>
      </c>
      <c r="B79" s="13">
        <v>1711773.79</v>
      </c>
      <c r="C79" s="13">
        <v>1711773.79</v>
      </c>
      <c r="D79" s="13">
        <v>1648374.75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52">
        <v>0</v>
      </c>
      <c r="Q79" s="53">
        <f t="shared" si="1"/>
        <v>0</v>
      </c>
    </row>
    <row r="80" spans="1:17">
      <c r="A80" s="12" t="s">
        <v>91</v>
      </c>
      <c r="B80" s="13">
        <v>1956668.19</v>
      </c>
      <c r="C80" s="13">
        <v>1956668.1899999997</v>
      </c>
      <c r="D80" s="13">
        <v>1956668.1899999997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52">
        <v>0</v>
      </c>
      <c r="Q80" s="53">
        <f t="shared" si="1"/>
        <v>0</v>
      </c>
    </row>
    <row r="81" spans="1:17">
      <c r="A81" s="12" t="s">
        <v>92</v>
      </c>
      <c r="B81" s="13">
        <v>0</v>
      </c>
      <c r="C81" s="13">
        <v>0</v>
      </c>
      <c r="D81" s="13">
        <v>0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52">
        <v>0</v>
      </c>
      <c r="Q81" s="53">
        <f t="shared" si="1"/>
        <v>0</v>
      </c>
    </row>
    <row r="82" spans="1:17">
      <c r="A82" s="12" t="s">
        <v>93</v>
      </c>
      <c r="B82" s="14">
        <v>193816211.06999999</v>
      </c>
      <c r="C82" s="14">
        <v>193816211.06999999</v>
      </c>
      <c r="D82" s="14">
        <v>193752812.03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52">
        <v>1600000</v>
      </c>
      <c r="Q82" s="53">
        <f t="shared" si="1"/>
        <v>-1600000</v>
      </c>
    </row>
    <row r="83" spans="1:17">
      <c r="A83" s="12" t="s">
        <v>94</v>
      </c>
      <c r="B83" s="15">
        <v>1301898444.6500001</v>
      </c>
      <c r="C83" s="15">
        <v>1240204861.8299999</v>
      </c>
      <c r="D83" s="15">
        <v>1256764028.6699998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52">
        <v>223417338.53</v>
      </c>
      <c r="Q83" s="53">
        <f t="shared" si="1"/>
        <v>-223417338.53</v>
      </c>
    </row>
    <row r="84" spans="1:17">
      <c r="A84" s="12" t="s">
        <v>95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52"/>
      <c r="Q84" s="53">
        <f t="shared" si="1"/>
        <v>0</v>
      </c>
    </row>
    <row r="85" spans="1:17">
      <c r="A85" s="12" t="s">
        <v>96</v>
      </c>
      <c r="B85" s="13">
        <v>407000000</v>
      </c>
      <c r="C85" s="13">
        <v>407000000</v>
      </c>
      <c r="D85" s="13">
        <v>407000000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52">
        <v>200000000</v>
      </c>
      <c r="Q85" s="53">
        <f t="shared" si="1"/>
        <v>-200000000</v>
      </c>
    </row>
    <row r="86" spans="1:17">
      <c r="A86" s="12" t="s">
        <v>97</v>
      </c>
      <c r="B86" s="13">
        <v>559443482.89999998</v>
      </c>
      <c r="C86" s="13">
        <v>559443482.89999998</v>
      </c>
      <c r="D86" s="13">
        <v>559443482.89999998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52">
        <v>143736600</v>
      </c>
      <c r="Q86" s="53">
        <f t="shared" si="1"/>
        <v>-143736600</v>
      </c>
    </row>
    <row r="87" spans="1:17">
      <c r="A87" s="12" t="s">
        <v>98</v>
      </c>
      <c r="B87" s="13">
        <v>0</v>
      </c>
      <c r="C87" s="13">
        <v>0</v>
      </c>
      <c r="D87" s="13">
        <v>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52">
        <v>0</v>
      </c>
      <c r="Q87" s="53">
        <f t="shared" si="1"/>
        <v>0</v>
      </c>
    </row>
    <row r="88" spans="1:17">
      <c r="A88" s="12" t="s">
        <v>99</v>
      </c>
      <c r="B88" s="13">
        <v>0</v>
      </c>
      <c r="C88" s="13">
        <v>0</v>
      </c>
      <c r="D88" s="13">
        <v>0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52">
        <v>0</v>
      </c>
      <c r="Q88" s="53">
        <f t="shared" si="1"/>
        <v>0</v>
      </c>
    </row>
    <row r="89" spans="1:17">
      <c r="A89" s="12" t="s">
        <v>100</v>
      </c>
      <c r="B89" s="13">
        <v>55711433.329999998</v>
      </c>
      <c r="C89" s="16">
        <v>55711433.329999998</v>
      </c>
      <c r="D89" s="16">
        <v>55711433.329999998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52">
        <v>3765696.04</v>
      </c>
      <c r="Q89" s="53">
        <f t="shared" si="1"/>
        <v>-3765696.04</v>
      </c>
    </row>
    <row r="90" spans="1:17">
      <c r="A90" s="12" t="s">
        <v>101</v>
      </c>
      <c r="B90" s="13">
        <v>543448193.30009997</v>
      </c>
      <c r="C90" s="16">
        <v>551358518.87540007</v>
      </c>
      <c r="D90" s="16">
        <v>555025831.50968504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>
        <f>N90-M90-N124-M89+N89</f>
        <v>0</v>
      </c>
      <c r="P90" s="52">
        <v>37166264.380000003</v>
      </c>
      <c r="Q90" s="53">
        <f t="shared" si="1"/>
        <v>-37166264.380000003</v>
      </c>
    </row>
    <row r="91" spans="1:17">
      <c r="A91" s="12" t="s">
        <v>102</v>
      </c>
      <c r="B91" s="14">
        <v>1565603109.5301001</v>
      </c>
      <c r="C91" s="14">
        <v>1573513435.1054001</v>
      </c>
      <c r="D91" s="14">
        <v>1577180747.7396851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52">
        <v>384668560.42000002</v>
      </c>
      <c r="Q91" s="53">
        <f t="shared" si="1"/>
        <v>-384668560.42000002</v>
      </c>
    </row>
    <row r="92" spans="1:17">
      <c r="A92" s="12" t="s">
        <v>103</v>
      </c>
      <c r="B92" s="13">
        <v>85526174.589900002</v>
      </c>
      <c r="C92" s="13">
        <v>86461958.714599997</v>
      </c>
      <c r="D92" s="13">
        <v>86841861.899099991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>
        <f>N92-M92-N125</f>
        <v>0</v>
      </c>
      <c r="P92" s="52">
        <v>0</v>
      </c>
      <c r="Q92" s="53">
        <f t="shared" si="1"/>
        <v>0</v>
      </c>
    </row>
    <row r="93" spans="1:17">
      <c r="A93" s="12" t="s">
        <v>104</v>
      </c>
      <c r="B93" s="15">
        <v>1651129284.1199999</v>
      </c>
      <c r="C93" s="15">
        <v>1659975393.8200002</v>
      </c>
      <c r="D93" s="15">
        <v>1664022609.6387851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52">
        <v>384668560.42000002</v>
      </c>
      <c r="Q93" s="53">
        <f t="shared" si="1"/>
        <v>-384668560.42000002</v>
      </c>
    </row>
    <row r="94" spans="1:17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52"/>
      <c r="Q94" s="53">
        <f t="shared" si="1"/>
        <v>0</v>
      </c>
    </row>
    <row r="95" spans="1:17">
      <c r="A95" s="17" t="s">
        <v>105</v>
      </c>
      <c r="B95" s="18">
        <v>2953027728.77</v>
      </c>
      <c r="C95" s="18">
        <v>2900180255.6500001</v>
      </c>
      <c r="D95" s="18">
        <v>2920786638.308785</v>
      </c>
      <c r="E95" s="18"/>
      <c r="F95" s="18"/>
      <c r="G95" s="18"/>
      <c r="H95" s="15"/>
      <c r="I95" s="18"/>
      <c r="J95" s="18"/>
      <c r="K95" s="18"/>
      <c r="L95" s="18"/>
      <c r="M95" s="18"/>
      <c r="N95" s="18"/>
      <c r="O95" s="18"/>
      <c r="P95" s="52">
        <v>608085898.95000005</v>
      </c>
      <c r="Q95" s="53">
        <f t="shared" si="1"/>
        <v>-608085898.95000005</v>
      </c>
    </row>
    <row r="96" spans="1:17">
      <c r="A96" s="19"/>
      <c r="B96" s="20">
        <v>0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Q96" s="53"/>
    </row>
    <row r="97" spans="1:34" ht="18.75">
      <c r="A97" s="21" t="s">
        <v>106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Q97" s="53"/>
    </row>
    <row r="98" spans="1:34">
      <c r="A98" s="23"/>
      <c r="B98" s="24">
        <f>E90-B90-O124</f>
        <v>-555025831.50968504</v>
      </c>
      <c r="C98" s="24"/>
      <c r="D98" s="24"/>
      <c r="E98" s="24"/>
      <c r="F98" s="24"/>
      <c r="G98" s="24"/>
      <c r="H98" s="24"/>
      <c r="I98" s="29"/>
      <c r="J98" s="24"/>
      <c r="K98" s="29"/>
      <c r="L98" s="24"/>
      <c r="M98" s="24"/>
      <c r="N98" s="24"/>
      <c r="O98" s="24"/>
      <c r="Q98" s="53"/>
      <c r="U98" s="53"/>
      <c r="V98" s="53"/>
      <c r="W98" s="53"/>
      <c r="X98" s="53"/>
      <c r="Y98" s="53"/>
      <c r="Z98" s="53"/>
      <c r="AA98" s="53"/>
      <c r="AB98" s="53"/>
    </row>
    <row r="99" spans="1:34">
      <c r="A99" s="25" t="s">
        <v>1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Q99" s="53"/>
      <c r="U99" s="53"/>
      <c r="V99" s="53"/>
      <c r="W99" s="53"/>
      <c r="X99" s="53"/>
      <c r="Y99" s="53"/>
      <c r="Z99" s="53"/>
      <c r="AA99" s="53"/>
      <c r="AB99" s="53"/>
    </row>
    <row r="100" spans="1:34">
      <c r="A100" s="27" t="s">
        <v>107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Q100" s="53"/>
      <c r="V100" s="53"/>
      <c r="W100" s="53"/>
      <c r="X100" s="53"/>
      <c r="Y100" s="53"/>
      <c r="Z100" s="53"/>
      <c r="AA100" s="53"/>
      <c r="AB100" s="53"/>
    </row>
    <row r="101" spans="1:34">
      <c r="A101" s="10" t="s">
        <v>3</v>
      </c>
      <c r="B101" s="11" t="s">
        <v>4</v>
      </c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</row>
    <row r="102" spans="1:34">
      <c r="A102" s="12" t="s">
        <v>109</v>
      </c>
      <c r="B102" s="14"/>
      <c r="C102" s="14">
        <v>99801453.409999996</v>
      </c>
      <c r="D102" s="14">
        <v>88025684.060000017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>SUM(C102:N102)</f>
        <v>187827137.47000003</v>
      </c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</row>
    <row r="103" spans="1:34">
      <c r="A103" s="28" t="s">
        <v>110</v>
      </c>
      <c r="B103" s="13"/>
      <c r="C103" s="13">
        <v>98707006.50999999</v>
      </c>
      <c r="D103" s="13">
        <v>87735756.020000011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ref="O103:O128" si="2">SUM(C103:N103)</f>
        <v>186442762.53</v>
      </c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</row>
    <row r="104" spans="1:34">
      <c r="A104" s="28" t="s">
        <v>111</v>
      </c>
      <c r="B104" s="13"/>
      <c r="C104" s="13">
        <v>1094446.9000000004</v>
      </c>
      <c r="D104" s="13">
        <v>289928.04000000004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2"/>
        <v>1384374.9400000004</v>
      </c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31"/>
    </row>
    <row r="105" spans="1:34">
      <c r="A105" s="12" t="s">
        <v>112</v>
      </c>
      <c r="B105" s="14"/>
      <c r="C105" s="14">
        <v>76398882.870000005</v>
      </c>
      <c r="D105" s="14">
        <v>66320654.251214981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2"/>
        <v>142719537.12121499</v>
      </c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</row>
    <row r="106" spans="1:34">
      <c r="A106" s="28" t="s">
        <v>113</v>
      </c>
      <c r="B106" s="13"/>
      <c r="C106" s="13">
        <v>75657487.430000007</v>
      </c>
      <c r="D106" s="13">
        <v>66215386.744967073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2"/>
        <v>141872874.17496708</v>
      </c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</row>
    <row r="107" spans="1:34">
      <c r="A107" s="28" t="s">
        <v>114</v>
      </c>
      <c r="B107" s="13"/>
      <c r="C107" s="13">
        <v>741395.44</v>
      </c>
      <c r="D107" s="13">
        <v>105267.50624790881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2"/>
        <v>846662.94624790875</v>
      </c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</row>
    <row r="108" spans="1:34">
      <c r="A108" s="12" t="s">
        <v>115</v>
      </c>
      <c r="B108" s="13"/>
      <c r="C108" s="13">
        <v>810918.90000000014</v>
      </c>
      <c r="D108" s="13">
        <v>949799.13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2"/>
        <v>1760718.0300000003</v>
      </c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</row>
    <row r="109" spans="1:34">
      <c r="A109" s="12" t="s">
        <v>116</v>
      </c>
      <c r="B109" s="13"/>
      <c r="C109" s="13">
        <v>1328492.22</v>
      </c>
      <c r="D109" s="13">
        <v>1301950.49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2"/>
        <v>2630442.71</v>
      </c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</row>
    <row r="110" spans="1:34">
      <c r="A110" s="12" t="s">
        <v>117</v>
      </c>
      <c r="B110" s="13"/>
      <c r="C110" s="13">
        <v>8871055.4800000004</v>
      </c>
      <c r="D110" s="13">
        <v>12230192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2"/>
        <v>21101247.48</v>
      </c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</row>
    <row r="111" spans="1:34">
      <c r="A111" s="12" t="s">
        <v>118</v>
      </c>
      <c r="B111" s="13"/>
      <c r="C111" s="13">
        <v>2046114.9400000002</v>
      </c>
      <c r="D111" s="13">
        <v>1632163.69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2"/>
        <v>3678278.63</v>
      </c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</row>
    <row r="112" spans="1:34">
      <c r="A112" s="12" t="s">
        <v>119</v>
      </c>
      <c r="B112" s="13"/>
      <c r="C112" s="13">
        <v>0</v>
      </c>
      <c r="D112" s="13"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2"/>
        <v>0</v>
      </c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</row>
    <row r="113" spans="1:27">
      <c r="A113" s="12" t="s">
        <v>120</v>
      </c>
      <c r="B113" s="13"/>
      <c r="C113" s="13">
        <v>0</v>
      </c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2"/>
        <v>0</v>
      </c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</row>
    <row r="114" spans="1:27">
      <c r="A114" s="28" t="s">
        <v>121</v>
      </c>
      <c r="B114" s="13"/>
      <c r="C114" s="13">
        <v>0</v>
      </c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2"/>
        <v>0</v>
      </c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</row>
    <row r="115" spans="1:27">
      <c r="A115" s="12" t="s">
        <v>122</v>
      </c>
      <c r="B115" s="13"/>
      <c r="C115" s="13">
        <v>0</v>
      </c>
      <c r="D115" s="13">
        <v>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2"/>
        <v>0</v>
      </c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</row>
    <row r="116" spans="1:27">
      <c r="A116" s="12" t="s">
        <v>123</v>
      </c>
      <c r="B116" s="13"/>
      <c r="C116" s="13">
        <v>0</v>
      </c>
      <c r="D116" s="13">
        <v>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f t="shared" si="2"/>
        <v>0</v>
      </c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</row>
    <row r="117" spans="1:27">
      <c r="A117" s="28" t="s">
        <v>124</v>
      </c>
      <c r="B117" s="13"/>
      <c r="C117" s="13">
        <v>808100</v>
      </c>
      <c r="D117" s="13">
        <v>63399.040000000001</v>
      </c>
      <c r="E117" s="13"/>
      <c r="F117" s="13"/>
      <c r="G117" s="13"/>
      <c r="H117" s="13"/>
      <c r="I117" s="13"/>
      <c r="J117" s="13"/>
      <c r="K117" s="13"/>
      <c r="M117" s="13"/>
      <c r="N117" s="13"/>
      <c r="O117" s="13">
        <f t="shared" si="2"/>
        <v>871499.04</v>
      </c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</row>
    <row r="118" spans="1:27">
      <c r="A118" s="12" t="s">
        <v>125</v>
      </c>
      <c r="B118" s="14"/>
      <c r="C118" s="14">
        <v>11154088.999999994</v>
      </c>
      <c r="D118" s="14">
        <v>5654323.5387850394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2"/>
        <v>16808412.538785033</v>
      </c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</row>
    <row r="119" spans="1:27">
      <c r="A119" s="12" t="s">
        <v>126</v>
      </c>
      <c r="B119" s="13"/>
      <c r="C119" s="13">
        <v>1320</v>
      </c>
      <c r="D119" s="13">
        <v>1323.0500000000002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2"/>
        <v>2643.05</v>
      </c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</row>
    <row r="120" spans="1:27">
      <c r="A120" s="12" t="s">
        <v>127</v>
      </c>
      <c r="B120" s="13"/>
      <c r="C120" s="13">
        <v>0</v>
      </c>
      <c r="D120" s="13">
        <v>589981.05000000005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2"/>
        <v>589981.05000000005</v>
      </c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</row>
    <row r="121" spans="1:27">
      <c r="A121" s="12" t="s">
        <v>128</v>
      </c>
      <c r="B121" s="14"/>
      <c r="C121" s="14">
        <v>11155408.999999994</v>
      </c>
      <c r="D121" s="14">
        <v>5065665.5387850394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2"/>
        <v>16221074.538785033</v>
      </c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</row>
    <row r="122" spans="1:27">
      <c r="A122" s="28" t="s">
        <v>129</v>
      </c>
      <c r="B122" s="13"/>
      <c r="C122" s="13">
        <v>2309299.2999999998</v>
      </c>
      <c r="D122" s="13">
        <v>1018449.72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2"/>
        <v>3327749.0199999996</v>
      </c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</row>
    <row r="123" spans="1:27">
      <c r="A123" s="12" t="s">
        <v>130</v>
      </c>
      <c r="B123" s="14"/>
      <c r="C123" s="14">
        <v>8846109.6999999955</v>
      </c>
      <c r="D123" s="14">
        <v>4047215.8187850397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2"/>
        <v>12893325.518785035</v>
      </c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</row>
    <row r="124" spans="1:27">
      <c r="A124" s="12" t="s">
        <v>131</v>
      </c>
      <c r="B124" s="14"/>
      <c r="C124" s="14">
        <v>7910325.5752999941</v>
      </c>
      <c r="D124" s="14">
        <v>3667312.6342850397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si="2"/>
        <v>11577638.209585033</v>
      </c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</row>
    <row r="125" spans="1:27">
      <c r="A125" s="12" t="s">
        <v>132</v>
      </c>
      <c r="B125" s="13"/>
      <c r="C125" s="13">
        <v>935784.12470000121</v>
      </c>
      <c r="D125" s="13">
        <v>379903.18450000015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>
        <f t="shared" si="2"/>
        <v>1315687.3092000014</v>
      </c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</row>
    <row r="126" spans="1:27">
      <c r="A126" s="12" t="s">
        <v>133</v>
      </c>
      <c r="B126" s="13"/>
      <c r="C126" s="13">
        <v>8227994.6999999955</v>
      </c>
      <c r="D126" s="13">
        <v>4498158.1437850399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>
        <f t="shared" si="2"/>
        <v>12726152.843785036</v>
      </c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</row>
    <row r="127" spans="1:27">
      <c r="A127" s="12" t="s">
        <v>134</v>
      </c>
      <c r="B127" s="13"/>
      <c r="C127" s="13">
        <v>7292210.5752999941</v>
      </c>
      <c r="D127" s="13">
        <v>4118254.9592850399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>
        <f t="shared" si="2"/>
        <v>11410465.534585034</v>
      </c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</row>
    <row r="128" spans="1:27">
      <c r="A128" s="12" t="s">
        <v>135</v>
      </c>
      <c r="B128" s="13"/>
      <c r="C128" s="13">
        <v>935784.12470000121</v>
      </c>
      <c r="D128" s="13">
        <v>379903.18450000015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>
        <f t="shared" si="2"/>
        <v>1315687.3092000014</v>
      </c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</row>
    <row r="130" spans="1:17">
      <c r="H130" s="31"/>
      <c r="I130" s="31"/>
      <c r="J130" s="31"/>
      <c r="K130" s="31"/>
      <c r="M130" s="31"/>
      <c r="N130" s="31"/>
      <c r="O130" s="31"/>
      <c r="P130" s="53"/>
    </row>
    <row r="131" spans="1:17">
      <c r="D131" s="31"/>
      <c r="E131" s="31"/>
      <c r="P131" s="53"/>
    </row>
    <row r="132" spans="1:17">
      <c r="A132" s="33"/>
      <c r="B132" s="33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</row>
    <row r="133" spans="1:17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  <c r="P133" s="52"/>
      <c r="Q133" s="52"/>
    </row>
    <row r="134" spans="1:17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7">
      <c r="A135" s="12" t="s">
        <v>137</v>
      </c>
      <c r="B135" s="13"/>
      <c r="C135" s="13">
        <v>21980559.75</v>
      </c>
      <c r="D135" s="13">
        <v>64914227.390000008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86894787.140000015</v>
      </c>
      <c r="P135" s="53"/>
      <c r="Q135" s="53"/>
    </row>
    <row r="136" spans="1:17">
      <c r="A136" s="12" t="s">
        <v>138</v>
      </c>
      <c r="B136" s="13"/>
      <c r="C136" s="13">
        <v>0</v>
      </c>
      <c r="D136" s="13">
        <v>0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9" si="3">SUM(C136:N136)</f>
        <v>0</v>
      </c>
      <c r="P136" s="53"/>
      <c r="Q136" s="53"/>
    </row>
    <row r="137" spans="1:17">
      <c r="A137" s="12" t="s">
        <v>139</v>
      </c>
      <c r="B137" s="13"/>
      <c r="C137" s="13">
        <v>1857476.3000000003</v>
      </c>
      <c r="D137" s="13">
        <v>307125.53999999998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3"/>
        <v>2164601.8400000003</v>
      </c>
      <c r="P137" s="53"/>
      <c r="Q137" s="53"/>
    </row>
    <row r="138" spans="1:17">
      <c r="A138" s="12" t="s">
        <v>140</v>
      </c>
      <c r="B138" s="13"/>
      <c r="C138" s="13">
        <v>23838036.050000001</v>
      </c>
      <c r="D138" s="13">
        <v>65221352.930000007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3"/>
        <v>89059388.980000004</v>
      </c>
      <c r="P138" s="53"/>
      <c r="Q138" s="53"/>
    </row>
    <row r="139" spans="1:17">
      <c r="A139" s="12" t="s">
        <v>141</v>
      </c>
      <c r="B139" s="13"/>
      <c r="C139" s="13">
        <v>10595069.500000002</v>
      </c>
      <c r="D139" s="13">
        <v>27448071.259999998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3"/>
        <v>38043140.759999998</v>
      </c>
      <c r="P139" s="53"/>
      <c r="Q139" s="53"/>
    </row>
    <row r="140" spans="1:17">
      <c r="A140" s="12" t="s">
        <v>142</v>
      </c>
      <c r="B140" s="13"/>
      <c r="C140" s="13">
        <v>20970466.079999998</v>
      </c>
      <c r="D140" s="13">
        <v>12411753.35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3"/>
        <v>33382219.43</v>
      </c>
      <c r="P140" s="53"/>
      <c r="Q140" s="53"/>
    </row>
    <row r="141" spans="1:17">
      <c r="A141" s="12" t="s">
        <v>143</v>
      </c>
      <c r="B141" s="13"/>
      <c r="C141" s="13">
        <v>10625595.009999998</v>
      </c>
      <c r="D141" s="13">
        <v>1642320.6500000001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3"/>
        <v>12267915.659999998</v>
      </c>
      <c r="P141" s="53"/>
      <c r="Q141" s="53"/>
    </row>
    <row r="142" spans="1:17">
      <c r="A142" s="12" t="s">
        <v>144</v>
      </c>
      <c r="B142" s="13"/>
      <c r="C142" s="13">
        <v>33928711.809999995</v>
      </c>
      <c r="D142" s="13">
        <v>7858198.3199999994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3"/>
        <v>41786910.129999995</v>
      </c>
      <c r="P142" s="53"/>
      <c r="Q142" s="53"/>
    </row>
    <row r="143" spans="1:17">
      <c r="A143" s="12" t="s">
        <v>145</v>
      </c>
      <c r="B143" s="13"/>
      <c r="C143" s="13">
        <v>76119842.399999991</v>
      </c>
      <c r="D143" s="13">
        <v>49360343.579999998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3"/>
        <v>125480185.97999999</v>
      </c>
      <c r="P143" s="53"/>
      <c r="Q143" s="53"/>
    </row>
    <row r="144" spans="1:17">
      <c r="A144" s="12" t="s">
        <v>146</v>
      </c>
      <c r="B144" s="13"/>
      <c r="C144" s="13">
        <v>-52281806.349999994</v>
      </c>
      <c r="D144" s="13">
        <v>15861009.350000009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3"/>
        <v>-36420796.999999985</v>
      </c>
      <c r="P144" s="53"/>
      <c r="Q144" s="53"/>
    </row>
    <row r="145" spans="1:17">
      <c r="A145" s="12" t="s">
        <v>147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3"/>
        <v>0</v>
      </c>
      <c r="P145" s="53"/>
      <c r="Q145" s="53"/>
    </row>
    <row r="146" spans="1:17">
      <c r="A146" s="12" t="s">
        <v>148</v>
      </c>
      <c r="B146" s="13"/>
      <c r="C146" s="13">
        <v>0</v>
      </c>
      <c r="D146" s="13">
        <v>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3"/>
        <v>0</v>
      </c>
      <c r="P146" s="53"/>
      <c r="Q146" s="53"/>
    </row>
    <row r="147" spans="1:17">
      <c r="A147" s="12" t="s">
        <v>149</v>
      </c>
      <c r="B147" s="13"/>
      <c r="C147" s="13">
        <v>0</v>
      </c>
      <c r="D147" s="13">
        <v>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3"/>
        <v>0</v>
      </c>
      <c r="P147" s="53"/>
      <c r="Q147" s="53"/>
    </row>
    <row r="148" spans="1:17">
      <c r="A148" s="12" t="s">
        <v>150</v>
      </c>
      <c r="B148" s="13"/>
      <c r="C148" s="13">
        <v>0</v>
      </c>
      <c r="D148" s="13">
        <v>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3"/>
        <v>0</v>
      </c>
      <c r="P148" s="53"/>
      <c r="Q148" s="53"/>
    </row>
    <row r="149" spans="1:17">
      <c r="A149" s="12" t="s">
        <v>151</v>
      </c>
      <c r="B149" s="13"/>
      <c r="C149" s="13">
        <v>0</v>
      </c>
      <c r="D149" s="13"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3"/>
        <v>0</v>
      </c>
      <c r="P149" s="53"/>
      <c r="Q149" s="53"/>
    </row>
    <row r="150" spans="1:17">
      <c r="A150" s="12" t="s">
        <v>152</v>
      </c>
      <c r="B150" s="13"/>
      <c r="C150" s="13">
        <v>0</v>
      </c>
      <c r="D150" s="13">
        <v>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3"/>
        <v>0</v>
      </c>
      <c r="P150" s="53"/>
      <c r="Q150" s="53"/>
    </row>
    <row r="151" spans="1:17">
      <c r="A151" s="12" t="s">
        <v>153</v>
      </c>
      <c r="B151" s="13"/>
      <c r="C151" s="13">
        <v>0</v>
      </c>
      <c r="D151" s="13">
        <v>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3"/>
        <v>0</v>
      </c>
      <c r="P151" s="53"/>
      <c r="Q151" s="53"/>
    </row>
    <row r="152" spans="1:17">
      <c r="A152" s="12" t="s">
        <v>154</v>
      </c>
      <c r="B152" s="13"/>
      <c r="C152" s="13">
        <v>25560171.239999998</v>
      </c>
      <c r="D152" s="13">
        <v>2721491.8000000003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3"/>
        <v>28281663.039999999</v>
      </c>
      <c r="P152" s="53"/>
      <c r="Q152" s="53"/>
    </row>
    <row r="153" spans="1:17">
      <c r="A153" s="12" t="s">
        <v>155</v>
      </c>
      <c r="B153" s="13"/>
      <c r="C153" s="13">
        <v>0</v>
      </c>
      <c r="D153" s="13">
        <v>0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3"/>
        <v>0</v>
      </c>
      <c r="P153" s="53"/>
      <c r="Q153" s="53"/>
    </row>
    <row r="154" spans="1:17">
      <c r="A154" s="12" t="s">
        <v>156</v>
      </c>
      <c r="B154" s="13"/>
      <c r="C154" s="13">
        <v>0</v>
      </c>
      <c r="D154" s="13">
        <v>0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3"/>
        <v>0</v>
      </c>
      <c r="P154" s="53"/>
      <c r="Q154" s="53"/>
    </row>
    <row r="155" spans="1:17">
      <c r="A155" s="12" t="s">
        <v>157</v>
      </c>
      <c r="B155" s="13"/>
      <c r="C155" s="13">
        <v>0</v>
      </c>
      <c r="D155" s="13">
        <v>0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3"/>
        <v>0</v>
      </c>
      <c r="P155" s="53"/>
      <c r="Q155" s="53"/>
    </row>
    <row r="156" spans="1:17">
      <c r="A156" s="12" t="s">
        <v>158</v>
      </c>
      <c r="B156" s="13"/>
      <c r="C156" s="13">
        <v>25560171.239999998</v>
      </c>
      <c r="D156" s="13">
        <v>2721491.8000000003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3"/>
        <v>28281663.039999999</v>
      </c>
      <c r="P156" s="53"/>
      <c r="Q156" s="53"/>
    </row>
    <row r="157" spans="1:17">
      <c r="A157" s="12" t="s">
        <v>159</v>
      </c>
      <c r="B157" s="13"/>
      <c r="C157" s="13">
        <v>-25560171.239999998</v>
      </c>
      <c r="D157" s="13">
        <v>-2721491.8000000003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3"/>
        <v>-28281663.039999999</v>
      </c>
      <c r="P157" s="53"/>
      <c r="Q157" s="53"/>
    </row>
    <row r="158" spans="1:17">
      <c r="A158" s="12" t="s">
        <v>160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3"/>
        <v>0</v>
      </c>
      <c r="P158" s="53"/>
      <c r="Q158" s="53"/>
    </row>
    <row r="159" spans="1:17">
      <c r="A159" s="12" t="s">
        <v>161</v>
      </c>
      <c r="B159" s="13"/>
      <c r="C159" s="13">
        <v>0</v>
      </c>
      <c r="D159" s="13">
        <v>0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3"/>
        <v>0</v>
      </c>
      <c r="P159" s="53"/>
      <c r="Q159" s="53"/>
    </row>
    <row r="160" spans="1:17">
      <c r="A160" s="12" t="s">
        <v>162</v>
      </c>
      <c r="B160" s="13"/>
      <c r="C160" s="13">
        <v>0</v>
      </c>
      <c r="D160" s="13">
        <v>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3"/>
        <v>0</v>
      </c>
      <c r="P160" s="53"/>
      <c r="Q160" s="53"/>
    </row>
    <row r="161" spans="1:17">
      <c r="A161" s="12" t="s">
        <v>163</v>
      </c>
      <c r="B161" s="13"/>
      <c r="C161" s="13">
        <v>33323588.890000001</v>
      </c>
      <c r="D161" s="13">
        <v>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3"/>
        <v>33323588.890000001</v>
      </c>
      <c r="P161" s="53"/>
      <c r="Q161" s="53"/>
    </row>
    <row r="162" spans="1:17">
      <c r="A162" s="12" t="s">
        <v>164</v>
      </c>
      <c r="B162" s="13"/>
      <c r="C162" s="13">
        <v>33323588.890000001</v>
      </c>
      <c r="D162" s="13">
        <v>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3"/>
        <v>33323588.890000001</v>
      </c>
      <c r="P162" s="53"/>
      <c r="Q162" s="53"/>
    </row>
    <row r="163" spans="1:17">
      <c r="A163" s="12" t="s">
        <v>165</v>
      </c>
      <c r="B163" s="13"/>
      <c r="C163" s="13">
        <v>0</v>
      </c>
      <c r="D163" s="13">
        <v>0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3"/>
        <v>0</v>
      </c>
      <c r="P163" s="53"/>
      <c r="Q163" s="53"/>
    </row>
    <row r="164" spans="1:17">
      <c r="A164" s="12" t="s">
        <v>166</v>
      </c>
      <c r="B164" s="13"/>
      <c r="C164" s="13">
        <v>784924.33</v>
      </c>
      <c r="D164" s="13">
        <v>784924.33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3"/>
        <v>1569848.66</v>
      </c>
      <c r="P164" s="53"/>
      <c r="Q164" s="53"/>
    </row>
    <row r="165" spans="1:17">
      <c r="A165" s="12" t="s">
        <v>167</v>
      </c>
      <c r="B165" s="13"/>
      <c r="C165" s="13">
        <v>0</v>
      </c>
      <c r="D165" s="13">
        <v>0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3"/>
        <v>0</v>
      </c>
      <c r="P165" s="53"/>
      <c r="Q165" s="53"/>
    </row>
    <row r="166" spans="1:17">
      <c r="A166" s="12" t="s">
        <v>168</v>
      </c>
      <c r="B166" s="13"/>
      <c r="C166" s="13">
        <v>784924.33</v>
      </c>
      <c r="D166" s="13">
        <v>784924.33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3"/>
        <v>1569848.66</v>
      </c>
      <c r="P166" s="53"/>
      <c r="Q166" s="53"/>
    </row>
    <row r="167" spans="1:17">
      <c r="A167" s="12" t="s">
        <v>169</v>
      </c>
      <c r="B167" s="13"/>
      <c r="C167" s="13">
        <v>32538664.560000002</v>
      </c>
      <c r="D167" s="13">
        <v>-784924.33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3"/>
        <v>31753740.230000004</v>
      </c>
      <c r="P167" s="53"/>
      <c r="Q167" s="53"/>
    </row>
    <row r="168" spans="1:17">
      <c r="A168" s="12" t="s">
        <v>170</v>
      </c>
      <c r="B168" s="13"/>
      <c r="C168" s="13">
        <v>-68310.240000000005</v>
      </c>
      <c r="D168" s="13">
        <v>46401.14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3"/>
        <v>-21909.100000000006</v>
      </c>
      <c r="P168" s="53"/>
      <c r="Q168" s="53"/>
    </row>
    <row r="169" spans="1:17">
      <c r="A169" s="12" t="s">
        <v>171</v>
      </c>
      <c r="B169" s="13"/>
      <c r="C169" s="13">
        <v>-45371623.269999988</v>
      </c>
      <c r="D169" s="13">
        <v>12400994.360000009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3"/>
        <v>-32970628.909999982</v>
      </c>
      <c r="P169" s="53"/>
      <c r="Q169" s="53"/>
    </row>
    <row r="170" spans="1:17">
      <c r="A170" s="12" t="s">
        <v>172</v>
      </c>
      <c r="B170" s="13"/>
      <c r="C170" s="13">
        <v>93366476.599999994</v>
      </c>
      <c r="D170" s="13">
        <v>47994853.330000006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93366476.599999994</v>
      </c>
      <c r="P170" s="53"/>
      <c r="Q170" s="53"/>
    </row>
    <row r="171" spans="1:17">
      <c r="A171" s="12" t="s">
        <v>173</v>
      </c>
      <c r="B171" s="13"/>
      <c r="C171" s="13">
        <v>47994853.330000006</v>
      </c>
      <c r="D171" s="13">
        <v>60395847.690000013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60395847.690000013</v>
      </c>
      <c r="P171" s="53"/>
      <c r="Q171" s="53"/>
    </row>
    <row r="172" spans="1:17">
      <c r="A172" s="12" t="s">
        <v>174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53"/>
      <c r="Q172" s="53"/>
    </row>
    <row r="173" spans="1:17">
      <c r="A173" s="12" t="s">
        <v>175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53"/>
      <c r="Q173" s="53"/>
    </row>
    <row r="174" spans="1:17">
      <c r="A174" s="12" t="s">
        <v>176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53"/>
      <c r="Q174" s="53"/>
    </row>
    <row r="175" spans="1:17">
      <c r="A175" s="12" t="s">
        <v>177</v>
      </c>
      <c r="B175" s="13"/>
      <c r="C175" s="13">
        <v>8846109.6999999955</v>
      </c>
      <c r="D175" s="13">
        <v>4047215.8187850397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4">SUM(C175:N175)</f>
        <v>12893325.518785035</v>
      </c>
      <c r="P175" s="53"/>
      <c r="Q175" s="53"/>
    </row>
    <row r="176" spans="1:17">
      <c r="A176" s="12" t="s">
        <v>178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4"/>
        <v>0</v>
      </c>
      <c r="P176" s="53"/>
      <c r="Q176" s="53"/>
    </row>
    <row r="177" spans="1:17">
      <c r="A177" s="12" t="s">
        <v>179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4"/>
        <v>0</v>
      </c>
      <c r="P177" s="53"/>
      <c r="Q177" s="53"/>
    </row>
    <row r="178" spans="1:17">
      <c r="A178" s="12" t="s">
        <v>180</v>
      </c>
      <c r="B178" s="13"/>
      <c r="C178" s="13">
        <v>15315504.910000032</v>
      </c>
      <c r="D178" s="13">
        <v>15163726.879999984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4"/>
        <v>30479231.790000014</v>
      </c>
      <c r="P178" s="53"/>
      <c r="Q178" s="53"/>
    </row>
    <row r="179" spans="1:17">
      <c r="A179" s="12" t="s">
        <v>181</v>
      </c>
      <c r="B179" s="13"/>
      <c r="C179" s="13">
        <v>349522.87000000058</v>
      </c>
      <c r="D179" s="13">
        <v>349522.87000001548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4"/>
        <v>699045.74000001606</v>
      </c>
      <c r="P179" s="53"/>
      <c r="Q179" s="53"/>
    </row>
    <row r="180" spans="1:17">
      <c r="A180" s="12" t="s">
        <v>182</v>
      </c>
      <c r="B180" s="13"/>
      <c r="C180" s="13">
        <v>142173.01</v>
      </c>
      <c r="D180" s="13">
        <v>176075.91000000003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4"/>
        <v>318248.92000000004</v>
      </c>
      <c r="P180" s="53"/>
      <c r="Q180" s="53"/>
    </row>
    <row r="181" spans="1:17">
      <c r="A181" s="12" t="s">
        <v>183</v>
      </c>
      <c r="B181" s="13"/>
      <c r="C181" s="13">
        <v>0</v>
      </c>
      <c r="D181" s="13">
        <v>0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4"/>
        <v>0</v>
      </c>
      <c r="P181" s="53"/>
      <c r="Q181" s="53"/>
    </row>
    <row r="182" spans="1:17">
      <c r="A182" s="12" t="s">
        <v>184</v>
      </c>
      <c r="B182" s="13"/>
      <c r="C182" s="13">
        <v>0</v>
      </c>
      <c r="D182" s="13">
        <v>0</v>
      </c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4"/>
        <v>0</v>
      </c>
      <c r="P182" s="53"/>
      <c r="Q182" s="53"/>
    </row>
    <row r="183" spans="1:17">
      <c r="A183" s="12" t="s">
        <v>185</v>
      </c>
      <c r="B183" s="13"/>
      <c r="C183" s="13">
        <v>0</v>
      </c>
      <c r="D183" s="13">
        <v>0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4"/>
        <v>0</v>
      </c>
      <c r="P183" s="53"/>
      <c r="Q183" s="53"/>
    </row>
    <row r="184" spans="1:17">
      <c r="A184" s="12" t="s">
        <v>186</v>
      </c>
      <c r="B184" s="13"/>
      <c r="C184" s="13">
        <v>0</v>
      </c>
      <c r="D184" s="13">
        <v>0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4"/>
        <v>0</v>
      </c>
      <c r="P184" s="53"/>
      <c r="Q184" s="53"/>
    </row>
    <row r="185" spans="1:17">
      <c r="A185" s="12" t="s">
        <v>187</v>
      </c>
      <c r="B185" s="13"/>
      <c r="C185" s="13">
        <v>0</v>
      </c>
      <c r="D185" s="13">
        <v>0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4"/>
        <v>0</v>
      </c>
      <c r="P185" s="53"/>
      <c r="Q185" s="53"/>
    </row>
    <row r="186" spans="1:17">
      <c r="A186" s="12" t="s">
        <v>188</v>
      </c>
      <c r="B186" s="13"/>
      <c r="C186" s="13">
        <v>875660</v>
      </c>
      <c r="D186" s="13">
        <v>686365.56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4"/>
        <v>1562025.56</v>
      </c>
      <c r="P186" s="53"/>
      <c r="Q186" s="53"/>
    </row>
    <row r="187" spans="1:17">
      <c r="A187" s="12" t="s">
        <v>189</v>
      </c>
      <c r="B187" s="13"/>
      <c r="C187" s="13">
        <v>0</v>
      </c>
      <c r="D187" s="13">
        <v>0</v>
      </c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4"/>
        <v>0</v>
      </c>
      <c r="P187" s="53"/>
      <c r="Q187" s="53"/>
    </row>
    <row r="188" spans="1:17">
      <c r="A188" s="12" t="s">
        <v>190</v>
      </c>
      <c r="B188" s="13"/>
      <c r="C188" s="13">
        <v>0</v>
      </c>
      <c r="D188" s="13">
        <v>0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4"/>
        <v>0</v>
      </c>
      <c r="P188" s="53"/>
      <c r="Q188" s="53"/>
    </row>
    <row r="189" spans="1:17">
      <c r="A189" s="12" t="s">
        <v>191</v>
      </c>
      <c r="B189" s="13"/>
      <c r="C189" s="13">
        <v>0</v>
      </c>
      <c r="D189" s="13">
        <v>0</v>
      </c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4"/>
        <v>0</v>
      </c>
      <c r="P189" s="53"/>
      <c r="Q189" s="53"/>
    </row>
    <row r="190" spans="1:17">
      <c r="A190" s="12" t="s">
        <v>192</v>
      </c>
      <c r="B190" s="13"/>
      <c r="C190" s="13">
        <v>-22776002.039999962</v>
      </c>
      <c r="D190" s="13">
        <v>-4026712.358785063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4"/>
        <v>-26802714.398785025</v>
      </c>
      <c r="P190" s="53"/>
      <c r="Q190" s="53"/>
    </row>
    <row r="191" spans="1:17">
      <c r="A191" s="12" t="s">
        <v>193</v>
      </c>
      <c r="B191" s="13"/>
      <c r="C191" s="13">
        <v>19626799.049999941</v>
      </c>
      <c r="D191" s="13">
        <v>-810214.51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4"/>
        <v>18816584.53999994</v>
      </c>
      <c r="P191" s="53"/>
      <c r="Q191" s="53"/>
    </row>
    <row r="192" spans="1:17">
      <c r="A192" s="12" t="s">
        <v>194</v>
      </c>
      <c r="B192" s="13"/>
      <c r="C192" s="13">
        <v>-74661573.849999994</v>
      </c>
      <c r="D192" s="13">
        <v>275029.18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4"/>
        <v>-74386544.669999987</v>
      </c>
      <c r="P192" s="53"/>
      <c r="Q192" s="53"/>
    </row>
    <row r="193" spans="1:17">
      <c r="A193" s="12" t="s">
        <v>195</v>
      </c>
      <c r="B193" s="13"/>
      <c r="C193" s="13">
        <v>0</v>
      </c>
      <c r="D193" s="13">
        <v>0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4"/>
        <v>0</v>
      </c>
      <c r="P193" s="53"/>
      <c r="Q193" s="53"/>
    </row>
    <row r="194" spans="1:17">
      <c r="A194" s="12" t="s">
        <v>146</v>
      </c>
      <c r="B194" s="13"/>
      <c r="C194" s="13">
        <v>-52281806.349999979</v>
      </c>
      <c r="D194" s="13">
        <v>15861009.349999974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4"/>
        <v>-36420797.000000007</v>
      </c>
      <c r="P194" s="53"/>
      <c r="Q194" s="53"/>
    </row>
    <row r="195" spans="1:17">
      <c r="A195" s="12" t="s">
        <v>196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53"/>
      <c r="Q195" s="53"/>
    </row>
    <row r="196" spans="1:17">
      <c r="A196" s="12" t="s">
        <v>197</v>
      </c>
      <c r="B196" s="13"/>
      <c r="C196" s="13">
        <v>0</v>
      </c>
      <c r="D196" s="13">
        <v>0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53"/>
      <c r="Q196" s="53"/>
    </row>
    <row r="197" spans="1:17">
      <c r="A197" s="12" t="s">
        <v>198</v>
      </c>
      <c r="B197" s="13"/>
      <c r="C197" s="13">
        <v>0</v>
      </c>
      <c r="D197" s="13">
        <v>0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53"/>
      <c r="Q197" s="53"/>
    </row>
    <row r="198" spans="1:17">
      <c r="A198" s="12" t="s">
        <v>199</v>
      </c>
      <c r="B198" s="13"/>
      <c r="C198" s="13">
        <v>0</v>
      </c>
      <c r="D198" s="13">
        <v>0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53"/>
      <c r="Q198" s="53"/>
    </row>
    <row r="199" spans="1:17">
      <c r="A199" s="12" t="s">
        <v>200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53"/>
      <c r="Q199" s="53"/>
    </row>
    <row r="200" spans="1:17">
      <c r="A200" s="12" t="s">
        <v>201</v>
      </c>
      <c r="B200" s="13"/>
      <c r="C200" s="13">
        <v>47994853.330000006</v>
      </c>
      <c r="D200" s="13">
        <v>60395847.690000013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60395847.690000013</v>
      </c>
      <c r="P200" s="53"/>
      <c r="Q200" s="53"/>
    </row>
    <row r="201" spans="1:17">
      <c r="A201" s="12" t="s">
        <v>202</v>
      </c>
      <c r="B201" s="13"/>
      <c r="C201" s="13">
        <v>93366476.599999994</v>
      </c>
      <c r="D201" s="13">
        <v>47994853.330000006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93366476.599999994</v>
      </c>
      <c r="P201" s="53"/>
      <c r="Q201" s="53"/>
    </row>
    <row r="202" spans="1:17">
      <c r="A202" s="12" t="s">
        <v>203</v>
      </c>
      <c r="B202" s="13"/>
      <c r="C202" s="13">
        <v>0</v>
      </c>
      <c r="D202" s="13">
        <v>0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53"/>
      <c r="Q202" s="53"/>
    </row>
    <row r="203" spans="1:17">
      <c r="A203" s="12" t="s">
        <v>204</v>
      </c>
      <c r="B203" s="13"/>
      <c r="C203" s="13">
        <v>0</v>
      </c>
      <c r="D203" s="13">
        <v>0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53"/>
      <c r="Q203" s="53"/>
    </row>
    <row r="204" spans="1:17">
      <c r="A204" s="12" t="s">
        <v>205</v>
      </c>
      <c r="B204" s="13"/>
      <c r="C204" s="13">
        <v>-45371623.269999988</v>
      </c>
      <c r="D204" s="13">
        <v>12400994.360000007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-32970628.909999982</v>
      </c>
      <c r="P204" s="53"/>
      <c r="Q204" s="53"/>
    </row>
    <row r="206" spans="1:17" s="1" customFormat="1" ht="12">
      <c r="C206" s="1">
        <f>C175-C123</f>
        <v>0</v>
      </c>
      <c r="D206" s="1">
        <f t="shared" ref="D206:O206" si="5">D175-D123</f>
        <v>0</v>
      </c>
      <c r="E206" s="1">
        <f t="shared" si="5"/>
        <v>0</v>
      </c>
      <c r="F206" s="1">
        <f t="shared" si="5"/>
        <v>0</v>
      </c>
      <c r="G206" s="1">
        <f t="shared" si="5"/>
        <v>0</v>
      </c>
      <c r="H206" s="1">
        <f t="shared" si="5"/>
        <v>0</v>
      </c>
      <c r="I206" s="1">
        <f t="shared" si="5"/>
        <v>0</v>
      </c>
      <c r="J206" s="1">
        <f t="shared" si="5"/>
        <v>0</v>
      </c>
      <c r="K206" s="1">
        <f t="shared" si="5"/>
        <v>0</v>
      </c>
      <c r="L206" s="1">
        <f t="shared" si="5"/>
        <v>0</v>
      </c>
      <c r="M206" s="1">
        <f t="shared" si="5"/>
        <v>0</v>
      </c>
      <c r="N206" s="1">
        <f t="shared" si="5"/>
        <v>0</v>
      </c>
      <c r="O206" s="1">
        <f t="shared" si="5"/>
        <v>0</v>
      </c>
      <c r="P206" s="52"/>
      <c r="Q206" s="52"/>
    </row>
    <row r="207" spans="1:17" s="1" customFormat="1" ht="12">
      <c r="C207" s="1">
        <f>C194-C144</f>
        <v>0</v>
      </c>
      <c r="D207" s="1">
        <f t="shared" ref="D207:O208" si="6">D194-D144</f>
        <v>-3.5390257835388184E-8</v>
      </c>
      <c r="E207" s="1">
        <f t="shared" si="6"/>
        <v>0</v>
      </c>
      <c r="F207" s="1">
        <f>F194-F144</f>
        <v>0</v>
      </c>
      <c r="G207" s="1">
        <f t="shared" si="6"/>
        <v>0</v>
      </c>
      <c r="H207" s="1">
        <f t="shared" si="6"/>
        <v>0</v>
      </c>
      <c r="I207" s="1">
        <f t="shared" si="6"/>
        <v>0</v>
      </c>
      <c r="J207" s="1">
        <f t="shared" si="6"/>
        <v>0</v>
      </c>
      <c r="K207" s="1">
        <f t="shared" si="6"/>
        <v>0</v>
      </c>
      <c r="L207" s="1">
        <f t="shared" si="6"/>
        <v>0</v>
      </c>
      <c r="M207" s="1">
        <f t="shared" si="6"/>
        <v>0</v>
      </c>
      <c r="N207" s="1">
        <f t="shared" si="6"/>
        <v>0</v>
      </c>
      <c r="O207" s="1">
        <f t="shared" si="6"/>
        <v>0</v>
      </c>
      <c r="P207" s="52"/>
      <c r="Q207" s="52"/>
    </row>
    <row r="208" spans="1:17" s="1" customFormat="1" ht="12">
      <c r="C208" s="1">
        <f>C200-C7</f>
        <v>-13999999.999999993</v>
      </c>
      <c r="D208" s="1">
        <f t="shared" ref="D208:N208" si="7">D200-D7</f>
        <v>-9999999.9999999851</v>
      </c>
      <c r="E208" s="1">
        <f t="shared" si="7"/>
        <v>0</v>
      </c>
      <c r="F208" s="1">
        <f t="shared" si="7"/>
        <v>0</v>
      </c>
      <c r="G208" s="1">
        <f t="shared" si="7"/>
        <v>0</v>
      </c>
      <c r="H208" s="1">
        <f t="shared" si="7"/>
        <v>0</v>
      </c>
      <c r="I208" s="1">
        <f t="shared" si="7"/>
        <v>0</v>
      </c>
      <c r="J208" s="1">
        <f t="shared" si="7"/>
        <v>0</v>
      </c>
      <c r="K208" s="1">
        <f t="shared" si="7"/>
        <v>0</v>
      </c>
      <c r="L208" s="1">
        <f t="shared" si="7"/>
        <v>0</v>
      </c>
      <c r="M208" s="1">
        <f t="shared" si="7"/>
        <v>0</v>
      </c>
      <c r="N208" s="1">
        <f t="shared" si="7"/>
        <v>0</v>
      </c>
      <c r="O208" s="1">
        <f t="shared" si="6"/>
        <v>0</v>
      </c>
      <c r="P208" s="52"/>
      <c r="Q208" s="52"/>
    </row>
    <row r="209" spans="3:17" s="1" customFormat="1" ht="12">
      <c r="C209" s="1">
        <f>B90+C124-C90</f>
        <v>0</v>
      </c>
      <c r="D209" s="1">
        <f t="shared" ref="D209:O209" si="8">C90+D124-D90</f>
        <v>0</v>
      </c>
      <c r="E209" s="1">
        <f t="shared" si="8"/>
        <v>555025831.50968504</v>
      </c>
      <c r="F209" s="1">
        <f t="shared" si="8"/>
        <v>0</v>
      </c>
      <c r="G209" s="1">
        <f t="shared" si="8"/>
        <v>0</v>
      </c>
      <c r="H209" s="1">
        <f t="shared" si="8"/>
        <v>0</v>
      </c>
      <c r="I209" s="1">
        <f t="shared" si="8"/>
        <v>0</v>
      </c>
      <c r="J209" s="1">
        <f t="shared" si="8"/>
        <v>0</v>
      </c>
      <c r="K209" s="1">
        <f t="shared" si="8"/>
        <v>0</v>
      </c>
      <c r="L209" s="1">
        <f t="shared" si="8"/>
        <v>0</v>
      </c>
      <c r="M209" s="1">
        <f t="shared" si="8"/>
        <v>0</v>
      </c>
      <c r="N209" s="1">
        <f t="shared" si="8"/>
        <v>0</v>
      </c>
      <c r="O209" s="1">
        <f t="shared" si="8"/>
        <v>11577638.209585033</v>
      </c>
      <c r="P209" s="52"/>
      <c r="Q209" s="52"/>
    </row>
    <row r="211" spans="3:17">
      <c r="C211" s="31"/>
      <c r="D211" s="31"/>
      <c r="E211" s="35"/>
    </row>
    <row r="212" spans="3:17">
      <c r="E212" s="38"/>
      <c r="I212" s="31">
        <f>I208-'九江（单体）2020'!I208-天祺2020!I208-池州天赐2020!I208-东至天孚2020!I208-天赐中硝2020!I208</f>
        <v>0</v>
      </c>
      <c r="N212" s="1"/>
    </row>
    <row r="213" spans="3:17">
      <c r="C213" s="31"/>
      <c r="N213" s="1"/>
    </row>
    <row r="214" spans="3:17">
      <c r="E214" s="31"/>
    </row>
    <row r="215" spans="3:17">
      <c r="N215" s="31"/>
    </row>
  </sheetData>
  <phoneticPr fontId="108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R215"/>
  <sheetViews>
    <sheetView workbookViewId="0">
      <pane xSplit="1" ySplit="5" topLeftCell="B30" activePane="bottomRight" state="frozen"/>
      <selection pane="topRight"/>
      <selection pane="bottomLeft"/>
      <selection pane="bottomRight" activeCell="C48" sqref="C48:D48"/>
    </sheetView>
  </sheetViews>
  <sheetFormatPr defaultColWidth="9" defaultRowHeight="13.5"/>
  <cols>
    <col min="1" max="1" width="26.75" customWidth="1"/>
    <col min="2" max="7" width="14.875" customWidth="1"/>
    <col min="8" max="9" width="16.75" customWidth="1"/>
    <col min="10" max="10" width="14.875" customWidth="1"/>
    <col min="11" max="11" width="16.875" customWidth="1"/>
    <col min="12" max="15" width="14.875" customWidth="1"/>
    <col min="16" max="16" width="18.375" customWidth="1"/>
    <col min="17" max="17" width="19.875" customWidth="1"/>
    <col min="18" max="18" width="19.75" customWidth="1"/>
  </cols>
  <sheetData>
    <row r="1" spans="1:15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5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2" t="s">
        <v>19</v>
      </c>
      <c r="B7" s="13">
        <v>88523718.049999997</v>
      </c>
      <c r="C7" s="13">
        <v>51846052.100000001</v>
      </c>
      <c r="D7" s="13">
        <v>58665206.409999996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12" t="s">
        <v>21</v>
      </c>
      <c r="B9" s="13">
        <v>36158719.600000001</v>
      </c>
      <c r="C9" s="13">
        <v>11309536.16</v>
      </c>
      <c r="D9" s="13">
        <v>14271369.710000001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2" t="s">
        <v>22</v>
      </c>
      <c r="B10" s="13">
        <v>426733799.95999998</v>
      </c>
      <c r="C10" s="13">
        <v>435358655.28999996</v>
      </c>
      <c r="D10" s="13">
        <v>438427288.06999999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12" t="s">
        <v>23</v>
      </c>
      <c r="B11" s="13">
        <v>10927197.75</v>
      </c>
      <c r="C11" s="13">
        <v>10927197.75</v>
      </c>
      <c r="D11" s="13">
        <v>10927197.75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12" t="s">
        <v>24</v>
      </c>
      <c r="B12" s="14">
        <v>415806602.20999998</v>
      </c>
      <c r="C12" s="14">
        <v>424431457.53999996</v>
      </c>
      <c r="D12" s="14">
        <v>427500090.31999999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12" t="s">
        <v>25</v>
      </c>
      <c r="B13" s="13">
        <v>194322756.72999999</v>
      </c>
      <c r="C13" s="13">
        <v>204128650.55000001</v>
      </c>
      <c r="D13" s="13">
        <v>214406030.89999998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2" t="s">
        <v>26</v>
      </c>
      <c r="B14" s="13">
        <v>0</v>
      </c>
      <c r="C14" s="13">
        <v>0</v>
      </c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2" t="s">
        <v>27</v>
      </c>
      <c r="B15" s="13">
        <v>0</v>
      </c>
      <c r="C15" s="13">
        <v>0</v>
      </c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2" t="s">
        <v>28</v>
      </c>
      <c r="B16" s="13">
        <v>36035116.32</v>
      </c>
      <c r="C16" s="13">
        <v>35808755.609999999</v>
      </c>
      <c r="D16" s="13">
        <v>37636397.619999997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2" t="s">
        <v>29</v>
      </c>
      <c r="B17" s="13">
        <v>538130.09</v>
      </c>
      <c r="C17" s="13">
        <v>538130.09</v>
      </c>
      <c r="D17" s="13">
        <v>538130.09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2" t="s">
        <v>30</v>
      </c>
      <c r="B18" s="14">
        <v>35496986.229999997</v>
      </c>
      <c r="C18" s="14">
        <v>35270625.519999996</v>
      </c>
      <c r="D18" s="14">
        <v>37098267.529999994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 t="s">
        <v>31</v>
      </c>
      <c r="B19" s="13">
        <v>158880250.88999999</v>
      </c>
      <c r="C19" s="13">
        <v>198497060.53999999</v>
      </c>
      <c r="D19" s="13">
        <v>196332074.53000003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2" t="s">
        <v>32</v>
      </c>
      <c r="B20" s="13">
        <v>0</v>
      </c>
      <c r="C20" s="13">
        <v>0</v>
      </c>
      <c r="D20" s="13">
        <v>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2" t="s">
        <v>33</v>
      </c>
      <c r="B21" s="14">
        <v>158880250.88999999</v>
      </c>
      <c r="C21" s="14">
        <v>198497060.53999999</v>
      </c>
      <c r="D21" s="14">
        <v>196332074.53000003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 t="s">
        <v>34</v>
      </c>
      <c r="B22" s="14">
        <v>0</v>
      </c>
      <c r="C22" s="14">
        <v>0</v>
      </c>
      <c r="D22" s="14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2" t="s">
        <v>35</v>
      </c>
      <c r="B23" s="13">
        <v>0</v>
      </c>
      <c r="C23" s="13">
        <v>0</v>
      </c>
      <c r="D23" s="13"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2" t="s">
        <v>36</v>
      </c>
      <c r="B24" s="13">
        <v>21984711.760000002</v>
      </c>
      <c r="C24" s="13">
        <v>21885213.600000001</v>
      </c>
      <c r="D24" s="13">
        <v>44593223.880000003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2" t="s">
        <v>37</v>
      </c>
      <c r="B25" s="14">
        <v>951173745.47000003</v>
      </c>
      <c r="C25" s="14">
        <v>947368596.00999987</v>
      </c>
      <c r="D25" s="14">
        <v>992866263.27999985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2" t="s">
        <v>38</v>
      </c>
      <c r="B26" s="13"/>
      <c r="C26" s="13"/>
      <c r="D26" s="13"/>
      <c r="E26" s="13"/>
      <c r="F26" s="13"/>
      <c r="G26" s="13"/>
      <c r="H26" s="48"/>
      <c r="I26" s="13"/>
      <c r="J26" s="13"/>
      <c r="K26" s="13"/>
      <c r="L26" s="13"/>
      <c r="M26" s="13"/>
      <c r="N26" s="13"/>
      <c r="O26" s="13"/>
    </row>
    <row r="27" spans="1:15">
      <c r="A27" s="12" t="s">
        <v>39</v>
      </c>
      <c r="B27" s="13">
        <v>6000000</v>
      </c>
      <c r="C27" s="13">
        <v>6000000</v>
      </c>
      <c r="D27" s="13">
        <v>6000000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2" t="s">
        <v>40</v>
      </c>
      <c r="B28" s="13">
        <v>0</v>
      </c>
      <c r="C28" s="13">
        <v>0</v>
      </c>
      <c r="D28" s="13">
        <v>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2" t="s">
        <v>41</v>
      </c>
      <c r="B29" s="13">
        <v>0</v>
      </c>
      <c r="C29" s="13">
        <v>0</v>
      </c>
      <c r="D29" s="13">
        <v>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2" t="s">
        <v>42</v>
      </c>
      <c r="B30" s="13">
        <v>368328515.93000001</v>
      </c>
      <c r="C30" s="13">
        <v>368328515.93000001</v>
      </c>
      <c r="D30" s="13">
        <v>368328515.93000001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2" t="s">
        <v>43</v>
      </c>
      <c r="B31" s="13">
        <v>0</v>
      </c>
      <c r="C31" s="13">
        <v>0</v>
      </c>
      <c r="D31" s="13">
        <v>0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2" t="s">
        <v>44</v>
      </c>
      <c r="B32" s="14">
        <v>368328515.93000001</v>
      </c>
      <c r="C32" s="14">
        <v>368328515.93000001</v>
      </c>
      <c r="D32" s="14">
        <v>368328515.93000001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50" t="s">
        <v>45</v>
      </c>
      <c r="B33" s="14">
        <v>76948312.390000001</v>
      </c>
      <c r="C33" s="14">
        <v>76948312.390000001</v>
      </c>
      <c r="D33" s="14">
        <v>76948312.390000001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2" t="s">
        <v>46</v>
      </c>
      <c r="B34" s="13">
        <v>0</v>
      </c>
      <c r="C34" s="13">
        <v>0</v>
      </c>
      <c r="D34" s="13">
        <v>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2" t="s">
        <v>47</v>
      </c>
      <c r="B35" s="13">
        <v>1373841841.1700001</v>
      </c>
      <c r="C35" s="13">
        <v>1373841841.1700001</v>
      </c>
      <c r="D35" s="13">
        <v>1383007962.23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2" t="s">
        <v>48</v>
      </c>
      <c r="B36" s="13">
        <v>344879335.19999999</v>
      </c>
      <c r="C36" s="13">
        <v>356533762.79000002</v>
      </c>
      <c r="D36" s="13">
        <v>368048143.43000001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2" t="s">
        <v>49</v>
      </c>
      <c r="B37" s="14">
        <v>1028962505.97</v>
      </c>
      <c r="C37" s="14">
        <v>1017308078.3800001</v>
      </c>
      <c r="D37" s="14">
        <v>1014959818.8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 t="s">
        <v>50</v>
      </c>
      <c r="B38" s="13">
        <v>0</v>
      </c>
      <c r="C38" s="13">
        <v>0</v>
      </c>
      <c r="D38" s="13">
        <v>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2" t="s">
        <v>51</v>
      </c>
      <c r="B39" s="14">
        <v>1028962505.97</v>
      </c>
      <c r="C39" s="14">
        <v>1017308078.3800001</v>
      </c>
      <c r="D39" s="14">
        <v>1014959818.8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2" t="s">
        <v>52</v>
      </c>
      <c r="B40" s="13">
        <v>83378046.069999993</v>
      </c>
      <c r="C40" s="13">
        <v>98042135.969999999</v>
      </c>
      <c r="D40" s="13">
        <v>88351093.540000007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2" t="s">
        <v>53</v>
      </c>
      <c r="B41" s="13">
        <v>0</v>
      </c>
      <c r="C41" s="13">
        <v>0</v>
      </c>
      <c r="D41" s="13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2" t="s">
        <v>54</v>
      </c>
      <c r="B42" s="14">
        <v>83378046.069999993</v>
      </c>
      <c r="C42" s="14">
        <v>98042135.969999999</v>
      </c>
      <c r="D42" s="14">
        <v>88351093.540000007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2" t="s">
        <v>55</v>
      </c>
      <c r="B43" s="13">
        <v>10445835.199999999</v>
      </c>
      <c r="C43" s="13">
        <v>9160245.8200000003</v>
      </c>
      <c r="D43" s="13">
        <v>9079144.3800000008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2" t="s">
        <v>56</v>
      </c>
      <c r="B44" s="13">
        <v>0</v>
      </c>
      <c r="C44" s="13">
        <v>0</v>
      </c>
      <c r="D44" s="13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2" t="s">
        <v>57</v>
      </c>
      <c r="B45" s="13">
        <v>0</v>
      </c>
      <c r="C45" s="13">
        <v>0</v>
      </c>
      <c r="D45" s="13"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2" t="s">
        <v>58</v>
      </c>
      <c r="B46" s="13">
        <v>0</v>
      </c>
      <c r="C46" s="13">
        <v>0</v>
      </c>
      <c r="D46" s="13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2" t="s">
        <v>59</v>
      </c>
      <c r="B47" s="13">
        <v>81170204.849999994</v>
      </c>
      <c r="C47" s="13">
        <v>80999323.040000007</v>
      </c>
      <c r="D47" s="13">
        <v>80828441.230000004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2" t="s">
        <v>60</v>
      </c>
      <c r="B48" s="13">
        <v>0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2" t="s">
        <v>61</v>
      </c>
      <c r="B49" s="14">
        <v>81170204.849999994</v>
      </c>
      <c r="C49" s="14">
        <v>80999323.040000007</v>
      </c>
      <c r="D49" s="14">
        <v>80828441.230000004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>
      <c r="A50" s="12" t="s">
        <v>62</v>
      </c>
      <c r="B50" s="13">
        <v>0</v>
      </c>
      <c r="C50" s="13">
        <v>0</v>
      </c>
      <c r="D50" s="13">
        <v>0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2" t="s">
        <v>63</v>
      </c>
      <c r="B51" s="13">
        <v>0</v>
      </c>
      <c r="C51" s="13">
        <v>0</v>
      </c>
      <c r="D51" s="13">
        <v>0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2" t="s">
        <v>64</v>
      </c>
      <c r="B52" s="13">
        <v>369337.1</v>
      </c>
      <c r="C52" s="13">
        <v>360811.89</v>
      </c>
      <c r="D52" s="13">
        <v>352286.68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2" t="s">
        <v>65</v>
      </c>
      <c r="B53" s="13">
        <v>1998261.69</v>
      </c>
      <c r="C53" s="13">
        <v>1998261.69</v>
      </c>
      <c r="D53" s="13">
        <v>1998261.69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2" t="s">
        <v>66</v>
      </c>
      <c r="B54" s="13">
        <v>10663443.1</v>
      </c>
      <c r="C54" s="13">
        <v>10537513.109999999</v>
      </c>
      <c r="D54" s="13">
        <v>11126864.320000002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2" t="s">
        <v>67</v>
      </c>
      <c r="B55" s="14">
        <v>1668264462.3</v>
      </c>
      <c r="C55" s="14">
        <v>1669683198.2200003</v>
      </c>
      <c r="D55" s="14">
        <v>1657972738.9600003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>
      <c r="A56" s="12" t="s">
        <v>68</v>
      </c>
      <c r="B56" s="15">
        <v>2619438207.77</v>
      </c>
      <c r="C56" s="15">
        <v>2617051794.23</v>
      </c>
      <c r="D56" s="15">
        <v>2650839002.2400002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2" t="s">
        <v>69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2" t="s">
        <v>70</v>
      </c>
      <c r="B59" s="13">
        <v>192846320</v>
      </c>
      <c r="C59" s="13">
        <v>192846320</v>
      </c>
      <c r="D59" s="13">
        <v>192846320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2" t="s">
        <v>71</v>
      </c>
      <c r="B60" s="13">
        <v>0</v>
      </c>
      <c r="C60" s="13">
        <v>0</v>
      </c>
      <c r="D60" s="13">
        <v>0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2" t="s">
        <v>72</v>
      </c>
      <c r="B61" s="13">
        <v>70000000</v>
      </c>
      <c r="C61" s="13">
        <v>70000000</v>
      </c>
      <c r="D61" s="13">
        <v>50000000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2" t="s">
        <v>73</v>
      </c>
      <c r="B62" s="13">
        <v>497707719.95999998</v>
      </c>
      <c r="C62" s="13">
        <v>488436137.15000004</v>
      </c>
      <c r="D62" s="13">
        <v>530657520.55000001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2" t="s">
        <v>74</v>
      </c>
      <c r="B63" s="13">
        <v>296128161.26999998</v>
      </c>
      <c r="C63" s="13">
        <v>262819597.78</v>
      </c>
      <c r="D63" s="13">
        <v>262116801.34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2" t="s">
        <v>75</v>
      </c>
      <c r="B64" s="13">
        <v>15214739.57</v>
      </c>
      <c r="C64" s="13">
        <v>9389442.1099999994</v>
      </c>
      <c r="D64" s="13">
        <v>10475905.91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2" t="s">
        <v>76</v>
      </c>
      <c r="B65" s="13">
        <v>4557764.38</v>
      </c>
      <c r="C65" s="13">
        <v>2047435.9900000021</v>
      </c>
      <c r="D65" s="13">
        <v>5129744.18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2" t="s">
        <v>77</v>
      </c>
      <c r="B66" s="13">
        <v>693585.77</v>
      </c>
      <c r="C66" s="13">
        <v>1427286.87</v>
      </c>
      <c r="D66" s="13">
        <v>2113652.4300000002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2" t="s">
        <v>78</v>
      </c>
      <c r="B67" s="13">
        <v>0</v>
      </c>
      <c r="C67" s="13">
        <v>0</v>
      </c>
      <c r="D67" s="13"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2" t="s">
        <v>79</v>
      </c>
      <c r="B68" s="13">
        <v>19601895.739999998</v>
      </c>
      <c r="C68" s="13">
        <v>24584515.289999992</v>
      </c>
      <c r="D68" s="13">
        <v>28163576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2" t="s">
        <v>80</v>
      </c>
      <c r="B69" s="13">
        <v>0</v>
      </c>
      <c r="C69" s="13">
        <v>0</v>
      </c>
      <c r="D69" s="13">
        <v>0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2" t="s">
        <v>81</v>
      </c>
      <c r="B70" s="13">
        <v>0</v>
      </c>
      <c r="C70" s="13">
        <v>0</v>
      </c>
      <c r="D70" s="13">
        <v>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2" t="s">
        <v>82</v>
      </c>
      <c r="B71" s="13">
        <v>0</v>
      </c>
      <c r="C71" s="13">
        <v>33436324.079999998</v>
      </c>
      <c r="D71" s="13">
        <v>33436324.079999998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2" t="s">
        <v>83</v>
      </c>
      <c r="B72" s="14">
        <v>1096750186.6900001</v>
      </c>
      <c r="C72" s="14">
        <v>1084987059.27</v>
      </c>
      <c r="D72" s="14">
        <v>1114939844.4899998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2" t="s">
        <v>84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2" t="s">
        <v>85</v>
      </c>
      <c r="B74" s="13">
        <v>0</v>
      </c>
      <c r="C74" s="13">
        <v>0</v>
      </c>
      <c r="D74" s="13">
        <v>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2" t="s">
        <v>86</v>
      </c>
      <c r="B75" s="13">
        <v>0</v>
      </c>
      <c r="C75" s="13">
        <v>0</v>
      </c>
      <c r="D75" s="13">
        <v>0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2" t="s">
        <v>87</v>
      </c>
      <c r="B76" s="13">
        <v>0</v>
      </c>
      <c r="C76" s="13">
        <v>0</v>
      </c>
      <c r="D76" s="13">
        <v>0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2" t="s">
        <v>88</v>
      </c>
      <c r="B77" s="13">
        <v>0</v>
      </c>
      <c r="C77" s="13">
        <v>0</v>
      </c>
      <c r="D77" s="13">
        <v>0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2" t="s">
        <v>89</v>
      </c>
      <c r="B78" s="13">
        <v>147769.09</v>
      </c>
      <c r="C78" s="13">
        <v>147769.09</v>
      </c>
      <c r="D78" s="13">
        <v>147769.09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2" t="s">
        <v>90</v>
      </c>
      <c r="B79" s="13">
        <v>0</v>
      </c>
      <c r="C79" s="13">
        <v>0</v>
      </c>
      <c r="D79" s="13">
        <v>0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2" t="s">
        <v>91</v>
      </c>
      <c r="B80" s="13">
        <v>0</v>
      </c>
      <c r="C80" s="13">
        <v>0</v>
      </c>
      <c r="D80" s="13">
        <v>0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6">
      <c r="A81" s="12" t="s">
        <v>92</v>
      </c>
      <c r="B81" s="13">
        <v>0</v>
      </c>
      <c r="C81" s="13">
        <v>0</v>
      </c>
      <c r="D81" s="13">
        <v>0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6">
      <c r="A82" s="12" t="s">
        <v>93</v>
      </c>
      <c r="B82" s="14">
        <v>147769.09</v>
      </c>
      <c r="C82" s="14">
        <v>147769.09</v>
      </c>
      <c r="D82" s="14">
        <v>147769.09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6">
      <c r="A83" s="12" t="s">
        <v>94</v>
      </c>
      <c r="B83" s="15">
        <v>1096897955.78</v>
      </c>
      <c r="C83" s="15">
        <v>1085134828.3599999</v>
      </c>
      <c r="D83" s="15">
        <v>1115087613.5799997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6">
      <c r="A84" s="12" t="s">
        <v>95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6">
      <c r="A85" s="12" t="s">
        <v>96</v>
      </c>
      <c r="B85" s="13">
        <v>407000000</v>
      </c>
      <c r="C85" s="13">
        <v>407000000</v>
      </c>
      <c r="D85" s="13">
        <v>407000000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6">
      <c r="A86" s="12" t="s">
        <v>97</v>
      </c>
      <c r="B86" s="13">
        <v>558587388.76999998</v>
      </c>
      <c r="C86" s="13">
        <v>558587388.76999998</v>
      </c>
      <c r="D86" s="13">
        <v>558587388.76999998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6">
      <c r="A87" s="12" t="s">
        <v>98</v>
      </c>
      <c r="B87" s="13">
        <v>0</v>
      </c>
      <c r="C87" s="13">
        <v>0</v>
      </c>
      <c r="D87" s="13">
        <v>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6">
      <c r="A88" s="12" t="s">
        <v>99</v>
      </c>
      <c r="B88" s="13">
        <v>0</v>
      </c>
      <c r="C88" s="13">
        <v>0</v>
      </c>
      <c r="D88" s="13">
        <v>0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6">
      <c r="A89" s="12" t="s">
        <v>100</v>
      </c>
      <c r="B89" s="13">
        <v>55711433.329999998</v>
      </c>
      <c r="C89" s="16">
        <v>55711433.329999998</v>
      </c>
      <c r="D89" s="16">
        <v>55711433.329999998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31"/>
    </row>
    <row r="90" spans="1:16">
      <c r="A90" s="12" t="s">
        <v>101</v>
      </c>
      <c r="B90" s="13">
        <v>501241429.88999999</v>
      </c>
      <c r="C90" s="16">
        <v>510618143.76999998</v>
      </c>
      <c r="D90" s="16">
        <v>514452566.56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6">
      <c r="A91" s="12" t="s">
        <v>102</v>
      </c>
      <c r="B91" s="14">
        <v>1522540251.99</v>
      </c>
      <c r="C91" s="14">
        <v>1531916965.8699999</v>
      </c>
      <c r="D91" s="14">
        <v>1535751388.6600001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6">
      <c r="A92" s="12" t="s">
        <v>103</v>
      </c>
      <c r="B92" s="13">
        <v>0</v>
      </c>
      <c r="C92" s="13">
        <v>0</v>
      </c>
      <c r="D92" s="13">
        <v>0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6">
      <c r="A93" s="12" t="s">
        <v>104</v>
      </c>
      <c r="B93" s="15">
        <v>1522540251.99</v>
      </c>
      <c r="C93" s="15">
        <v>1531916965.8699999</v>
      </c>
      <c r="D93" s="15">
        <v>1535751388.6600001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6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6">
      <c r="A95" s="17" t="s">
        <v>105</v>
      </c>
      <c r="B95" s="18">
        <v>2619438207.77</v>
      </c>
      <c r="C95" s="18">
        <v>2617051794.2299995</v>
      </c>
      <c r="D95" s="18">
        <v>2650839002.2399998</v>
      </c>
      <c r="E95" s="18"/>
      <c r="F95" s="18"/>
      <c r="G95" s="18"/>
      <c r="H95" s="15"/>
      <c r="I95" s="18"/>
      <c r="J95" s="18"/>
      <c r="K95" s="18"/>
      <c r="L95" s="18"/>
      <c r="M95" s="18"/>
      <c r="N95" s="18"/>
      <c r="O95" s="18"/>
    </row>
    <row r="96" spans="1:16">
      <c r="A96" s="19"/>
      <c r="B96" s="20">
        <v>0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8" ht="18.75">
      <c r="A97" s="21" t="s">
        <v>106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1:18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8">
      <c r="A99" s="25" t="s">
        <v>1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</row>
    <row r="100" spans="1:18">
      <c r="A100" s="27" t="s">
        <v>107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spans="1:18">
      <c r="A101" s="10" t="s">
        <v>3</v>
      </c>
      <c r="B101" s="11" t="s">
        <v>4</v>
      </c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</row>
    <row r="102" spans="1:18">
      <c r="A102" s="12" t="s">
        <v>109</v>
      </c>
      <c r="B102" s="14"/>
      <c r="C102" s="14">
        <v>82505889.179999992</v>
      </c>
      <c r="D102" s="14">
        <v>83204626.549999997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>SUM(C102:N102)</f>
        <v>165710515.72999999</v>
      </c>
      <c r="P102" s="31"/>
      <c r="Q102" s="31"/>
      <c r="R102" s="31"/>
    </row>
    <row r="103" spans="1:18">
      <c r="A103" s="28" t="s">
        <v>110</v>
      </c>
      <c r="B103" s="13"/>
      <c r="C103" s="13">
        <v>79333854.769999996</v>
      </c>
      <c r="D103" s="13">
        <v>81210139.5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ref="O103:O128" si="0">SUM(C103:N103)</f>
        <v>160543994.26999998</v>
      </c>
      <c r="P103" s="31"/>
      <c r="Q103" s="31"/>
      <c r="R103" s="31"/>
    </row>
    <row r="104" spans="1:18">
      <c r="A104" s="28" t="s">
        <v>111</v>
      </c>
      <c r="B104" s="13"/>
      <c r="C104" s="13">
        <v>3172034.41</v>
      </c>
      <c r="D104" s="13">
        <v>1994487.05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0"/>
        <v>5166521.46</v>
      </c>
      <c r="P104" s="31"/>
      <c r="Q104" s="31"/>
      <c r="R104" s="31"/>
    </row>
    <row r="105" spans="1:18">
      <c r="A105" s="12" t="s">
        <v>112</v>
      </c>
      <c r="B105" s="14"/>
      <c r="C105" s="14">
        <v>62244131.829999998</v>
      </c>
      <c r="D105" s="14">
        <v>67975580.180000007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0"/>
        <v>130219712.01000001</v>
      </c>
      <c r="P105" s="31"/>
      <c r="Q105" s="31"/>
      <c r="R105" s="31"/>
    </row>
    <row r="106" spans="1:18">
      <c r="A106" s="28" t="s">
        <v>113</v>
      </c>
      <c r="B106" s="13"/>
      <c r="C106" s="13">
        <v>60021606.219999999</v>
      </c>
      <c r="D106" s="13">
        <v>66697078.43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0"/>
        <v>126718684.65000001</v>
      </c>
      <c r="P106" s="31"/>
      <c r="Q106" s="31"/>
      <c r="R106" s="31"/>
    </row>
    <row r="107" spans="1:18">
      <c r="A107" s="28" t="s">
        <v>114</v>
      </c>
      <c r="B107" s="13"/>
      <c r="C107" s="13">
        <v>2222525.61</v>
      </c>
      <c r="D107" s="13">
        <v>1278501.75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0"/>
        <v>3501027.36</v>
      </c>
      <c r="P107" s="31"/>
      <c r="Q107" s="31"/>
      <c r="R107" s="31"/>
    </row>
    <row r="108" spans="1:18">
      <c r="A108" s="12" t="s">
        <v>115</v>
      </c>
      <c r="B108" s="13"/>
      <c r="C108" s="13">
        <v>349965.48</v>
      </c>
      <c r="D108" s="13">
        <v>568442.28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0"/>
        <v>918407.76</v>
      </c>
      <c r="P108" s="31"/>
      <c r="Q108" s="31"/>
      <c r="R108" s="31"/>
    </row>
    <row r="109" spans="1:18">
      <c r="A109" s="12" t="s">
        <v>116</v>
      </c>
      <c r="B109" s="13"/>
      <c r="C109" s="13">
        <v>877171.87</v>
      </c>
      <c r="D109" s="13">
        <v>1171670.01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0"/>
        <v>2048841.88</v>
      </c>
      <c r="P109" s="31"/>
      <c r="Q109" s="31"/>
      <c r="R109" s="31"/>
    </row>
    <row r="110" spans="1:18">
      <c r="A110" s="12" t="s">
        <v>117</v>
      </c>
      <c r="B110" s="13"/>
      <c r="C110" s="13">
        <v>7131111.1100000003</v>
      </c>
      <c r="D110" s="13">
        <v>7691542.7699999996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0"/>
        <v>14822653.879999999</v>
      </c>
      <c r="P110" s="31"/>
      <c r="Q110" s="31"/>
      <c r="R110" s="31"/>
    </row>
    <row r="111" spans="1:18">
      <c r="A111" s="12" t="s">
        <v>118</v>
      </c>
      <c r="B111" s="13"/>
      <c r="C111" s="13">
        <v>982580.8</v>
      </c>
      <c r="D111" s="13">
        <v>716324.63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0"/>
        <v>1698905.4300000002</v>
      </c>
      <c r="P111" s="31" t="e">
        <f>O111+天祺2020!O111+#REF!+池州天赐2020!O111+东至天孚2020!O111+天赐中硝2020!O111</f>
        <v>#REF!</v>
      </c>
      <c r="Q111" s="31"/>
      <c r="R111" s="31"/>
    </row>
    <row r="112" spans="1:18">
      <c r="A112" s="12" t="s">
        <v>119</v>
      </c>
      <c r="B112" s="13"/>
      <c r="C112" s="13">
        <v>0</v>
      </c>
      <c r="D112" s="13"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0"/>
        <v>0</v>
      </c>
      <c r="P112" s="31"/>
      <c r="Q112" s="31"/>
      <c r="R112" s="31"/>
    </row>
    <row r="113" spans="1:18">
      <c r="A113" s="12" t="s">
        <v>120</v>
      </c>
      <c r="B113" s="13"/>
      <c r="C113" s="13">
        <v>0</v>
      </c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0"/>
        <v>0</v>
      </c>
      <c r="P113" s="31"/>
      <c r="Q113" s="31"/>
      <c r="R113" s="31"/>
    </row>
    <row r="114" spans="1:18">
      <c r="A114" s="28" t="s">
        <v>121</v>
      </c>
      <c r="B114" s="13"/>
      <c r="C114" s="13">
        <v>0</v>
      </c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0"/>
        <v>0</v>
      </c>
      <c r="P114" s="31"/>
      <c r="Q114" s="31"/>
      <c r="R114" s="31"/>
    </row>
    <row r="115" spans="1:18">
      <c r="A115" s="12" t="s">
        <v>122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0"/>
        <v>0</v>
      </c>
      <c r="P115" s="31"/>
      <c r="Q115" s="31"/>
      <c r="R115" s="31"/>
    </row>
    <row r="116" spans="1:18">
      <c r="A116" s="12" t="s">
        <v>123</v>
      </c>
      <c r="B116" s="13"/>
      <c r="C116" s="13">
        <v>0</v>
      </c>
      <c r="D116" s="13">
        <v>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f t="shared" si="0"/>
        <v>0</v>
      </c>
      <c r="P116" s="31"/>
      <c r="Q116" s="31"/>
      <c r="R116" s="31"/>
    </row>
    <row r="117" spans="1:18">
      <c r="A117" s="28" t="s">
        <v>124</v>
      </c>
      <c r="B117" s="13"/>
      <c r="C117" s="13">
        <v>110500</v>
      </c>
      <c r="D117" s="13">
        <v>0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0"/>
        <v>110500</v>
      </c>
      <c r="P117" s="31"/>
      <c r="Q117" s="31"/>
      <c r="R117" s="31"/>
    </row>
    <row r="118" spans="1:18">
      <c r="A118" s="12" t="s">
        <v>125</v>
      </c>
      <c r="B118" s="14"/>
      <c r="C118" s="14">
        <v>11031428.089999992</v>
      </c>
      <c r="D118" s="14">
        <v>5081066.6799999913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0"/>
        <v>16112494.769999985</v>
      </c>
      <c r="P118" s="31"/>
      <c r="Q118" s="31"/>
      <c r="R118" s="31"/>
    </row>
    <row r="119" spans="1:18">
      <c r="A119" s="12" t="s">
        <v>126</v>
      </c>
      <c r="B119" s="13"/>
      <c r="C119" s="13">
        <v>0</v>
      </c>
      <c r="D119" s="13">
        <v>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0"/>
        <v>0</v>
      </c>
      <c r="P119" s="31"/>
      <c r="Q119" s="31"/>
      <c r="R119" s="31"/>
    </row>
    <row r="120" spans="1:18">
      <c r="A120" s="12" t="s">
        <v>127</v>
      </c>
      <c r="B120" s="13"/>
      <c r="C120" s="13">
        <v>0</v>
      </c>
      <c r="D120" s="13">
        <v>569981.05000000005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0"/>
        <v>569981.05000000005</v>
      </c>
      <c r="P120" s="31"/>
      <c r="Q120" s="31"/>
      <c r="R120" s="31"/>
    </row>
    <row r="121" spans="1:18">
      <c r="A121" s="12" t="s">
        <v>128</v>
      </c>
      <c r="B121" s="14"/>
      <c r="C121" s="14">
        <v>11031428.089999992</v>
      </c>
      <c r="D121" s="14">
        <v>4511085.6299999915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0"/>
        <v>15542513.719999984</v>
      </c>
      <c r="P121" s="31">
        <f>O121*0.15</f>
        <v>2331377.0579999974</v>
      </c>
      <c r="Q121" s="31"/>
      <c r="R121" s="31"/>
    </row>
    <row r="122" spans="1:18">
      <c r="A122" s="28" t="s">
        <v>129</v>
      </c>
      <c r="B122" s="13"/>
      <c r="C122" s="13">
        <v>1654714.21</v>
      </c>
      <c r="D122" s="13">
        <v>676662.84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0"/>
        <v>2331377.0499999998</v>
      </c>
      <c r="P122" s="31"/>
      <c r="Q122" s="31"/>
      <c r="R122" s="31"/>
    </row>
    <row r="123" spans="1:18">
      <c r="A123" s="12" t="s">
        <v>130</v>
      </c>
      <c r="B123" s="14"/>
      <c r="C123" s="14">
        <v>9376713.8799999915</v>
      </c>
      <c r="D123" s="14">
        <v>3834422.7899999917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0"/>
        <v>13211136.669999983</v>
      </c>
      <c r="P123" s="31"/>
      <c r="Q123" s="31"/>
      <c r="R123" s="31"/>
    </row>
    <row r="124" spans="1:18">
      <c r="A124" s="12" t="s">
        <v>131</v>
      </c>
      <c r="B124" s="14"/>
      <c r="C124" s="14">
        <v>9376713.8799999915</v>
      </c>
      <c r="D124" s="14">
        <v>3834422.7899999917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si="0"/>
        <v>13211136.669999983</v>
      </c>
      <c r="P124" s="31"/>
      <c r="Q124" s="31"/>
      <c r="R124" s="31"/>
    </row>
    <row r="125" spans="1:18">
      <c r="A125" s="12" t="s">
        <v>132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>
        <f t="shared" si="0"/>
        <v>0</v>
      </c>
      <c r="P125" s="31"/>
      <c r="Q125" s="31"/>
      <c r="R125" s="31"/>
    </row>
    <row r="126" spans="1:18">
      <c r="A126" s="12" t="s">
        <v>133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>
        <f t="shared" si="0"/>
        <v>0</v>
      </c>
      <c r="P126" s="31"/>
      <c r="Q126" s="31"/>
      <c r="R126" s="31"/>
    </row>
    <row r="127" spans="1:18">
      <c r="A127" s="12" t="s">
        <v>134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>
        <f t="shared" si="0"/>
        <v>0</v>
      </c>
      <c r="P127" s="31"/>
      <c r="Q127" s="31"/>
    </row>
    <row r="128" spans="1:18">
      <c r="A128" s="12" t="s">
        <v>135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>
        <f t="shared" si="0"/>
        <v>0</v>
      </c>
      <c r="P128" s="31"/>
      <c r="Q128" s="31"/>
    </row>
    <row r="130" spans="1:17"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>
        <f t="shared" ref="O130" si="1">O123-(O114-O115+O119-O120+O116+O117)*0.85-O126</f>
        <v>13601695.562499983</v>
      </c>
    </row>
    <row r="131" spans="1:17">
      <c r="C131" s="31"/>
      <c r="D131" s="31"/>
      <c r="E131" s="31"/>
      <c r="F131" s="31"/>
      <c r="G131" s="31"/>
      <c r="H131" s="31"/>
    </row>
    <row r="132" spans="1:17">
      <c r="A132" s="33"/>
      <c r="B132" s="33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</row>
    <row r="133" spans="1:17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  <c r="P133" s="35"/>
      <c r="Q133" s="35"/>
    </row>
    <row r="134" spans="1:17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7">
      <c r="A135" s="12" t="s">
        <v>137</v>
      </c>
      <c r="B135" s="13"/>
      <c r="C135" s="13">
        <v>15680095.25</v>
      </c>
      <c r="D135" s="13">
        <v>58309949.520000003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73990044.770000011</v>
      </c>
      <c r="P135" s="31"/>
      <c r="Q135" s="31"/>
    </row>
    <row r="136" spans="1:17">
      <c r="A136" s="12" t="s">
        <v>138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9" si="2">SUM(C136:N136)</f>
        <v>0</v>
      </c>
      <c r="P136" s="31"/>
      <c r="Q136" s="31"/>
    </row>
    <row r="137" spans="1:17">
      <c r="A137" s="12" t="s">
        <v>139</v>
      </c>
      <c r="B137" s="13"/>
      <c r="C137" s="13">
        <v>1371067.4500000002</v>
      </c>
      <c r="D137" s="13">
        <v>300646.44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2"/>
        <v>1671713.8900000001</v>
      </c>
      <c r="P137" s="31"/>
      <c r="Q137" s="31"/>
    </row>
    <row r="138" spans="1:17">
      <c r="A138" s="12" t="s">
        <v>140</v>
      </c>
      <c r="B138" s="13"/>
      <c r="C138" s="13">
        <v>17051162.699999999</v>
      </c>
      <c r="D138" s="13">
        <v>58610595.960000001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2"/>
        <v>75661758.659999996</v>
      </c>
      <c r="P138" s="31"/>
      <c r="Q138" s="31"/>
    </row>
    <row r="139" spans="1:17">
      <c r="A139" s="12" t="s">
        <v>141</v>
      </c>
      <c r="B139" s="13"/>
      <c r="C139" s="13">
        <v>16175569.26</v>
      </c>
      <c r="D139" s="13">
        <v>27811307.460000001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2"/>
        <v>43986876.719999999</v>
      </c>
      <c r="P139" s="31"/>
      <c r="Q139" s="31"/>
    </row>
    <row r="140" spans="1:17">
      <c r="A140" s="12" t="s">
        <v>142</v>
      </c>
      <c r="B140" s="13"/>
      <c r="C140" s="13">
        <v>16553837.07</v>
      </c>
      <c r="D140" s="13">
        <v>10138952.99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2"/>
        <v>26692790.060000002</v>
      </c>
      <c r="P140" s="31"/>
      <c r="Q140" s="31"/>
    </row>
    <row r="141" spans="1:17">
      <c r="A141" s="12" t="s">
        <v>143</v>
      </c>
      <c r="B141" s="13"/>
      <c r="C141" s="13">
        <v>5097685.0799999991</v>
      </c>
      <c r="D141" s="13">
        <v>728860.57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2"/>
        <v>5826545.6499999994</v>
      </c>
      <c r="P141" s="31"/>
      <c r="Q141" s="31"/>
    </row>
    <row r="142" spans="1:17">
      <c r="A142" s="12" t="s">
        <v>144</v>
      </c>
      <c r="B142" s="13"/>
      <c r="C142" s="13">
        <v>28869973.419999994</v>
      </c>
      <c r="D142" s="13">
        <v>6810087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2"/>
        <v>35680060.419999994</v>
      </c>
      <c r="P142" s="31"/>
      <c r="Q142" s="31"/>
    </row>
    <row r="143" spans="1:17">
      <c r="A143" s="12" t="s">
        <v>145</v>
      </c>
      <c r="B143" s="13"/>
      <c r="C143" s="13">
        <v>66697064.829999991</v>
      </c>
      <c r="D143" s="13">
        <v>45489208.020000003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2"/>
        <v>112186272.84999999</v>
      </c>
      <c r="P143" s="31"/>
      <c r="Q143" s="31"/>
    </row>
    <row r="144" spans="1:17">
      <c r="A144" s="12" t="s">
        <v>146</v>
      </c>
      <c r="B144" s="13"/>
      <c r="C144" s="13">
        <v>-49645902.129999995</v>
      </c>
      <c r="D144" s="13">
        <v>13121387.939999998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2"/>
        <v>-36524514.189999998</v>
      </c>
      <c r="P144" s="31"/>
      <c r="Q144" s="31"/>
    </row>
    <row r="145" spans="1:17">
      <c r="A145" s="12" t="s">
        <v>147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2"/>
        <v>0</v>
      </c>
      <c r="P145" s="31"/>
      <c r="Q145" s="31"/>
    </row>
    <row r="146" spans="1:17">
      <c r="A146" s="12" t="s">
        <v>148</v>
      </c>
      <c r="B146" s="13"/>
      <c r="C146" s="13">
        <v>0</v>
      </c>
      <c r="D146" s="13">
        <v>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2"/>
        <v>0</v>
      </c>
      <c r="P146" s="31"/>
      <c r="Q146" s="31"/>
    </row>
    <row r="147" spans="1:17">
      <c r="A147" s="12" t="s">
        <v>149</v>
      </c>
      <c r="B147" s="13"/>
      <c r="C147" s="13">
        <v>0</v>
      </c>
      <c r="D147" s="13">
        <v>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2"/>
        <v>0</v>
      </c>
      <c r="P147" s="31"/>
      <c r="Q147" s="31"/>
    </row>
    <row r="148" spans="1:17">
      <c r="A148" s="12" t="s">
        <v>150</v>
      </c>
      <c r="B148" s="13"/>
      <c r="C148" s="13">
        <v>0</v>
      </c>
      <c r="D148" s="13">
        <v>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2"/>
        <v>0</v>
      </c>
      <c r="P148" s="31"/>
      <c r="Q148" s="31"/>
    </row>
    <row r="149" spans="1:17">
      <c r="A149" s="12" t="s">
        <v>151</v>
      </c>
      <c r="B149" s="13"/>
      <c r="C149" s="13">
        <v>0</v>
      </c>
      <c r="D149" s="13"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2"/>
        <v>0</v>
      </c>
      <c r="P149" s="31"/>
      <c r="Q149" s="31"/>
    </row>
    <row r="150" spans="1:17">
      <c r="A150" s="12" t="s">
        <v>152</v>
      </c>
      <c r="B150" s="13"/>
      <c r="C150" s="13">
        <v>0</v>
      </c>
      <c r="D150" s="13">
        <v>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2"/>
        <v>0</v>
      </c>
      <c r="P150" s="31"/>
      <c r="Q150" s="31"/>
    </row>
    <row r="151" spans="1:17">
      <c r="A151" s="12" t="s">
        <v>153</v>
      </c>
      <c r="B151" s="13"/>
      <c r="C151" s="13">
        <v>0</v>
      </c>
      <c r="D151" s="13">
        <v>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2"/>
        <v>0</v>
      </c>
      <c r="P151" s="31"/>
      <c r="Q151" s="31"/>
    </row>
    <row r="152" spans="1:17">
      <c r="A152" s="12" t="s">
        <v>154</v>
      </c>
      <c r="B152" s="13"/>
      <c r="C152" s="13">
        <v>20350682.010000002</v>
      </c>
      <c r="D152" s="13">
        <v>2307089.1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2"/>
        <v>22657771.110000003</v>
      </c>
      <c r="P152" s="31"/>
      <c r="Q152" s="31"/>
    </row>
    <row r="153" spans="1:17">
      <c r="A153" s="12" t="s">
        <v>155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2"/>
        <v>0</v>
      </c>
      <c r="P153" s="31">
        <f>N153-72000000</f>
        <v>-72000000</v>
      </c>
      <c r="Q153" s="31"/>
    </row>
    <row r="154" spans="1:17">
      <c r="A154" s="12" t="s">
        <v>156</v>
      </c>
      <c r="B154" s="13"/>
      <c r="C154" s="13">
        <v>0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2"/>
        <v>0</v>
      </c>
      <c r="P154" s="31"/>
      <c r="Q154" s="31"/>
    </row>
    <row r="155" spans="1:17">
      <c r="A155" s="12" t="s">
        <v>157</v>
      </c>
      <c r="B155" s="13"/>
      <c r="C155" s="13">
        <v>0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2"/>
        <v>0</v>
      </c>
      <c r="P155" s="31"/>
      <c r="Q155" s="31"/>
    </row>
    <row r="156" spans="1:17">
      <c r="A156" s="12" t="s">
        <v>158</v>
      </c>
      <c r="B156" s="13"/>
      <c r="C156" s="13">
        <v>20350682.010000002</v>
      </c>
      <c r="D156" s="13">
        <v>2307089.1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2"/>
        <v>22657771.110000003</v>
      </c>
      <c r="P156" s="31"/>
      <c r="Q156" s="31"/>
    </row>
    <row r="157" spans="1:17">
      <c r="A157" s="12" t="s">
        <v>159</v>
      </c>
      <c r="B157" s="13"/>
      <c r="C157" s="13">
        <v>-20350682.010000002</v>
      </c>
      <c r="D157" s="13">
        <v>-2307089.1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2"/>
        <v>-22657771.110000003</v>
      </c>
      <c r="P157" s="31"/>
      <c r="Q157" s="31"/>
    </row>
    <row r="158" spans="1:17">
      <c r="A158" s="12" t="s">
        <v>160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2"/>
        <v>0</v>
      </c>
      <c r="P158" s="31"/>
      <c r="Q158" s="31"/>
    </row>
    <row r="159" spans="1:17">
      <c r="A159" s="12" t="s">
        <v>161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2"/>
        <v>0</v>
      </c>
      <c r="P159" s="31"/>
      <c r="Q159" s="31"/>
    </row>
    <row r="160" spans="1:17">
      <c r="A160" s="12" t="s">
        <v>162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2"/>
        <v>0</v>
      </c>
      <c r="P160" s="31"/>
      <c r="Q160" s="31"/>
    </row>
    <row r="161" spans="1:17">
      <c r="A161" s="12" t="s">
        <v>163</v>
      </c>
      <c r="B161" s="13"/>
      <c r="C161" s="13">
        <v>33323588.890000001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2"/>
        <v>33323588.890000001</v>
      </c>
      <c r="P161" s="31"/>
      <c r="Q161" s="31"/>
    </row>
    <row r="162" spans="1:17">
      <c r="A162" s="12" t="s">
        <v>164</v>
      </c>
      <c r="B162" s="13"/>
      <c r="C162" s="13">
        <v>33323588.890000001</v>
      </c>
      <c r="D162" s="13">
        <v>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2"/>
        <v>33323588.890000001</v>
      </c>
      <c r="P162" s="31"/>
      <c r="Q162" s="31"/>
    </row>
    <row r="163" spans="1:17">
      <c r="A163" s="12" t="s">
        <v>165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2"/>
        <v>0</v>
      </c>
      <c r="P163" s="31"/>
      <c r="Q163" s="31"/>
    </row>
    <row r="164" spans="1:17">
      <c r="A164" s="12" t="s">
        <v>166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2"/>
        <v>0</v>
      </c>
      <c r="P164" s="31"/>
      <c r="Q164" s="31"/>
    </row>
    <row r="165" spans="1:17">
      <c r="A165" s="12" t="s">
        <v>167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2"/>
        <v>0</v>
      </c>
      <c r="P165" s="31"/>
      <c r="Q165" s="31"/>
    </row>
    <row r="166" spans="1:17">
      <c r="A166" s="12" t="s">
        <v>168</v>
      </c>
      <c r="B166" s="13"/>
      <c r="C166" s="13"/>
      <c r="D166" s="13">
        <v>0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2"/>
        <v>0</v>
      </c>
      <c r="P166" s="31"/>
      <c r="Q166" s="31"/>
    </row>
    <row r="167" spans="1:17">
      <c r="A167" s="12" t="s">
        <v>169</v>
      </c>
      <c r="B167" s="13"/>
      <c r="C167" s="13">
        <v>33323588.890000001</v>
      </c>
      <c r="D167" s="13">
        <v>0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2"/>
        <v>33323588.890000001</v>
      </c>
      <c r="P167" s="31"/>
      <c r="Q167" s="31"/>
    </row>
    <row r="168" spans="1:17">
      <c r="A168" s="12" t="s">
        <v>170</v>
      </c>
      <c r="B168" s="13"/>
      <c r="C168" s="13">
        <v>-4670.7</v>
      </c>
      <c r="D168" s="13">
        <v>4855.47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2"/>
        <v>184.77000000000044</v>
      </c>
      <c r="P168" s="31"/>
      <c r="Q168" s="31"/>
    </row>
    <row r="169" spans="1:17">
      <c r="A169" s="12" t="s">
        <v>171</v>
      </c>
      <c r="B169" s="13"/>
      <c r="C169" s="13">
        <v>-36677665.950000003</v>
      </c>
      <c r="D169" s="13">
        <v>10819154.309999999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2"/>
        <v>-25858511.640000004</v>
      </c>
      <c r="P169" s="31"/>
      <c r="Q169" s="31"/>
    </row>
    <row r="170" spans="1:17">
      <c r="A170" s="12" t="s">
        <v>172</v>
      </c>
      <c r="B170" s="13"/>
      <c r="C170" s="13">
        <v>74523718.049999997</v>
      </c>
      <c r="D170" s="13">
        <v>37846052.099999994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74523718.049999997</v>
      </c>
      <c r="P170" s="31"/>
      <c r="Q170" s="31"/>
    </row>
    <row r="171" spans="1:17">
      <c r="A171" s="12" t="s">
        <v>173</v>
      </c>
      <c r="B171" s="13"/>
      <c r="C171" s="13">
        <v>37846052.099999994</v>
      </c>
      <c r="D171" s="13">
        <v>48665206.409999996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48665206.409999996</v>
      </c>
      <c r="P171" s="31"/>
      <c r="Q171" s="31"/>
    </row>
    <row r="172" spans="1:17">
      <c r="A172" s="12" t="s">
        <v>174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31"/>
      <c r="Q172" s="31"/>
    </row>
    <row r="173" spans="1:17">
      <c r="A173" s="12" t="s">
        <v>175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31"/>
      <c r="Q173" s="31"/>
    </row>
    <row r="174" spans="1:17">
      <c r="A174" s="12" t="s">
        <v>176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31"/>
      <c r="Q174" s="31"/>
    </row>
    <row r="175" spans="1:17">
      <c r="A175" s="12" t="s">
        <v>177</v>
      </c>
      <c r="B175" s="13"/>
      <c r="C175" s="13">
        <v>9376713.8799999915</v>
      </c>
      <c r="D175" s="13">
        <v>3834422.7899999917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3">SUM(C175:N175)</f>
        <v>13211136.669999983</v>
      </c>
      <c r="P175" s="31"/>
      <c r="Q175" s="31"/>
    </row>
    <row r="176" spans="1:17">
      <c r="A176" s="12" t="s">
        <v>178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3"/>
        <v>0</v>
      </c>
      <c r="P176" s="31"/>
      <c r="Q176" s="31"/>
    </row>
    <row r="177" spans="1:17">
      <c r="A177" s="12" t="s">
        <v>179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3"/>
        <v>0</v>
      </c>
      <c r="P177" s="31"/>
      <c r="Q177" s="31"/>
    </row>
    <row r="178" spans="1:17">
      <c r="A178" s="12" t="s">
        <v>180</v>
      </c>
      <c r="B178" s="13"/>
      <c r="C178" s="13">
        <v>11654427.590000033</v>
      </c>
      <c r="D178" s="13">
        <v>11514380.639999986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3"/>
        <v>23168808.230000019</v>
      </c>
      <c r="P178" s="31"/>
      <c r="Q178" s="31"/>
    </row>
    <row r="179" spans="1:17">
      <c r="A179" s="12" t="s">
        <v>181</v>
      </c>
      <c r="B179" s="13"/>
      <c r="C179" s="13">
        <v>170881.80999998748</v>
      </c>
      <c r="D179" s="13">
        <v>170881.81000000238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3"/>
        <v>341763.61999998987</v>
      </c>
      <c r="P179" s="31"/>
      <c r="Q179" s="31"/>
    </row>
    <row r="180" spans="1:17">
      <c r="A180" s="12" t="s">
        <v>182</v>
      </c>
      <c r="B180" s="13"/>
      <c r="C180" s="13">
        <v>8525.2099999999627</v>
      </c>
      <c r="D180" s="13">
        <v>8525.210000000021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3"/>
        <v>17050.419999999984</v>
      </c>
      <c r="P180" s="31"/>
      <c r="Q180" s="31"/>
    </row>
    <row r="181" spans="1:17">
      <c r="A181" s="12" t="s">
        <v>183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3"/>
        <v>0</v>
      </c>
      <c r="P181" s="31"/>
      <c r="Q181" s="31"/>
    </row>
    <row r="182" spans="1:17">
      <c r="A182" s="12" t="s">
        <v>184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3"/>
        <v>0</v>
      </c>
      <c r="P182" s="31"/>
      <c r="Q182" s="31"/>
    </row>
    <row r="183" spans="1:17">
      <c r="A183" s="12" t="s">
        <v>185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3"/>
        <v>0</v>
      </c>
      <c r="P183" s="31"/>
      <c r="Q183" s="31"/>
    </row>
    <row r="184" spans="1:17">
      <c r="A184" s="12" t="s">
        <v>186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3"/>
        <v>0</v>
      </c>
      <c r="P184" s="31"/>
      <c r="Q184" s="31"/>
    </row>
    <row r="185" spans="1:17">
      <c r="A185" s="12" t="s">
        <v>187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3"/>
        <v>0</v>
      </c>
      <c r="P185" s="31"/>
      <c r="Q185" s="31"/>
    </row>
    <row r="186" spans="1:17">
      <c r="A186" s="12" t="s">
        <v>188</v>
      </c>
      <c r="B186" s="13"/>
      <c r="C186" s="13">
        <v>875660</v>
      </c>
      <c r="D186" s="13">
        <v>686365.56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3"/>
        <v>1562025.56</v>
      </c>
      <c r="P186" s="31"/>
      <c r="Q186" s="31"/>
    </row>
    <row r="187" spans="1:17">
      <c r="A187" s="12" t="s">
        <v>189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3"/>
        <v>0</v>
      </c>
      <c r="P187" s="31"/>
      <c r="Q187" s="31"/>
    </row>
    <row r="188" spans="1:17">
      <c r="A188" s="12" t="s">
        <v>190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3"/>
        <v>0</v>
      </c>
      <c r="P188" s="31"/>
      <c r="Q188" s="31"/>
    </row>
    <row r="189" spans="1:17">
      <c r="A189" s="12" t="s">
        <v>191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3"/>
        <v>0</v>
      </c>
      <c r="P189" s="31"/>
      <c r="Q189" s="31"/>
    </row>
    <row r="190" spans="1:17">
      <c r="A190" s="12" t="s">
        <v>192</v>
      </c>
      <c r="B190" s="13"/>
      <c r="C190" s="13">
        <v>-39616809.649999976</v>
      </c>
      <c r="D190" s="13">
        <v>2164986.0099999607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3"/>
        <v>-37451823.640000015</v>
      </c>
      <c r="P190" s="31"/>
      <c r="Q190" s="31"/>
    </row>
    <row r="191" spans="1:17">
      <c r="A191" s="12" t="s">
        <v>193</v>
      </c>
      <c r="B191" s="13"/>
      <c r="C191" s="13">
        <v>6744293.1600000225</v>
      </c>
      <c r="D191" s="13">
        <v>-18135488.689999994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3"/>
        <v>-11391195.529999971</v>
      </c>
      <c r="P191" s="31"/>
      <c r="Q191" s="31"/>
    </row>
    <row r="192" spans="1:17">
      <c r="A192" s="12" t="s">
        <v>194</v>
      </c>
      <c r="B192" s="13"/>
      <c r="C192" s="13">
        <v>-38859594.130000003</v>
      </c>
      <c r="D192" s="13">
        <v>12877314.609999999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3"/>
        <v>-25982279.520000003</v>
      </c>
      <c r="P192" s="31"/>
      <c r="Q192" s="31"/>
    </row>
    <row r="193" spans="1:17">
      <c r="A193" s="12" t="s">
        <v>195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3"/>
        <v>0</v>
      </c>
      <c r="P193" s="31"/>
      <c r="Q193" s="31"/>
    </row>
    <row r="194" spans="1:17">
      <c r="A194" s="12" t="s">
        <v>146</v>
      </c>
      <c r="B194" s="13"/>
      <c r="C194" s="13">
        <v>-49645902.129999943</v>
      </c>
      <c r="D194" s="13">
        <v>13121387.939999949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3"/>
        <v>-36524514.189999998</v>
      </c>
      <c r="P194" s="31"/>
      <c r="Q194" s="31"/>
    </row>
    <row r="195" spans="1:17">
      <c r="A195" s="12" t="s">
        <v>196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1"/>
      <c r="Q195" s="31"/>
    </row>
    <row r="196" spans="1:17">
      <c r="A196" s="12" t="s">
        <v>197</v>
      </c>
      <c r="B196" s="13"/>
      <c r="C196" s="13">
        <v>0</v>
      </c>
      <c r="D196" s="13">
        <v>0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1"/>
      <c r="Q196" s="31"/>
    </row>
    <row r="197" spans="1:17">
      <c r="A197" s="12" t="s">
        <v>198</v>
      </c>
      <c r="B197" s="13"/>
      <c r="C197" s="13">
        <v>0</v>
      </c>
      <c r="D197" s="13">
        <v>0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31"/>
      <c r="Q197" s="31"/>
    </row>
    <row r="198" spans="1:17">
      <c r="A198" s="12" t="s">
        <v>199</v>
      </c>
      <c r="B198" s="13"/>
      <c r="C198" s="13">
        <v>0</v>
      </c>
      <c r="D198" s="13">
        <v>0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31"/>
      <c r="Q198" s="31"/>
    </row>
    <row r="199" spans="1:17">
      <c r="A199" s="12" t="s">
        <v>200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1"/>
      <c r="Q199" s="31"/>
    </row>
    <row r="200" spans="1:17">
      <c r="A200" s="12" t="s">
        <v>201</v>
      </c>
      <c r="B200" s="13"/>
      <c r="C200" s="13">
        <v>37846052.100000009</v>
      </c>
      <c r="D200" s="13">
        <v>48665206.409999996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48665206.409999996</v>
      </c>
      <c r="P200" s="31"/>
      <c r="Q200" s="31"/>
    </row>
    <row r="201" spans="1:17">
      <c r="A201" s="12" t="s">
        <v>202</v>
      </c>
      <c r="B201" s="13"/>
      <c r="C201" s="13">
        <v>74523718.049999997</v>
      </c>
      <c r="D201" s="13">
        <v>37846052.099999994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74523718.049999997</v>
      </c>
      <c r="P201" s="31"/>
      <c r="Q201" s="31"/>
    </row>
    <row r="202" spans="1:17">
      <c r="A202" s="12" t="s">
        <v>203</v>
      </c>
      <c r="B202" s="13"/>
      <c r="C202" s="13">
        <v>0</v>
      </c>
      <c r="D202" s="13">
        <v>0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31"/>
      <c r="Q202" s="31"/>
    </row>
    <row r="203" spans="1:17">
      <c r="A203" s="12" t="s">
        <v>204</v>
      </c>
      <c r="B203" s="13"/>
      <c r="C203" s="13">
        <v>0</v>
      </c>
      <c r="D203" s="13">
        <v>0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31"/>
      <c r="Q203" s="31"/>
    </row>
    <row r="204" spans="1:17">
      <c r="A204" s="12" t="s">
        <v>205</v>
      </c>
      <c r="B204" s="13"/>
      <c r="C204" s="13">
        <v>-36677665.949999988</v>
      </c>
      <c r="D204" s="13">
        <v>10819154.310000002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-25858511.640000001</v>
      </c>
      <c r="P204" s="31"/>
      <c r="Q204" s="31"/>
    </row>
    <row r="206" spans="1:17" s="1" customFormat="1" ht="11.25">
      <c r="C206" s="1">
        <f>C175-C123</f>
        <v>0</v>
      </c>
      <c r="D206" s="1">
        <f t="shared" ref="D206:O206" si="4">D175-D123</f>
        <v>0</v>
      </c>
      <c r="E206" s="1">
        <f t="shared" si="4"/>
        <v>0</v>
      </c>
      <c r="F206" s="1">
        <f t="shared" si="4"/>
        <v>0</v>
      </c>
      <c r="G206" s="1">
        <f t="shared" si="4"/>
        <v>0</v>
      </c>
      <c r="H206" s="1">
        <f t="shared" si="4"/>
        <v>0</v>
      </c>
      <c r="I206" s="1">
        <f t="shared" si="4"/>
        <v>0</v>
      </c>
      <c r="J206" s="1">
        <f t="shared" si="4"/>
        <v>0</v>
      </c>
      <c r="K206" s="1">
        <f t="shared" si="4"/>
        <v>0</v>
      </c>
      <c r="L206" s="1">
        <f t="shared" si="4"/>
        <v>0</v>
      </c>
      <c r="M206" s="1">
        <f t="shared" si="4"/>
        <v>0</v>
      </c>
      <c r="N206" s="1">
        <f t="shared" si="4"/>
        <v>0</v>
      </c>
      <c r="O206" s="1">
        <f t="shared" si="4"/>
        <v>0</v>
      </c>
    </row>
    <row r="207" spans="1:17" s="1" customFormat="1" ht="11.25">
      <c r="C207" s="1">
        <f>C194-C144</f>
        <v>0</v>
      </c>
      <c r="D207" s="1">
        <f t="shared" ref="D207:O207" si="5">D194-D144</f>
        <v>-4.8428773880004883E-8</v>
      </c>
      <c r="E207" s="1">
        <f t="shared" si="5"/>
        <v>0</v>
      </c>
      <c r="F207" s="1">
        <f t="shared" si="5"/>
        <v>0</v>
      </c>
      <c r="G207" s="1">
        <f t="shared" si="5"/>
        <v>0</v>
      </c>
      <c r="H207" s="1">
        <f t="shared" si="5"/>
        <v>0</v>
      </c>
      <c r="I207" s="1">
        <f t="shared" si="5"/>
        <v>0</v>
      </c>
      <c r="J207" s="1">
        <f t="shared" si="5"/>
        <v>0</v>
      </c>
      <c r="K207" s="1">
        <f t="shared" si="5"/>
        <v>0</v>
      </c>
      <c r="L207" s="1">
        <f t="shared" si="5"/>
        <v>0</v>
      </c>
      <c r="M207" s="1">
        <f t="shared" si="5"/>
        <v>0</v>
      </c>
      <c r="N207" s="1">
        <f t="shared" si="5"/>
        <v>0</v>
      </c>
      <c r="O207" s="1">
        <f t="shared" si="5"/>
        <v>0</v>
      </c>
    </row>
    <row r="208" spans="1:17" s="1" customFormat="1" ht="11.25">
      <c r="C208" s="1">
        <f t="shared" ref="C208:N208" si="6">C200-C7</f>
        <v>-13999999.999999993</v>
      </c>
      <c r="D208" s="1">
        <f t="shared" si="6"/>
        <v>-10000000</v>
      </c>
      <c r="E208" s="1">
        <f t="shared" si="6"/>
        <v>0</v>
      </c>
      <c r="F208" s="1">
        <f t="shared" si="6"/>
        <v>0</v>
      </c>
      <c r="G208" s="1">
        <f t="shared" si="6"/>
        <v>0</v>
      </c>
      <c r="H208" s="1">
        <f t="shared" si="6"/>
        <v>0</v>
      </c>
      <c r="I208" s="1">
        <f t="shared" si="6"/>
        <v>0</v>
      </c>
      <c r="J208" s="1">
        <f t="shared" si="6"/>
        <v>0</v>
      </c>
      <c r="K208" s="1">
        <f t="shared" si="6"/>
        <v>0</v>
      </c>
      <c r="L208" s="1">
        <f t="shared" si="6"/>
        <v>0</v>
      </c>
      <c r="M208" s="1">
        <f t="shared" si="6"/>
        <v>0</v>
      </c>
      <c r="N208" s="1">
        <f t="shared" si="6"/>
        <v>0</v>
      </c>
    </row>
    <row r="209" spans="3:15" s="1" customFormat="1" ht="11.25">
      <c r="C209" s="1">
        <f t="shared" ref="C209:O209" si="7">B90+C123-C90</f>
        <v>0</v>
      </c>
      <c r="D209" s="1">
        <f t="shared" si="7"/>
        <v>0</v>
      </c>
      <c r="E209" s="1">
        <f t="shared" si="7"/>
        <v>514452566.56</v>
      </c>
      <c r="F209" s="1">
        <f t="shared" si="7"/>
        <v>0</v>
      </c>
      <c r="G209" s="1">
        <f t="shared" si="7"/>
        <v>0</v>
      </c>
      <c r="H209" s="1">
        <f t="shared" si="7"/>
        <v>0</v>
      </c>
      <c r="I209" s="1">
        <f t="shared" si="7"/>
        <v>0</v>
      </c>
      <c r="J209" s="1">
        <f t="shared" si="7"/>
        <v>0</v>
      </c>
      <c r="K209" s="1">
        <f t="shared" si="7"/>
        <v>0</v>
      </c>
      <c r="L209" s="1">
        <f t="shared" si="7"/>
        <v>0</v>
      </c>
      <c r="M209" s="1">
        <f t="shared" si="7"/>
        <v>0</v>
      </c>
      <c r="N209" s="1">
        <f t="shared" si="7"/>
        <v>0</v>
      </c>
      <c r="O209" s="1">
        <f t="shared" si="7"/>
        <v>13211136.669999983</v>
      </c>
    </row>
    <row r="215" spans="3:15">
      <c r="I215" s="31">
        <f>I208+池州天赐2020!I208</f>
        <v>0</v>
      </c>
    </row>
  </sheetData>
  <phoneticPr fontId="108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212"/>
  <sheetViews>
    <sheetView tabSelected="1" workbookViewId="0">
      <pane xSplit="1" ySplit="5" topLeftCell="B42" activePane="bottomRight" state="frozen"/>
      <selection pane="topRight"/>
      <selection pane="bottomLeft"/>
      <selection pane="bottomRight" activeCell="H50" sqref="H50"/>
    </sheetView>
  </sheetViews>
  <sheetFormatPr defaultColWidth="9" defaultRowHeight="13.5"/>
  <cols>
    <col min="1" max="1" width="26.75" customWidth="1"/>
    <col min="2" max="11" width="14.875" customWidth="1"/>
    <col min="12" max="12" width="18.5" customWidth="1"/>
    <col min="13" max="15" width="14.875" customWidth="1"/>
    <col min="16" max="16" width="18.375" customWidth="1"/>
    <col min="17" max="17" width="19.875" customWidth="1"/>
    <col min="18" max="18" width="19.75" customWidth="1"/>
  </cols>
  <sheetData>
    <row r="1" spans="1:15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5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2" t="s">
        <v>19</v>
      </c>
      <c r="B7" s="13">
        <v>1122669.6100000001</v>
      </c>
      <c r="C7" s="13">
        <v>2985678.41</v>
      </c>
      <c r="D7" s="13">
        <v>932954.95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12" t="s">
        <v>21</v>
      </c>
      <c r="B9" s="13"/>
      <c r="C9" s="13">
        <v>4600000</v>
      </c>
      <c r="D9" s="13">
        <v>2100000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2" t="s">
        <v>22</v>
      </c>
      <c r="B10" s="13">
        <v>276319604.68000001</v>
      </c>
      <c r="C10" s="13">
        <v>278416421.47999996</v>
      </c>
      <c r="D10" s="13">
        <v>291568512.19999999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12" t="s">
        <v>23</v>
      </c>
      <c r="B11" s="13">
        <v>32308.5</v>
      </c>
      <c r="C11" s="13">
        <v>32308.5</v>
      </c>
      <c r="D11" s="13">
        <v>32308.5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12" t="s">
        <v>24</v>
      </c>
      <c r="B12" s="14">
        <v>276287296.18000001</v>
      </c>
      <c r="C12" s="14">
        <v>278384112.97999996</v>
      </c>
      <c r="D12" s="14">
        <v>291536203.69999999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12" t="s">
        <v>25</v>
      </c>
      <c r="B13" s="13">
        <v>811570.86</v>
      </c>
      <c r="C13" s="13">
        <v>1618598.5499999998</v>
      </c>
      <c r="D13" s="13">
        <v>1664496.5300000003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2" t="s">
        <v>26</v>
      </c>
      <c r="B14" s="13">
        <v>0</v>
      </c>
      <c r="C14" s="13">
        <v>0</v>
      </c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2" t="s">
        <v>27</v>
      </c>
      <c r="B15" s="13">
        <v>0</v>
      </c>
      <c r="C15" s="13">
        <v>0</v>
      </c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2" t="s">
        <v>28</v>
      </c>
      <c r="B16" s="13">
        <v>10491955.449999999</v>
      </c>
      <c r="C16" s="13">
        <v>10459499.710000001</v>
      </c>
      <c r="D16" s="13">
        <v>10485391.48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2" t="s">
        <v>29</v>
      </c>
      <c r="B17" s="13">
        <v>113914.52</v>
      </c>
      <c r="C17" s="13">
        <v>113914.52</v>
      </c>
      <c r="D17" s="13">
        <v>113914.52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2" t="s">
        <v>30</v>
      </c>
      <c r="B18" s="14">
        <v>10378040.93</v>
      </c>
      <c r="C18" s="14">
        <v>10345585.190000001</v>
      </c>
      <c r="D18" s="14">
        <v>10371476.960000001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 t="s">
        <v>31</v>
      </c>
      <c r="B19" s="13">
        <v>18286566.199999999</v>
      </c>
      <c r="C19" s="13">
        <v>19009809.52</v>
      </c>
      <c r="D19" s="13">
        <v>20188459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2" t="s">
        <v>32</v>
      </c>
      <c r="B20" s="13">
        <v>0</v>
      </c>
      <c r="C20" s="13">
        <v>0</v>
      </c>
      <c r="D20" s="13">
        <v>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2" t="s">
        <v>33</v>
      </c>
      <c r="B21" s="14">
        <v>18286566.199999999</v>
      </c>
      <c r="C21" s="14">
        <v>19009809.52</v>
      </c>
      <c r="D21" s="14">
        <v>20188459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 t="s">
        <v>34</v>
      </c>
      <c r="B22" s="14">
        <v>0</v>
      </c>
      <c r="C22" s="14">
        <v>0</v>
      </c>
      <c r="D22" s="14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2" t="s">
        <v>35</v>
      </c>
      <c r="B23" s="13">
        <v>0</v>
      </c>
      <c r="C23" s="13">
        <v>0</v>
      </c>
      <c r="D23" s="13"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2" t="s">
        <v>36</v>
      </c>
      <c r="B24" s="13">
        <v>65798766.200000003</v>
      </c>
      <c r="C24" s="13">
        <v>62999665.32</v>
      </c>
      <c r="D24" s="13">
        <v>62918124.799999997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2" t="s">
        <v>37</v>
      </c>
      <c r="B25" s="14">
        <v>372684909.98000002</v>
      </c>
      <c r="C25" s="14">
        <v>379943449.96999997</v>
      </c>
      <c r="D25" s="14">
        <v>389711715.93999994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2" t="s">
        <v>38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2" t="s">
        <v>39</v>
      </c>
      <c r="B27" s="13">
        <v>0</v>
      </c>
      <c r="C27" s="13">
        <v>0</v>
      </c>
      <c r="D27" s="13">
        <v>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2" t="s">
        <v>40</v>
      </c>
      <c r="B28" s="13">
        <v>0</v>
      </c>
      <c r="C28" s="13">
        <v>0</v>
      </c>
      <c r="D28" s="13">
        <v>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2" t="s">
        <v>41</v>
      </c>
      <c r="B29" s="13">
        <v>0</v>
      </c>
      <c r="C29" s="13">
        <v>0</v>
      </c>
      <c r="D29" s="13">
        <v>0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2" t="s">
        <v>42</v>
      </c>
      <c r="B30" s="13">
        <v>0</v>
      </c>
      <c r="C30" s="13">
        <v>0</v>
      </c>
      <c r="D30" s="13">
        <v>0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2" t="s">
        <v>43</v>
      </c>
      <c r="B31" s="13">
        <v>0</v>
      </c>
      <c r="C31" s="13">
        <v>0</v>
      </c>
      <c r="D31" s="13">
        <v>0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2" t="s">
        <v>44</v>
      </c>
      <c r="B32" s="14">
        <v>0</v>
      </c>
      <c r="C32" s="14">
        <v>0</v>
      </c>
      <c r="D32" s="14">
        <v>0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2" t="s">
        <v>45</v>
      </c>
      <c r="B33" s="14">
        <v>0</v>
      </c>
      <c r="C33" s="14">
        <v>0</v>
      </c>
      <c r="D33" s="14">
        <v>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2" t="s">
        <v>46</v>
      </c>
      <c r="B34" s="13">
        <v>0</v>
      </c>
      <c r="C34" s="13">
        <v>0</v>
      </c>
      <c r="D34" s="13">
        <v>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2" t="s">
        <v>47</v>
      </c>
      <c r="B35" s="13">
        <v>353762855.63</v>
      </c>
      <c r="C35" s="13">
        <v>353762855.63</v>
      </c>
      <c r="D35" s="13">
        <v>353780860.44999999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2" t="s">
        <v>48</v>
      </c>
      <c r="B36" s="13">
        <v>34128262.990000002</v>
      </c>
      <c r="C36" s="13">
        <v>36687612.600000001</v>
      </c>
      <c r="D36" s="13">
        <v>39246961.200000003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2" t="s">
        <v>49</v>
      </c>
      <c r="B37" s="14">
        <v>319634592.63999999</v>
      </c>
      <c r="C37" s="14">
        <v>317075243.02999997</v>
      </c>
      <c r="D37" s="14">
        <v>314533899.25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 t="s">
        <v>50</v>
      </c>
      <c r="B38" s="13">
        <v>0</v>
      </c>
      <c r="C38" s="13">
        <v>0</v>
      </c>
      <c r="D38" s="13">
        <v>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2" t="s">
        <v>51</v>
      </c>
      <c r="B39" s="14">
        <v>319634592.63999999</v>
      </c>
      <c r="C39" s="14">
        <v>317075243.02999997</v>
      </c>
      <c r="D39" s="14">
        <v>314533899.25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2" t="s">
        <v>52</v>
      </c>
      <c r="B40" s="13">
        <v>74849044.769999996</v>
      </c>
      <c r="C40" s="13">
        <v>67652784.079999998</v>
      </c>
      <c r="D40" s="13">
        <v>67736292.579999998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2" t="s">
        <v>53</v>
      </c>
      <c r="B41" s="13">
        <v>0</v>
      </c>
      <c r="C41" s="13">
        <v>0</v>
      </c>
      <c r="D41" s="13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2" t="s">
        <v>54</v>
      </c>
      <c r="B42" s="14">
        <v>74849044.769999996</v>
      </c>
      <c r="C42" s="14">
        <v>67652784.079999998</v>
      </c>
      <c r="D42" s="14">
        <v>67736292.579999998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2" t="s">
        <v>55</v>
      </c>
      <c r="B43" s="13">
        <v>626981.51</v>
      </c>
      <c r="C43" s="13">
        <v>630733.72</v>
      </c>
      <c r="D43" s="13">
        <v>630733.72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2" t="s">
        <v>56</v>
      </c>
      <c r="B44" s="13">
        <v>0</v>
      </c>
      <c r="C44" s="13">
        <v>0</v>
      </c>
      <c r="D44" s="13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2" t="s">
        <v>57</v>
      </c>
      <c r="B45" s="13">
        <v>0</v>
      </c>
      <c r="C45" s="13">
        <v>0</v>
      </c>
      <c r="D45" s="13"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2" t="s">
        <v>58</v>
      </c>
      <c r="B46" s="13">
        <v>0</v>
      </c>
      <c r="C46" s="13">
        <v>0</v>
      </c>
      <c r="D46" s="13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2" t="s">
        <v>59</v>
      </c>
      <c r="B47" s="13">
        <v>86557648.290000007</v>
      </c>
      <c r="C47" s="13">
        <v>86386749.709999993</v>
      </c>
      <c r="D47" s="13">
        <v>86215851.120000005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2" t="s">
        <v>60</v>
      </c>
      <c r="B48" s="13">
        <v>0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2" t="s">
        <v>61</v>
      </c>
      <c r="B49" s="14">
        <v>86557648.290000007</v>
      </c>
      <c r="C49" s="14">
        <v>86386749.709999993</v>
      </c>
      <c r="D49" s="14">
        <v>86215851.120000005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>
      <c r="A50" s="12" t="s">
        <v>62</v>
      </c>
      <c r="B50" s="13">
        <v>0</v>
      </c>
      <c r="C50" s="13">
        <v>0</v>
      </c>
      <c r="D50" s="13">
        <v>0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2" t="s">
        <v>63</v>
      </c>
      <c r="B51" s="13">
        <v>0</v>
      </c>
      <c r="C51" s="13">
        <v>0</v>
      </c>
      <c r="D51" s="13">
        <v>0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2" t="s">
        <v>64</v>
      </c>
      <c r="B52" s="13">
        <v>801886.78</v>
      </c>
      <c r="C52" s="13">
        <v>668238.98</v>
      </c>
      <c r="D52" s="13">
        <v>500688.28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2" t="s">
        <v>65</v>
      </c>
      <c r="B53" s="13">
        <v>36555.75</v>
      </c>
      <c r="C53" s="13">
        <v>36555.75</v>
      </c>
      <c r="D53" s="13">
        <v>36555.75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2" t="s">
        <v>66</v>
      </c>
      <c r="B54" s="13">
        <v>290000</v>
      </c>
      <c r="C54" s="13">
        <v>2383711</v>
      </c>
      <c r="D54" s="13">
        <v>2606211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2" t="s">
        <v>67</v>
      </c>
      <c r="B55" s="14">
        <v>482796709.74000001</v>
      </c>
      <c r="C55" s="14">
        <v>474834016.26999998</v>
      </c>
      <c r="D55" s="14">
        <v>472260231.69999999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>
      <c r="A56" s="12" t="s">
        <v>68</v>
      </c>
      <c r="B56" s="15">
        <v>855481619.72000003</v>
      </c>
      <c r="C56" s="15">
        <v>854777466.24000001</v>
      </c>
      <c r="D56" s="15">
        <v>861971947.63999987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2" t="s">
        <v>69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2" t="s">
        <v>70</v>
      </c>
      <c r="B59" s="13">
        <v>0</v>
      </c>
      <c r="C59" s="13">
        <v>0</v>
      </c>
      <c r="D59" s="13">
        <v>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2" t="s">
        <v>71</v>
      </c>
      <c r="B60" s="13">
        <v>0</v>
      </c>
      <c r="C60" s="13">
        <v>0</v>
      </c>
      <c r="D60" s="13">
        <v>0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2" t="s">
        <v>72</v>
      </c>
      <c r="B61" s="13">
        <v>0</v>
      </c>
      <c r="C61" s="13">
        <v>0</v>
      </c>
      <c r="D61" s="13">
        <v>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2" t="s">
        <v>73</v>
      </c>
      <c r="B62" s="13">
        <v>241486735.75</v>
      </c>
      <c r="C62" s="13">
        <v>240433907.91000003</v>
      </c>
      <c r="D62" s="13">
        <v>249957761.25999999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2" t="s">
        <v>74</v>
      </c>
      <c r="B63" s="13">
        <v>184351789.80000001</v>
      </c>
      <c r="C63" s="13">
        <v>191328298.58999997</v>
      </c>
      <c r="D63" s="13">
        <v>192242349.28999999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2" t="s">
        <v>75</v>
      </c>
      <c r="B64" s="13">
        <v>2270494.15</v>
      </c>
      <c r="C64" s="13">
        <v>1097361.47</v>
      </c>
      <c r="D64" s="13">
        <v>1048219.59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2" t="s">
        <v>76</v>
      </c>
      <c r="B65" s="13">
        <v>841761.01999999594</v>
      </c>
      <c r="C65" s="13">
        <v>298063.82999999821</v>
      </c>
      <c r="D65" s="13">
        <v>561397.04999999702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2" t="s">
        <v>77</v>
      </c>
      <c r="B66" s="13">
        <v>266527.71000000002</v>
      </c>
      <c r="C66" s="13">
        <v>266527.69</v>
      </c>
      <c r="D66" s="13">
        <v>266527.67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2" t="s">
        <v>78</v>
      </c>
      <c r="B67" s="13">
        <v>0</v>
      </c>
      <c r="C67" s="13">
        <v>0</v>
      </c>
      <c r="D67" s="13"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2" t="s">
        <v>79</v>
      </c>
      <c r="B68" s="13">
        <v>1060895.8799999999</v>
      </c>
      <c r="C68" s="13">
        <v>1271169.71</v>
      </c>
      <c r="D68" s="13">
        <v>1086045.4100000001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2" t="s">
        <v>80</v>
      </c>
      <c r="B69" s="13">
        <v>0</v>
      </c>
      <c r="C69" s="13">
        <v>0</v>
      </c>
      <c r="D69" s="13">
        <v>0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2" t="s">
        <v>81</v>
      </c>
      <c r="B70" s="13">
        <v>0</v>
      </c>
      <c r="C70" s="13">
        <v>0</v>
      </c>
      <c r="D70" s="13">
        <v>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2" t="s">
        <v>82</v>
      </c>
      <c r="B71" s="13">
        <v>0</v>
      </c>
      <c r="C71" s="13">
        <v>0</v>
      </c>
      <c r="D71" s="13">
        <v>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2" t="s">
        <v>83</v>
      </c>
      <c r="B72" s="14">
        <v>430278204.31</v>
      </c>
      <c r="C72" s="14">
        <v>434695329.19999999</v>
      </c>
      <c r="D72" s="14">
        <v>445162300.26999998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2" t="s">
        <v>84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2" t="s">
        <v>85</v>
      </c>
      <c r="B74" s="13">
        <v>190000000</v>
      </c>
      <c r="C74" s="13">
        <v>190000000</v>
      </c>
      <c r="D74" s="13">
        <v>190000000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2" t="s">
        <v>86</v>
      </c>
      <c r="B75" s="13">
        <v>0</v>
      </c>
      <c r="C75" s="13">
        <v>0</v>
      </c>
      <c r="D75" s="13">
        <v>0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2" t="s">
        <v>87</v>
      </c>
      <c r="B76" s="13">
        <v>0</v>
      </c>
      <c r="C76" s="13">
        <v>0</v>
      </c>
      <c r="D76" s="13">
        <v>0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2" t="s">
        <v>88</v>
      </c>
      <c r="B77" s="13">
        <v>0</v>
      </c>
      <c r="C77" s="13">
        <v>0</v>
      </c>
      <c r="D77" s="13">
        <v>0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2" t="s">
        <v>89</v>
      </c>
      <c r="B78" s="13">
        <v>0</v>
      </c>
      <c r="C78" s="13">
        <v>0</v>
      </c>
      <c r="D78" s="13">
        <v>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2" t="s">
        <v>90</v>
      </c>
      <c r="B79" s="13">
        <v>1711773.79</v>
      </c>
      <c r="C79" s="13">
        <v>1711773.79</v>
      </c>
      <c r="D79" s="13">
        <v>1648374.75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2" t="s">
        <v>91</v>
      </c>
      <c r="B80" s="13">
        <v>0</v>
      </c>
      <c r="C80" s="13">
        <v>0</v>
      </c>
      <c r="D80" s="13">
        <v>0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2" t="s">
        <v>92</v>
      </c>
      <c r="B81" s="13">
        <v>0</v>
      </c>
      <c r="C81" s="13">
        <v>0</v>
      </c>
      <c r="D81" s="13">
        <v>0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2" t="s">
        <v>93</v>
      </c>
      <c r="B82" s="14">
        <v>191711773.78999999</v>
      </c>
      <c r="C82" s="14">
        <v>191711773.78999999</v>
      </c>
      <c r="D82" s="14">
        <v>191648374.75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2" t="s">
        <v>94</v>
      </c>
      <c r="B83" s="15">
        <v>621989978.10000002</v>
      </c>
      <c r="C83" s="15">
        <v>626407102.99000001</v>
      </c>
      <c r="D83" s="15">
        <v>636810675.01999998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5">
      <c r="A84" s="12" t="s">
        <v>95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2" t="s">
        <v>96</v>
      </c>
      <c r="B85" s="13">
        <v>134093101</v>
      </c>
      <c r="C85" s="13">
        <v>134093101</v>
      </c>
      <c r="D85" s="13">
        <v>134093101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2" t="s">
        <v>97</v>
      </c>
      <c r="B86" s="13">
        <v>89967465.909999996</v>
      </c>
      <c r="C86" s="13">
        <v>89967465.909999996</v>
      </c>
      <c r="D86" s="13">
        <v>89967465.909999996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2" t="s">
        <v>98</v>
      </c>
      <c r="B87" s="13">
        <v>0</v>
      </c>
      <c r="C87" s="13">
        <v>0</v>
      </c>
      <c r="D87" s="13">
        <v>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2" t="s">
        <v>99</v>
      </c>
      <c r="B88" s="13">
        <v>0</v>
      </c>
      <c r="C88" s="13">
        <v>0</v>
      </c>
      <c r="D88" s="13">
        <v>0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2" t="s">
        <v>100</v>
      </c>
      <c r="B89" s="13">
        <v>943107.47</v>
      </c>
      <c r="C89" s="16">
        <v>943107.47</v>
      </c>
      <c r="D89" s="16">
        <v>943107.47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2" t="s">
        <v>101</v>
      </c>
      <c r="B90" s="13">
        <v>8487967.2400000002</v>
      </c>
      <c r="C90" s="16">
        <v>3366688.87</v>
      </c>
      <c r="D90" s="16">
        <v>157598.24000000022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2" t="s">
        <v>102</v>
      </c>
      <c r="B91" s="14">
        <v>233491641.62</v>
      </c>
      <c r="C91" s="14">
        <v>228370363.25</v>
      </c>
      <c r="D91" s="14">
        <v>225161272.62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12" t="s">
        <v>103</v>
      </c>
      <c r="B92" s="13">
        <v>0</v>
      </c>
      <c r="C92" s="13">
        <v>0</v>
      </c>
      <c r="D92" s="13">
        <v>0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2" t="s">
        <v>104</v>
      </c>
      <c r="B93" s="15">
        <v>233491641.62</v>
      </c>
      <c r="C93" s="15">
        <v>228370363.25</v>
      </c>
      <c r="D93" s="15">
        <v>225161272.62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5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7" t="s">
        <v>105</v>
      </c>
      <c r="B95" s="18">
        <v>855481619.72000003</v>
      </c>
      <c r="C95" s="18">
        <v>854777466.24000001</v>
      </c>
      <c r="D95" s="18">
        <v>861971947.63999999</v>
      </c>
      <c r="E95" s="18"/>
      <c r="F95" s="18"/>
      <c r="G95" s="18"/>
      <c r="H95" s="15"/>
      <c r="I95" s="18"/>
      <c r="J95" s="18"/>
      <c r="K95" s="18"/>
      <c r="L95" s="18"/>
      <c r="M95" s="18"/>
      <c r="N95" s="18"/>
      <c r="O95" s="18"/>
    </row>
    <row r="96" spans="1:15">
      <c r="A96" s="19"/>
      <c r="B96" s="20">
        <v>0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8" ht="18.75">
      <c r="A97" s="21" t="s">
        <v>106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1:18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8">
      <c r="A99" s="25" t="s">
        <v>1</v>
      </c>
      <c r="B99" s="26"/>
      <c r="C99" s="45"/>
      <c r="D99" s="37"/>
      <c r="E99" s="49"/>
      <c r="F99" s="26"/>
      <c r="G99" s="26"/>
      <c r="H99" s="26"/>
      <c r="I99" s="26"/>
      <c r="J99" s="26"/>
      <c r="K99" s="26"/>
      <c r="L99" s="26"/>
      <c r="M99" s="26"/>
      <c r="N99" s="26"/>
      <c r="O99" s="26">
        <f>N99+[1]资产负债、利润表对冲底稿!$H$32</f>
        <v>0</v>
      </c>
    </row>
    <row r="100" spans="1:18">
      <c r="A100" s="27" t="s">
        <v>107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spans="1:18">
      <c r="A101" s="10" t="s">
        <v>3</v>
      </c>
      <c r="B101" s="11" t="s">
        <v>4</v>
      </c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</row>
    <row r="102" spans="1:18">
      <c r="A102" s="12" t="s">
        <v>109</v>
      </c>
      <c r="B102" s="14"/>
      <c r="C102" s="14">
        <v>16638306.619999999</v>
      </c>
      <c r="D102" s="14">
        <v>12755800.699999999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>SUM(C102:N102)</f>
        <v>29394107.32</v>
      </c>
      <c r="P102" s="31"/>
      <c r="Q102" s="31"/>
      <c r="R102" s="31"/>
    </row>
    <row r="103" spans="1:18">
      <c r="A103" s="28" t="s">
        <v>110</v>
      </c>
      <c r="B103" s="13"/>
      <c r="C103" s="13">
        <v>16638306.619999999</v>
      </c>
      <c r="D103" s="13">
        <v>12755800.699999999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ref="O103:O128" si="0">SUM(C103:N103)</f>
        <v>29394107.32</v>
      </c>
      <c r="P103" s="31"/>
      <c r="Q103" s="31"/>
      <c r="R103" s="31"/>
    </row>
    <row r="104" spans="1:18">
      <c r="A104" s="28" t="s">
        <v>111</v>
      </c>
      <c r="B104" s="13"/>
      <c r="C104" s="13">
        <v>0</v>
      </c>
      <c r="D104" s="13">
        <v>0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0"/>
        <v>0</v>
      </c>
      <c r="P104" s="31"/>
      <c r="Q104" s="31"/>
      <c r="R104" s="31"/>
    </row>
    <row r="105" spans="1:18">
      <c r="A105" s="12" t="s">
        <v>112</v>
      </c>
      <c r="B105" s="14"/>
      <c r="C105" s="14">
        <v>19490492.210000001</v>
      </c>
      <c r="D105" s="14">
        <v>10917539.699999999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0"/>
        <v>30408031.91</v>
      </c>
      <c r="P105" s="31"/>
      <c r="Q105" s="31"/>
      <c r="R105" s="31"/>
    </row>
    <row r="106" spans="1:18">
      <c r="A106" s="28" t="s">
        <v>113</v>
      </c>
      <c r="B106" s="13"/>
      <c r="C106" s="13">
        <v>19490492.210000001</v>
      </c>
      <c r="D106" s="13">
        <v>10917539.699999999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0"/>
        <v>30408031.91</v>
      </c>
      <c r="P106" s="31"/>
      <c r="Q106" s="31"/>
      <c r="R106" s="31"/>
    </row>
    <row r="107" spans="1:18">
      <c r="A107" s="28" t="s">
        <v>114</v>
      </c>
      <c r="B107" s="13"/>
      <c r="C107" s="13">
        <v>0</v>
      </c>
      <c r="D107" s="13">
        <v>0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0"/>
        <v>0</v>
      </c>
      <c r="P107" s="31"/>
      <c r="Q107" s="31"/>
      <c r="R107" s="31"/>
    </row>
    <row r="108" spans="1:18">
      <c r="A108" s="12" t="s">
        <v>115</v>
      </c>
      <c r="B108" s="13"/>
      <c r="C108" s="13">
        <v>296713.03999999998</v>
      </c>
      <c r="D108" s="13">
        <v>284426.23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0"/>
        <v>581139.27</v>
      </c>
      <c r="P108" s="31"/>
      <c r="Q108" s="31"/>
      <c r="R108" s="31"/>
    </row>
    <row r="109" spans="1:18">
      <c r="A109" s="12" t="s">
        <v>116</v>
      </c>
      <c r="B109" s="13"/>
      <c r="C109" s="13">
        <v>77015.460000000006</v>
      </c>
      <c r="D109" s="13">
        <v>-68933.14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0"/>
        <v>8082.320000000007</v>
      </c>
      <c r="P109" s="31"/>
      <c r="Q109" s="31"/>
      <c r="R109" s="31"/>
    </row>
    <row r="110" spans="1:18">
      <c r="A110" s="12" t="s">
        <v>117</v>
      </c>
      <c r="B110" s="13"/>
      <c r="C110" s="13">
        <v>881133.29</v>
      </c>
      <c r="D110" s="13">
        <v>3831787.93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0"/>
        <v>4712921.2200000007</v>
      </c>
      <c r="P110" s="31"/>
      <c r="Q110" s="31"/>
      <c r="R110" s="31"/>
    </row>
    <row r="111" spans="1:18">
      <c r="A111" s="12" t="s">
        <v>118</v>
      </c>
      <c r="B111" s="13"/>
      <c r="C111" s="13">
        <v>1014230.99</v>
      </c>
      <c r="D111" s="13">
        <v>1063469.6499999999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0"/>
        <v>2077700.64</v>
      </c>
      <c r="P111" s="31"/>
      <c r="Q111" s="31"/>
      <c r="R111" s="31"/>
    </row>
    <row r="112" spans="1:18">
      <c r="A112" s="12" t="s">
        <v>119</v>
      </c>
      <c r="B112" s="13"/>
      <c r="C112" s="13">
        <v>0</v>
      </c>
      <c r="D112" s="13"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0"/>
        <v>0</v>
      </c>
      <c r="P112" s="31"/>
      <c r="Q112" s="31"/>
      <c r="R112" s="31"/>
    </row>
    <row r="113" spans="1:18">
      <c r="A113" s="12" t="s">
        <v>120</v>
      </c>
      <c r="B113" s="13"/>
      <c r="C113" s="13">
        <v>0</v>
      </c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0"/>
        <v>0</v>
      </c>
      <c r="P113" s="31"/>
      <c r="Q113" s="31"/>
      <c r="R113" s="31"/>
    </row>
    <row r="114" spans="1:18">
      <c r="A114" s="28" t="s">
        <v>121</v>
      </c>
      <c r="B114" s="13"/>
      <c r="C114" s="13">
        <v>0</v>
      </c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0"/>
        <v>0</v>
      </c>
      <c r="P114" s="31"/>
      <c r="Q114" s="31"/>
      <c r="R114" s="31"/>
    </row>
    <row r="115" spans="1:18">
      <c r="A115" s="12" t="s">
        <v>122</v>
      </c>
      <c r="B115" s="13"/>
      <c r="C115" s="13">
        <v>0</v>
      </c>
      <c r="D115" s="13">
        <v>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0"/>
        <v>0</v>
      </c>
      <c r="P115" s="31"/>
      <c r="Q115" s="31"/>
      <c r="R115" s="31"/>
    </row>
    <row r="116" spans="1:18">
      <c r="A116" s="12" t="s">
        <v>123</v>
      </c>
      <c r="B116" s="13"/>
      <c r="C116" s="13">
        <v>0</v>
      </c>
      <c r="D116" s="13">
        <v>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f t="shared" si="0"/>
        <v>0</v>
      </c>
      <c r="P116" s="31"/>
      <c r="Q116" s="31"/>
      <c r="R116" s="31"/>
    </row>
    <row r="117" spans="1:18">
      <c r="A117" s="28" t="s">
        <v>124</v>
      </c>
      <c r="B117" s="13"/>
      <c r="C117" s="13">
        <v>0</v>
      </c>
      <c r="D117" s="13">
        <v>63399.040000000001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0"/>
        <v>63399.040000000001</v>
      </c>
      <c r="P117" s="31"/>
      <c r="Q117" s="31"/>
      <c r="R117" s="31"/>
    </row>
    <row r="118" spans="1:18">
      <c r="A118" s="12" t="s">
        <v>125</v>
      </c>
      <c r="B118" s="14"/>
      <c r="C118" s="14">
        <v>-5121278.370000002</v>
      </c>
      <c r="D118" s="14">
        <v>-3209090.6300000004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0"/>
        <v>-8330369.0000000019</v>
      </c>
      <c r="P118" s="31"/>
      <c r="Q118" s="31"/>
      <c r="R118" s="31"/>
    </row>
    <row r="119" spans="1:18">
      <c r="A119" s="12" t="s">
        <v>126</v>
      </c>
      <c r="B119" s="13"/>
      <c r="C119" s="13">
        <v>0</v>
      </c>
      <c r="D119" s="13">
        <v>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0"/>
        <v>0</v>
      </c>
      <c r="P119" s="31"/>
      <c r="Q119" s="31"/>
      <c r="R119" s="31"/>
    </row>
    <row r="120" spans="1:18">
      <c r="A120" s="12" t="s">
        <v>127</v>
      </c>
      <c r="B120" s="13"/>
      <c r="C120" s="13">
        <v>0</v>
      </c>
      <c r="D120" s="13">
        <v>0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0"/>
        <v>0</v>
      </c>
      <c r="P120" s="31"/>
      <c r="Q120" s="31"/>
      <c r="R120" s="31"/>
    </row>
    <row r="121" spans="1:18">
      <c r="A121" s="12" t="s">
        <v>128</v>
      </c>
      <c r="B121" s="14"/>
      <c r="C121" s="14">
        <v>-5121278.370000002</v>
      </c>
      <c r="D121" s="14">
        <v>-3209090.6300000004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0"/>
        <v>-8330369.0000000019</v>
      </c>
      <c r="P121" s="31"/>
      <c r="Q121" s="31"/>
      <c r="R121" s="31"/>
    </row>
    <row r="122" spans="1:18">
      <c r="A122" s="28" t="s">
        <v>129</v>
      </c>
      <c r="B122" s="13"/>
      <c r="C122" s="13">
        <v>0</v>
      </c>
      <c r="D122" s="13">
        <v>0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0"/>
        <v>0</v>
      </c>
      <c r="P122" s="31"/>
      <c r="Q122" s="31"/>
      <c r="R122" s="31"/>
    </row>
    <row r="123" spans="1:18">
      <c r="A123" s="12" t="s">
        <v>130</v>
      </c>
      <c r="B123" s="14"/>
      <c r="C123" s="14">
        <v>-5121278.370000002</v>
      </c>
      <c r="D123" s="14">
        <v>-3209090.6300000004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0"/>
        <v>-8330369.0000000019</v>
      </c>
      <c r="P123" s="31"/>
      <c r="Q123" s="31"/>
      <c r="R123" s="31"/>
    </row>
    <row r="124" spans="1:18">
      <c r="A124" s="12" t="s">
        <v>131</v>
      </c>
      <c r="B124" s="14"/>
      <c r="C124" s="14">
        <v>-5121278.370000002</v>
      </c>
      <c r="D124" s="14">
        <v>-3209090.6300000004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si="0"/>
        <v>-8330369.0000000019</v>
      </c>
      <c r="P124" s="31"/>
      <c r="Q124" s="31"/>
      <c r="R124" s="31"/>
    </row>
    <row r="125" spans="1:18">
      <c r="A125" s="12" t="s">
        <v>132</v>
      </c>
      <c r="B125" s="13"/>
      <c r="C125" s="13"/>
      <c r="D125" s="13"/>
      <c r="E125" s="13"/>
      <c r="F125" s="13">
        <v>0</v>
      </c>
      <c r="G125" s="13">
        <v>0</v>
      </c>
      <c r="H125" s="13">
        <v>0</v>
      </c>
      <c r="I125" s="13"/>
      <c r="J125" s="13"/>
      <c r="K125" s="13"/>
      <c r="L125" s="13">
        <v>0</v>
      </c>
      <c r="M125" s="13"/>
      <c r="N125" s="13">
        <v>0</v>
      </c>
      <c r="O125" s="13">
        <f t="shared" si="0"/>
        <v>0</v>
      </c>
      <c r="P125" s="31"/>
      <c r="Q125" s="31"/>
      <c r="R125" s="31"/>
    </row>
    <row r="126" spans="1:18">
      <c r="A126" s="12" t="s">
        <v>133</v>
      </c>
      <c r="B126" s="13"/>
      <c r="C126" s="13">
        <f>C124-(C114+C117+C119-C120+C116)*0.75</f>
        <v>-5121278.370000002</v>
      </c>
      <c r="D126" s="13">
        <f t="shared" ref="D126:N126" si="1">D124-(D114+D117+D119-D120+D116)*0.75</f>
        <v>-3256639.91</v>
      </c>
      <c r="E126" s="13">
        <f t="shared" si="1"/>
        <v>0</v>
      </c>
      <c r="F126" s="13">
        <f t="shared" si="1"/>
        <v>0</v>
      </c>
      <c r="G126" s="13">
        <f t="shared" si="1"/>
        <v>0</v>
      </c>
      <c r="H126" s="13">
        <f t="shared" si="1"/>
        <v>0</v>
      </c>
      <c r="I126" s="13">
        <f t="shared" si="1"/>
        <v>0</v>
      </c>
      <c r="J126" s="13">
        <f t="shared" si="1"/>
        <v>0</v>
      </c>
      <c r="K126" s="13">
        <f t="shared" si="1"/>
        <v>0</v>
      </c>
      <c r="L126" s="13">
        <f t="shared" si="1"/>
        <v>0</v>
      </c>
      <c r="M126" s="13">
        <f t="shared" si="1"/>
        <v>0</v>
      </c>
      <c r="N126" s="13">
        <f t="shared" si="1"/>
        <v>0</v>
      </c>
      <c r="O126" s="13">
        <f t="shared" ref="O126" si="2">O124-(O114+O117+O119-O120+O116)*0.75</f>
        <v>-8377918.2800000021</v>
      </c>
      <c r="P126" s="31"/>
      <c r="Q126" s="31"/>
      <c r="R126" s="31"/>
    </row>
    <row r="127" spans="1:18">
      <c r="A127" s="12" t="s">
        <v>134</v>
      </c>
      <c r="B127" s="13"/>
      <c r="C127" s="13">
        <f>C126</f>
        <v>-5121278.370000002</v>
      </c>
      <c r="D127" s="13">
        <f t="shared" ref="D127:N127" si="3">D126</f>
        <v>-3256639.91</v>
      </c>
      <c r="E127" s="13">
        <f t="shared" si="3"/>
        <v>0</v>
      </c>
      <c r="F127" s="13">
        <f t="shared" si="3"/>
        <v>0</v>
      </c>
      <c r="G127" s="13">
        <f t="shared" si="3"/>
        <v>0</v>
      </c>
      <c r="H127" s="13">
        <f t="shared" si="3"/>
        <v>0</v>
      </c>
      <c r="I127" s="13">
        <f t="shared" si="3"/>
        <v>0</v>
      </c>
      <c r="J127" s="13">
        <f t="shared" si="3"/>
        <v>0</v>
      </c>
      <c r="K127" s="13">
        <f t="shared" si="3"/>
        <v>0</v>
      </c>
      <c r="L127" s="13">
        <f>L125-(L115+L118+L120-L121+L117)*0.75</f>
        <v>0</v>
      </c>
      <c r="M127" s="13">
        <f t="shared" si="3"/>
        <v>0</v>
      </c>
      <c r="N127" s="13">
        <f t="shared" si="3"/>
        <v>0</v>
      </c>
      <c r="O127" s="13">
        <f t="shared" si="0"/>
        <v>-8377918.2800000021</v>
      </c>
      <c r="P127" s="31"/>
      <c r="Q127" s="31"/>
    </row>
    <row r="128" spans="1:18">
      <c r="A128" s="12" t="s">
        <v>135</v>
      </c>
      <c r="B128" s="13"/>
      <c r="C128" s="13"/>
      <c r="D128" s="13"/>
      <c r="E128" s="13"/>
      <c r="F128" s="13"/>
      <c r="G128" s="13"/>
      <c r="H128" s="13">
        <v>0</v>
      </c>
      <c r="I128" s="13">
        <v>0</v>
      </c>
      <c r="J128" s="13"/>
      <c r="K128" s="13"/>
      <c r="L128" s="13">
        <v>0</v>
      </c>
      <c r="M128" s="13"/>
      <c r="N128" s="13">
        <v>0</v>
      </c>
      <c r="O128" s="13">
        <f t="shared" si="0"/>
        <v>0</v>
      </c>
      <c r="P128" s="31"/>
      <c r="Q128" s="31"/>
    </row>
    <row r="130" spans="1:17">
      <c r="C130" s="31"/>
      <c r="D130" s="31"/>
      <c r="E130" s="31"/>
      <c r="L130" s="31">
        <f>M130+M131</f>
        <v>8179751.6500000004</v>
      </c>
      <c r="M130" s="31">
        <f>M124+池州天赐2020!M124+东至天孚2020!M123+天赐中硝2020!M124</f>
        <v>0</v>
      </c>
    </row>
    <row r="131" spans="1:17">
      <c r="M131" s="38">
        <v>8179751.6500000004</v>
      </c>
    </row>
    <row r="132" spans="1:17">
      <c r="A132" s="33"/>
      <c r="B132" s="33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</row>
    <row r="133" spans="1:17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  <c r="P133" s="35"/>
      <c r="Q133" s="35"/>
    </row>
    <row r="134" spans="1:17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7">
      <c r="A135" s="12" t="s">
        <v>137</v>
      </c>
      <c r="B135" s="13"/>
      <c r="C135" s="13">
        <v>10220978.48</v>
      </c>
      <c r="D135" s="13">
        <v>1000000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11220978.48</v>
      </c>
      <c r="P135" s="31"/>
      <c r="Q135" s="31"/>
    </row>
    <row r="136" spans="1:17">
      <c r="A136" s="12" t="s">
        <v>138</v>
      </c>
      <c r="B136" s="13"/>
      <c r="C136" s="13"/>
      <c r="D136" s="13">
        <v>0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9" si="4">SUM(C136:N136)</f>
        <v>0</v>
      </c>
      <c r="P136" s="31"/>
      <c r="Q136" s="31"/>
    </row>
    <row r="137" spans="1:17">
      <c r="A137" s="12" t="s">
        <v>139</v>
      </c>
      <c r="B137" s="13"/>
      <c r="C137" s="13">
        <v>210333.22999999998</v>
      </c>
      <c r="D137" s="13">
        <v>6479.1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4"/>
        <v>216812.33</v>
      </c>
      <c r="P137" s="31"/>
      <c r="Q137" s="31"/>
    </row>
    <row r="138" spans="1:17">
      <c r="A138" s="12" t="s">
        <v>140</v>
      </c>
      <c r="B138" s="13"/>
      <c r="C138" s="13">
        <v>10431311.710000001</v>
      </c>
      <c r="D138" s="13">
        <v>1006479.1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4"/>
        <v>11437790.810000001</v>
      </c>
      <c r="P138" s="31"/>
      <c r="Q138" s="31"/>
    </row>
    <row r="139" spans="1:17">
      <c r="A139" s="12" t="s">
        <v>141</v>
      </c>
      <c r="B139" s="13"/>
      <c r="C139" s="13">
        <v>185104</v>
      </c>
      <c r="D139" s="13">
        <v>434764.12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4"/>
        <v>619868.12</v>
      </c>
      <c r="P139" s="31"/>
      <c r="Q139" s="31"/>
    </row>
    <row r="140" spans="1:17">
      <c r="A140" s="12" t="s">
        <v>142</v>
      </c>
      <c r="B140" s="13"/>
      <c r="C140" s="13">
        <v>1728552.4500000002</v>
      </c>
      <c r="D140" s="13">
        <v>1057961.1099999999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4"/>
        <v>2786513.56</v>
      </c>
      <c r="P140" s="31"/>
      <c r="Q140" s="31"/>
    </row>
    <row r="141" spans="1:17">
      <c r="A141" s="12" t="s">
        <v>143</v>
      </c>
      <c r="B141" s="13"/>
      <c r="C141" s="13">
        <v>842587.16</v>
      </c>
      <c r="D141" s="13">
        <v>21325.599999999999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4"/>
        <v>863912.76</v>
      </c>
      <c r="P141" s="31"/>
      <c r="Q141" s="31"/>
    </row>
    <row r="142" spans="1:17">
      <c r="A142" s="12" t="s">
        <v>144</v>
      </c>
      <c r="B142" s="13"/>
      <c r="C142" s="13">
        <v>1352970.98</v>
      </c>
      <c r="D142" s="13">
        <v>413201.05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4"/>
        <v>1766172.03</v>
      </c>
      <c r="P142" s="31"/>
      <c r="Q142" s="31"/>
    </row>
    <row r="143" spans="1:17">
      <c r="A143" s="12" t="s">
        <v>145</v>
      </c>
      <c r="B143" s="13"/>
      <c r="C143" s="13">
        <v>4109214.5900000003</v>
      </c>
      <c r="D143" s="13">
        <v>1927251.8800000001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4"/>
        <v>6036466.4700000007</v>
      </c>
      <c r="P143" s="31"/>
      <c r="Q143" s="31"/>
    </row>
    <row r="144" spans="1:17">
      <c r="A144" s="12" t="s">
        <v>146</v>
      </c>
      <c r="B144" s="13"/>
      <c r="C144" s="13">
        <v>6322097.120000001</v>
      </c>
      <c r="D144" s="13">
        <v>-920772.78000000014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4"/>
        <v>5401324.3400000008</v>
      </c>
      <c r="P144" s="31"/>
      <c r="Q144" s="31"/>
    </row>
    <row r="145" spans="1:17">
      <c r="A145" s="12" t="s">
        <v>147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4"/>
        <v>0</v>
      </c>
      <c r="P145" s="31"/>
      <c r="Q145" s="31"/>
    </row>
    <row r="146" spans="1:17">
      <c r="A146" s="12" t="s">
        <v>148</v>
      </c>
      <c r="B146" s="13"/>
      <c r="C146" s="13">
        <v>0</v>
      </c>
      <c r="D146" s="13">
        <v>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4"/>
        <v>0</v>
      </c>
      <c r="P146" s="31"/>
      <c r="Q146" s="31"/>
    </row>
    <row r="147" spans="1:17">
      <c r="A147" s="12" t="s">
        <v>149</v>
      </c>
      <c r="B147" s="13"/>
      <c r="C147" s="13">
        <v>0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4"/>
        <v>0</v>
      </c>
      <c r="P147" s="31"/>
      <c r="Q147" s="31"/>
    </row>
    <row r="148" spans="1:17">
      <c r="A148" s="12" t="s">
        <v>150</v>
      </c>
      <c r="B148" s="13"/>
      <c r="C148" s="13">
        <v>0</v>
      </c>
      <c r="D148" s="13">
        <v>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4"/>
        <v>0</v>
      </c>
      <c r="P148" s="31"/>
      <c r="Q148" s="31"/>
    </row>
    <row r="149" spans="1:17">
      <c r="A149" s="12" t="s">
        <v>151</v>
      </c>
      <c r="B149" s="13"/>
      <c r="C149" s="13">
        <v>0</v>
      </c>
      <c r="D149" s="13"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4"/>
        <v>0</v>
      </c>
      <c r="P149" s="31"/>
      <c r="Q149" s="31"/>
    </row>
    <row r="150" spans="1:17">
      <c r="A150" s="12" t="s">
        <v>152</v>
      </c>
      <c r="B150" s="13"/>
      <c r="C150" s="13">
        <v>0</v>
      </c>
      <c r="D150" s="13">
        <v>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4"/>
        <v>0</v>
      </c>
      <c r="P150" s="31"/>
      <c r="Q150" s="31"/>
    </row>
    <row r="151" spans="1:17">
      <c r="A151" s="12" t="s">
        <v>153</v>
      </c>
      <c r="B151" s="13"/>
      <c r="C151" s="13">
        <v>0</v>
      </c>
      <c r="D151" s="13">
        <v>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4"/>
        <v>0</v>
      </c>
      <c r="P151" s="31"/>
      <c r="Q151" s="31"/>
    </row>
    <row r="152" spans="1:17">
      <c r="A152" s="12" t="s">
        <v>154</v>
      </c>
      <c r="B152" s="13"/>
      <c r="C152" s="13">
        <v>3674163.99</v>
      </c>
      <c r="D152" s="13">
        <v>347026.35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4"/>
        <v>4021190.3400000003</v>
      </c>
      <c r="P152" s="31"/>
      <c r="Q152" s="31"/>
    </row>
    <row r="153" spans="1:17">
      <c r="A153" s="12" t="s">
        <v>155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4"/>
        <v>0</v>
      </c>
      <c r="P153" s="31"/>
      <c r="Q153" s="31"/>
    </row>
    <row r="154" spans="1:17">
      <c r="A154" s="12" t="s">
        <v>156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4"/>
        <v>0</v>
      </c>
      <c r="P154" s="31"/>
      <c r="Q154" s="31"/>
    </row>
    <row r="155" spans="1:17">
      <c r="A155" s="12" t="s">
        <v>157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4"/>
        <v>0</v>
      </c>
      <c r="P155" s="31"/>
      <c r="Q155" s="31"/>
    </row>
    <row r="156" spans="1:17">
      <c r="A156" s="12" t="s">
        <v>158</v>
      </c>
      <c r="B156" s="13"/>
      <c r="C156" s="13">
        <v>3674163.99</v>
      </c>
      <c r="D156" s="13">
        <v>347026.35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4"/>
        <v>4021190.3400000003</v>
      </c>
      <c r="P156" s="31"/>
      <c r="Q156" s="31"/>
    </row>
    <row r="157" spans="1:17">
      <c r="A157" s="12" t="s">
        <v>159</v>
      </c>
      <c r="B157" s="13"/>
      <c r="C157" s="13">
        <v>-3674163.99</v>
      </c>
      <c r="D157" s="13">
        <v>-347026.35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4"/>
        <v>-4021190.3400000003</v>
      </c>
      <c r="P157" s="31"/>
      <c r="Q157" s="31"/>
    </row>
    <row r="158" spans="1:17">
      <c r="A158" s="12" t="s">
        <v>160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4"/>
        <v>0</v>
      </c>
      <c r="P158" s="31"/>
      <c r="Q158" s="31"/>
    </row>
    <row r="159" spans="1:17">
      <c r="A159" s="12" t="s">
        <v>161</v>
      </c>
      <c r="B159" s="13"/>
      <c r="C159" s="13">
        <v>0</v>
      </c>
      <c r="D159" s="13">
        <v>0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4"/>
        <v>0</v>
      </c>
      <c r="P159" s="31"/>
      <c r="Q159" s="31"/>
    </row>
    <row r="160" spans="1:17">
      <c r="A160" s="12" t="s">
        <v>162</v>
      </c>
      <c r="B160" s="13"/>
      <c r="C160" s="13">
        <v>0</v>
      </c>
      <c r="D160" s="13">
        <v>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4"/>
        <v>0</v>
      </c>
      <c r="P160" s="31"/>
      <c r="Q160" s="31"/>
    </row>
    <row r="161" spans="1:17">
      <c r="A161" s="12" t="s">
        <v>163</v>
      </c>
      <c r="B161" s="13"/>
      <c r="C161" s="13">
        <v>0</v>
      </c>
      <c r="D161" s="13">
        <v>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4"/>
        <v>0</v>
      </c>
      <c r="P161" s="31"/>
      <c r="Q161" s="31"/>
    </row>
    <row r="162" spans="1:17">
      <c r="A162" s="12" t="s">
        <v>164</v>
      </c>
      <c r="B162" s="13"/>
      <c r="C162" s="13">
        <v>0</v>
      </c>
      <c r="D162" s="13">
        <v>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4"/>
        <v>0</v>
      </c>
      <c r="P162" s="31"/>
      <c r="Q162" s="31"/>
    </row>
    <row r="163" spans="1:17">
      <c r="A163" s="12" t="s">
        <v>165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4"/>
        <v>0</v>
      </c>
      <c r="P163" s="31"/>
      <c r="Q163" s="31"/>
    </row>
    <row r="164" spans="1:17">
      <c r="A164" s="12" t="s">
        <v>166</v>
      </c>
      <c r="B164" s="13"/>
      <c r="C164" s="13">
        <v>784924.33</v>
      </c>
      <c r="D164" s="13">
        <v>784924.33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4"/>
        <v>1569848.66</v>
      </c>
      <c r="P164" s="31"/>
      <c r="Q164" s="31"/>
    </row>
    <row r="165" spans="1:17">
      <c r="A165" s="12" t="s">
        <v>167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4"/>
        <v>0</v>
      </c>
      <c r="P165" s="31"/>
      <c r="Q165" s="31"/>
    </row>
    <row r="166" spans="1:17">
      <c r="A166" s="12" t="s">
        <v>168</v>
      </c>
      <c r="B166" s="13"/>
      <c r="C166" s="13">
        <v>784924.33</v>
      </c>
      <c r="D166" s="13">
        <v>784924.33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4"/>
        <v>1569848.66</v>
      </c>
      <c r="P166" s="31"/>
      <c r="Q166" s="31"/>
    </row>
    <row r="167" spans="1:17">
      <c r="A167" s="12" t="s">
        <v>169</v>
      </c>
      <c r="B167" s="13"/>
      <c r="C167" s="13">
        <v>-784924.33</v>
      </c>
      <c r="D167" s="13">
        <v>-784924.33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4"/>
        <v>-1569848.66</v>
      </c>
      <c r="P167" s="31"/>
      <c r="Q167" s="31"/>
    </row>
    <row r="168" spans="1:17">
      <c r="A168" s="12" t="s">
        <v>170</v>
      </c>
      <c r="B168" s="13"/>
      <c r="C168" s="13">
        <v>0</v>
      </c>
      <c r="D168" s="13">
        <v>0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4"/>
        <v>0</v>
      </c>
      <c r="P168" s="31"/>
      <c r="Q168" s="31"/>
    </row>
    <row r="169" spans="1:17">
      <c r="A169" s="12" t="s">
        <v>171</v>
      </c>
      <c r="B169" s="13"/>
      <c r="C169" s="13">
        <v>1863008.8000000007</v>
      </c>
      <c r="D169" s="13">
        <v>-2052723.46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4"/>
        <v>-189714.65999999922</v>
      </c>
      <c r="P169" s="31"/>
      <c r="Q169" s="31"/>
    </row>
    <row r="170" spans="1:17">
      <c r="A170" s="12" t="s">
        <v>172</v>
      </c>
      <c r="B170" s="13"/>
      <c r="C170" s="13">
        <v>1122669.6100000001</v>
      </c>
      <c r="D170" s="13">
        <v>2985678.41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1122669.6100000001</v>
      </c>
      <c r="P170" s="31"/>
      <c r="Q170" s="31"/>
    </row>
    <row r="171" spans="1:17">
      <c r="A171" s="12" t="s">
        <v>173</v>
      </c>
      <c r="B171" s="13"/>
      <c r="C171" s="13">
        <v>2985678.4100000011</v>
      </c>
      <c r="D171" s="13">
        <v>932954.95000000019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932954.95000000088</v>
      </c>
      <c r="P171" s="31"/>
      <c r="Q171" s="31"/>
    </row>
    <row r="172" spans="1:17">
      <c r="A172" s="12" t="s">
        <v>174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31"/>
      <c r="Q172" s="31"/>
    </row>
    <row r="173" spans="1:17">
      <c r="A173" s="12" t="s">
        <v>175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31"/>
      <c r="Q173" s="31"/>
    </row>
    <row r="174" spans="1:17">
      <c r="A174" s="12" t="s">
        <v>176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31"/>
      <c r="Q174" s="31"/>
    </row>
    <row r="175" spans="1:17">
      <c r="A175" s="12" t="s">
        <v>177</v>
      </c>
      <c r="B175" s="13"/>
      <c r="C175" s="13">
        <v>-5121278.370000002</v>
      </c>
      <c r="D175" s="13">
        <v>-3209090.6300000004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5">SUM(C175:N175)</f>
        <v>-8330369.0000000019</v>
      </c>
      <c r="P175" s="31">
        <v>703829.52</v>
      </c>
      <c r="Q175" s="31"/>
    </row>
    <row r="176" spans="1:17">
      <c r="A176" s="12" t="s">
        <v>178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5"/>
        <v>0</v>
      </c>
      <c r="P176" s="31">
        <v>0</v>
      </c>
      <c r="Q176" s="31"/>
    </row>
    <row r="177" spans="1:17">
      <c r="A177" s="12" t="s">
        <v>179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5"/>
        <v>0</v>
      </c>
      <c r="P177" s="31">
        <v>0</v>
      </c>
      <c r="Q177" s="31"/>
    </row>
    <row r="178" spans="1:17">
      <c r="A178" s="12" t="s">
        <v>180</v>
      </c>
      <c r="B178" s="13"/>
      <c r="C178" s="13">
        <v>2559349.6099999994</v>
      </c>
      <c r="D178" s="13">
        <v>2559349.6099999994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5"/>
        <v>5118699.2199999988</v>
      </c>
      <c r="P178" s="31">
        <v>2832703.56</v>
      </c>
      <c r="Q178" s="31"/>
    </row>
    <row r="179" spans="1:17">
      <c r="A179" s="12" t="s">
        <v>181</v>
      </c>
      <c r="B179" s="13"/>
      <c r="C179" s="13">
        <v>170898.58000001311</v>
      </c>
      <c r="D179" s="13">
        <v>170898.58000001311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5"/>
        <v>341797.16000002623</v>
      </c>
      <c r="P179" s="31">
        <v>38894.42</v>
      </c>
      <c r="Q179" s="31"/>
    </row>
    <row r="180" spans="1:17">
      <c r="A180" s="12" t="s">
        <v>182</v>
      </c>
      <c r="B180" s="13"/>
      <c r="C180" s="13">
        <v>133647.80000000005</v>
      </c>
      <c r="D180" s="13">
        <v>167550.70000000001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5"/>
        <v>301198.50000000006</v>
      </c>
      <c r="P180" s="31">
        <v>0</v>
      </c>
      <c r="Q180" s="31"/>
    </row>
    <row r="181" spans="1:17">
      <c r="A181" s="12" t="s">
        <v>183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5"/>
        <v>0</v>
      </c>
      <c r="P181" s="31">
        <v>0</v>
      </c>
      <c r="Q181" s="31"/>
    </row>
    <row r="182" spans="1:17">
      <c r="A182" s="12" t="s">
        <v>184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5"/>
        <v>0</v>
      </c>
      <c r="P182" s="31">
        <v>0</v>
      </c>
      <c r="Q182" s="31"/>
    </row>
    <row r="183" spans="1:17">
      <c r="A183" s="12" t="s">
        <v>185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5"/>
        <v>0</v>
      </c>
      <c r="P183" s="31">
        <v>0</v>
      </c>
      <c r="Q183" s="31"/>
    </row>
    <row r="184" spans="1:17">
      <c r="A184" s="12" t="s">
        <v>186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5"/>
        <v>0</v>
      </c>
      <c r="P184" s="31">
        <v>0</v>
      </c>
      <c r="Q184" s="31"/>
    </row>
    <row r="185" spans="1:17">
      <c r="A185" s="12" t="s">
        <v>187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5"/>
        <v>0</v>
      </c>
      <c r="P185" s="31">
        <v>0</v>
      </c>
      <c r="Q185" s="31"/>
    </row>
    <row r="186" spans="1:17">
      <c r="A186" s="12" t="s">
        <v>188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5"/>
        <v>0</v>
      </c>
      <c r="P186" s="31">
        <v>175462.22</v>
      </c>
      <c r="Q186" s="31"/>
    </row>
    <row r="187" spans="1:17">
      <c r="A187" s="12" t="s">
        <v>189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5"/>
        <v>0</v>
      </c>
      <c r="P187" s="31">
        <v>-18986.400000000001</v>
      </c>
      <c r="Q187" s="31"/>
    </row>
    <row r="188" spans="1:17">
      <c r="A188" s="12" t="s">
        <v>190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5"/>
        <v>0</v>
      </c>
      <c r="P188" s="31">
        <v>-5343.11</v>
      </c>
      <c r="Q188" s="31"/>
    </row>
    <row r="189" spans="1:17">
      <c r="A189" s="12" t="s">
        <v>191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5"/>
        <v>0</v>
      </c>
      <c r="P189" s="31">
        <v>0</v>
      </c>
      <c r="Q189" s="31"/>
    </row>
    <row r="190" spans="1:17">
      <c r="A190" s="12" t="s">
        <v>192</v>
      </c>
      <c r="B190" s="13"/>
      <c r="C190" s="13">
        <v>-723243.3200000003</v>
      </c>
      <c r="D190" s="13">
        <v>-1901892.8000000007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5"/>
        <v>-2625136.120000001</v>
      </c>
      <c r="P190" s="31">
        <v>1495137.27</v>
      </c>
      <c r="Q190" s="31"/>
    </row>
    <row r="191" spans="1:17">
      <c r="A191" s="12" t="s">
        <v>193</v>
      </c>
      <c r="B191" s="13"/>
      <c r="C191" s="13">
        <v>-4672287.8699999582</v>
      </c>
      <c r="D191" s="13">
        <v>-18195269.219999984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5"/>
        <v>-22867557.089999944</v>
      </c>
      <c r="P191" s="31">
        <v>-7091324.7000000002</v>
      </c>
      <c r="Q191" s="31"/>
    </row>
    <row r="192" spans="1:17">
      <c r="A192" s="12" t="s">
        <v>194</v>
      </c>
      <c r="B192" s="13"/>
      <c r="C192" s="13">
        <v>13975010.689999949</v>
      </c>
      <c r="D192" s="13">
        <v>19487680.979999971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5"/>
        <v>33462691.66999992</v>
      </c>
      <c r="P192" s="31">
        <v>275896.82</v>
      </c>
      <c r="Q192" s="31"/>
    </row>
    <row r="193" spans="1:17">
      <c r="A193" s="12" t="s">
        <v>195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5"/>
        <v>0</v>
      </c>
      <c r="P193" s="31">
        <v>0</v>
      </c>
      <c r="Q193" s="31"/>
    </row>
    <row r="194" spans="1:17">
      <c r="A194" s="12" t="s">
        <v>146</v>
      </c>
      <c r="B194" s="13"/>
      <c r="C194" s="13">
        <v>6322097.120000001</v>
      </c>
      <c r="D194" s="13">
        <v>-920772.78000000119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5"/>
        <v>5401324.3399999999</v>
      </c>
      <c r="P194" s="31">
        <v>-1593730.4</v>
      </c>
      <c r="Q194" s="31"/>
    </row>
    <row r="195" spans="1:17">
      <c r="A195" s="12" t="s">
        <v>196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1"/>
      <c r="Q195" s="31"/>
    </row>
    <row r="196" spans="1:17">
      <c r="A196" s="12" t="s">
        <v>197</v>
      </c>
      <c r="B196" s="13"/>
      <c r="C196" s="13">
        <v>0</v>
      </c>
      <c r="D196" s="13">
        <v>0</v>
      </c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1">
        <v>0</v>
      </c>
      <c r="Q196" s="31"/>
    </row>
    <row r="197" spans="1:17">
      <c r="A197" s="12" t="s">
        <v>198</v>
      </c>
      <c r="B197" s="13"/>
      <c r="C197" s="13">
        <v>0</v>
      </c>
      <c r="D197" s="13">
        <v>0</v>
      </c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31">
        <v>0</v>
      </c>
      <c r="Q197" s="31"/>
    </row>
    <row r="198" spans="1:17">
      <c r="A198" s="12" t="s">
        <v>199</v>
      </c>
      <c r="B198" s="13"/>
      <c r="C198" s="13">
        <v>0</v>
      </c>
      <c r="D198" s="13">
        <v>0</v>
      </c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31">
        <v>0</v>
      </c>
      <c r="Q198" s="31"/>
    </row>
    <row r="199" spans="1:17">
      <c r="A199" s="12" t="s">
        <v>200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1">
        <v>0</v>
      </c>
      <c r="Q199" s="31"/>
    </row>
    <row r="200" spans="1:17">
      <c r="A200" s="12" t="s">
        <v>201</v>
      </c>
      <c r="B200" s="13"/>
      <c r="C200" s="13">
        <v>2985678.4100000011</v>
      </c>
      <c r="D200" s="13">
        <v>932954.95000000019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932954.95000000088</v>
      </c>
      <c r="P200" s="31">
        <v>10568321.199999999</v>
      </c>
      <c r="Q200" s="31"/>
    </row>
    <row r="201" spans="1:17">
      <c r="A201" s="12" t="s">
        <v>202</v>
      </c>
      <c r="B201" s="13"/>
      <c r="C201" s="13">
        <v>1122669.6100000001</v>
      </c>
      <c r="D201" s="13">
        <v>2985678.4100000011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1122669.6100000001</v>
      </c>
      <c r="P201" s="31">
        <v>18138007.149999999</v>
      </c>
      <c r="Q201" s="31"/>
    </row>
    <row r="202" spans="1:17">
      <c r="A202" s="12" t="s">
        <v>203</v>
      </c>
      <c r="B202" s="13"/>
      <c r="C202" s="13">
        <v>0</v>
      </c>
      <c r="D202" s="13">
        <v>0</v>
      </c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31">
        <v>0</v>
      </c>
      <c r="Q202" s="31"/>
    </row>
    <row r="203" spans="1:17">
      <c r="A203" s="12" t="s">
        <v>204</v>
      </c>
      <c r="B203" s="13"/>
      <c r="C203" s="13">
        <v>0</v>
      </c>
      <c r="D203" s="13">
        <v>0</v>
      </c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31">
        <v>0</v>
      </c>
      <c r="Q203" s="31"/>
    </row>
    <row r="204" spans="1:17">
      <c r="A204" s="12" t="s">
        <v>205</v>
      </c>
      <c r="B204" s="13"/>
      <c r="C204" s="13">
        <v>1863008.800000001</v>
      </c>
      <c r="D204" s="13">
        <v>-2052723.4600000009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-189714.65999999922</v>
      </c>
      <c r="P204" s="31">
        <v>-7569685.9500000002</v>
      </c>
      <c r="Q204" s="31"/>
    </row>
    <row r="206" spans="1:17" s="1" customFormat="1" ht="11.25">
      <c r="C206" s="1">
        <f>C175-C123</f>
        <v>0</v>
      </c>
      <c r="D206" s="1">
        <f t="shared" ref="D206:O206" si="6">D175-D123</f>
        <v>0</v>
      </c>
      <c r="E206" s="1">
        <f t="shared" si="6"/>
        <v>0</v>
      </c>
      <c r="F206" s="1">
        <f t="shared" si="6"/>
        <v>0</v>
      </c>
      <c r="G206" s="1">
        <f t="shared" si="6"/>
        <v>0</v>
      </c>
      <c r="H206" s="1">
        <f t="shared" si="6"/>
        <v>0</v>
      </c>
      <c r="I206" s="1">
        <f t="shared" si="6"/>
        <v>0</v>
      </c>
      <c r="J206" s="1">
        <f t="shared" si="6"/>
        <v>0</v>
      </c>
      <c r="K206" s="1">
        <f t="shared" si="6"/>
        <v>0</v>
      </c>
      <c r="L206" s="1">
        <f t="shared" si="6"/>
        <v>0</v>
      </c>
      <c r="M206" s="1">
        <f t="shared" si="6"/>
        <v>0</v>
      </c>
      <c r="N206" s="1">
        <f t="shared" si="6"/>
        <v>0</v>
      </c>
      <c r="O206" s="1">
        <f t="shared" si="6"/>
        <v>0</v>
      </c>
    </row>
    <row r="207" spans="1:17" s="1" customFormat="1" ht="11.25">
      <c r="C207" s="1">
        <f>C194-C144</f>
        <v>0</v>
      </c>
      <c r="D207" s="1">
        <f t="shared" ref="D207:O207" si="7">D194-D144</f>
        <v>-1.0477378964424133E-9</v>
      </c>
      <c r="E207" s="1">
        <f t="shared" si="7"/>
        <v>0</v>
      </c>
      <c r="F207" s="1">
        <f t="shared" si="7"/>
        <v>0</v>
      </c>
      <c r="G207" s="1">
        <f t="shared" si="7"/>
        <v>0</v>
      </c>
      <c r="H207" s="1">
        <f t="shared" si="7"/>
        <v>0</v>
      </c>
      <c r="I207" s="1">
        <f t="shared" si="7"/>
        <v>0</v>
      </c>
      <c r="J207" s="1">
        <f t="shared" si="7"/>
        <v>0</v>
      </c>
      <c r="K207" s="1">
        <f t="shared" si="7"/>
        <v>0</v>
      </c>
      <c r="L207" s="1">
        <f t="shared" si="7"/>
        <v>0</v>
      </c>
      <c r="M207" s="1">
        <f t="shared" si="7"/>
        <v>0</v>
      </c>
      <c r="N207" s="1">
        <f t="shared" si="7"/>
        <v>0</v>
      </c>
      <c r="O207" s="1">
        <f t="shared" si="7"/>
        <v>0</v>
      </c>
    </row>
    <row r="208" spans="1:17" s="1" customFormat="1" ht="11.25">
      <c r="C208" s="1">
        <f t="shared" ref="C208:N208" si="8">C200-C7</f>
        <v>0</v>
      </c>
      <c r="D208" s="1">
        <f t="shared" si="8"/>
        <v>0</v>
      </c>
      <c r="E208" s="1">
        <f t="shared" si="8"/>
        <v>0</v>
      </c>
      <c r="F208" s="1">
        <f t="shared" si="8"/>
        <v>0</v>
      </c>
      <c r="G208" s="1">
        <f t="shared" si="8"/>
        <v>0</v>
      </c>
      <c r="H208" s="1">
        <f t="shared" si="8"/>
        <v>0</v>
      </c>
      <c r="I208" s="1">
        <f t="shared" si="8"/>
        <v>0</v>
      </c>
      <c r="J208" s="1">
        <f t="shared" si="8"/>
        <v>0</v>
      </c>
      <c r="K208" s="1">
        <f t="shared" si="8"/>
        <v>0</v>
      </c>
      <c r="L208" s="1">
        <f t="shared" si="8"/>
        <v>0</v>
      </c>
      <c r="M208" s="1">
        <f t="shared" si="8"/>
        <v>0</v>
      </c>
      <c r="N208" s="1">
        <f t="shared" si="8"/>
        <v>0</v>
      </c>
    </row>
    <row r="209" spans="3:15" s="1" customFormat="1" ht="11.25">
      <c r="C209" s="1">
        <f t="shared" ref="C209:O209" si="9">B90+C123-C90</f>
        <v>0</v>
      </c>
      <c r="D209" s="1">
        <f t="shared" si="9"/>
        <v>-4.6566128730773926E-10</v>
      </c>
      <c r="E209" s="1">
        <f t="shared" si="9"/>
        <v>157598.24000000022</v>
      </c>
      <c r="F209" s="1">
        <f t="shared" si="9"/>
        <v>0</v>
      </c>
      <c r="G209" s="1">
        <f t="shared" si="9"/>
        <v>0</v>
      </c>
      <c r="H209" s="1">
        <f t="shared" si="9"/>
        <v>0</v>
      </c>
      <c r="I209" s="1">
        <f t="shared" si="9"/>
        <v>0</v>
      </c>
      <c r="J209" s="1">
        <f t="shared" si="9"/>
        <v>0</v>
      </c>
      <c r="K209" s="1">
        <f t="shared" si="9"/>
        <v>0</v>
      </c>
      <c r="L209" s="1">
        <f t="shared" si="9"/>
        <v>0</v>
      </c>
      <c r="M209" s="1">
        <f t="shared" si="9"/>
        <v>0</v>
      </c>
      <c r="N209" s="1">
        <f t="shared" si="9"/>
        <v>0</v>
      </c>
      <c r="O209" s="1">
        <f t="shared" si="9"/>
        <v>-8330369.0000000019</v>
      </c>
    </row>
    <row r="212" spans="3:15">
      <c r="F212" s="31"/>
    </row>
  </sheetData>
  <phoneticPr fontId="10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209"/>
  <sheetViews>
    <sheetView workbookViewId="0">
      <pane xSplit="1" ySplit="5" topLeftCell="B189" activePane="bottomRight" state="frozen"/>
      <selection pane="topRight"/>
      <selection pane="bottomLeft"/>
      <selection pane="bottomRight" activeCell="D178" sqref="D178:D204"/>
    </sheetView>
  </sheetViews>
  <sheetFormatPr defaultColWidth="9" defaultRowHeight="13.5"/>
  <cols>
    <col min="1" max="1" width="26.75" customWidth="1"/>
    <col min="2" max="15" width="14.875" customWidth="1"/>
    <col min="16" max="16" width="18.375" customWidth="1"/>
    <col min="17" max="17" width="19.875" customWidth="1"/>
    <col min="18" max="18" width="19.75" customWidth="1"/>
  </cols>
  <sheetData>
    <row r="1" spans="1:15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5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2" t="s">
        <v>19</v>
      </c>
      <c r="B7" s="13">
        <v>4965705.3899999997</v>
      </c>
      <c r="C7" s="13">
        <v>2874435.4</v>
      </c>
      <c r="D7" s="13">
        <v>3757226.48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12" t="s">
        <v>21</v>
      </c>
      <c r="B9" s="13">
        <v>3509595</v>
      </c>
      <c r="C9" s="13">
        <v>2239413.4</v>
      </c>
      <c r="D9" s="13">
        <v>1465039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2" t="s">
        <v>22</v>
      </c>
      <c r="B10" s="13">
        <v>4772684.24</v>
      </c>
      <c r="C10" s="13">
        <v>6286164.2400000002</v>
      </c>
      <c r="D10" s="13">
        <v>6451268.7700000014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12" t="s">
        <v>23</v>
      </c>
      <c r="B11" s="13">
        <v>457827.97</v>
      </c>
      <c r="C11" s="13">
        <v>457827.97</v>
      </c>
      <c r="D11" s="13">
        <v>457827.97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12" t="s">
        <v>24</v>
      </c>
      <c r="B12" s="14">
        <v>4314856.2699999996</v>
      </c>
      <c r="C12" s="14">
        <v>5828336.2700000005</v>
      </c>
      <c r="D12" s="14">
        <v>5993440.8000000017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12" t="s">
        <v>25</v>
      </c>
      <c r="B13" s="13">
        <v>434230.62</v>
      </c>
      <c r="C13" s="13">
        <v>609122.63000000012</v>
      </c>
      <c r="D13" s="13">
        <v>658084.60000000009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2" t="s">
        <v>26</v>
      </c>
      <c r="B14" s="13">
        <v>0</v>
      </c>
      <c r="C14" s="13">
        <v>0</v>
      </c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2" t="s">
        <v>27</v>
      </c>
      <c r="B15" s="13">
        <v>0</v>
      </c>
      <c r="C15" s="13">
        <v>0</v>
      </c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2" t="s">
        <v>28</v>
      </c>
      <c r="B16" s="13">
        <v>51565.8</v>
      </c>
      <c r="C16" s="13">
        <v>84155.22</v>
      </c>
      <c r="D16" s="13">
        <v>73313.899999999994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2" t="s">
        <v>29</v>
      </c>
      <c r="B17" s="13">
        <v>1814.85</v>
      </c>
      <c r="C17" s="13">
        <v>1814.85</v>
      </c>
      <c r="D17" s="13">
        <v>1814.85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2" t="s">
        <v>30</v>
      </c>
      <c r="B18" s="14">
        <v>49750.95</v>
      </c>
      <c r="C18" s="14">
        <v>82340.37</v>
      </c>
      <c r="D18" s="14">
        <v>71499.049999999988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 t="s">
        <v>31</v>
      </c>
      <c r="B19" s="13">
        <v>4575516.53</v>
      </c>
      <c r="C19" s="13">
        <v>3503894.25</v>
      </c>
      <c r="D19" s="13">
        <v>3410965.26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2" t="s">
        <v>32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2" t="s">
        <v>33</v>
      </c>
      <c r="B21" s="14">
        <v>4575516.53</v>
      </c>
      <c r="C21" s="14">
        <v>3503894.25</v>
      </c>
      <c r="D21" s="14">
        <v>3410965.26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 t="s">
        <v>34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2" t="s">
        <v>35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2" t="s">
        <v>36</v>
      </c>
      <c r="B24" s="13">
        <v>244903.17</v>
      </c>
      <c r="C24" s="13">
        <v>326613.42</v>
      </c>
      <c r="D24" s="13">
        <v>279060.46000000002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2" t="s">
        <v>37</v>
      </c>
      <c r="B25" s="14">
        <v>18094557.93</v>
      </c>
      <c r="C25" s="14">
        <v>15464155.74</v>
      </c>
      <c r="D25" s="14">
        <v>15635315.650000002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2" t="s">
        <v>38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2" t="s">
        <v>39</v>
      </c>
      <c r="B27" s="13">
        <v>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2" t="s">
        <v>40</v>
      </c>
      <c r="B28" s="13">
        <v>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2" t="s">
        <v>41</v>
      </c>
      <c r="B29" s="13">
        <v>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2" t="s">
        <v>42</v>
      </c>
      <c r="B30" s="13">
        <v>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2" t="s">
        <v>43</v>
      </c>
      <c r="B31" s="13">
        <v>0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2" t="s">
        <v>44</v>
      </c>
      <c r="B32" s="14">
        <v>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2" t="s">
        <v>45</v>
      </c>
      <c r="B33" s="14">
        <v>0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2" t="s">
        <v>46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2" t="s">
        <v>47</v>
      </c>
      <c r="B35" s="13">
        <v>44609963.229999997</v>
      </c>
      <c r="C35" s="13">
        <v>44817143.520000003</v>
      </c>
      <c r="D35" s="13">
        <v>44819001.93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2" t="s">
        <v>48</v>
      </c>
      <c r="B36" s="13">
        <v>23917790.920000002</v>
      </c>
      <c r="C36" s="13">
        <v>24187270.16</v>
      </c>
      <c r="D36" s="13">
        <v>24458631.34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2" t="s">
        <v>49</v>
      </c>
      <c r="B37" s="14">
        <v>20692172.309999999</v>
      </c>
      <c r="C37" s="14">
        <v>20629873.360000003</v>
      </c>
      <c r="D37" s="14">
        <v>20360370.59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 t="s">
        <v>50</v>
      </c>
      <c r="B38" s="13">
        <v>2340624.25</v>
      </c>
      <c r="C38" s="13">
        <v>2340624.25</v>
      </c>
      <c r="D38" s="13">
        <v>2340624.25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2" t="s">
        <v>51</v>
      </c>
      <c r="B39" s="14">
        <v>18351548.059999999</v>
      </c>
      <c r="C39" s="14">
        <v>18289249.110000003</v>
      </c>
      <c r="D39" s="14">
        <v>18019746.34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2" t="s">
        <v>52</v>
      </c>
      <c r="B40" s="13">
        <v>477256.64</v>
      </c>
      <c r="C40" s="13">
        <v>523787.61</v>
      </c>
      <c r="D40" s="13">
        <v>521929.2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2" t="s">
        <v>53</v>
      </c>
      <c r="B41" s="13">
        <v>0</v>
      </c>
      <c r="C41" s="13">
        <v>0</v>
      </c>
      <c r="D41" s="13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2" t="s">
        <v>54</v>
      </c>
      <c r="B42" s="14">
        <v>477256.64</v>
      </c>
      <c r="C42" s="14">
        <v>523787.61</v>
      </c>
      <c r="D42" s="14">
        <v>521929.2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2" t="s">
        <v>55</v>
      </c>
      <c r="B43" s="13">
        <v>2818424.95</v>
      </c>
      <c r="C43" s="13">
        <v>2904796.63</v>
      </c>
      <c r="D43" s="13">
        <v>2904796.63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2" t="s">
        <v>56</v>
      </c>
      <c r="B44" s="13">
        <v>0</v>
      </c>
      <c r="C44" s="13"/>
      <c r="D44" s="13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2" t="s">
        <v>57</v>
      </c>
      <c r="B45" s="13">
        <v>0</v>
      </c>
      <c r="C45" s="13"/>
      <c r="D45" s="13"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2" t="s">
        <v>58</v>
      </c>
      <c r="B46" s="13">
        <v>0</v>
      </c>
      <c r="C46" s="13"/>
      <c r="D46" s="13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2" t="s">
        <v>59</v>
      </c>
      <c r="B47" s="13">
        <v>2033930.27</v>
      </c>
      <c r="C47" s="13">
        <v>2029628.93</v>
      </c>
      <c r="D47" s="13">
        <v>2025327.6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2" t="s">
        <v>60</v>
      </c>
      <c r="B48" s="13">
        <v>0</v>
      </c>
      <c r="C48" s="13">
        <v>0</v>
      </c>
      <c r="D48" s="13">
        <v>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2" t="s">
        <v>61</v>
      </c>
      <c r="B49" s="14">
        <v>2033930.27</v>
      </c>
      <c r="C49" s="14">
        <v>2029628.93</v>
      </c>
      <c r="D49" s="14">
        <v>2025327.6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>
      <c r="A50" s="12" t="s">
        <v>62</v>
      </c>
      <c r="B50" s="13">
        <v>0</v>
      </c>
      <c r="C50" s="13">
        <v>0</v>
      </c>
      <c r="D50" s="13">
        <v>0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2" t="s">
        <v>63</v>
      </c>
      <c r="B51" s="13">
        <v>0</v>
      </c>
      <c r="C51" s="13">
        <v>0</v>
      </c>
      <c r="D51" s="13">
        <v>0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2" t="s">
        <v>64</v>
      </c>
      <c r="B52" s="13">
        <v>90441.95</v>
      </c>
      <c r="C52" s="13">
        <v>87211.88</v>
      </c>
      <c r="D52" s="13">
        <v>83981.81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2" t="s">
        <v>65</v>
      </c>
      <c r="B53" s="13">
        <v>114910.7</v>
      </c>
      <c r="C53" s="13">
        <v>114910.7</v>
      </c>
      <c r="D53" s="13">
        <v>114910.7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2" t="s">
        <v>66</v>
      </c>
      <c r="B54" s="13"/>
      <c r="C54" s="13">
        <v>23000</v>
      </c>
      <c r="D54" s="13">
        <v>23000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2" t="s">
        <v>67</v>
      </c>
      <c r="B55" s="14">
        <v>23886512.57</v>
      </c>
      <c r="C55" s="14">
        <v>23972584.859999999</v>
      </c>
      <c r="D55" s="14">
        <v>23693692.279999997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>
      <c r="A56" s="12" t="s">
        <v>68</v>
      </c>
      <c r="B56" s="15">
        <v>41981070.5</v>
      </c>
      <c r="C56" s="15">
        <v>39436740.600000001</v>
      </c>
      <c r="D56" s="15">
        <v>39329007.93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2" t="s">
        <v>69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2" t="s">
        <v>70</v>
      </c>
      <c r="B59" s="13">
        <v>0</v>
      </c>
      <c r="C59" s="13">
        <v>0</v>
      </c>
      <c r="D59" s="13">
        <v>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2" t="s">
        <v>71</v>
      </c>
      <c r="B60" s="13">
        <v>0</v>
      </c>
      <c r="C60" s="13">
        <v>0</v>
      </c>
      <c r="D60" s="13">
        <v>0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2" t="s">
        <v>72</v>
      </c>
      <c r="B61" s="13">
        <v>0</v>
      </c>
      <c r="C61" s="13">
        <v>0</v>
      </c>
      <c r="D61" s="13">
        <v>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2" t="s">
        <v>73</v>
      </c>
      <c r="B62" s="13">
        <v>4822599.51</v>
      </c>
      <c r="C62" s="13">
        <v>4704131.2199999988</v>
      </c>
      <c r="D62" s="13">
        <v>5160991.66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2" t="s">
        <v>74</v>
      </c>
      <c r="B63" s="13">
        <v>2687463.44</v>
      </c>
      <c r="C63" s="13">
        <v>429574.45</v>
      </c>
      <c r="D63" s="13">
        <v>411006.99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2" t="s">
        <v>75</v>
      </c>
      <c r="B64" s="13">
        <v>844088.41</v>
      </c>
      <c r="C64" s="13">
        <v>397351.5</v>
      </c>
      <c r="D64" s="13">
        <v>319680.84000000003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2" t="s">
        <v>76</v>
      </c>
      <c r="B65" s="13">
        <v>619632.77</v>
      </c>
      <c r="C65" s="13">
        <v>839099.03</v>
      </c>
      <c r="D65" s="13">
        <v>126611.55000000002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2" t="s">
        <v>77</v>
      </c>
      <c r="B66" s="13">
        <v>0</v>
      </c>
      <c r="C66" s="13">
        <v>0</v>
      </c>
      <c r="D66" s="13">
        <v>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2" t="s">
        <v>78</v>
      </c>
      <c r="B67" s="13">
        <v>0</v>
      </c>
      <c r="C67" s="13">
        <v>0</v>
      </c>
      <c r="D67" s="13"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2" t="s">
        <v>79</v>
      </c>
      <c r="B68" s="13">
        <v>32769478.079999998</v>
      </c>
      <c r="C68" s="13">
        <v>30799782.340000004</v>
      </c>
      <c r="D68" s="13">
        <v>30690995.73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2" t="s">
        <v>80</v>
      </c>
      <c r="B69" s="13">
        <v>0</v>
      </c>
      <c r="C69" s="13">
        <v>0</v>
      </c>
      <c r="D69" s="13">
        <v>0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2" t="s">
        <v>81</v>
      </c>
      <c r="B70" s="13">
        <v>0</v>
      </c>
      <c r="C70" s="13">
        <v>0</v>
      </c>
      <c r="D70" s="13">
        <v>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2" t="s">
        <v>82</v>
      </c>
      <c r="B71" s="13">
        <v>0</v>
      </c>
      <c r="C71" s="13">
        <v>0</v>
      </c>
      <c r="D71" s="13">
        <v>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2" t="s">
        <v>83</v>
      </c>
      <c r="B72" s="14">
        <v>41743262.210000001</v>
      </c>
      <c r="C72" s="14">
        <v>37169938.540000007</v>
      </c>
      <c r="D72" s="14">
        <v>36709286.770000003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2" t="s">
        <v>84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2" t="s">
        <v>85</v>
      </c>
      <c r="B74" s="13">
        <v>0</v>
      </c>
      <c r="C74" s="13">
        <v>0</v>
      </c>
      <c r="D74" s="13">
        <v>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2" t="s">
        <v>86</v>
      </c>
      <c r="B75" s="13">
        <v>0</v>
      </c>
      <c r="C75" s="13">
        <v>0</v>
      </c>
      <c r="D75" s="13">
        <v>0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2" t="s">
        <v>87</v>
      </c>
      <c r="B76" s="13">
        <v>0</v>
      </c>
      <c r="C76" s="13">
        <v>0</v>
      </c>
      <c r="D76" s="13">
        <v>0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2" t="s">
        <v>88</v>
      </c>
      <c r="B77" s="13">
        <v>0</v>
      </c>
      <c r="C77" s="13">
        <v>0</v>
      </c>
      <c r="D77" s="13">
        <v>0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2" t="s">
        <v>89</v>
      </c>
      <c r="B78" s="13">
        <v>0</v>
      </c>
      <c r="C78" s="13">
        <v>0</v>
      </c>
      <c r="D78" s="13">
        <v>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2" t="s">
        <v>90</v>
      </c>
      <c r="B79" s="13">
        <v>0</v>
      </c>
      <c r="C79" s="13">
        <v>0</v>
      </c>
      <c r="D79" s="13">
        <v>0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2" t="s">
        <v>91</v>
      </c>
      <c r="B80" s="13">
        <v>0</v>
      </c>
      <c r="C80" s="13">
        <v>0</v>
      </c>
      <c r="D80" s="13">
        <v>0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2" t="s">
        <v>92</v>
      </c>
      <c r="B81" s="13">
        <v>0</v>
      </c>
      <c r="C81" s="13">
        <v>0</v>
      </c>
      <c r="D81" s="13">
        <v>0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2" t="s">
        <v>93</v>
      </c>
      <c r="B82" s="14">
        <v>0</v>
      </c>
      <c r="C82" s="14">
        <v>0</v>
      </c>
      <c r="D82" s="14">
        <v>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2" t="s">
        <v>94</v>
      </c>
      <c r="B83" s="15">
        <v>41743262.210000001</v>
      </c>
      <c r="C83" s="15">
        <v>37169938.540000007</v>
      </c>
      <c r="D83" s="15">
        <v>36709286.770000003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5">
      <c r="A84" s="12" t="s">
        <v>95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2" t="s">
        <v>96</v>
      </c>
      <c r="B85" s="13">
        <v>20000000</v>
      </c>
      <c r="C85" s="13">
        <v>20000000</v>
      </c>
      <c r="D85" s="13">
        <v>20000000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2" t="s">
        <v>97</v>
      </c>
      <c r="B86" s="13">
        <v>66307.5</v>
      </c>
      <c r="C86" s="13">
        <v>66307.5</v>
      </c>
      <c r="D86" s="13">
        <v>66307.5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2" t="s">
        <v>98</v>
      </c>
      <c r="B87" s="13">
        <v>0</v>
      </c>
      <c r="C87" s="13">
        <v>0</v>
      </c>
      <c r="D87" s="13">
        <v>0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2" t="s">
        <v>99</v>
      </c>
      <c r="B88" s="13">
        <v>0</v>
      </c>
      <c r="C88" s="13">
        <v>0</v>
      </c>
      <c r="D88" s="13">
        <v>0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2" t="s">
        <v>100</v>
      </c>
      <c r="B89" s="13">
        <v>0</v>
      </c>
      <c r="C89" s="16">
        <v>0</v>
      </c>
      <c r="D89" s="16">
        <v>0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2" t="s">
        <v>101</v>
      </c>
      <c r="B90" s="13">
        <v>-19828499.210000001</v>
      </c>
      <c r="C90" s="16">
        <v>-17799505.440000001</v>
      </c>
      <c r="D90" s="16">
        <v>-17446586.34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2" t="s">
        <v>102</v>
      </c>
      <c r="B91" s="14">
        <v>237808.29</v>
      </c>
      <c r="C91" s="14">
        <v>2266802.06</v>
      </c>
      <c r="D91" s="14">
        <v>2619721.16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12" t="s">
        <v>103</v>
      </c>
      <c r="B92" s="13">
        <v>0</v>
      </c>
      <c r="C92" s="13">
        <v>0</v>
      </c>
      <c r="D92" s="13">
        <v>0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2" t="s">
        <v>104</v>
      </c>
      <c r="B93" s="15">
        <v>237808.28999999899</v>
      </c>
      <c r="C93" s="15">
        <v>2266802.0599999987</v>
      </c>
      <c r="D93" s="15">
        <v>2619721.16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5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7" t="s">
        <v>105</v>
      </c>
      <c r="B95" s="18">
        <v>41981070.5</v>
      </c>
      <c r="C95" s="18">
        <v>39436740.600000009</v>
      </c>
      <c r="D95" s="18">
        <v>39329007.930000007</v>
      </c>
      <c r="E95" s="18"/>
      <c r="F95" s="18"/>
      <c r="G95" s="18"/>
      <c r="H95" s="15"/>
      <c r="I95" s="18"/>
      <c r="J95" s="18"/>
      <c r="K95" s="18"/>
      <c r="L95" s="18"/>
      <c r="M95" s="18"/>
      <c r="N95" s="18"/>
      <c r="O95" s="18"/>
    </row>
    <row r="96" spans="1:15">
      <c r="A96" s="19"/>
      <c r="B96" s="20">
        <v>0</v>
      </c>
      <c r="C96" s="20"/>
      <c r="D96" s="20"/>
      <c r="E96" s="20"/>
      <c r="F96" s="20"/>
      <c r="G96" s="20"/>
      <c r="H96" s="20"/>
      <c r="I96" s="20" t="b">
        <v>1</v>
      </c>
      <c r="J96" s="20" t="b">
        <v>1</v>
      </c>
      <c r="K96" s="20"/>
      <c r="L96" s="20"/>
      <c r="M96" s="20"/>
      <c r="N96" s="20"/>
      <c r="O96" s="20"/>
    </row>
    <row r="97" spans="1:18" ht="18.75">
      <c r="A97" s="21" t="s">
        <v>106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1:18">
      <c r="A98" s="23"/>
      <c r="B98" s="24"/>
      <c r="C98" s="24"/>
      <c r="D98" s="24"/>
      <c r="E98" s="24"/>
      <c r="F98" s="24"/>
      <c r="G98" s="24"/>
      <c r="H98" s="24"/>
      <c r="I98" s="47" t="e">
        <f>1-I106/I103</f>
        <v>#DIV/0!</v>
      </c>
      <c r="J98" s="47" t="e">
        <f>1-J106/J103</f>
        <v>#DIV/0!</v>
      </c>
      <c r="K98" s="24">
        <f>I103-I106</f>
        <v>0</v>
      </c>
      <c r="L98" s="24">
        <f>J103-J106</f>
        <v>0</v>
      </c>
      <c r="M98" s="24"/>
      <c r="N98" s="24"/>
      <c r="O98" s="24"/>
    </row>
    <row r="99" spans="1:18">
      <c r="A99" s="25" t="s">
        <v>1</v>
      </c>
      <c r="B99" s="26"/>
      <c r="C99" s="26"/>
      <c r="D99" s="26">
        <f>C102+D102+E102+东至天孚2020!D102+东至天孚2020!E102</f>
        <v>12364494.82</v>
      </c>
      <c r="E99" s="26"/>
      <c r="F99" s="26"/>
      <c r="G99" s="26">
        <f>H103+东至天孚2020!H103</f>
        <v>0</v>
      </c>
      <c r="H99" s="26"/>
      <c r="I99" s="26">
        <v>0</v>
      </c>
      <c r="J99" s="26">
        <v>0</v>
      </c>
      <c r="K99" s="26"/>
      <c r="L99" s="26"/>
      <c r="M99" s="26"/>
      <c r="N99" s="26">
        <f>N103+'九江（单体）2020'!N103</f>
        <v>0</v>
      </c>
      <c r="O99" s="26">
        <f>N99+[1]资产负债、利润表对冲底稿!$H$32</f>
        <v>0</v>
      </c>
    </row>
    <row r="100" spans="1:18">
      <c r="A100" s="27" t="s">
        <v>107</v>
      </c>
      <c r="B100" s="26"/>
      <c r="C100" s="26"/>
      <c r="D100" s="26">
        <f>D106+东至天孚2020!D106</f>
        <v>4394519.62</v>
      </c>
      <c r="E100" s="26"/>
      <c r="F100" s="26"/>
      <c r="G100" s="26"/>
      <c r="H100" s="26"/>
      <c r="I100" s="26" t="s">
        <v>108</v>
      </c>
      <c r="J100" s="26" t="s">
        <v>108</v>
      </c>
      <c r="K100" s="26"/>
      <c r="L100" s="26"/>
      <c r="M100" s="26"/>
      <c r="N100" s="26"/>
      <c r="O100" s="26"/>
    </row>
    <row r="101" spans="1:18">
      <c r="A101" s="10" t="s">
        <v>3</v>
      </c>
      <c r="B101" s="11" t="s">
        <v>4</v>
      </c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</row>
    <row r="102" spans="1:18">
      <c r="A102" s="12" t="s">
        <v>109</v>
      </c>
      <c r="B102" s="14"/>
      <c r="C102" s="14">
        <v>6903789.7999999998</v>
      </c>
      <c r="D102" s="14">
        <v>2717735.07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>SUM(C102:N102)</f>
        <v>9621524.8699999992</v>
      </c>
      <c r="P102" s="31"/>
      <c r="Q102" s="31"/>
      <c r="R102" s="31"/>
    </row>
    <row r="103" spans="1:18">
      <c r="A103" s="28" t="s">
        <v>110</v>
      </c>
      <c r="B103" s="13"/>
      <c r="C103" s="13">
        <v>6875144.5599999996</v>
      </c>
      <c r="D103" s="13">
        <v>2715936.9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ref="O103:O128" si="0">SUM(C103:N103)</f>
        <v>9591081.459999999</v>
      </c>
      <c r="P103" s="31"/>
      <c r="Q103" s="31"/>
      <c r="R103" s="31"/>
    </row>
    <row r="104" spans="1:18">
      <c r="A104" s="28" t="s">
        <v>111</v>
      </c>
      <c r="B104" s="13"/>
      <c r="C104" s="13">
        <v>28645.24</v>
      </c>
      <c r="D104" s="13">
        <v>1798.17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0"/>
        <v>30443.410000000003</v>
      </c>
      <c r="P104" s="31"/>
      <c r="Q104" s="31"/>
      <c r="R104" s="31"/>
    </row>
    <row r="105" spans="1:18">
      <c r="A105" s="12" t="s">
        <v>112</v>
      </c>
      <c r="B105" s="14"/>
      <c r="C105" s="14">
        <v>4382616.63</v>
      </c>
      <c r="D105" s="14">
        <v>1914603.41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0"/>
        <v>6297220.04</v>
      </c>
      <c r="P105" s="31"/>
      <c r="Q105" s="31"/>
      <c r="R105" s="31"/>
    </row>
    <row r="106" spans="1:18">
      <c r="A106" s="28" t="s">
        <v>113</v>
      </c>
      <c r="B106" s="13"/>
      <c r="C106" s="13">
        <v>4389452.34</v>
      </c>
      <c r="D106" s="13">
        <v>1914603.41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0"/>
        <v>6304055.75</v>
      </c>
      <c r="P106" s="31"/>
      <c r="Q106" s="31"/>
      <c r="R106" s="31"/>
    </row>
    <row r="107" spans="1:18">
      <c r="A107" s="28" t="s">
        <v>114</v>
      </c>
      <c r="B107" s="13"/>
      <c r="C107" s="13">
        <v>-6835.71</v>
      </c>
      <c r="D107" s="13">
        <v>0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0"/>
        <v>-6835.71</v>
      </c>
      <c r="P107" s="31"/>
      <c r="Q107" s="31"/>
      <c r="R107" s="31"/>
    </row>
    <row r="108" spans="1:18">
      <c r="A108" s="12" t="s">
        <v>115</v>
      </c>
      <c r="B108" s="13"/>
      <c r="C108" s="13">
        <v>102798.79</v>
      </c>
      <c r="D108" s="13">
        <v>45493.47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0"/>
        <v>148292.26</v>
      </c>
      <c r="P108" s="31"/>
      <c r="Q108" s="31"/>
      <c r="R108" s="31"/>
    </row>
    <row r="109" spans="1:18">
      <c r="A109" s="12" t="s">
        <v>116</v>
      </c>
      <c r="B109" s="13"/>
      <c r="C109" s="13">
        <v>148936.44</v>
      </c>
      <c r="D109" s="13">
        <v>78117.899999999994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0"/>
        <v>227054.34</v>
      </c>
      <c r="P109" s="31"/>
      <c r="Q109" s="31"/>
      <c r="R109" s="31"/>
    </row>
    <row r="110" spans="1:18">
      <c r="A110" s="12" t="s">
        <v>117</v>
      </c>
      <c r="B110" s="13"/>
      <c r="C110" s="13">
        <v>311760.18</v>
      </c>
      <c r="D110" s="13">
        <v>248920.8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0"/>
        <v>560680.98</v>
      </c>
      <c r="P110" s="31"/>
      <c r="Q110" s="31"/>
      <c r="R110" s="31"/>
    </row>
    <row r="111" spans="1:18">
      <c r="A111" s="12" t="s">
        <v>118</v>
      </c>
      <c r="B111" s="13"/>
      <c r="C111" s="13">
        <v>126383.99</v>
      </c>
      <c r="D111" s="13">
        <v>67831.02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0"/>
        <v>194215.01</v>
      </c>
      <c r="P111" s="31"/>
      <c r="Q111" s="31"/>
      <c r="R111" s="31"/>
    </row>
    <row r="112" spans="1:18">
      <c r="A112" s="12" t="s">
        <v>119</v>
      </c>
      <c r="B112" s="13"/>
      <c r="C112" s="13">
        <v>0</v>
      </c>
      <c r="D112" s="13"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0"/>
        <v>0</v>
      </c>
      <c r="P112" s="31"/>
      <c r="Q112" s="31"/>
      <c r="R112" s="31"/>
    </row>
    <row r="113" spans="1:18">
      <c r="A113" s="12" t="s">
        <v>120</v>
      </c>
      <c r="B113" s="13"/>
      <c r="C113" s="13">
        <v>0</v>
      </c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0"/>
        <v>0</v>
      </c>
      <c r="P113" s="31"/>
      <c r="Q113" s="31"/>
      <c r="R113" s="31"/>
    </row>
    <row r="114" spans="1:18">
      <c r="A114" s="28" t="s">
        <v>121</v>
      </c>
      <c r="B114" s="13"/>
      <c r="C114" s="13">
        <v>0</v>
      </c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0"/>
        <v>0</v>
      </c>
      <c r="P114" s="31"/>
      <c r="Q114" s="31"/>
      <c r="R114" s="31"/>
    </row>
    <row r="115" spans="1:18">
      <c r="A115" s="12" t="s">
        <v>122</v>
      </c>
      <c r="B115" s="13"/>
      <c r="C115" s="13">
        <v>0</v>
      </c>
      <c r="D115" s="13">
        <v>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0"/>
        <v>0</v>
      </c>
      <c r="P115" s="31"/>
      <c r="Q115" s="31"/>
      <c r="R115" s="31"/>
    </row>
    <row r="116" spans="1:18">
      <c r="A116" s="12" t="s">
        <v>123</v>
      </c>
      <c r="B116" s="13"/>
      <c r="C116" s="13">
        <v>0</v>
      </c>
      <c r="D116" s="13">
        <v>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f t="shared" si="0"/>
        <v>0</v>
      </c>
      <c r="P116" s="31"/>
      <c r="Q116" s="31"/>
      <c r="R116" s="31"/>
    </row>
    <row r="117" spans="1:18">
      <c r="A117" s="28" t="s">
        <v>124</v>
      </c>
      <c r="B117" s="13"/>
      <c r="C117" s="13">
        <v>197600</v>
      </c>
      <c r="D117" s="13">
        <v>0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0"/>
        <v>197600</v>
      </c>
      <c r="P117" s="31"/>
      <c r="Q117" s="31"/>
      <c r="R117" s="31"/>
    </row>
    <row r="118" spans="1:18">
      <c r="A118" s="12" t="s">
        <v>125</v>
      </c>
      <c r="B118" s="14"/>
      <c r="C118" s="14">
        <v>2028893.77</v>
      </c>
      <c r="D118" s="14">
        <v>362768.46999999991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0"/>
        <v>2391662.2399999998</v>
      </c>
      <c r="P118" s="31"/>
      <c r="Q118" s="31"/>
      <c r="R118" s="31"/>
    </row>
    <row r="119" spans="1:18">
      <c r="A119" s="12" t="s">
        <v>126</v>
      </c>
      <c r="B119" s="13"/>
      <c r="C119" s="13">
        <v>100</v>
      </c>
      <c r="D119" s="13">
        <v>150.63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0"/>
        <v>250.63</v>
      </c>
      <c r="P119" s="31"/>
      <c r="Q119" s="31"/>
      <c r="R119" s="31"/>
    </row>
    <row r="120" spans="1:18">
      <c r="A120" s="12" t="s">
        <v>127</v>
      </c>
      <c r="B120" s="13"/>
      <c r="C120" s="13">
        <v>0</v>
      </c>
      <c r="D120" s="13">
        <v>10000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0"/>
        <v>10000</v>
      </c>
      <c r="P120" s="31"/>
      <c r="Q120" s="31"/>
      <c r="R120" s="31"/>
    </row>
    <row r="121" spans="1:18">
      <c r="A121" s="12" t="s">
        <v>128</v>
      </c>
      <c r="B121" s="14"/>
      <c r="C121" s="14">
        <v>2028993.77</v>
      </c>
      <c r="D121" s="14">
        <v>352919.09999999992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0"/>
        <v>2381912.87</v>
      </c>
      <c r="P121" s="31"/>
      <c r="Q121" s="31"/>
      <c r="R121" s="31"/>
    </row>
    <row r="122" spans="1:18">
      <c r="A122" s="28" t="s">
        <v>129</v>
      </c>
      <c r="B122" s="13"/>
      <c r="C122" s="13">
        <v>0</v>
      </c>
      <c r="D122" s="13">
        <v>0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0"/>
        <v>0</v>
      </c>
      <c r="P122" s="31"/>
      <c r="Q122" s="31"/>
      <c r="R122" s="31"/>
    </row>
    <row r="123" spans="1:18">
      <c r="A123" s="12" t="s">
        <v>130</v>
      </c>
      <c r="B123" s="14"/>
      <c r="C123" s="14">
        <v>2028993.77</v>
      </c>
      <c r="D123" s="14">
        <v>352919.09999999992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0"/>
        <v>2381912.87</v>
      </c>
      <c r="P123" s="31"/>
      <c r="Q123" s="31"/>
      <c r="R123" s="31"/>
    </row>
    <row r="124" spans="1:18">
      <c r="A124" s="12" t="s">
        <v>131</v>
      </c>
      <c r="B124" s="14"/>
      <c r="C124" s="14">
        <v>2028993.77</v>
      </c>
      <c r="D124" s="14">
        <v>352919.09999999992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si="0"/>
        <v>2381912.87</v>
      </c>
      <c r="P124" s="31"/>
      <c r="Q124" s="31"/>
      <c r="R124" s="31"/>
    </row>
    <row r="125" spans="1:18">
      <c r="A125" s="12" t="s">
        <v>132</v>
      </c>
      <c r="B125" s="13"/>
      <c r="C125" s="13">
        <v>0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>
        <f t="shared" si="0"/>
        <v>0</v>
      </c>
      <c r="P125" s="31"/>
      <c r="Q125" s="31"/>
      <c r="R125" s="31"/>
    </row>
    <row r="126" spans="1:18">
      <c r="A126" s="12" t="s">
        <v>133</v>
      </c>
      <c r="B126" s="13"/>
      <c r="C126" s="13">
        <f>C123-(C114+C117+C119-C120+C116)*0.75</f>
        <v>1880718.77</v>
      </c>
      <c r="D126" s="13">
        <f>D123-(D114+D117+D119-D120+D116)*0.75</f>
        <v>360306.12749999994</v>
      </c>
      <c r="E126" s="13">
        <f>E123-(E114+E117+E119-E120+E116)*0.75</f>
        <v>0</v>
      </c>
      <c r="F126" s="13">
        <f t="shared" ref="F126:O126" si="1">F123-(F114+F117+F119-F120+F116)*0.75</f>
        <v>0</v>
      </c>
      <c r="G126" s="13">
        <f t="shared" si="1"/>
        <v>0</v>
      </c>
      <c r="H126" s="13">
        <f t="shared" si="1"/>
        <v>0</v>
      </c>
      <c r="I126" s="13">
        <f t="shared" si="1"/>
        <v>0</v>
      </c>
      <c r="J126" s="13">
        <f t="shared" si="1"/>
        <v>0</v>
      </c>
      <c r="K126" s="13">
        <f t="shared" ref="K126:L126" si="2">K123-(K114+K117+K119-K120+K116)*0.75</f>
        <v>0</v>
      </c>
      <c r="L126" s="13">
        <f t="shared" si="2"/>
        <v>0</v>
      </c>
      <c r="M126" s="13">
        <f t="shared" ref="M126" si="3">M123-(M114+M117+M119-M120+M116)*0.75</f>
        <v>0</v>
      </c>
      <c r="N126" s="13">
        <f t="shared" si="1"/>
        <v>0</v>
      </c>
      <c r="O126" s="13">
        <f t="shared" si="1"/>
        <v>2241024.8975</v>
      </c>
      <c r="P126" s="31"/>
      <c r="Q126" s="31"/>
      <c r="R126" s="31"/>
    </row>
    <row r="127" spans="1:18">
      <c r="A127" s="12" t="s">
        <v>134</v>
      </c>
      <c r="B127" s="13"/>
      <c r="C127" s="13">
        <f t="shared" ref="C127:N127" si="4">C126</f>
        <v>1880718.77</v>
      </c>
      <c r="D127" s="13">
        <f t="shared" si="4"/>
        <v>360306.12749999994</v>
      </c>
      <c r="E127" s="13">
        <f t="shared" si="4"/>
        <v>0</v>
      </c>
      <c r="F127" s="13">
        <f t="shared" si="4"/>
        <v>0</v>
      </c>
      <c r="G127" s="13">
        <f t="shared" si="4"/>
        <v>0</v>
      </c>
      <c r="H127" s="13">
        <f t="shared" si="4"/>
        <v>0</v>
      </c>
      <c r="I127" s="13">
        <f t="shared" si="4"/>
        <v>0</v>
      </c>
      <c r="J127" s="13">
        <f t="shared" si="4"/>
        <v>0</v>
      </c>
      <c r="K127" s="13">
        <f t="shared" ref="K127:L127" si="5">K126</f>
        <v>0</v>
      </c>
      <c r="L127" s="13">
        <f t="shared" si="5"/>
        <v>0</v>
      </c>
      <c r="M127" s="13">
        <f t="shared" ref="M127" si="6">M126</f>
        <v>0</v>
      </c>
      <c r="N127" s="13">
        <f t="shared" si="4"/>
        <v>0</v>
      </c>
      <c r="O127" s="13">
        <f t="shared" si="0"/>
        <v>2241024.8975</v>
      </c>
      <c r="P127" s="31"/>
      <c r="Q127" s="31"/>
    </row>
    <row r="128" spans="1:18">
      <c r="A128" s="12" t="s">
        <v>135</v>
      </c>
      <c r="B128" s="13"/>
      <c r="C128" s="13">
        <v>0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>
        <f t="shared" si="0"/>
        <v>0</v>
      </c>
      <c r="P128" s="31"/>
      <c r="Q128" s="31"/>
    </row>
    <row r="132" spans="1:17">
      <c r="A132" s="33"/>
      <c r="B132" s="33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</row>
    <row r="133" spans="1:17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  <c r="P133" s="35"/>
      <c r="Q133" s="35"/>
    </row>
    <row r="134" spans="1:17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7">
      <c r="A135" s="12" t="s">
        <v>137</v>
      </c>
      <c r="B135" s="13"/>
      <c r="C135" s="13">
        <v>1608071.48</v>
      </c>
      <c r="D135" s="13">
        <v>2793332.46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4401403.9399999995</v>
      </c>
      <c r="P135" s="31"/>
      <c r="Q135" s="31"/>
    </row>
    <row r="136" spans="1:17">
      <c r="A136" s="12" t="s">
        <v>138</v>
      </c>
      <c r="B136" s="13"/>
      <c r="C136" s="13">
        <v>0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9" si="7">SUM(C136:N136)</f>
        <v>0</v>
      </c>
      <c r="P136" s="31"/>
      <c r="Q136" s="31"/>
    </row>
    <row r="137" spans="1:17">
      <c r="A137" s="12" t="s">
        <v>139</v>
      </c>
      <c r="B137" s="13"/>
      <c r="C137" s="13">
        <v>627600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7"/>
        <v>627600</v>
      </c>
      <c r="P137" s="31">
        <v>5877444.1100000003</v>
      </c>
      <c r="Q137" s="31"/>
    </row>
    <row r="138" spans="1:17">
      <c r="A138" s="12" t="s">
        <v>140</v>
      </c>
      <c r="B138" s="13"/>
      <c r="C138" s="13">
        <v>2235671.48</v>
      </c>
      <c r="D138" s="13">
        <v>2793332.46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7"/>
        <v>5029003.9399999995</v>
      </c>
      <c r="P138" s="31"/>
      <c r="Q138" s="31"/>
    </row>
    <row r="139" spans="1:17">
      <c r="A139" s="12" t="s">
        <v>141</v>
      </c>
      <c r="B139" s="13"/>
      <c r="C139" s="13">
        <v>289385.8</v>
      </c>
      <c r="D139" s="13">
        <v>145650.57999999999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7"/>
        <v>435036.38</v>
      </c>
      <c r="P139" s="31"/>
      <c r="Q139" s="31"/>
    </row>
    <row r="140" spans="1:17">
      <c r="A140" s="12" t="s">
        <v>142</v>
      </c>
      <c r="B140" s="13"/>
      <c r="C140" s="13">
        <v>869897.65</v>
      </c>
      <c r="D140" s="13">
        <v>351264.66000000003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7"/>
        <v>1221162.31</v>
      </c>
      <c r="P140" s="31"/>
      <c r="Q140" s="31"/>
    </row>
    <row r="141" spans="1:17">
      <c r="A141" s="12" t="s">
        <v>143</v>
      </c>
      <c r="B141" s="13"/>
      <c r="C141" s="13">
        <v>423989.2</v>
      </c>
      <c r="D141" s="13">
        <v>757943.39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7"/>
        <v>1181932.5900000001</v>
      </c>
      <c r="P141" s="31"/>
      <c r="Q141" s="31"/>
    </row>
    <row r="142" spans="1:17">
      <c r="A142" s="12" t="s">
        <v>144</v>
      </c>
      <c r="B142" s="13"/>
      <c r="C142" s="13">
        <v>2545241.75</v>
      </c>
      <c r="D142" s="13">
        <v>672865.72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7"/>
        <v>3218107.4699999997</v>
      </c>
      <c r="P142" s="31"/>
      <c r="Q142" s="31"/>
    </row>
    <row r="143" spans="1:17">
      <c r="A143" s="12" t="s">
        <v>145</v>
      </c>
      <c r="B143" s="13"/>
      <c r="C143" s="13">
        <v>4128514.4</v>
      </c>
      <c r="D143" s="13">
        <v>1927724.3499999999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7"/>
        <v>6056238.75</v>
      </c>
      <c r="P143" s="31"/>
      <c r="Q143" s="31"/>
    </row>
    <row r="144" spans="1:17">
      <c r="A144" s="12" t="s">
        <v>146</v>
      </c>
      <c r="B144" s="13"/>
      <c r="C144" s="13">
        <v>-1892842.92</v>
      </c>
      <c r="D144" s="13">
        <v>865608.1100000001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7"/>
        <v>-1027234.8099999998</v>
      </c>
      <c r="P144" s="31"/>
      <c r="Q144" s="31"/>
    </row>
    <row r="145" spans="1:17">
      <c r="A145" s="12" t="s">
        <v>147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7"/>
        <v>0</v>
      </c>
      <c r="P145" s="31"/>
      <c r="Q145" s="31"/>
    </row>
    <row r="146" spans="1:17">
      <c r="A146" s="12" t="s">
        <v>148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7"/>
        <v>0</v>
      </c>
      <c r="P146" s="31"/>
      <c r="Q146" s="31"/>
    </row>
    <row r="147" spans="1:17">
      <c r="A147" s="12" t="s">
        <v>149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7"/>
        <v>0</v>
      </c>
      <c r="P147" s="31"/>
      <c r="Q147" s="31"/>
    </row>
    <row r="148" spans="1:17">
      <c r="A148" s="12" t="s">
        <v>150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7"/>
        <v>0</v>
      </c>
      <c r="P148" s="31"/>
      <c r="Q148" s="31"/>
    </row>
    <row r="149" spans="1:17">
      <c r="A149" s="12" t="s">
        <v>151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7"/>
        <v>0</v>
      </c>
      <c r="P149" s="31"/>
      <c r="Q149" s="31"/>
    </row>
    <row r="150" spans="1:17">
      <c r="A150" s="12" t="s">
        <v>152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7"/>
        <v>0</v>
      </c>
      <c r="P150" s="31"/>
      <c r="Q150" s="31"/>
    </row>
    <row r="151" spans="1:17">
      <c r="A151" s="12" t="s">
        <v>153</v>
      </c>
      <c r="B151" s="13"/>
      <c r="C151" s="13">
        <v>0</v>
      </c>
      <c r="D151" s="13">
        <v>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7"/>
        <v>0</v>
      </c>
      <c r="P151" s="31"/>
      <c r="Q151" s="31"/>
    </row>
    <row r="152" spans="1:17">
      <c r="A152" s="12" t="s">
        <v>154</v>
      </c>
      <c r="B152" s="13"/>
      <c r="C152" s="13">
        <v>191551.07</v>
      </c>
      <c r="D152" s="13">
        <v>11897.55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7"/>
        <v>203448.62</v>
      </c>
      <c r="P152" s="31"/>
      <c r="Q152" s="31"/>
    </row>
    <row r="153" spans="1:17">
      <c r="A153" s="12" t="s">
        <v>155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7"/>
        <v>0</v>
      </c>
      <c r="P153" s="31"/>
      <c r="Q153" s="31"/>
    </row>
    <row r="154" spans="1:17">
      <c r="A154" s="12" t="s">
        <v>156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7"/>
        <v>0</v>
      </c>
      <c r="P154" s="31"/>
      <c r="Q154" s="31"/>
    </row>
    <row r="155" spans="1:17">
      <c r="A155" s="12" t="s">
        <v>157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7"/>
        <v>0</v>
      </c>
      <c r="P155" s="31"/>
      <c r="Q155" s="31"/>
    </row>
    <row r="156" spans="1:17">
      <c r="A156" s="12" t="s">
        <v>158</v>
      </c>
      <c r="B156" s="13"/>
      <c r="C156" s="13">
        <v>191551.07</v>
      </c>
      <c r="D156" s="13">
        <v>11897.55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7"/>
        <v>203448.62</v>
      </c>
      <c r="P156" s="31"/>
      <c r="Q156" s="31"/>
    </row>
    <row r="157" spans="1:17">
      <c r="A157" s="12" t="s">
        <v>159</v>
      </c>
      <c r="B157" s="13"/>
      <c r="C157" s="13">
        <v>-191551.07</v>
      </c>
      <c r="D157" s="13">
        <v>-11897.55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7"/>
        <v>-203448.62</v>
      </c>
      <c r="P157" s="31"/>
      <c r="Q157" s="31"/>
    </row>
    <row r="158" spans="1:17">
      <c r="A158" s="12" t="s">
        <v>160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7"/>
        <v>0</v>
      </c>
      <c r="P158" s="31"/>
      <c r="Q158" s="31"/>
    </row>
    <row r="159" spans="1:17">
      <c r="A159" s="12" t="s">
        <v>161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7"/>
        <v>0</v>
      </c>
      <c r="P159" s="31"/>
      <c r="Q159" s="31"/>
    </row>
    <row r="160" spans="1:17">
      <c r="A160" s="12" t="s">
        <v>162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7"/>
        <v>0</v>
      </c>
      <c r="P160" s="31"/>
      <c r="Q160" s="31"/>
    </row>
    <row r="161" spans="1:17">
      <c r="A161" s="12" t="s">
        <v>163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7"/>
        <v>0</v>
      </c>
      <c r="P161" s="31"/>
      <c r="Q161" s="31"/>
    </row>
    <row r="162" spans="1:17">
      <c r="A162" s="12" t="s">
        <v>164</v>
      </c>
      <c r="B162" s="13"/>
      <c r="C162" s="13">
        <v>0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7"/>
        <v>0</v>
      </c>
      <c r="P162" s="31"/>
      <c r="Q162" s="31"/>
    </row>
    <row r="163" spans="1:17">
      <c r="A163" s="12" t="s">
        <v>165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7"/>
        <v>0</v>
      </c>
      <c r="P163" s="31"/>
      <c r="Q163" s="31"/>
    </row>
    <row r="164" spans="1:17">
      <c r="A164" s="12" t="s">
        <v>166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7"/>
        <v>0</v>
      </c>
      <c r="P164" s="31"/>
      <c r="Q164" s="31"/>
    </row>
    <row r="165" spans="1:17">
      <c r="A165" s="12" t="s">
        <v>167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7"/>
        <v>0</v>
      </c>
      <c r="P165" s="31"/>
      <c r="Q165" s="31"/>
    </row>
    <row r="166" spans="1:17">
      <c r="A166" s="12" t="s">
        <v>168</v>
      </c>
      <c r="B166" s="13"/>
      <c r="C166" s="13">
        <v>0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7"/>
        <v>0</v>
      </c>
      <c r="P166" s="31"/>
      <c r="Q166" s="31"/>
    </row>
    <row r="167" spans="1:17">
      <c r="A167" s="12" t="s">
        <v>169</v>
      </c>
      <c r="B167" s="13"/>
      <c r="C167" s="13">
        <v>0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7"/>
        <v>0</v>
      </c>
      <c r="P167" s="31"/>
      <c r="Q167" s="31"/>
    </row>
    <row r="168" spans="1:17">
      <c r="A168" s="12" t="s">
        <v>170</v>
      </c>
      <c r="B168" s="13"/>
      <c r="C168" s="13">
        <v>-6876</v>
      </c>
      <c r="D168" s="13">
        <v>29080.52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7"/>
        <v>22204.52</v>
      </c>
      <c r="P168" s="31"/>
      <c r="Q168" s="31"/>
    </row>
    <row r="169" spans="1:17">
      <c r="A169" s="12" t="s">
        <v>171</v>
      </c>
      <c r="B169" s="13"/>
      <c r="C169" s="13">
        <v>-2091269.99</v>
      </c>
      <c r="D169" s="13">
        <v>882791.08000000007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7"/>
        <v>-1208478.9099999999</v>
      </c>
      <c r="P169" s="31"/>
      <c r="Q169" s="31"/>
    </row>
    <row r="170" spans="1:17">
      <c r="A170" s="12" t="s">
        <v>172</v>
      </c>
      <c r="B170" s="13"/>
      <c r="C170" s="13">
        <v>4965705.3899999997</v>
      </c>
      <c r="D170" s="13">
        <v>2874435.4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4965705.3899999997</v>
      </c>
      <c r="P170" s="31"/>
      <c r="Q170" s="31"/>
    </row>
    <row r="171" spans="1:17">
      <c r="A171" s="12" t="s">
        <v>173</v>
      </c>
      <c r="B171" s="13"/>
      <c r="C171" s="13">
        <v>2874435.3999999994</v>
      </c>
      <c r="D171" s="13">
        <v>3757226.48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3757226.4799999995</v>
      </c>
      <c r="P171" s="31"/>
      <c r="Q171" s="31"/>
    </row>
    <row r="172" spans="1:17">
      <c r="A172" s="12" t="s">
        <v>174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31"/>
      <c r="Q172" s="31"/>
    </row>
    <row r="173" spans="1:17">
      <c r="A173" s="12" t="s">
        <v>175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31"/>
      <c r="Q173" s="31"/>
    </row>
    <row r="174" spans="1:17">
      <c r="A174" s="12" t="s">
        <v>176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31"/>
      <c r="Q174" s="31"/>
    </row>
    <row r="175" spans="1:17">
      <c r="A175" s="12" t="s">
        <v>177</v>
      </c>
      <c r="B175" s="13"/>
      <c r="C175" s="13">
        <v>2028993.77</v>
      </c>
      <c r="D175" s="13">
        <v>352919.09999999992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8">SUM(C175:N175)</f>
        <v>2381912.87</v>
      </c>
      <c r="P175" s="31">
        <v>703829.52</v>
      </c>
      <c r="Q175" s="31"/>
    </row>
    <row r="176" spans="1:17">
      <c r="A176" s="12" t="s">
        <v>178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8"/>
        <v>0</v>
      </c>
      <c r="P176" s="31">
        <v>0</v>
      </c>
      <c r="Q176" s="31"/>
    </row>
    <row r="177" spans="1:17">
      <c r="A177" s="12" t="s">
        <v>179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8"/>
        <v>0</v>
      </c>
      <c r="P177" s="31">
        <v>0</v>
      </c>
      <c r="Q177" s="31"/>
    </row>
    <row r="178" spans="1:17">
      <c r="A178" s="12" t="s">
        <v>180</v>
      </c>
      <c r="B178" s="13"/>
      <c r="C178" s="13">
        <v>269479.24</v>
      </c>
      <c r="D178" s="13">
        <v>271361.18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8"/>
        <v>540840.41999999993</v>
      </c>
      <c r="P178" s="31">
        <v>2832703.56</v>
      </c>
      <c r="Q178" s="31"/>
    </row>
    <row r="179" spans="1:17">
      <c r="A179" s="12" t="s">
        <v>181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8"/>
        <v>0</v>
      </c>
      <c r="P179" s="31">
        <v>38894.42</v>
      </c>
      <c r="Q179" s="31"/>
    </row>
    <row r="180" spans="1:17">
      <c r="A180" s="12" t="s">
        <v>182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8"/>
        <v>0</v>
      </c>
      <c r="P180" s="31">
        <v>0</v>
      </c>
      <c r="Q180" s="31"/>
    </row>
    <row r="181" spans="1:17">
      <c r="A181" s="12" t="s">
        <v>183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8"/>
        <v>0</v>
      </c>
      <c r="P181" s="31">
        <v>0</v>
      </c>
      <c r="Q181" s="31"/>
    </row>
    <row r="182" spans="1:17">
      <c r="A182" s="12" t="s">
        <v>184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8"/>
        <v>0</v>
      </c>
      <c r="P182" s="31">
        <v>0</v>
      </c>
      <c r="Q182" s="31"/>
    </row>
    <row r="183" spans="1:17">
      <c r="A183" s="12" t="s">
        <v>185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8"/>
        <v>0</v>
      </c>
      <c r="P183" s="31">
        <v>0</v>
      </c>
      <c r="Q183" s="31"/>
    </row>
    <row r="184" spans="1:17">
      <c r="A184" s="12" t="s">
        <v>186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8"/>
        <v>0</v>
      </c>
      <c r="P184" s="31">
        <v>0</v>
      </c>
      <c r="Q184" s="31"/>
    </row>
    <row r="185" spans="1:17">
      <c r="A185" s="12" t="s">
        <v>187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8"/>
        <v>0</v>
      </c>
      <c r="P185" s="31">
        <v>0</v>
      </c>
      <c r="Q185" s="31"/>
    </row>
    <row r="186" spans="1:17">
      <c r="A186" s="12" t="s">
        <v>188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8"/>
        <v>0</v>
      </c>
      <c r="P186" s="31">
        <v>175462.22</v>
      </c>
      <c r="Q186" s="31"/>
    </row>
    <row r="187" spans="1:17">
      <c r="A187" s="12" t="s">
        <v>189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8"/>
        <v>0</v>
      </c>
      <c r="P187" s="31">
        <v>-18986.400000000001</v>
      </c>
      <c r="Q187" s="31"/>
    </row>
    <row r="188" spans="1:17">
      <c r="A188" s="12" t="s">
        <v>190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8"/>
        <v>0</v>
      </c>
      <c r="P188" s="31">
        <v>-5343.11</v>
      </c>
      <c r="Q188" s="31"/>
    </row>
    <row r="189" spans="1:17">
      <c r="A189" s="12" t="s">
        <v>191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8"/>
        <v>0</v>
      </c>
      <c r="P189" s="31">
        <v>0</v>
      </c>
      <c r="Q189" s="31"/>
    </row>
    <row r="190" spans="1:17">
      <c r="A190" s="12" t="s">
        <v>192</v>
      </c>
      <c r="B190" s="13"/>
      <c r="C190" s="13">
        <v>1071622.2800000003</v>
      </c>
      <c r="D190" s="13">
        <v>92928.990000000224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8"/>
        <v>1164551.2700000005</v>
      </c>
      <c r="P190" s="31">
        <v>1495137.27</v>
      </c>
      <c r="Q190" s="31"/>
    </row>
    <row r="191" spans="1:17">
      <c r="A191" s="12" t="s">
        <v>193</v>
      </c>
      <c r="B191" s="13"/>
      <c r="C191" s="13">
        <v>-450779.82999999996</v>
      </c>
      <c r="D191" s="13">
        <v>571149.21999999881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8"/>
        <v>120369.38999999885</v>
      </c>
      <c r="P191" s="31">
        <v>-7091324.7000000002</v>
      </c>
      <c r="Q191" s="31"/>
    </row>
    <row r="192" spans="1:17">
      <c r="A192" s="12" t="s">
        <v>194</v>
      </c>
      <c r="B192" s="13"/>
      <c r="C192" s="13">
        <v>-4812158.38</v>
      </c>
      <c r="D192" s="13">
        <v>-422750.38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8"/>
        <v>-5234908.76</v>
      </c>
      <c r="P192" s="31">
        <v>275896.82</v>
      </c>
      <c r="Q192" s="31"/>
    </row>
    <row r="193" spans="1:17">
      <c r="A193" s="12" t="s">
        <v>195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8"/>
        <v>0</v>
      </c>
      <c r="P193" s="31">
        <v>0</v>
      </c>
      <c r="Q193" s="31"/>
    </row>
    <row r="194" spans="1:17">
      <c r="A194" s="12" t="s">
        <v>146</v>
      </c>
      <c r="B194" s="13"/>
      <c r="C194" s="13">
        <v>-1892842.92</v>
      </c>
      <c r="D194" s="13">
        <v>865608.10999999882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8"/>
        <v>-1027234.8100000011</v>
      </c>
      <c r="P194" s="31">
        <v>-1593730.4</v>
      </c>
      <c r="Q194" s="31"/>
    </row>
    <row r="195" spans="1:17">
      <c r="A195" s="12" t="s">
        <v>196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1"/>
      <c r="Q195" s="31"/>
    </row>
    <row r="196" spans="1:17">
      <c r="A196" s="12" t="s">
        <v>197</v>
      </c>
      <c r="B196" s="13"/>
      <c r="C196" s="13">
        <v>0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1">
        <v>0</v>
      </c>
      <c r="Q196" s="31"/>
    </row>
    <row r="197" spans="1:17">
      <c r="A197" s="12" t="s">
        <v>198</v>
      </c>
      <c r="B197" s="13"/>
      <c r="C197" s="13">
        <v>0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31">
        <v>0</v>
      </c>
      <c r="Q197" s="31"/>
    </row>
    <row r="198" spans="1:17">
      <c r="A198" s="12" t="s">
        <v>199</v>
      </c>
      <c r="B198" s="13"/>
      <c r="C198" s="13">
        <v>0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31">
        <v>0</v>
      </c>
      <c r="Q198" s="31"/>
    </row>
    <row r="199" spans="1:17">
      <c r="A199" s="12" t="s">
        <v>200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1">
        <v>0</v>
      </c>
      <c r="Q199" s="31"/>
    </row>
    <row r="200" spans="1:17">
      <c r="A200" s="12" t="s">
        <v>201</v>
      </c>
      <c r="B200" s="13"/>
      <c r="C200" s="13">
        <v>2874435.3999999994</v>
      </c>
      <c r="D200" s="13">
        <v>3757226.48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3757226.4799999995</v>
      </c>
      <c r="P200" s="31">
        <v>10568321.199999999</v>
      </c>
      <c r="Q200" s="31"/>
    </row>
    <row r="201" spans="1:17">
      <c r="A201" s="12" t="s">
        <v>202</v>
      </c>
      <c r="B201" s="13"/>
      <c r="C201" s="13">
        <v>4965705.3899999997</v>
      </c>
      <c r="D201" s="13">
        <v>2874435.4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4965705.3899999997</v>
      </c>
      <c r="P201" s="31">
        <v>18138007.149999999</v>
      </c>
      <c r="Q201" s="31"/>
    </row>
    <row r="202" spans="1:17">
      <c r="A202" s="12" t="s">
        <v>203</v>
      </c>
      <c r="B202" s="13"/>
      <c r="C202" s="13">
        <v>0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31">
        <v>0</v>
      </c>
      <c r="Q202" s="31"/>
    </row>
    <row r="203" spans="1:17">
      <c r="A203" s="12" t="s">
        <v>204</v>
      </c>
      <c r="B203" s="13"/>
      <c r="C203" s="13">
        <v>0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31">
        <v>0</v>
      </c>
      <c r="Q203" s="31"/>
    </row>
    <row r="204" spans="1:17">
      <c r="A204" s="12" t="s">
        <v>205</v>
      </c>
      <c r="B204" s="13"/>
      <c r="C204" s="13">
        <v>-2091269.9900000002</v>
      </c>
      <c r="D204" s="13">
        <v>882791.08000000007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-1208478.9100000001</v>
      </c>
      <c r="P204" s="31">
        <v>-7569685.9500000002</v>
      </c>
      <c r="Q204" s="31"/>
    </row>
    <row r="206" spans="1:17" s="1" customFormat="1" ht="11.25">
      <c r="C206" s="1">
        <f>C175-C123</f>
        <v>0</v>
      </c>
      <c r="D206" s="1">
        <f t="shared" ref="D206:O206" si="9">D175-D123</f>
        <v>0</v>
      </c>
      <c r="E206" s="1">
        <f t="shared" si="9"/>
        <v>0</v>
      </c>
      <c r="F206" s="1">
        <f t="shared" si="9"/>
        <v>0</v>
      </c>
      <c r="G206" s="1">
        <f t="shared" si="9"/>
        <v>0</v>
      </c>
      <c r="H206" s="1">
        <f t="shared" si="9"/>
        <v>0</v>
      </c>
      <c r="I206" s="1">
        <f t="shared" si="9"/>
        <v>0</v>
      </c>
      <c r="J206" s="1">
        <f t="shared" si="9"/>
        <v>0</v>
      </c>
      <c r="K206" s="1">
        <f t="shared" si="9"/>
        <v>0</v>
      </c>
      <c r="L206" s="1">
        <f t="shared" si="9"/>
        <v>0</v>
      </c>
      <c r="M206" s="1">
        <f t="shared" si="9"/>
        <v>0</v>
      </c>
      <c r="N206" s="1">
        <f t="shared" si="9"/>
        <v>0</v>
      </c>
      <c r="O206" s="1">
        <f t="shared" si="9"/>
        <v>0</v>
      </c>
    </row>
    <row r="207" spans="1:17" s="1" customFormat="1" ht="11.25">
      <c r="C207" s="1">
        <f>C194-C144</f>
        <v>0</v>
      </c>
      <c r="D207" s="1">
        <f t="shared" ref="D207:O207" si="10">D194-D144</f>
        <v>-1.280568540096283E-9</v>
      </c>
      <c r="E207" s="1">
        <f t="shared" si="10"/>
        <v>0</v>
      </c>
      <c r="F207" s="1">
        <f t="shared" si="10"/>
        <v>0</v>
      </c>
      <c r="G207" s="1">
        <f t="shared" si="10"/>
        <v>0</v>
      </c>
      <c r="H207" s="1">
        <f t="shared" si="10"/>
        <v>0</v>
      </c>
      <c r="I207" s="1">
        <f t="shared" si="10"/>
        <v>0</v>
      </c>
      <c r="J207" s="1">
        <f t="shared" si="10"/>
        <v>0</v>
      </c>
      <c r="K207" s="1">
        <f t="shared" si="10"/>
        <v>0</v>
      </c>
      <c r="L207" s="1">
        <f t="shared" si="10"/>
        <v>0</v>
      </c>
      <c r="M207" s="1">
        <f t="shared" si="10"/>
        <v>0</v>
      </c>
      <c r="N207" s="1">
        <f t="shared" si="10"/>
        <v>0</v>
      </c>
      <c r="O207" s="1">
        <f t="shared" si="10"/>
        <v>-1.280568540096283E-9</v>
      </c>
    </row>
    <row r="208" spans="1:17" s="1" customFormat="1" ht="11.25">
      <c r="C208" s="1">
        <f t="shared" ref="C208:N208" si="11">C200-C7</f>
        <v>0</v>
      </c>
      <c r="D208" s="1">
        <f t="shared" si="11"/>
        <v>0</v>
      </c>
      <c r="E208" s="1">
        <f t="shared" si="11"/>
        <v>0</v>
      </c>
      <c r="F208" s="1">
        <f t="shared" si="11"/>
        <v>0</v>
      </c>
      <c r="G208" s="1">
        <f t="shared" si="11"/>
        <v>0</v>
      </c>
      <c r="H208" s="1">
        <f t="shared" si="11"/>
        <v>0</v>
      </c>
      <c r="I208" s="1">
        <f t="shared" si="11"/>
        <v>0</v>
      </c>
      <c r="J208" s="1">
        <f t="shared" si="11"/>
        <v>0</v>
      </c>
      <c r="K208" s="1">
        <f t="shared" si="11"/>
        <v>0</v>
      </c>
      <c r="L208" s="1">
        <f t="shared" si="11"/>
        <v>0</v>
      </c>
      <c r="M208" s="1">
        <f t="shared" si="11"/>
        <v>0</v>
      </c>
      <c r="N208" s="1">
        <f t="shared" si="11"/>
        <v>0</v>
      </c>
    </row>
    <row r="209" spans="3:15" s="1" customFormat="1" ht="11.25">
      <c r="C209" s="1">
        <f t="shared" ref="C209:O209" si="12">B90+C123-C90</f>
        <v>0</v>
      </c>
      <c r="D209" s="1">
        <f t="shared" si="12"/>
        <v>0</v>
      </c>
      <c r="E209" s="1">
        <f t="shared" si="12"/>
        <v>-17446586.34</v>
      </c>
      <c r="F209" s="1">
        <f t="shared" si="12"/>
        <v>0</v>
      </c>
      <c r="G209" s="1">
        <f t="shared" si="12"/>
        <v>0</v>
      </c>
      <c r="H209" s="1">
        <f t="shared" si="12"/>
        <v>0</v>
      </c>
      <c r="I209" s="1">
        <f t="shared" si="12"/>
        <v>0</v>
      </c>
      <c r="J209" s="1">
        <f t="shared" si="12"/>
        <v>0</v>
      </c>
      <c r="K209" s="1">
        <f t="shared" si="12"/>
        <v>0</v>
      </c>
      <c r="L209" s="1">
        <f t="shared" si="12"/>
        <v>0</v>
      </c>
      <c r="M209" s="1">
        <f t="shared" si="12"/>
        <v>0</v>
      </c>
      <c r="N209" s="1">
        <f t="shared" si="12"/>
        <v>0</v>
      </c>
      <c r="O209" s="1">
        <f t="shared" si="12"/>
        <v>2381912.87</v>
      </c>
    </row>
  </sheetData>
  <phoneticPr fontId="10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216"/>
  <sheetViews>
    <sheetView workbookViewId="0">
      <pane xSplit="1" ySplit="5" topLeftCell="B186" activePane="bottomRight" state="frozen"/>
      <selection pane="topRight"/>
      <selection pane="bottomLeft"/>
      <selection pane="bottomRight" activeCell="F197" sqref="F197"/>
    </sheetView>
  </sheetViews>
  <sheetFormatPr defaultColWidth="9" defaultRowHeight="13.5"/>
  <cols>
    <col min="1" max="1" width="26.75" customWidth="1"/>
    <col min="2" max="4" width="14.875" customWidth="1"/>
    <col min="5" max="5" width="16.875" customWidth="1"/>
    <col min="6" max="7" width="14.875" customWidth="1"/>
    <col min="8" max="8" width="16.875" customWidth="1"/>
    <col min="9" max="15" width="14.875" customWidth="1"/>
    <col min="16" max="16" width="18.375" customWidth="1"/>
    <col min="17" max="17" width="19.875" customWidth="1"/>
    <col min="18" max="18" width="19.75" customWidth="1"/>
  </cols>
  <sheetData>
    <row r="1" spans="1:15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5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2" t="s">
        <v>19</v>
      </c>
      <c r="B7" s="13">
        <v>2799109.89</v>
      </c>
      <c r="C7" s="13">
        <v>920562.38</v>
      </c>
      <c r="D7" s="13">
        <v>2268817.46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>
      <c r="A9" s="12" t="s">
        <v>21</v>
      </c>
      <c r="B9" s="13">
        <v>520544</v>
      </c>
      <c r="C9" s="13">
        <v>350669</v>
      </c>
      <c r="D9" s="13">
        <v>119325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2" t="s">
        <v>22</v>
      </c>
      <c r="B10" s="13">
        <v>46369091.25</v>
      </c>
      <c r="C10" s="13">
        <v>49056441.549999997</v>
      </c>
      <c r="D10" s="13">
        <v>50050296.799999997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>
      <c r="A11" s="12" t="s">
        <v>23</v>
      </c>
      <c r="B11" s="13">
        <v>104904.3</v>
      </c>
      <c r="C11" s="13">
        <v>104904.3</v>
      </c>
      <c r="D11" s="13">
        <v>104904.3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>
      <c r="A12" s="12" t="s">
        <v>24</v>
      </c>
      <c r="B12" s="14">
        <v>46264186.950000003</v>
      </c>
      <c r="C12" s="14">
        <v>48951537.25</v>
      </c>
      <c r="D12" s="14">
        <v>49945392.5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12" t="s">
        <v>25</v>
      </c>
      <c r="B13" s="13">
        <v>1087141.03</v>
      </c>
      <c r="C13" s="13">
        <v>1070070.96</v>
      </c>
      <c r="D13" s="13">
        <v>615018.93999999994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>
      <c r="A14" s="12" t="s">
        <v>26</v>
      </c>
      <c r="B14" s="13">
        <v>0</v>
      </c>
      <c r="C14" s="13">
        <v>0</v>
      </c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>
      <c r="A15" s="12" t="s">
        <v>27</v>
      </c>
      <c r="B15" s="13">
        <v>0</v>
      </c>
      <c r="C15" s="13">
        <v>0</v>
      </c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>
      <c r="A16" s="12" t="s">
        <v>28</v>
      </c>
      <c r="B16" s="13">
        <v>12638507.51</v>
      </c>
      <c r="C16" s="13">
        <v>12843371.879999999</v>
      </c>
      <c r="D16" s="13">
        <v>12998458.170000002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>
      <c r="A17" s="12" t="s">
        <v>29</v>
      </c>
      <c r="B17" s="13">
        <v>2457.7800000000002</v>
      </c>
      <c r="C17" s="13">
        <v>2457.7800000000002</v>
      </c>
      <c r="D17" s="13">
        <v>2457.7800000000002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>
      <c r="A18" s="12" t="s">
        <v>30</v>
      </c>
      <c r="B18" s="14">
        <v>12636049.73</v>
      </c>
      <c r="C18" s="14">
        <v>12840914.1</v>
      </c>
      <c r="D18" s="14">
        <v>12996000.390000002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2" t="s">
        <v>31</v>
      </c>
      <c r="B19" s="13">
        <v>10059646.539999999</v>
      </c>
      <c r="C19" s="13">
        <v>7065273.9100000001</v>
      </c>
      <c r="D19" s="13">
        <v>5197350.7300000004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>
      <c r="A20" s="12" t="s">
        <v>32</v>
      </c>
      <c r="B20" s="13">
        <v>0</v>
      </c>
      <c r="C20" s="13">
        <v>0</v>
      </c>
      <c r="D20" s="13">
        <v>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>
      <c r="A21" s="12" t="s">
        <v>33</v>
      </c>
      <c r="B21" s="14">
        <v>10059646.539999999</v>
      </c>
      <c r="C21" s="14">
        <v>7065273.9100000001</v>
      </c>
      <c r="D21" s="14">
        <v>5197350.7300000004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2" t="s">
        <v>34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2" t="s">
        <v>35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2" t="s">
        <v>36</v>
      </c>
      <c r="B24" s="13">
        <v>787500.63</v>
      </c>
      <c r="C24" s="13">
        <v>249826.74000000002</v>
      </c>
      <c r="D24" s="13">
        <v>55080.66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2" t="s">
        <v>37</v>
      </c>
      <c r="B25" s="14">
        <v>74154178.769999996</v>
      </c>
      <c r="C25" s="14">
        <v>71448854.340000004</v>
      </c>
      <c r="D25" s="14">
        <v>71196985.679999992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12" t="s">
        <v>38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>
      <c r="A27" s="12" t="s">
        <v>39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1:15">
      <c r="A28" s="12" t="s">
        <v>40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>
      <c r="A29" s="12" t="s">
        <v>41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5">
      <c r="A30" s="12" t="s">
        <v>42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>
      <c r="A31" s="12" t="s">
        <v>43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5">
      <c r="A32" s="12" t="s">
        <v>44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12" t="s">
        <v>45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12" t="s">
        <v>46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2" t="s">
        <v>47</v>
      </c>
      <c r="B35" s="13">
        <v>25646270.41</v>
      </c>
      <c r="C35" s="13">
        <v>25655791.059999999</v>
      </c>
      <c r="D35" s="13">
        <v>25649791.059999999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2" t="s">
        <v>48</v>
      </c>
      <c r="B36" s="13">
        <v>16910851.210000001</v>
      </c>
      <c r="C36" s="13">
        <v>17064694.899999999</v>
      </c>
      <c r="D36" s="13">
        <v>17198882.079999998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2" t="s">
        <v>49</v>
      </c>
      <c r="B37" s="14">
        <v>8735419.1999999993</v>
      </c>
      <c r="C37" s="14">
        <v>8591096.1600000001</v>
      </c>
      <c r="D37" s="14">
        <v>8450908.9800000004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>
      <c r="A38" s="12" t="s">
        <v>50</v>
      </c>
      <c r="B38" s="13">
        <v>0</v>
      </c>
      <c r="C38" s="13">
        <v>0</v>
      </c>
      <c r="D38" s="13">
        <v>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2" t="s">
        <v>51</v>
      </c>
      <c r="B39" s="14">
        <v>8735419.1999999993</v>
      </c>
      <c r="C39" s="14">
        <v>8591096.1600000001</v>
      </c>
      <c r="D39" s="14">
        <v>8450908.9800000004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>
      <c r="A40" s="12" t="s">
        <v>52</v>
      </c>
      <c r="B40" s="13">
        <v>468959.8</v>
      </c>
      <c r="C40" s="13">
        <v>682072.46</v>
      </c>
      <c r="D40" s="13">
        <v>682072.46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2" t="s">
        <v>53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2" t="s">
        <v>54</v>
      </c>
      <c r="B42" s="14">
        <v>468959.8</v>
      </c>
      <c r="C42" s="14">
        <v>682072.46</v>
      </c>
      <c r="D42" s="14">
        <v>682072.46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>
      <c r="A43" s="12" t="s">
        <v>55</v>
      </c>
      <c r="B43" s="13">
        <v>20646.169999999998</v>
      </c>
      <c r="C43" s="13">
        <v>20646.169999999998</v>
      </c>
      <c r="D43" s="13">
        <v>20646.169999999998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2" t="s">
        <v>56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2" t="s">
        <v>57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2" t="s">
        <v>58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2" t="s">
        <v>59</v>
      </c>
      <c r="B47" s="13">
        <v>617232</v>
      </c>
      <c r="C47" s="13">
        <v>615829.19999999995</v>
      </c>
      <c r="D47" s="13">
        <v>614426.4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2" t="s">
        <v>60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>
      <c r="A49" s="12" t="s">
        <v>61</v>
      </c>
      <c r="B49" s="14">
        <v>617232</v>
      </c>
      <c r="C49" s="14">
        <v>615829.19999999995</v>
      </c>
      <c r="D49" s="14">
        <v>614426.4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>
      <c r="A50" s="12" t="s">
        <v>62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>
      <c r="A51" s="12" t="s">
        <v>63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>
      <c r="A52" s="12" t="s">
        <v>64</v>
      </c>
      <c r="B52" s="13">
        <v>131838</v>
      </c>
      <c r="C52" s="13">
        <v>127129.5</v>
      </c>
      <c r="D52" s="13">
        <v>122421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</row>
    <row r="53" spans="1:15">
      <c r="A53" s="12" t="s">
        <v>65</v>
      </c>
      <c r="B53" s="13">
        <v>26840.52</v>
      </c>
      <c r="C53" s="13">
        <v>26840.52</v>
      </c>
      <c r="D53" s="13">
        <v>26840.52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</row>
    <row r="54" spans="1:15">
      <c r="A54" s="12" t="s">
        <v>66</v>
      </c>
      <c r="B54" s="13">
        <v>543158.4</v>
      </c>
      <c r="C54" s="13">
        <v>543158.4</v>
      </c>
      <c r="D54" s="13">
        <v>543158.4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</row>
    <row r="55" spans="1:15">
      <c r="A55" s="12" t="s">
        <v>67</v>
      </c>
      <c r="B55" s="14">
        <v>10544094.09</v>
      </c>
      <c r="C55" s="14">
        <v>10606772.41</v>
      </c>
      <c r="D55" s="14">
        <v>10460473.930000002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>
      <c r="A56" s="12" t="s">
        <v>68</v>
      </c>
      <c r="B56" s="15">
        <v>84698272.859999999</v>
      </c>
      <c r="C56" s="15">
        <v>82055626.75</v>
      </c>
      <c r="D56" s="15">
        <v>81657459.609999999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1:15">
      <c r="A58" s="12" t="s">
        <v>69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1:15">
      <c r="A59" s="12" t="s">
        <v>70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1:15">
      <c r="A60" s="12" t="s">
        <v>71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1:15">
      <c r="A61" s="12" t="s">
        <v>72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</row>
    <row r="62" spans="1:15">
      <c r="A62" s="12" t="s">
        <v>73</v>
      </c>
      <c r="B62" s="13">
        <v>9608198.9800000004</v>
      </c>
      <c r="C62" s="13">
        <v>6640581.3200000003</v>
      </c>
      <c r="D62" s="13">
        <v>6766374.5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>
      <c r="A63" s="12" t="s">
        <v>74</v>
      </c>
      <c r="B63" s="13">
        <v>130651.91</v>
      </c>
      <c r="C63" s="13">
        <v>132004.91</v>
      </c>
      <c r="D63" s="13">
        <v>69293.509999999995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</row>
    <row r="64" spans="1:15">
      <c r="A64" s="12" t="s">
        <v>75</v>
      </c>
      <c r="B64" s="13">
        <v>1098057.53</v>
      </c>
      <c r="C64" s="13">
        <v>530342.5</v>
      </c>
      <c r="D64" s="13">
        <v>439468.18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</row>
    <row r="65" spans="1:15">
      <c r="A65" s="12" t="s">
        <v>76</v>
      </c>
      <c r="B65" s="13">
        <v>1609871.87</v>
      </c>
      <c r="C65" s="13">
        <v>1590299.2</v>
      </c>
      <c r="D65" s="13">
        <v>1673002.14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>
      <c r="A66" s="12" t="s">
        <v>77</v>
      </c>
      <c r="B66" s="13">
        <v>0</v>
      </c>
      <c r="C66" s="13">
        <v>0</v>
      </c>
      <c r="D66" s="13">
        <v>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</row>
    <row r="67" spans="1:15">
      <c r="A67" s="12" t="s">
        <v>78</v>
      </c>
      <c r="B67" s="13">
        <v>0</v>
      </c>
      <c r="C67" s="13">
        <v>0</v>
      </c>
      <c r="D67" s="13"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</row>
    <row r="68" spans="1:15">
      <c r="A68" s="12" t="s">
        <v>79</v>
      </c>
      <c r="B68" s="13">
        <v>628857.39</v>
      </c>
      <c r="C68" s="13">
        <v>961926.95000000007</v>
      </c>
      <c r="D68" s="13">
        <v>459949.51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>
      <c r="A69" s="12" t="s">
        <v>80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>
      <c r="A70" s="12" t="s">
        <v>81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>
      <c r="A71" s="12" t="s">
        <v>82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>
      <c r="A72" s="12" t="s">
        <v>83</v>
      </c>
      <c r="B72" s="14">
        <v>13075637.68</v>
      </c>
      <c r="C72" s="14">
        <v>9855154.879999999</v>
      </c>
      <c r="D72" s="14">
        <v>9408087.8399999999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2" t="s">
        <v>84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>
      <c r="A74" s="12" t="s">
        <v>85</v>
      </c>
      <c r="B74" s="13">
        <v>0</v>
      </c>
      <c r="C74" s="13">
        <v>0</v>
      </c>
      <c r="D74" s="13">
        <v>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  <row r="75" spans="1:15">
      <c r="A75" s="12" t="s">
        <v>86</v>
      </c>
      <c r="B75" s="13">
        <v>0</v>
      </c>
      <c r="C75" s="13">
        <v>0</v>
      </c>
      <c r="D75" s="13">
        <v>0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</row>
    <row r="76" spans="1:15">
      <c r="A76" s="12" t="s">
        <v>87</v>
      </c>
      <c r="B76" s="13">
        <v>0</v>
      </c>
      <c r="C76" s="13">
        <v>0</v>
      </c>
      <c r="D76" s="13">
        <v>0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</row>
    <row r="77" spans="1:15">
      <c r="A77" s="12" t="s">
        <v>88</v>
      </c>
      <c r="B77" s="13">
        <v>0</v>
      </c>
      <c r="C77" s="13">
        <v>0</v>
      </c>
      <c r="D77" s="13">
        <v>0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1:15">
      <c r="A78" s="12" t="s">
        <v>89</v>
      </c>
      <c r="B78" s="13">
        <v>0</v>
      </c>
      <c r="C78" s="13">
        <v>0</v>
      </c>
      <c r="D78" s="13">
        <v>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1:15">
      <c r="A79" s="12" t="s">
        <v>90</v>
      </c>
      <c r="B79" s="13">
        <v>0</v>
      </c>
      <c r="C79" s="13">
        <v>0</v>
      </c>
      <c r="D79" s="13">
        <v>0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15">
      <c r="A80" s="12" t="s">
        <v>91</v>
      </c>
      <c r="B80" s="13">
        <v>0</v>
      </c>
      <c r="C80" s="13">
        <v>0</v>
      </c>
      <c r="D80" s="13">
        <v>0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15">
      <c r="A81" s="12" t="s">
        <v>92</v>
      </c>
      <c r="B81" s="13">
        <v>0</v>
      </c>
      <c r="C81" s="13">
        <v>0</v>
      </c>
      <c r="D81" s="13">
        <v>0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15">
      <c r="A82" s="12" t="s">
        <v>93</v>
      </c>
      <c r="B82" s="14">
        <v>0</v>
      </c>
      <c r="C82" s="14">
        <v>0</v>
      </c>
      <c r="D82" s="14">
        <v>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2" t="s">
        <v>94</v>
      </c>
      <c r="B83" s="15">
        <v>13075637.68</v>
      </c>
      <c r="C83" s="15">
        <v>9855154.879999999</v>
      </c>
      <c r="D83" s="15">
        <v>9408087.8399999999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5">
      <c r="A84" s="12" t="s">
        <v>95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>
      <c r="A85" s="12" t="s">
        <v>96</v>
      </c>
      <c r="B85" s="13">
        <v>50600000</v>
      </c>
      <c r="C85" s="13">
        <v>50600000</v>
      </c>
      <c r="D85" s="13">
        <v>50600000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>
      <c r="A86" s="12" t="s">
        <v>97</v>
      </c>
      <c r="B86" s="13">
        <v>110973.34</v>
      </c>
      <c r="C86" s="13">
        <v>110973.34</v>
      </c>
      <c r="D86" s="13">
        <v>110973.34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>
      <c r="A87" s="12" t="s">
        <v>98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>
      <c r="A88" s="12" t="s">
        <v>99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</row>
    <row r="89" spans="1:15">
      <c r="A89" s="12" t="s">
        <v>100</v>
      </c>
      <c r="B89" s="13">
        <v>2159113.02</v>
      </c>
      <c r="C89" s="16">
        <v>2159113.02</v>
      </c>
      <c r="D89" s="16">
        <v>2159113.02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</row>
    <row r="90" spans="1:15">
      <c r="A90" s="12" t="s">
        <v>101</v>
      </c>
      <c r="B90" s="13">
        <v>18752548.82</v>
      </c>
      <c r="C90" s="16">
        <v>19330385.510000002</v>
      </c>
      <c r="D90" s="16">
        <v>19379285.41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</row>
    <row r="91" spans="1:15">
      <c r="A91" s="12" t="s">
        <v>102</v>
      </c>
      <c r="B91" s="14">
        <v>71622635.180000007</v>
      </c>
      <c r="C91" s="14">
        <v>72200471.870000005</v>
      </c>
      <c r="D91" s="14">
        <v>72249371.769999996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12" t="s">
        <v>103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>
      <c r="A93" s="12" t="s">
        <v>104</v>
      </c>
      <c r="B93" s="15">
        <v>71622635.180000007</v>
      </c>
      <c r="C93" s="15">
        <v>72200471.870000005</v>
      </c>
      <c r="D93" s="15">
        <v>72249371.770000011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5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</row>
    <row r="95" spans="1:15">
      <c r="A95" s="17" t="s">
        <v>105</v>
      </c>
      <c r="B95" s="18">
        <v>84698272.859999999</v>
      </c>
      <c r="C95" s="18">
        <v>82055626.75</v>
      </c>
      <c r="D95" s="18">
        <v>81657459.610000014</v>
      </c>
      <c r="E95" s="18"/>
      <c r="F95" s="18"/>
      <c r="G95" s="18"/>
      <c r="H95" s="15"/>
      <c r="I95" s="18"/>
      <c r="J95" s="18"/>
      <c r="K95" s="18"/>
      <c r="L95" s="18"/>
      <c r="M95" s="18"/>
      <c r="N95" s="18"/>
      <c r="O95" s="18"/>
    </row>
    <row r="96" spans="1:15">
      <c r="A96" s="19"/>
      <c r="B96" s="20">
        <v>0</v>
      </c>
      <c r="C96" s="20"/>
      <c r="D96" s="20"/>
      <c r="E96" s="20"/>
      <c r="F96" s="20"/>
      <c r="G96" s="20"/>
      <c r="H96" s="20"/>
      <c r="I96" s="20" t="b">
        <v>1</v>
      </c>
      <c r="J96" s="20" t="b">
        <v>1</v>
      </c>
      <c r="K96" s="20"/>
      <c r="L96" s="20"/>
      <c r="M96" s="20"/>
      <c r="N96" s="20"/>
      <c r="O96" s="20"/>
    </row>
    <row r="97" spans="1:18" ht="18.75">
      <c r="A97" s="21" t="s">
        <v>106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1:18">
      <c r="A98" s="23"/>
      <c r="B98" s="24"/>
      <c r="C98" s="24"/>
      <c r="D98" s="24"/>
      <c r="E98" s="24">
        <f>E91-E124-D124-8000000</f>
        <v>-8048899.9000000004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8">
      <c r="A99" s="25" t="s">
        <v>1</v>
      </c>
      <c r="B99" s="26"/>
      <c r="C99" s="37">
        <f>1-C106/C103</f>
        <v>7.0306166861614061E-2</v>
      </c>
      <c r="D99" s="37">
        <f t="shared" ref="D99:E99" si="0">1-D106/D103</f>
        <v>9.4974342422085689E-2</v>
      </c>
      <c r="E99" s="37" t="e">
        <f t="shared" si="0"/>
        <v>#DIV/0!</v>
      </c>
      <c r="F99" s="26">
        <f>E102-E105</f>
        <v>0</v>
      </c>
      <c r="G99" s="26"/>
      <c r="H99" s="26"/>
      <c r="I99" s="26">
        <v>0</v>
      </c>
      <c r="J99" s="26">
        <v>0</v>
      </c>
      <c r="K99" s="26"/>
      <c r="L99" s="26"/>
      <c r="M99" s="26"/>
      <c r="N99" s="26">
        <f>N103+'九江（单体）2020'!N103</f>
        <v>0</v>
      </c>
      <c r="O99" s="26">
        <f>N99+[1]资产负债、利润表对冲底稿!$H$32</f>
        <v>0</v>
      </c>
    </row>
    <row r="100" spans="1:18">
      <c r="A100" s="27" t="s">
        <v>107</v>
      </c>
      <c r="B100" s="26"/>
      <c r="C100" s="26"/>
      <c r="D100" s="26"/>
      <c r="E100" s="26"/>
      <c r="F100" s="26"/>
      <c r="G100" s="26"/>
      <c r="H100" s="26"/>
      <c r="I100" s="26" t="s">
        <v>108</v>
      </c>
      <c r="J100" s="26" t="s">
        <v>108</v>
      </c>
      <c r="K100" s="26"/>
      <c r="L100" s="26"/>
      <c r="M100" s="26"/>
      <c r="N100" s="26"/>
      <c r="O100" s="26"/>
    </row>
    <row r="101" spans="1:18">
      <c r="A101" s="10" t="s">
        <v>3</v>
      </c>
      <c r="B101" s="11"/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</row>
    <row r="102" spans="1:18">
      <c r="A102" s="12" t="s">
        <v>109</v>
      </c>
      <c r="B102" s="14"/>
      <c r="C102" s="14">
        <v>4867915.1899999995</v>
      </c>
      <c r="D102" s="14">
        <v>2742969.95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>SUM(C102:N102)</f>
        <v>7610885.1399999997</v>
      </c>
      <c r="P102" s="31"/>
      <c r="Q102" s="31"/>
      <c r="R102" s="31"/>
    </row>
    <row r="103" spans="1:18">
      <c r="A103" s="28" t="s">
        <v>110</v>
      </c>
      <c r="B103" s="13"/>
      <c r="C103" s="13">
        <v>4857139.6399999997</v>
      </c>
      <c r="D103" s="13">
        <v>2740161.22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ref="O103:O128" si="1">SUM(C103:N103)</f>
        <v>7597300.8599999994</v>
      </c>
      <c r="P103" s="31"/>
      <c r="Q103" s="31"/>
      <c r="R103" s="31"/>
    </row>
    <row r="104" spans="1:18">
      <c r="A104" s="28" t="s">
        <v>111</v>
      </c>
      <c r="B104" s="13"/>
      <c r="C104" s="13">
        <v>10775.55</v>
      </c>
      <c r="D104" s="13">
        <v>2808.73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1"/>
        <v>13584.279999999999</v>
      </c>
      <c r="P104" s="31"/>
      <c r="Q104" s="31"/>
      <c r="R104" s="31"/>
    </row>
    <row r="105" spans="1:18">
      <c r="A105" s="12" t="s">
        <v>112</v>
      </c>
      <c r="B105" s="14"/>
      <c r="C105" s="14">
        <v>4526428.3199999994</v>
      </c>
      <c r="D105" s="14">
        <v>2482724.9300000002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1"/>
        <v>7009153.25</v>
      </c>
      <c r="P105" s="31"/>
      <c r="Q105" s="31"/>
      <c r="R105" s="31"/>
    </row>
    <row r="106" spans="1:18">
      <c r="A106" s="28" t="s">
        <v>113</v>
      </c>
      <c r="B106" s="13"/>
      <c r="C106" s="13">
        <v>4515652.7699999996</v>
      </c>
      <c r="D106" s="13">
        <v>2479916.21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1"/>
        <v>6995568.9799999995</v>
      </c>
      <c r="P106" s="31"/>
      <c r="Q106" s="31"/>
      <c r="R106" s="31"/>
    </row>
    <row r="107" spans="1:18">
      <c r="A107" s="28" t="s">
        <v>114</v>
      </c>
      <c r="B107" s="13"/>
      <c r="C107" s="13">
        <v>10775.55</v>
      </c>
      <c r="D107" s="13">
        <v>2808.72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1"/>
        <v>13584.269999999999</v>
      </c>
      <c r="P107" s="31"/>
      <c r="Q107" s="31"/>
      <c r="R107" s="31"/>
    </row>
    <row r="108" spans="1:18">
      <c r="A108" s="12" t="s">
        <v>115</v>
      </c>
      <c r="B108" s="13"/>
      <c r="C108" s="13">
        <v>22959.31</v>
      </c>
      <c r="D108" s="13">
        <v>27135.119999999999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1"/>
        <v>50094.43</v>
      </c>
      <c r="P108" s="31"/>
      <c r="Q108" s="31"/>
      <c r="R108" s="31"/>
    </row>
    <row r="109" spans="1:18">
      <c r="A109" s="12" t="s">
        <v>116</v>
      </c>
      <c r="B109" s="13"/>
      <c r="C109" s="13">
        <v>100069.74</v>
      </c>
      <c r="D109" s="13">
        <v>65237.32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1"/>
        <v>165307.06</v>
      </c>
      <c r="P109" s="31"/>
      <c r="Q109" s="31"/>
      <c r="R109" s="31"/>
    </row>
    <row r="110" spans="1:18">
      <c r="A110" s="12" t="s">
        <v>117</v>
      </c>
      <c r="B110" s="13"/>
      <c r="C110" s="13">
        <v>298671.65000000002</v>
      </c>
      <c r="D110" s="13">
        <v>275604.56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1"/>
        <v>574276.21</v>
      </c>
      <c r="P110" s="31"/>
      <c r="Q110" s="31"/>
      <c r="R110" s="31"/>
    </row>
    <row r="111" spans="1:18">
      <c r="A111" s="12" t="s">
        <v>118</v>
      </c>
      <c r="B111" s="13"/>
      <c r="C111" s="13">
        <v>-156830.51999999999</v>
      </c>
      <c r="D111" s="13">
        <v>-165459.46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1"/>
        <v>-322289.98</v>
      </c>
      <c r="P111" s="31"/>
      <c r="Q111" s="31"/>
      <c r="R111" s="31"/>
    </row>
    <row r="112" spans="1:18">
      <c r="A112" s="12" t="s">
        <v>119</v>
      </c>
      <c r="B112" s="13"/>
      <c r="C112" s="13">
        <v>0</v>
      </c>
      <c r="D112" s="13"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1"/>
        <v>0</v>
      </c>
      <c r="P112" s="31"/>
      <c r="Q112" s="31"/>
      <c r="R112" s="31"/>
    </row>
    <row r="113" spans="1:18">
      <c r="A113" s="12" t="s">
        <v>120</v>
      </c>
      <c r="B113" s="13"/>
      <c r="C113" s="13">
        <v>0</v>
      </c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1"/>
        <v>0</v>
      </c>
      <c r="P113" s="31"/>
      <c r="Q113" s="31"/>
      <c r="R113" s="31"/>
    </row>
    <row r="114" spans="1:18">
      <c r="A114" s="28" t="s">
        <v>121</v>
      </c>
      <c r="B114" s="13"/>
      <c r="C114" s="13">
        <v>0</v>
      </c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1"/>
        <v>0</v>
      </c>
      <c r="P114" s="31"/>
      <c r="Q114" s="31"/>
      <c r="R114" s="31"/>
    </row>
    <row r="115" spans="1:18">
      <c r="A115" s="12" t="s">
        <v>122</v>
      </c>
      <c r="B115" s="13"/>
      <c r="C115" s="13">
        <v>0</v>
      </c>
      <c r="D115" s="13">
        <v>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1"/>
        <v>0</v>
      </c>
      <c r="P115" s="31"/>
      <c r="Q115" s="31"/>
      <c r="R115" s="31"/>
    </row>
    <row r="116" spans="1:18">
      <c r="A116" s="12" t="s">
        <v>123</v>
      </c>
      <c r="B116" s="13"/>
      <c r="C116" s="13">
        <v>0</v>
      </c>
      <c r="D116" s="13">
        <v>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f t="shared" si="1"/>
        <v>0</v>
      </c>
      <c r="P116" s="31"/>
      <c r="Q116" s="31"/>
      <c r="R116" s="31"/>
    </row>
    <row r="117" spans="1:18">
      <c r="A117" s="28" t="s">
        <v>124</v>
      </c>
      <c r="B117" s="13"/>
      <c r="C117" s="13">
        <v>500000</v>
      </c>
      <c r="D117" s="13">
        <v>0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1"/>
        <v>500000</v>
      </c>
      <c r="P117" s="31"/>
      <c r="Q117" s="31"/>
      <c r="R117" s="31"/>
    </row>
    <row r="118" spans="1:18">
      <c r="A118" s="12" t="s">
        <v>125</v>
      </c>
      <c r="B118" s="14"/>
      <c r="C118" s="14">
        <v>576616.69000000006</v>
      </c>
      <c r="D118" s="14">
        <v>57727.48000000001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1"/>
        <v>634344.17000000004</v>
      </c>
      <c r="P118" s="31"/>
      <c r="Q118" s="31"/>
      <c r="R118" s="31"/>
    </row>
    <row r="119" spans="1:18">
      <c r="A119" s="12" t="s">
        <v>126</v>
      </c>
      <c r="B119" s="13"/>
      <c r="C119" s="13">
        <v>1220</v>
      </c>
      <c r="D119" s="13">
        <v>1172.42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1"/>
        <v>2392.42</v>
      </c>
      <c r="P119" s="31"/>
      <c r="Q119" s="31"/>
      <c r="R119" s="31"/>
    </row>
    <row r="120" spans="1:18">
      <c r="A120" s="12" t="s">
        <v>127</v>
      </c>
      <c r="B120" s="13"/>
      <c r="C120" s="13">
        <v>0</v>
      </c>
      <c r="D120" s="13">
        <v>10000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1"/>
        <v>10000</v>
      </c>
      <c r="P120" s="31"/>
      <c r="Q120" s="31"/>
      <c r="R120" s="31"/>
    </row>
    <row r="121" spans="1:18">
      <c r="A121" s="12" t="s">
        <v>128</v>
      </c>
      <c r="B121" s="14"/>
      <c r="C121" s="14">
        <v>577836.69000000006</v>
      </c>
      <c r="D121" s="14">
        <v>48899.900000000009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1"/>
        <v>626736.59000000008</v>
      </c>
      <c r="P121" s="31"/>
      <c r="Q121" s="31"/>
      <c r="R121" s="31"/>
    </row>
    <row r="122" spans="1:18">
      <c r="A122" s="28" t="s">
        <v>129</v>
      </c>
      <c r="B122" s="13"/>
      <c r="C122" s="13">
        <v>0</v>
      </c>
      <c r="D122" s="13">
        <v>0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1"/>
        <v>0</v>
      </c>
      <c r="P122" s="31"/>
      <c r="Q122" s="31"/>
      <c r="R122" s="31"/>
    </row>
    <row r="123" spans="1:18">
      <c r="A123" s="12" t="s">
        <v>130</v>
      </c>
      <c r="B123" s="14"/>
      <c r="C123" s="14">
        <v>577836.69000000006</v>
      </c>
      <c r="D123" s="14">
        <v>48899.900000000009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1"/>
        <v>626736.59000000008</v>
      </c>
      <c r="P123" s="31"/>
      <c r="Q123" s="31"/>
      <c r="R123" s="31"/>
    </row>
    <row r="124" spans="1:18">
      <c r="A124" s="12" t="s">
        <v>131</v>
      </c>
      <c r="B124" s="14"/>
      <c r="C124" s="14">
        <v>577836.69000000006</v>
      </c>
      <c r="D124" s="14">
        <v>48899.900000000009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si="1"/>
        <v>626736.59000000008</v>
      </c>
      <c r="P124" s="31">
        <f>O124*0.43</f>
        <v>269496.73370000004</v>
      </c>
      <c r="Q124" s="31"/>
      <c r="R124" s="31"/>
    </row>
    <row r="125" spans="1:18">
      <c r="A125" s="12" t="s">
        <v>132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>
        <f t="shared" si="1"/>
        <v>0</v>
      </c>
      <c r="P125" s="31"/>
      <c r="Q125" s="31"/>
      <c r="R125" s="31"/>
    </row>
    <row r="126" spans="1:18">
      <c r="A126" s="12" t="s">
        <v>133</v>
      </c>
      <c r="B126" s="13"/>
      <c r="C126" s="13">
        <f>C123-(C114+C117+C119-C120+C116)*0.75</f>
        <v>201921.69000000006</v>
      </c>
      <c r="D126" s="13">
        <f t="shared" ref="D126:O126" si="2">D123-(D114+D117+D119-D120+D116)*0.75</f>
        <v>55520.585000000006</v>
      </c>
      <c r="E126" s="13">
        <f t="shared" si="2"/>
        <v>0</v>
      </c>
      <c r="F126" s="13">
        <f t="shared" si="2"/>
        <v>0</v>
      </c>
      <c r="G126" s="13">
        <f t="shared" si="2"/>
        <v>0</v>
      </c>
      <c r="H126" s="13">
        <f t="shared" si="2"/>
        <v>0</v>
      </c>
      <c r="I126" s="13">
        <f t="shared" si="2"/>
        <v>0</v>
      </c>
      <c r="J126" s="13">
        <f t="shared" si="2"/>
        <v>0</v>
      </c>
      <c r="K126" s="13">
        <f t="shared" si="2"/>
        <v>0</v>
      </c>
      <c r="L126" s="13">
        <f t="shared" si="2"/>
        <v>0</v>
      </c>
      <c r="M126" s="13">
        <f t="shared" ref="M126:N126" si="3">M123-(M114+M117+M119-M120+M116)*0.75</f>
        <v>0</v>
      </c>
      <c r="N126" s="13">
        <f t="shared" si="3"/>
        <v>0</v>
      </c>
      <c r="O126" s="13">
        <f t="shared" si="2"/>
        <v>257442.27500000008</v>
      </c>
      <c r="P126" s="31"/>
      <c r="Q126" s="31"/>
      <c r="R126" s="31"/>
    </row>
    <row r="127" spans="1:18">
      <c r="A127" s="12" t="s">
        <v>134</v>
      </c>
      <c r="B127" s="13"/>
      <c r="C127" s="13">
        <f>C126</f>
        <v>201921.69000000006</v>
      </c>
      <c r="D127" s="13">
        <f>D126</f>
        <v>55520.585000000006</v>
      </c>
      <c r="E127" s="13">
        <f t="shared" ref="E127:L127" si="4">E126</f>
        <v>0</v>
      </c>
      <c r="F127" s="13">
        <f t="shared" si="4"/>
        <v>0</v>
      </c>
      <c r="G127" s="13">
        <f t="shared" si="4"/>
        <v>0</v>
      </c>
      <c r="H127" s="13">
        <f t="shared" si="4"/>
        <v>0</v>
      </c>
      <c r="I127" s="13">
        <f t="shared" si="4"/>
        <v>0</v>
      </c>
      <c r="J127" s="13">
        <f t="shared" si="4"/>
        <v>0</v>
      </c>
      <c r="K127" s="13">
        <f t="shared" si="4"/>
        <v>0</v>
      </c>
      <c r="L127" s="13">
        <f t="shared" si="4"/>
        <v>0</v>
      </c>
      <c r="M127" s="13">
        <f t="shared" ref="M127:N127" si="5">M126</f>
        <v>0</v>
      </c>
      <c r="N127" s="13">
        <f t="shared" si="5"/>
        <v>0</v>
      </c>
      <c r="O127" s="13">
        <f>SUM(C127:N127)</f>
        <v>257442.27500000008</v>
      </c>
      <c r="P127" s="31"/>
      <c r="Q127" s="31"/>
    </row>
    <row r="128" spans="1:18">
      <c r="A128" s="12" t="s">
        <v>135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>
        <f t="shared" si="1"/>
        <v>0</v>
      </c>
      <c r="P128" s="31"/>
      <c r="Q128" s="31"/>
    </row>
    <row r="130" spans="1:17">
      <c r="C130" s="31">
        <f>C123+D123</f>
        <v>626736.59000000008</v>
      </c>
      <c r="D130" s="31">
        <f>D123*0.43</f>
        <v>21026.957000000002</v>
      </c>
      <c r="E130" s="31">
        <f>D123+E123+F123+G123+H123</f>
        <v>48899.900000000009</v>
      </c>
      <c r="F130" s="31">
        <f>E124*0.43</f>
        <v>0</v>
      </c>
      <c r="I130" s="31">
        <f>ROUND(I123*0.43,2)</f>
        <v>0</v>
      </c>
      <c r="K130" s="31">
        <f>K123*0.43</f>
        <v>0</v>
      </c>
    </row>
    <row r="131" spans="1:17">
      <c r="F131" s="31">
        <f>F130+天赐中硝2020!E130</f>
        <v>0</v>
      </c>
      <c r="I131" s="31">
        <f>I130+天赐中硝2020!I130</f>
        <v>23547.408499999998</v>
      </c>
      <c r="J131" s="31"/>
    </row>
    <row r="132" spans="1:17">
      <c r="A132" s="33"/>
      <c r="B132" s="33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</row>
    <row r="133" spans="1:17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  <c r="P133" s="35"/>
      <c r="Q133" s="35"/>
    </row>
    <row r="134" spans="1:17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7">
      <c r="A135" s="12" t="s">
        <v>137</v>
      </c>
      <c r="B135" s="13"/>
      <c r="C135" s="13">
        <v>1553245.5</v>
      </c>
      <c r="D135" s="13">
        <v>1940159.5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3493405</v>
      </c>
      <c r="P135" s="31"/>
      <c r="Q135" s="31"/>
    </row>
    <row r="136" spans="1:17">
      <c r="A136" s="12" t="s">
        <v>138</v>
      </c>
      <c r="B136" s="13"/>
      <c r="C136" s="13">
        <v>0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9" si="6">SUM(C136:N136)</f>
        <v>0</v>
      </c>
      <c r="P136" s="31"/>
      <c r="Q136" s="31"/>
    </row>
    <row r="137" spans="1:17">
      <c r="A137" s="12" t="s">
        <v>139</v>
      </c>
      <c r="B137" s="13"/>
      <c r="C137" s="13">
        <v>500000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6"/>
        <v>500000</v>
      </c>
      <c r="P137" s="31"/>
      <c r="Q137" s="31"/>
    </row>
    <row r="138" spans="1:17">
      <c r="A138" s="12" t="s">
        <v>140</v>
      </c>
      <c r="B138" s="13"/>
      <c r="C138" s="13">
        <v>2053245.5</v>
      </c>
      <c r="D138" s="13">
        <v>1940159.5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6"/>
        <v>3993405</v>
      </c>
      <c r="P138" s="31"/>
      <c r="Q138" s="31"/>
    </row>
    <row r="139" spans="1:17">
      <c r="A139" s="12" t="s">
        <v>141</v>
      </c>
      <c r="B139" s="13"/>
      <c r="C139" s="13">
        <v>384314.85000000003</v>
      </c>
      <c r="D139" s="13">
        <v>19281.7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6"/>
        <v>403596.55000000005</v>
      </c>
      <c r="P139" s="31"/>
      <c r="Q139" s="31"/>
    </row>
    <row r="140" spans="1:17">
      <c r="A140" s="12" t="s">
        <v>142</v>
      </c>
      <c r="B140" s="13"/>
      <c r="C140" s="13">
        <v>1144554.8500000001</v>
      </c>
      <c r="D140" s="13">
        <v>465203.04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6"/>
        <v>1609757.8900000001</v>
      </c>
      <c r="P140" s="31"/>
      <c r="Q140" s="31"/>
    </row>
    <row r="141" spans="1:17">
      <c r="A141" s="12" t="s">
        <v>143</v>
      </c>
      <c r="B141" s="13"/>
      <c r="C141" s="13">
        <v>55105.06</v>
      </c>
      <c r="D141" s="13">
        <v>8154.56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6"/>
        <v>63259.619999999995</v>
      </c>
      <c r="P141" s="31"/>
      <c r="Q141" s="31"/>
    </row>
    <row r="142" spans="1:17">
      <c r="A142" s="12" t="s">
        <v>144</v>
      </c>
      <c r="B142" s="13"/>
      <c r="C142" s="13">
        <v>2141983.8499999996</v>
      </c>
      <c r="D142" s="13">
        <v>99265.12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6"/>
        <v>2241248.9699999997</v>
      </c>
      <c r="P142" s="31"/>
      <c r="Q142" s="31"/>
    </row>
    <row r="143" spans="1:17">
      <c r="A143" s="12" t="s">
        <v>145</v>
      </c>
      <c r="B143" s="13"/>
      <c r="C143" s="13">
        <v>3725958.61</v>
      </c>
      <c r="D143" s="13">
        <v>591904.41999999993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6"/>
        <v>4317863.0299999993</v>
      </c>
      <c r="P143" s="31"/>
      <c r="Q143" s="31"/>
    </row>
    <row r="144" spans="1:17">
      <c r="A144" s="12" t="s">
        <v>146</v>
      </c>
      <c r="B144" s="13"/>
      <c r="C144" s="13">
        <v>-1672713.1099999999</v>
      </c>
      <c r="D144" s="13">
        <v>1348255.08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6"/>
        <v>-324458.0299999998</v>
      </c>
      <c r="P144" s="31"/>
      <c r="Q144" s="31"/>
    </row>
    <row r="145" spans="1:17">
      <c r="A145" s="12" t="s">
        <v>147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6"/>
        <v>0</v>
      </c>
      <c r="P145" s="31"/>
      <c r="Q145" s="31"/>
    </row>
    <row r="146" spans="1:17">
      <c r="A146" s="12" t="s">
        <v>148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6"/>
        <v>0</v>
      </c>
      <c r="P146" s="31"/>
      <c r="Q146" s="31"/>
    </row>
    <row r="147" spans="1:17">
      <c r="A147" s="12" t="s">
        <v>149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6"/>
        <v>0</v>
      </c>
      <c r="P147" s="31"/>
      <c r="Q147" s="31"/>
    </row>
    <row r="148" spans="1:17">
      <c r="A148" s="12" t="s">
        <v>150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6"/>
        <v>0</v>
      </c>
      <c r="P148" s="31"/>
      <c r="Q148" s="31"/>
    </row>
    <row r="149" spans="1:17">
      <c r="A149" s="12" t="s">
        <v>151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6"/>
        <v>0</v>
      </c>
      <c r="P149" s="31"/>
      <c r="Q149" s="31"/>
    </row>
    <row r="150" spans="1:17">
      <c r="A150" s="12" t="s">
        <v>152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6"/>
        <v>0</v>
      </c>
      <c r="P150" s="31"/>
      <c r="Q150" s="31"/>
    </row>
    <row r="151" spans="1:17">
      <c r="A151" s="12" t="s">
        <v>153</v>
      </c>
      <c r="B151" s="13"/>
      <c r="C151" s="13">
        <v>0</v>
      </c>
      <c r="D151" s="13">
        <v>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6"/>
        <v>0</v>
      </c>
      <c r="P151" s="31"/>
      <c r="Q151" s="31"/>
    </row>
    <row r="152" spans="1:17">
      <c r="A152" s="12" t="s">
        <v>154</v>
      </c>
      <c r="B152" s="13"/>
      <c r="C152" s="13">
        <v>205834.4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6"/>
        <v>205834.4</v>
      </c>
      <c r="P152" s="31"/>
      <c r="Q152" s="31"/>
    </row>
    <row r="153" spans="1:17">
      <c r="A153" s="12" t="s">
        <v>155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6"/>
        <v>0</v>
      </c>
      <c r="P153" s="31"/>
      <c r="Q153" s="31"/>
    </row>
    <row r="154" spans="1:17">
      <c r="A154" s="12" t="s">
        <v>156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6"/>
        <v>0</v>
      </c>
      <c r="P154" s="31"/>
      <c r="Q154" s="31"/>
    </row>
    <row r="155" spans="1:17">
      <c r="A155" s="12" t="s">
        <v>157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6"/>
        <v>0</v>
      </c>
      <c r="P155" s="31"/>
      <c r="Q155" s="31"/>
    </row>
    <row r="156" spans="1:17">
      <c r="A156" s="12" t="s">
        <v>158</v>
      </c>
      <c r="B156" s="13"/>
      <c r="C156" s="13">
        <v>205834.4</v>
      </c>
      <c r="D156" s="13">
        <v>0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6"/>
        <v>205834.4</v>
      </c>
      <c r="P156" s="31"/>
      <c r="Q156" s="31"/>
    </row>
    <row r="157" spans="1:17">
      <c r="A157" s="12" t="s">
        <v>159</v>
      </c>
      <c r="B157" s="13"/>
      <c r="C157" s="13">
        <v>-205834.4</v>
      </c>
      <c r="D157" s="13">
        <v>0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6"/>
        <v>-205834.4</v>
      </c>
      <c r="P157" s="31"/>
      <c r="Q157" s="31"/>
    </row>
    <row r="158" spans="1:17">
      <c r="A158" s="12" t="s">
        <v>160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6"/>
        <v>0</v>
      </c>
      <c r="P158" s="31"/>
      <c r="Q158" s="31"/>
    </row>
    <row r="159" spans="1:17">
      <c r="A159" s="12" t="s">
        <v>161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6"/>
        <v>0</v>
      </c>
      <c r="P159" s="31"/>
      <c r="Q159" s="31"/>
    </row>
    <row r="160" spans="1:17">
      <c r="A160" s="12" t="s">
        <v>162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6"/>
        <v>0</v>
      </c>
      <c r="P160" s="31"/>
      <c r="Q160" s="31"/>
    </row>
    <row r="161" spans="1:17">
      <c r="A161" s="12" t="s">
        <v>163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6"/>
        <v>0</v>
      </c>
      <c r="P161" s="31"/>
      <c r="Q161" s="31"/>
    </row>
    <row r="162" spans="1:17">
      <c r="A162" s="12" t="s">
        <v>164</v>
      </c>
      <c r="B162" s="13"/>
      <c r="C162" s="13">
        <v>0</v>
      </c>
      <c r="D162" s="13">
        <v>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6"/>
        <v>0</v>
      </c>
      <c r="P162" s="31"/>
      <c r="Q162" s="31"/>
    </row>
    <row r="163" spans="1:17">
      <c r="A163" s="12" t="s">
        <v>165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6"/>
        <v>0</v>
      </c>
      <c r="P163" s="31"/>
      <c r="Q163" s="31"/>
    </row>
    <row r="164" spans="1:17">
      <c r="A164" s="12" t="s">
        <v>166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6"/>
        <v>0</v>
      </c>
      <c r="P164" s="31"/>
      <c r="Q164" s="31"/>
    </row>
    <row r="165" spans="1:17">
      <c r="A165" s="12" t="s">
        <v>167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6"/>
        <v>0</v>
      </c>
      <c r="P165" s="31"/>
      <c r="Q165" s="31"/>
    </row>
    <row r="166" spans="1:17">
      <c r="A166" s="12" t="s">
        <v>168</v>
      </c>
      <c r="B166" s="13"/>
      <c r="C166" s="13">
        <v>0</v>
      </c>
      <c r="D166" s="13">
        <v>0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6"/>
        <v>0</v>
      </c>
      <c r="P166" s="31"/>
      <c r="Q166" s="31"/>
    </row>
    <row r="167" spans="1:17">
      <c r="A167" s="12" t="s">
        <v>169</v>
      </c>
      <c r="B167" s="13"/>
      <c r="C167" s="13">
        <v>0</v>
      </c>
      <c r="D167" s="13">
        <v>0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6"/>
        <v>0</v>
      </c>
      <c r="P167" s="31"/>
      <c r="Q167" s="31"/>
    </row>
    <row r="168" spans="1:17">
      <c r="A168" s="12" t="s">
        <v>170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6"/>
        <v>0</v>
      </c>
      <c r="P168" s="31"/>
      <c r="Q168" s="31"/>
    </row>
    <row r="169" spans="1:17">
      <c r="A169" s="12" t="s">
        <v>171</v>
      </c>
      <c r="B169" s="13"/>
      <c r="C169" s="13">
        <v>-1878547.5099999998</v>
      </c>
      <c r="D169" s="13">
        <v>1348255.08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6"/>
        <v>-530292.4299999997</v>
      </c>
      <c r="P169" s="31"/>
      <c r="Q169" s="31"/>
    </row>
    <row r="170" spans="1:17">
      <c r="A170" s="12" t="s">
        <v>172</v>
      </c>
      <c r="B170" s="13"/>
      <c r="C170" s="13">
        <v>2799109.89</v>
      </c>
      <c r="D170" s="13">
        <v>920562.38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2799109.89</v>
      </c>
      <c r="P170" s="31"/>
      <c r="Q170" s="31"/>
    </row>
    <row r="171" spans="1:17">
      <c r="A171" s="12" t="s">
        <v>173</v>
      </c>
      <c r="B171" s="13"/>
      <c r="C171" s="13">
        <v>920562.38000000035</v>
      </c>
      <c r="D171" s="13">
        <v>2268817.46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2268817.4600000004</v>
      </c>
      <c r="P171" s="31"/>
      <c r="Q171" s="31"/>
    </row>
    <row r="172" spans="1:17">
      <c r="A172" s="12" t="s">
        <v>174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31"/>
      <c r="Q172" s="31"/>
    </row>
    <row r="173" spans="1:17">
      <c r="A173" s="12" t="s">
        <v>175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31"/>
      <c r="Q173" s="31"/>
    </row>
    <row r="174" spans="1:17">
      <c r="A174" s="12" t="s">
        <v>176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31"/>
      <c r="Q174" s="31"/>
    </row>
    <row r="175" spans="1:17">
      <c r="A175" s="12" t="s">
        <v>177</v>
      </c>
      <c r="B175" s="13"/>
      <c r="C175" s="13">
        <v>577836.69000000006</v>
      </c>
      <c r="D175" s="13">
        <v>48899.900000000009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7">SUM(C175:N175)</f>
        <v>626736.59000000008</v>
      </c>
      <c r="P175" s="31"/>
      <c r="Q175" s="31"/>
    </row>
    <row r="176" spans="1:17">
      <c r="A176" s="12" t="s">
        <v>178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7"/>
        <v>0</v>
      </c>
      <c r="P176" s="31"/>
      <c r="Q176" s="31"/>
    </row>
    <row r="177" spans="1:17">
      <c r="A177" s="12" t="s">
        <v>179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7"/>
        <v>0</v>
      </c>
      <c r="P177" s="31"/>
      <c r="Q177" s="31"/>
    </row>
    <row r="178" spans="1:17">
      <c r="A178" s="12" t="s">
        <v>180</v>
      </c>
      <c r="B178" s="13"/>
      <c r="C178" s="13">
        <v>153843.69</v>
      </c>
      <c r="D178" s="13">
        <v>140187.18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7"/>
        <v>294030.87</v>
      </c>
      <c r="P178" s="31"/>
      <c r="Q178" s="31"/>
    </row>
    <row r="179" spans="1:17">
      <c r="A179" s="12" t="s">
        <v>181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7"/>
        <v>0</v>
      </c>
      <c r="P179" s="31"/>
      <c r="Q179" s="31"/>
    </row>
    <row r="180" spans="1:17">
      <c r="A180" s="12" t="s">
        <v>182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7"/>
        <v>0</v>
      </c>
      <c r="P180" s="31"/>
      <c r="Q180" s="31"/>
    </row>
    <row r="181" spans="1:17">
      <c r="A181" s="12" t="s">
        <v>183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7"/>
        <v>0</v>
      </c>
      <c r="P181" s="31"/>
      <c r="Q181" s="31"/>
    </row>
    <row r="182" spans="1:17">
      <c r="A182" s="12" t="s">
        <v>184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7"/>
        <v>0</v>
      </c>
      <c r="P182" s="31"/>
      <c r="Q182" s="31"/>
    </row>
    <row r="183" spans="1:17">
      <c r="A183" s="12" t="s">
        <v>185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7"/>
        <v>0</v>
      </c>
      <c r="P183" s="31"/>
      <c r="Q183" s="31"/>
    </row>
    <row r="184" spans="1:17">
      <c r="A184" s="12" t="s">
        <v>186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7"/>
        <v>0</v>
      </c>
      <c r="P184" s="31"/>
      <c r="Q184" s="31"/>
    </row>
    <row r="185" spans="1:17">
      <c r="A185" s="12" t="s">
        <v>187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7"/>
        <v>0</v>
      </c>
      <c r="P185" s="31"/>
      <c r="Q185" s="31"/>
    </row>
    <row r="186" spans="1:17">
      <c r="A186" s="12" t="s">
        <v>188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7"/>
        <v>0</v>
      </c>
      <c r="P186" s="31"/>
      <c r="Q186" s="31"/>
    </row>
    <row r="187" spans="1:17">
      <c r="A187" s="12" t="s">
        <v>189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7"/>
        <v>0</v>
      </c>
      <c r="P187" s="31"/>
      <c r="Q187" s="31"/>
    </row>
    <row r="188" spans="1:17">
      <c r="A188" s="12" t="s">
        <v>190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7"/>
        <v>0</v>
      </c>
      <c r="P188" s="31"/>
      <c r="Q188" s="31"/>
    </row>
    <row r="189" spans="1:17">
      <c r="A189" s="12" t="s">
        <v>191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7"/>
        <v>0</v>
      </c>
      <c r="P189" s="31"/>
      <c r="Q189" s="31"/>
    </row>
    <row r="190" spans="1:17">
      <c r="A190" s="12" t="s">
        <v>192</v>
      </c>
      <c r="B190" s="13"/>
      <c r="C190" s="13">
        <v>2994372.629999999</v>
      </c>
      <c r="D190" s="13">
        <v>1867923.1799999997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7"/>
        <v>4862295.8099999987</v>
      </c>
      <c r="P190" s="31"/>
      <c r="Q190" s="31"/>
    </row>
    <row r="191" spans="1:17">
      <c r="A191" s="12" t="s">
        <v>193</v>
      </c>
      <c r="B191" s="13"/>
      <c r="C191" s="13">
        <v>-2705269.5999999959</v>
      </c>
      <c r="D191" s="13">
        <v>-462545.52000000281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7"/>
        <v>-3167815.1199999987</v>
      </c>
      <c r="P191" s="31"/>
      <c r="Q191" s="31"/>
    </row>
    <row r="192" spans="1:17">
      <c r="A192" s="12" t="s">
        <v>194</v>
      </c>
      <c r="B192" s="13"/>
      <c r="C192" s="13">
        <v>-2693496.52</v>
      </c>
      <c r="D192" s="13">
        <v>-246209.66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7"/>
        <v>-2939706.18</v>
      </c>
      <c r="P192" s="31"/>
      <c r="Q192" s="31"/>
    </row>
    <row r="193" spans="1:17">
      <c r="A193" s="12" t="s">
        <v>195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7"/>
        <v>0</v>
      </c>
      <c r="P193" s="31"/>
      <c r="Q193" s="31"/>
    </row>
    <row r="194" spans="1:17">
      <c r="A194" s="12" t="s">
        <v>146</v>
      </c>
      <c r="B194" s="13"/>
      <c r="C194" s="13">
        <v>-1672713.1099999971</v>
      </c>
      <c r="D194" s="13">
        <v>1348255.079999997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7"/>
        <v>-324458.03000000003</v>
      </c>
      <c r="P194" s="31"/>
      <c r="Q194" s="31"/>
    </row>
    <row r="195" spans="1:17">
      <c r="A195" s="12" t="s">
        <v>196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1"/>
      <c r="Q195" s="31"/>
    </row>
    <row r="196" spans="1:17">
      <c r="A196" s="12" t="s">
        <v>197</v>
      </c>
      <c r="B196" s="13"/>
      <c r="C196" s="13">
        <v>0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1"/>
      <c r="Q196" s="31"/>
    </row>
    <row r="197" spans="1:17">
      <c r="A197" s="12" t="s">
        <v>198</v>
      </c>
      <c r="B197" s="13"/>
      <c r="C197" s="13">
        <v>0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31"/>
      <c r="Q197" s="31"/>
    </row>
    <row r="198" spans="1:17">
      <c r="A198" s="12" t="s">
        <v>199</v>
      </c>
      <c r="B198" s="13"/>
      <c r="C198" s="13">
        <v>0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31"/>
      <c r="Q198" s="31"/>
    </row>
    <row r="199" spans="1:17">
      <c r="A199" s="12" t="s">
        <v>200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1"/>
      <c r="Q199" s="31"/>
    </row>
    <row r="200" spans="1:17">
      <c r="A200" s="12" t="s">
        <v>201</v>
      </c>
      <c r="B200" s="13"/>
      <c r="C200" s="13">
        <v>920562.38000000035</v>
      </c>
      <c r="D200" s="13">
        <v>2268817.46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2268817.4600000004</v>
      </c>
      <c r="P200" s="31"/>
      <c r="Q200" s="31"/>
    </row>
    <row r="201" spans="1:17">
      <c r="A201" s="12" t="s">
        <v>202</v>
      </c>
      <c r="B201" s="13"/>
      <c r="C201" s="13">
        <v>2799109.89</v>
      </c>
      <c r="D201" s="13">
        <v>920562.38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2799109.89</v>
      </c>
      <c r="P201" s="31"/>
      <c r="Q201" s="31"/>
    </row>
    <row r="202" spans="1:17">
      <c r="A202" s="12" t="s">
        <v>203</v>
      </c>
      <c r="B202" s="13"/>
      <c r="C202" s="13">
        <v>0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31"/>
      <c r="Q202" s="31"/>
    </row>
    <row r="203" spans="1:17">
      <c r="A203" s="12" t="s">
        <v>204</v>
      </c>
      <c r="B203" s="13"/>
      <c r="C203" s="13">
        <v>0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31"/>
      <c r="Q203" s="31"/>
    </row>
    <row r="204" spans="1:17">
      <c r="A204" s="12" t="s">
        <v>205</v>
      </c>
      <c r="B204" s="13"/>
      <c r="C204" s="13">
        <v>-1878547.5099999998</v>
      </c>
      <c r="D204" s="13">
        <v>1348255.08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-530292.4299999997</v>
      </c>
      <c r="P204" s="31"/>
      <c r="Q204" s="31"/>
    </row>
    <row r="206" spans="1:17" s="1" customFormat="1" ht="11.25">
      <c r="C206" s="1">
        <f>C175-C123</f>
        <v>0</v>
      </c>
      <c r="D206" s="1">
        <f t="shared" ref="D206:O206" si="8">D175-D123</f>
        <v>0</v>
      </c>
      <c r="E206" s="1">
        <f t="shared" si="8"/>
        <v>0</v>
      </c>
      <c r="F206" s="1">
        <f t="shared" si="8"/>
        <v>0</v>
      </c>
      <c r="G206" s="1">
        <f t="shared" si="8"/>
        <v>0</v>
      </c>
      <c r="H206" s="1">
        <f t="shared" si="8"/>
        <v>0</v>
      </c>
      <c r="I206" s="1">
        <f t="shared" si="8"/>
        <v>0</v>
      </c>
      <c r="J206" s="1">
        <f t="shared" si="8"/>
        <v>0</v>
      </c>
      <c r="K206" s="1">
        <f t="shared" si="8"/>
        <v>0</v>
      </c>
      <c r="L206" s="1">
        <f t="shared" si="8"/>
        <v>0</v>
      </c>
      <c r="M206" s="1">
        <f t="shared" si="8"/>
        <v>0</v>
      </c>
      <c r="N206" s="1">
        <f t="shared" si="8"/>
        <v>0</v>
      </c>
      <c r="O206" s="1">
        <f t="shared" si="8"/>
        <v>0</v>
      </c>
    </row>
    <row r="207" spans="1:17" s="1" customFormat="1" ht="11.25">
      <c r="C207" s="1">
        <f>C194-C144</f>
        <v>2.7939677238464355E-9</v>
      </c>
      <c r="D207" s="1">
        <f t="shared" ref="D207:O207" si="9">D194-D144</f>
        <v>-3.0267983675003052E-9</v>
      </c>
      <c r="E207" s="1">
        <f t="shared" si="9"/>
        <v>0</v>
      </c>
      <c r="F207" s="1">
        <f t="shared" si="9"/>
        <v>0</v>
      </c>
      <c r="G207" s="1">
        <f t="shared" si="9"/>
        <v>0</v>
      </c>
      <c r="H207" s="1">
        <f t="shared" si="9"/>
        <v>0</v>
      </c>
      <c r="I207" s="1">
        <f t="shared" si="9"/>
        <v>0</v>
      </c>
      <c r="J207" s="1">
        <f t="shared" si="9"/>
        <v>0</v>
      </c>
      <c r="K207" s="1">
        <f t="shared" si="9"/>
        <v>0</v>
      </c>
      <c r="L207" s="1">
        <f t="shared" si="9"/>
        <v>0</v>
      </c>
      <c r="M207" s="1">
        <f t="shared" si="9"/>
        <v>0</v>
      </c>
      <c r="N207" s="1">
        <f t="shared" si="9"/>
        <v>0</v>
      </c>
      <c r="O207" s="1">
        <f t="shared" si="9"/>
        <v>0</v>
      </c>
    </row>
    <row r="208" spans="1:17" s="1" customFormat="1" ht="11.25">
      <c r="C208" s="1">
        <f t="shared" ref="C208:N208" si="10">C200-C7</f>
        <v>0</v>
      </c>
      <c r="D208" s="1">
        <f t="shared" si="10"/>
        <v>0</v>
      </c>
      <c r="E208" s="1">
        <f t="shared" si="10"/>
        <v>0</v>
      </c>
      <c r="F208" s="1">
        <f t="shared" si="10"/>
        <v>0</v>
      </c>
      <c r="G208" s="1">
        <f t="shared" si="10"/>
        <v>0</v>
      </c>
      <c r="H208" s="1">
        <f t="shared" si="10"/>
        <v>0</v>
      </c>
      <c r="I208" s="1">
        <f t="shared" si="10"/>
        <v>0</v>
      </c>
      <c r="J208" s="1">
        <f t="shared" si="10"/>
        <v>0</v>
      </c>
      <c r="K208" s="1">
        <f t="shared" si="10"/>
        <v>0</v>
      </c>
      <c r="L208" s="1">
        <f t="shared" si="10"/>
        <v>0</v>
      </c>
      <c r="M208" s="1">
        <f t="shared" si="10"/>
        <v>0</v>
      </c>
      <c r="N208" s="1">
        <f t="shared" si="10"/>
        <v>0</v>
      </c>
    </row>
    <row r="209" spans="3:15" s="1" customFormat="1" ht="11.25">
      <c r="C209" s="1">
        <f t="shared" ref="C209:O209" si="11">B90+C123-C90</f>
        <v>0</v>
      </c>
      <c r="D209" s="1">
        <f t="shared" si="11"/>
        <v>0</v>
      </c>
      <c r="E209" s="1">
        <f t="shared" si="11"/>
        <v>19379285.41</v>
      </c>
      <c r="F209" s="1">
        <f t="shared" si="11"/>
        <v>0</v>
      </c>
      <c r="G209" s="1">
        <f t="shared" si="11"/>
        <v>0</v>
      </c>
      <c r="H209" s="1">
        <f t="shared" si="11"/>
        <v>0</v>
      </c>
      <c r="I209" s="1">
        <f t="shared" si="11"/>
        <v>0</v>
      </c>
      <c r="J209" s="1">
        <f t="shared" si="11"/>
        <v>0</v>
      </c>
      <c r="K209" s="1">
        <f t="shared" si="11"/>
        <v>0</v>
      </c>
      <c r="L209" s="1">
        <f t="shared" si="11"/>
        <v>0</v>
      </c>
      <c r="M209" s="1">
        <f t="shared" si="11"/>
        <v>0</v>
      </c>
      <c r="N209" s="1">
        <f t="shared" si="11"/>
        <v>0</v>
      </c>
      <c r="O209" s="1">
        <f t="shared" si="11"/>
        <v>626736.59000000008</v>
      </c>
    </row>
    <row r="214" spans="3:15">
      <c r="E214" s="38">
        <v>19432017.18</v>
      </c>
    </row>
    <row r="216" spans="3:15">
      <c r="E216" s="31">
        <f>E214+O123-E90</f>
        <v>20058753.77</v>
      </c>
    </row>
  </sheetData>
  <phoneticPr fontId="10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215"/>
  <sheetViews>
    <sheetView workbookViewId="0">
      <pane xSplit="1" ySplit="5" topLeftCell="B186" activePane="bottomRight" state="frozen"/>
      <selection pane="topRight"/>
      <selection pane="bottomLeft"/>
      <selection pane="bottomRight" activeCell="D135" sqref="D135:D204"/>
    </sheetView>
  </sheetViews>
  <sheetFormatPr defaultColWidth="9" defaultRowHeight="13.5"/>
  <cols>
    <col min="1" max="1" width="26.75" customWidth="1"/>
    <col min="2" max="15" width="14.875" customWidth="1"/>
    <col min="16" max="16" width="18.375" customWidth="1"/>
    <col min="17" max="17" width="19.875" customWidth="1"/>
    <col min="18" max="18" width="19.75" customWidth="1"/>
  </cols>
  <sheetData>
    <row r="1" spans="1:17" ht="18.75">
      <c r="A1" s="3" t="s">
        <v>206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7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7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7">
      <c r="A4" s="8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7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16</v>
      </c>
      <c r="O5" s="11" t="s">
        <v>17</v>
      </c>
    </row>
    <row r="6" spans="1:17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7">
      <c r="A7" s="12" t="s">
        <v>19</v>
      </c>
      <c r="B7" s="13">
        <v>9955273.6600000001</v>
      </c>
      <c r="C7" s="13">
        <v>3368125.04</v>
      </c>
      <c r="D7" s="13">
        <v>4771642.3899999997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38"/>
      <c r="Q7" s="31"/>
    </row>
    <row r="8" spans="1:17">
      <c r="A8" s="12" t="s">
        <v>20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Q8" s="31"/>
    </row>
    <row r="9" spans="1:17">
      <c r="A9" s="12" t="s">
        <v>21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38"/>
      <c r="Q9" s="31"/>
    </row>
    <row r="10" spans="1:17">
      <c r="A10" s="12" t="s">
        <v>22</v>
      </c>
      <c r="B10" s="13">
        <v>283169910.42000002</v>
      </c>
      <c r="C10" s="13">
        <v>305836195.05000001</v>
      </c>
      <c r="D10" s="13">
        <v>295075401.67000002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38"/>
      <c r="Q10" s="31"/>
    </row>
    <row r="11" spans="1:17">
      <c r="A11" s="12" t="s">
        <v>23</v>
      </c>
      <c r="B11" s="13">
        <v>164873.29999999999</v>
      </c>
      <c r="C11" s="13">
        <v>164873.29999999999</v>
      </c>
      <c r="D11" s="13">
        <v>164873.29999999999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38"/>
      <c r="Q11" s="31"/>
    </row>
    <row r="12" spans="1:17">
      <c r="A12" s="12" t="s">
        <v>24</v>
      </c>
      <c r="B12" s="14">
        <v>283005037.12</v>
      </c>
      <c r="C12" s="14">
        <v>305671321.75</v>
      </c>
      <c r="D12" s="14">
        <v>294910528.37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38"/>
      <c r="Q12" s="31"/>
    </row>
    <row r="13" spans="1:17">
      <c r="A13" s="12" t="s">
        <v>25</v>
      </c>
      <c r="B13" s="13">
        <v>144779.54999999999</v>
      </c>
      <c r="C13" s="13">
        <v>114774.14000000001</v>
      </c>
      <c r="D13" s="13">
        <v>203640.42000000004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38"/>
      <c r="Q13" s="31"/>
    </row>
    <row r="14" spans="1:17">
      <c r="A14" s="12" t="s">
        <v>26</v>
      </c>
      <c r="B14" s="13">
        <v>0</v>
      </c>
      <c r="C14" s="13">
        <v>0</v>
      </c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Q14" s="31"/>
    </row>
    <row r="15" spans="1:17">
      <c r="A15" s="12" t="s">
        <v>27</v>
      </c>
      <c r="B15" s="13">
        <v>0</v>
      </c>
      <c r="C15" s="13">
        <v>0</v>
      </c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Q15" s="31"/>
    </row>
    <row r="16" spans="1:17">
      <c r="A16" s="12" t="s">
        <v>28</v>
      </c>
      <c r="B16" s="13">
        <v>3000</v>
      </c>
      <c r="C16" s="13">
        <v>3000</v>
      </c>
      <c r="D16" s="13">
        <v>3000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38"/>
      <c r="Q16" s="31"/>
    </row>
    <row r="17" spans="1:17">
      <c r="A17" s="12" t="s">
        <v>29</v>
      </c>
      <c r="B17" s="13">
        <v>600</v>
      </c>
      <c r="C17" s="13">
        <v>600</v>
      </c>
      <c r="D17" s="13">
        <v>600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Q17" s="31"/>
    </row>
    <row r="18" spans="1:17">
      <c r="A18" s="12" t="s">
        <v>30</v>
      </c>
      <c r="B18" s="14">
        <v>2400</v>
      </c>
      <c r="C18" s="14">
        <v>2400</v>
      </c>
      <c r="D18" s="14">
        <v>2400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38"/>
      <c r="Q18" s="31"/>
    </row>
    <row r="19" spans="1:17">
      <c r="A19" s="12" t="s">
        <v>31</v>
      </c>
      <c r="B19" s="13">
        <v>44929085.969999999</v>
      </c>
      <c r="C19" s="13">
        <v>32283403.079999998</v>
      </c>
      <c r="D19" s="13">
        <v>36372236.219999999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38"/>
      <c r="Q19" s="31"/>
    </row>
    <row r="20" spans="1:17">
      <c r="A20" s="12" t="s">
        <v>32</v>
      </c>
      <c r="B20" s="13">
        <v>0</v>
      </c>
      <c r="C20" s="13">
        <v>0</v>
      </c>
      <c r="D20" s="13">
        <v>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Q20" s="31"/>
    </row>
    <row r="21" spans="1:17">
      <c r="A21" s="12" t="s">
        <v>33</v>
      </c>
      <c r="B21" s="14">
        <v>44929085.969999999</v>
      </c>
      <c r="C21" s="14">
        <v>32283403.079999998</v>
      </c>
      <c r="D21" s="14">
        <v>36372236.219999999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38"/>
      <c r="Q21" s="31"/>
    </row>
    <row r="22" spans="1:17">
      <c r="A22" s="12" t="s">
        <v>34</v>
      </c>
      <c r="B22" s="14">
        <v>0</v>
      </c>
      <c r="C22" s="14">
        <v>0</v>
      </c>
      <c r="D22" s="14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Q22" s="31"/>
    </row>
    <row r="23" spans="1:17">
      <c r="A23" s="12" t="s">
        <v>35</v>
      </c>
      <c r="B23" s="13">
        <v>0</v>
      </c>
      <c r="C23" s="13">
        <v>0</v>
      </c>
      <c r="D23" s="13">
        <v>0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Q23" s="31"/>
    </row>
    <row r="24" spans="1:17">
      <c r="A24" s="12" t="s">
        <v>36</v>
      </c>
      <c r="B24" s="13">
        <v>15096192.220000001</v>
      </c>
      <c r="C24" s="13">
        <v>13060569.470000001</v>
      </c>
      <c r="D24" s="13">
        <v>13420397.370000001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38"/>
      <c r="Q24" s="31"/>
    </row>
    <row r="25" spans="1:17">
      <c r="A25" s="12" t="s">
        <v>37</v>
      </c>
      <c r="B25" s="14">
        <v>353132768.51999998</v>
      </c>
      <c r="C25" s="14">
        <v>354500593.48000002</v>
      </c>
      <c r="D25" s="14">
        <v>349680844.76999998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38"/>
      <c r="Q25" s="31"/>
    </row>
    <row r="26" spans="1:17">
      <c r="A26" s="12" t="s">
        <v>38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Q26" s="31"/>
    </row>
    <row r="27" spans="1:17">
      <c r="A27" s="12" t="s">
        <v>39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Q27" s="31"/>
    </row>
    <row r="28" spans="1:17">
      <c r="A28" s="12" t="s">
        <v>40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Q28" s="31"/>
    </row>
    <row r="29" spans="1:17">
      <c r="A29" s="12" t="s">
        <v>41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Q29" s="31"/>
    </row>
    <row r="30" spans="1:17">
      <c r="A30" s="12" t="s">
        <v>42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Q30" s="31"/>
    </row>
    <row r="31" spans="1:17">
      <c r="A31" s="12" t="s">
        <v>43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Q31" s="31"/>
    </row>
    <row r="32" spans="1:17">
      <c r="A32" s="12" t="s">
        <v>44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Q32" s="31"/>
    </row>
    <row r="33" spans="1:18">
      <c r="A33" s="12" t="s">
        <v>45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Q33" s="31"/>
    </row>
    <row r="34" spans="1:18">
      <c r="A34" s="12" t="s">
        <v>46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Q34" s="31"/>
    </row>
    <row r="35" spans="1:18">
      <c r="A35" s="12" t="s">
        <v>47</v>
      </c>
      <c r="B35" s="13">
        <v>83582369.870000005</v>
      </c>
      <c r="C35" s="13">
        <v>83585104.510000005</v>
      </c>
      <c r="D35" s="13">
        <v>83585104.510000005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38"/>
      <c r="Q35" s="31"/>
      <c r="R35" s="31"/>
    </row>
    <row r="36" spans="1:18">
      <c r="A36" s="12" t="s">
        <v>48</v>
      </c>
      <c r="B36" s="13">
        <v>10464223.83</v>
      </c>
      <c r="C36" s="13">
        <v>11142628.609999999</v>
      </c>
      <c r="D36" s="13">
        <v>11821076.880000001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38"/>
      <c r="Q36" s="31"/>
    </row>
    <row r="37" spans="1:18">
      <c r="A37" s="12" t="s">
        <v>49</v>
      </c>
      <c r="B37" s="14">
        <v>73118146.040000007</v>
      </c>
      <c r="C37" s="14">
        <v>72442475.900000006</v>
      </c>
      <c r="D37" s="14">
        <v>71764027.63000001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38"/>
      <c r="Q37" s="31"/>
    </row>
    <row r="38" spans="1:18">
      <c r="A38" s="12" t="s">
        <v>50</v>
      </c>
      <c r="B38" s="13">
        <v>0</v>
      </c>
      <c r="C38" s="13">
        <v>0</v>
      </c>
      <c r="D38" s="13">
        <v>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Q38" s="31"/>
    </row>
    <row r="39" spans="1:18">
      <c r="A39" s="12" t="s">
        <v>51</v>
      </c>
      <c r="B39" s="14">
        <v>73118146.040000007</v>
      </c>
      <c r="C39" s="14">
        <v>72442475.900000006</v>
      </c>
      <c r="D39" s="14">
        <v>71764027.63000001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38"/>
      <c r="Q39" s="31"/>
    </row>
    <row r="40" spans="1:18">
      <c r="A40" s="12" t="s">
        <v>52</v>
      </c>
      <c r="B40" s="13">
        <v>160849.29999999999</v>
      </c>
      <c r="C40" s="13">
        <v>944523</v>
      </c>
      <c r="D40" s="13">
        <v>944523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38"/>
      <c r="Q40" s="31"/>
    </row>
    <row r="41" spans="1:18">
      <c r="A41" s="12" t="s">
        <v>53</v>
      </c>
      <c r="B41" s="13">
        <v>0</v>
      </c>
      <c r="C41" s="13">
        <v>0</v>
      </c>
      <c r="D41" s="13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Q41" s="31"/>
    </row>
    <row r="42" spans="1:18">
      <c r="A42" s="12" t="s">
        <v>54</v>
      </c>
      <c r="B42" s="14">
        <v>160849.29999999999</v>
      </c>
      <c r="C42" s="14">
        <v>944523</v>
      </c>
      <c r="D42" s="14">
        <v>944523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38"/>
      <c r="Q42" s="31"/>
    </row>
    <row r="43" spans="1:18">
      <c r="A43" s="12" t="s">
        <v>55</v>
      </c>
      <c r="B43" s="13">
        <v>0</v>
      </c>
      <c r="C43" s="13">
        <v>0</v>
      </c>
      <c r="D43" s="13"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38"/>
      <c r="Q43" s="31"/>
    </row>
    <row r="44" spans="1:18">
      <c r="A44" s="12" t="s">
        <v>56</v>
      </c>
      <c r="B44" s="13">
        <v>0</v>
      </c>
      <c r="C44" s="13">
        <v>0</v>
      </c>
      <c r="D44" s="13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Q44" s="31"/>
    </row>
    <row r="45" spans="1:18">
      <c r="A45" s="12" t="s">
        <v>57</v>
      </c>
      <c r="B45" s="13">
        <v>0</v>
      </c>
      <c r="C45" s="13">
        <v>0</v>
      </c>
      <c r="D45" s="13"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Q45" s="31"/>
    </row>
    <row r="46" spans="1:18">
      <c r="A46" s="12" t="s">
        <v>58</v>
      </c>
      <c r="B46" s="13">
        <v>0</v>
      </c>
      <c r="C46" s="13">
        <v>0</v>
      </c>
      <c r="D46" s="13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Q46" s="31"/>
    </row>
    <row r="47" spans="1:18">
      <c r="A47" s="12" t="s">
        <v>59</v>
      </c>
      <c r="B47" s="13">
        <v>4227393.7</v>
      </c>
      <c r="C47" s="13">
        <v>4219651.22</v>
      </c>
      <c r="D47" s="13">
        <v>4211908.74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38"/>
      <c r="Q47" s="31"/>
    </row>
    <row r="48" spans="1:18">
      <c r="A48" s="12" t="s">
        <v>60</v>
      </c>
      <c r="B48" s="13">
        <v>0</v>
      </c>
      <c r="C48" s="13">
        <v>0</v>
      </c>
      <c r="D48" s="13">
        <v>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Q48" s="31"/>
    </row>
    <row r="49" spans="1:17">
      <c r="A49" s="12" t="s">
        <v>61</v>
      </c>
      <c r="B49" s="14">
        <v>4227393.7</v>
      </c>
      <c r="C49" s="14">
        <v>4219651.22</v>
      </c>
      <c r="D49" s="14">
        <v>4211908.74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38"/>
      <c r="Q49" s="31"/>
    </row>
    <row r="50" spans="1:17">
      <c r="A50" s="12" t="s">
        <v>62</v>
      </c>
      <c r="B50" s="13">
        <v>0</v>
      </c>
      <c r="C50" s="13">
        <v>0</v>
      </c>
      <c r="D50" s="13">
        <v>0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Q50" s="31"/>
    </row>
    <row r="51" spans="1:17">
      <c r="A51" s="12" t="s">
        <v>63</v>
      </c>
      <c r="B51" s="13">
        <v>0</v>
      </c>
      <c r="C51" s="13">
        <v>0</v>
      </c>
      <c r="D51" s="13">
        <v>0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Q51" s="31"/>
    </row>
    <row r="52" spans="1:17">
      <c r="A52" s="12" t="s">
        <v>64</v>
      </c>
      <c r="B52" s="13">
        <v>0</v>
      </c>
      <c r="C52" s="13">
        <v>0</v>
      </c>
      <c r="D52" s="13">
        <v>0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Q52" s="31"/>
    </row>
    <row r="53" spans="1:17">
      <c r="A53" s="12" t="s">
        <v>65</v>
      </c>
      <c r="B53" s="13">
        <v>41368.33</v>
      </c>
      <c r="C53" s="13">
        <v>41368.33</v>
      </c>
      <c r="D53" s="13">
        <v>41368.33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Q53" s="31"/>
    </row>
    <row r="54" spans="1:17">
      <c r="A54" s="12" t="s">
        <v>66</v>
      </c>
      <c r="B54" s="13">
        <v>0</v>
      </c>
      <c r="C54" s="13">
        <v>1039990</v>
      </c>
      <c r="D54" s="13">
        <v>1039990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Q54" s="31"/>
    </row>
    <row r="55" spans="1:17">
      <c r="A55" s="12" t="s">
        <v>67</v>
      </c>
      <c r="B55" s="14">
        <v>77547757.370000005</v>
      </c>
      <c r="C55" s="14">
        <v>78688008.450000003</v>
      </c>
      <c r="D55" s="14">
        <v>78001817.700000003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38"/>
      <c r="Q55" s="31"/>
    </row>
    <row r="56" spans="1:17">
      <c r="A56" s="12" t="s">
        <v>68</v>
      </c>
      <c r="B56" s="15">
        <v>430680525.88999999</v>
      </c>
      <c r="C56" s="15">
        <v>433188601.93000001</v>
      </c>
      <c r="D56" s="15">
        <v>427682662.46999997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38"/>
      <c r="Q56" s="31"/>
    </row>
    <row r="57" spans="1:17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Q57" s="31"/>
    </row>
    <row r="58" spans="1:17">
      <c r="A58" s="12" t="s">
        <v>69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Q58" s="31"/>
    </row>
    <row r="59" spans="1:17">
      <c r="A59" s="12" t="s">
        <v>70</v>
      </c>
      <c r="B59" s="13"/>
      <c r="C59" s="13"/>
      <c r="D59" s="13">
        <v>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Q59" s="31"/>
    </row>
    <row r="60" spans="1:17">
      <c r="A60" s="12" t="s">
        <v>71</v>
      </c>
      <c r="B60" s="13"/>
      <c r="C60" s="13"/>
      <c r="D60" s="13">
        <v>0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Q60" s="31"/>
    </row>
    <row r="61" spans="1:17">
      <c r="A61" s="12" t="s">
        <v>72</v>
      </c>
      <c r="B61" s="13"/>
      <c r="C61" s="13"/>
      <c r="D61" s="13">
        <v>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Q61" s="31"/>
    </row>
    <row r="62" spans="1:17">
      <c r="A62" s="12" t="s">
        <v>73</v>
      </c>
      <c r="B62" s="13">
        <v>237651651.37</v>
      </c>
      <c r="C62" s="13">
        <v>239756937.97999999</v>
      </c>
      <c r="D62" s="13">
        <v>231201454.44999999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38"/>
      <c r="Q62" s="31"/>
    </row>
    <row r="63" spans="1:17">
      <c r="A63" s="12" t="s">
        <v>74</v>
      </c>
      <c r="B63" s="13">
        <v>0</v>
      </c>
      <c r="C63" s="13">
        <v>0</v>
      </c>
      <c r="D63" s="13">
        <v>0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Q63" s="31"/>
    </row>
    <row r="64" spans="1:17">
      <c r="A64" s="12" t="s">
        <v>75</v>
      </c>
      <c r="B64" s="13">
        <v>635672.06000000006</v>
      </c>
      <c r="C64" s="13">
        <v>425501.94</v>
      </c>
      <c r="D64" s="13">
        <v>431072.11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38"/>
      <c r="Q64" s="31"/>
    </row>
    <row r="65" spans="1:17">
      <c r="A65" s="12" t="s">
        <v>76</v>
      </c>
      <c r="B65" s="13">
        <v>4139678.76</v>
      </c>
      <c r="C65" s="13">
        <v>806289.10000000149</v>
      </c>
      <c r="D65" s="13">
        <v>1034757.3899999997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Q65" s="31"/>
    </row>
    <row r="66" spans="1:17">
      <c r="A66" s="12" t="s">
        <v>77</v>
      </c>
      <c r="B66" s="13">
        <v>0</v>
      </c>
      <c r="C66" s="13">
        <v>0</v>
      </c>
      <c r="D66" s="13">
        <v>0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Q66" s="31"/>
    </row>
    <row r="67" spans="1:17">
      <c r="A67" s="12" t="s">
        <v>78</v>
      </c>
      <c r="B67" s="13">
        <v>0</v>
      </c>
      <c r="C67" s="13">
        <v>0</v>
      </c>
      <c r="D67" s="13">
        <v>0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Q67" s="31"/>
    </row>
    <row r="68" spans="1:17">
      <c r="A68" s="12" t="s">
        <v>79</v>
      </c>
      <c r="B68" s="13">
        <v>5334971.88</v>
      </c>
      <c r="C68" s="13">
        <v>7317565.8099999996</v>
      </c>
      <c r="D68" s="13">
        <v>9107710.7699999996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38"/>
      <c r="Q68" s="31"/>
    </row>
    <row r="69" spans="1:17">
      <c r="A69" s="12" t="s">
        <v>80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Q69" s="31"/>
    </row>
    <row r="70" spans="1:17">
      <c r="A70" s="12" t="s">
        <v>81</v>
      </c>
      <c r="B70" s="13">
        <v>0</v>
      </c>
      <c r="C70" s="13">
        <v>0</v>
      </c>
      <c r="D70" s="13">
        <v>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Q70" s="31"/>
    </row>
    <row r="71" spans="1:17">
      <c r="A71" s="12" t="s">
        <v>82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Q71" s="31"/>
    </row>
    <row r="72" spans="1:17">
      <c r="A72" s="12" t="s">
        <v>83</v>
      </c>
      <c r="B72" s="14">
        <v>247761974.06999999</v>
      </c>
      <c r="C72" s="14">
        <v>248306294.82999998</v>
      </c>
      <c r="D72" s="14">
        <v>241774994.72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38"/>
      <c r="Q72" s="31"/>
    </row>
    <row r="73" spans="1:17">
      <c r="A73" s="12" t="s">
        <v>84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Q73" s="31"/>
    </row>
    <row r="74" spans="1:17">
      <c r="A74" s="12" t="s">
        <v>85</v>
      </c>
      <c r="B74" s="13">
        <v>0</v>
      </c>
      <c r="C74" s="13">
        <v>0</v>
      </c>
      <c r="D74" s="13">
        <v>0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Q74" s="31"/>
    </row>
    <row r="75" spans="1:17">
      <c r="A75" s="12" t="s">
        <v>86</v>
      </c>
      <c r="B75" s="13">
        <v>0</v>
      </c>
      <c r="C75" s="13">
        <v>0</v>
      </c>
      <c r="D75" s="13">
        <v>0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Q75" s="31"/>
    </row>
    <row r="76" spans="1:17">
      <c r="A76" s="12" t="s">
        <v>87</v>
      </c>
      <c r="B76" s="13">
        <v>0</v>
      </c>
      <c r="C76" s="13">
        <v>0</v>
      </c>
      <c r="D76" s="13">
        <v>0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Q76" s="31"/>
    </row>
    <row r="77" spans="1:17">
      <c r="A77" s="12" t="s">
        <v>88</v>
      </c>
      <c r="B77" s="13">
        <v>0</v>
      </c>
      <c r="C77" s="13">
        <v>0</v>
      </c>
      <c r="D77" s="13">
        <v>0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Q77" s="31"/>
    </row>
    <row r="78" spans="1:17">
      <c r="A78" s="12" t="s">
        <v>89</v>
      </c>
      <c r="B78" s="13">
        <v>0</v>
      </c>
      <c r="C78" s="13">
        <v>0</v>
      </c>
      <c r="D78" s="13">
        <v>0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Q78" s="31"/>
    </row>
    <row r="79" spans="1:17">
      <c r="A79" s="12" t="s">
        <v>90</v>
      </c>
      <c r="B79" s="13">
        <v>0</v>
      </c>
      <c r="C79" s="13">
        <v>0</v>
      </c>
      <c r="D79" s="13">
        <v>0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Q79" s="31"/>
    </row>
    <row r="80" spans="1:17">
      <c r="A80" s="12" t="s">
        <v>91</v>
      </c>
      <c r="B80" s="13">
        <v>0</v>
      </c>
      <c r="C80" s="13">
        <v>0</v>
      </c>
      <c r="D80" s="13">
        <v>0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Q80" s="31"/>
    </row>
    <row r="81" spans="1:17">
      <c r="A81" s="12" t="s">
        <v>92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Q81" s="31"/>
    </row>
    <row r="82" spans="1:17">
      <c r="A82" s="12" t="s">
        <v>93</v>
      </c>
      <c r="B82" s="14">
        <v>0</v>
      </c>
      <c r="C82" s="14">
        <v>0</v>
      </c>
      <c r="D82" s="14">
        <v>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Q82" s="31"/>
    </row>
    <row r="83" spans="1:17">
      <c r="A83" s="12" t="s">
        <v>94</v>
      </c>
      <c r="B83" s="15">
        <v>247761974.06999999</v>
      </c>
      <c r="C83" s="15">
        <v>248306294.82999998</v>
      </c>
      <c r="D83" s="15">
        <v>241774994.72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38"/>
      <c r="Q83" s="31"/>
    </row>
    <row r="84" spans="1:17">
      <c r="A84" s="12" t="s">
        <v>95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Q84" s="31"/>
    </row>
    <row r="85" spans="1:17">
      <c r="A85" s="12" t="s">
        <v>96</v>
      </c>
      <c r="B85" s="13">
        <v>120000000</v>
      </c>
      <c r="C85" s="13">
        <v>120000000</v>
      </c>
      <c r="D85" s="13">
        <v>120000000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38"/>
      <c r="Q85" s="31"/>
    </row>
    <row r="86" spans="1:17">
      <c r="A86" s="12" t="s">
        <v>97</v>
      </c>
      <c r="B86" s="13">
        <v>218569.15</v>
      </c>
      <c r="C86" s="13">
        <v>218569.15</v>
      </c>
      <c r="D86" s="13">
        <v>218569.15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Q86" s="31"/>
    </row>
    <row r="87" spans="1:17">
      <c r="A87" s="12" t="s">
        <v>98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Q87" s="31"/>
    </row>
    <row r="88" spans="1:17">
      <c r="A88" s="12" t="s">
        <v>99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Q88" s="31"/>
    </row>
    <row r="89" spans="1:17">
      <c r="A89" s="12" t="s">
        <v>100</v>
      </c>
      <c r="B89" s="13">
        <v>6178962.5499999998</v>
      </c>
      <c r="C89" s="16">
        <v>6178962.5499999998</v>
      </c>
      <c r="D89" s="16">
        <v>6178962.5499999998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Q89" s="31"/>
    </row>
    <row r="90" spans="1:17">
      <c r="A90" s="12" t="s">
        <v>101</v>
      </c>
      <c r="B90" s="13">
        <v>56521020.119999997</v>
      </c>
      <c r="C90" s="16">
        <v>58484775.399999999</v>
      </c>
      <c r="D90" s="16">
        <v>59510136.049999997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38"/>
      <c r="Q90" s="31"/>
    </row>
    <row r="91" spans="1:17">
      <c r="A91" s="12" t="s">
        <v>102</v>
      </c>
      <c r="B91" s="14">
        <v>182918551.81999999</v>
      </c>
      <c r="C91" s="14">
        <v>184882307.09999999</v>
      </c>
      <c r="D91" s="14">
        <v>185907667.75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38"/>
      <c r="Q91" s="31"/>
    </row>
    <row r="92" spans="1:17">
      <c r="A92" s="12" t="s">
        <v>103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Q92" s="31"/>
    </row>
    <row r="93" spans="1:17">
      <c r="A93" s="12" t="s">
        <v>104</v>
      </c>
      <c r="B93" s="15">
        <v>182918551.81999999</v>
      </c>
      <c r="C93" s="15">
        <v>184882307.09999999</v>
      </c>
      <c r="D93" s="15">
        <v>185907667.75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38"/>
      <c r="Q93" s="31"/>
    </row>
    <row r="94" spans="1:17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Q94" s="31"/>
    </row>
    <row r="95" spans="1:17">
      <c r="A95" s="17" t="s">
        <v>105</v>
      </c>
      <c r="B95" s="18">
        <v>430680525.88999999</v>
      </c>
      <c r="C95" s="18">
        <v>433188601.92999995</v>
      </c>
      <c r="D95" s="18">
        <v>427682662.47000003</v>
      </c>
      <c r="E95" s="18"/>
      <c r="F95" s="18"/>
      <c r="G95" s="18"/>
      <c r="H95" s="15"/>
      <c r="I95" s="18"/>
      <c r="J95" s="18"/>
      <c r="K95" s="18"/>
      <c r="L95" s="18"/>
      <c r="M95" s="18"/>
      <c r="N95" s="18"/>
      <c r="O95" s="18"/>
      <c r="P95" s="38"/>
      <c r="Q95" s="31"/>
    </row>
    <row r="96" spans="1:17">
      <c r="A96" s="19"/>
      <c r="B96" s="20">
        <v>0</v>
      </c>
      <c r="C96" s="20"/>
      <c r="D96" s="20"/>
      <c r="E96" s="20"/>
      <c r="F96" s="20"/>
      <c r="G96" s="20"/>
      <c r="H96" s="20"/>
      <c r="I96" s="20" t="b">
        <v>1</v>
      </c>
      <c r="J96" s="20" t="b">
        <v>1</v>
      </c>
      <c r="K96" s="20"/>
      <c r="L96" s="20"/>
      <c r="M96" s="20"/>
      <c r="N96" s="20"/>
      <c r="O96" s="20"/>
    </row>
    <row r="97" spans="1:18" ht="18.75">
      <c r="A97" s="21" t="s">
        <v>106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1:18">
      <c r="A98" s="23"/>
      <c r="B98" s="24"/>
      <c r="C98" s="24"/>
      <c r="D98" s="24"/>
      <c r="E98" s="24">
        <f>E91-E124-D124-8000000</f>
        <v>-9025360.6500000004</v>
      </c>
      <c r="F98" s="24"/>
      <c r="G98" s="24"/>
      <c r="H98" s="24"/>
      <c r="I98" s="29">
        <f>I90-H90-I124</f>
        <v>0</v>
      </c>
      <c r="J98" s="24"/>
      <c r="K98" s="24"/>
      <c r="L98" s="24"/>
      <c r="M98" s="24"/>
      <c r="N98" s="24"/>
      <c r="O98" s="24"/>
    </row>
    <row r="99" spans="1:18">
      <c r="A99" s="25" t="s">
        <v>1</v>
      </c>
      <c r="B99" s="26"/>
      <c r="C99" s="37">
        <f>1-C106/C103</f>
        <v>9.1239374217290115E-2</v>
      </c>
      <c r="D99" s="37">
        <f t="shared" ref="D99:E99" si="0">1-D106/D103</f>
        <v>8.3932134773138545E-2</v>
      </c>
      <c r="E99" s="37" t="e">
        <f t="shared" si="0"/>
        <v>#DIV/0!</v>
      </c>
      <c r="F99" s="26">
        <f>E102-E105</f>
        <v>0</v>
      </c>
      <c r="G99" s="26"/>
      <c r="H99" s="26"/>
      <c r="I99" s="26">
        <v>0</v>
      </c>
      <c r="J99" s="26">
        <v>0</v>
      </c>
      <c r="K99" s="26"/>
      <c r="L99" s="26"/>
      <c r="M99" s="26"/>
      <c r="N99" s="26">
        <f>N103+'九江（单体）2020'!N103</f>
        <v>0</v>
      </c>
      <c r="O99" s="26">
        <f>N99+[1]资产负债、利润表对冲底稿!$H$32</f>
        <v>0</v>
      </c>
    </row>
    <row r="100" spans="1:18">
      <c r="A100" s="27" t="s">
        <v>107</v>
      </c>
      <c r="B100" s="26"/>
      <c r="C100" s="26"/>
      <c r="D100" s="26"/>
      <c r="E100" s="26"/>
      <c r="F100" s="26"/>
      <c r="G100" s="26"/>
      <c r="H100" s="26"/>
      <c r="I100" s="26" t="s">
        <v>108</v>
      </c>
      <c r="J100" s="26" t="s">
        <v>108</v>
      </c>
      <c r="K100" s="26"/>
      <c r="L100" s="26"/>
      <c r="M100" s="26"/>
      <c r="N100" s="26"/>
      <c r="O100" s="26"/>
    </row>
    <row r="101" spans="1:18">
      <c r="A101" s="10" t="s">
        <v>3</v>
      </c>
      <c r="B101" s="11"/>
      <c r="C101" s="11" t="s">
        <v>5</v>
      </c>
      <c r="D101" s="11" t="s">
        <v>6</v>
      </c>
      <c r="E101" s="11" t="s">
        <v>7</v>
      </c>
      <c r="F101" s="11" t="s">
        <v>8</v>
      </c>
      <c r="G101" s="11" t="s">
        <v>9</v>
      </c>
      <c r="H101" s="11" t="s">
        <v>10</v>
      </c>
      <c r="I101" s="11" t="s">
        <v>11</v>
      </c>
      <c r="J101" s="11" t="s">
        <v>12</v>
      </c>
      <c r="K101" s="11" t="s">
        <v>13</v>
      </c>
      <c r="L101" s="11" t="s">
        <v>14</v>
      </c>
      <c r="M101" s="11" t="s">
        <v>15</v>
      </c>
      <c r="N101" s="11" t="s">
        <v>16</v>
      </c>
      <c r="O101" s="11" t="s">
        <v>17</v>
      </c>
    </row>
    <row r="102" spans="1:18">
      <c r="A102" s="12" t="s">
        <v>109</v>
      </c>
      <c r="B102" s="14"/>
      <c r="C102" s="14">
        <v>35211860.780000001</v>
      </c>
      <c r="D102" s="14">
        <v>19730751.270000003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>
        <f>SUM(C102:N102)</f>
        <v>54942612.050000004</v>
      </c>
      <c r="P102" s="31"/>
      <c r="Q102" s="31"/>
      <c r="R102" s="31"/>
    </row>
    <row r="103" spans="1:18">
      <c r="A103" s="28" t="s">
        <v>110</v>
      </c>
      <c r="B103" s="13"/>
      <c r="C103" s="13">
        <v>34511558.82</v>
      </c>
      <c r="D103" s="13">
        <v>19248624.670000002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>
        <f t="shared" ref="O103:O128" si="1">SUM(C103:N103)</f>
        <v>53760183.490000002</v>
      </c>
      <c r="P103" s="31"/>
      <c r="Q103" s="31"/>
      <c r="R103" s="31"/>
    </row>
    <row r="104" spans="1:18">
      <c r="A104" s="28" t="s">
        <v>111</v>
      </c>
      <c r="B104" s="13"/>
      <c r="C104" s="13">
        <v>700301.96</v>
      </c>
      <c r="D104" s="13">
        <v>482126.6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>
        <f t="shared" si="1"/>
        <v>1182428.56</v>
      </c>
      <c r="P104" s="31"/>
      <c r="Q104" s="31"/>
      <c r="R104" s="31"/>
    </row>
    <row r="105" spans="1:18">
      <c r="A105" s="12" t="s">
        <v>112</v>
      </c>
      <c r="B105" s="14"/>
      <c r="C105" s="14">
        <v>32053285.509999998</v>
      </c>
      <c r="D105" s="14">
        <v>18102784.540000003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>
        <f t="shared" si="1"/>
        <v>50156070.049999997</v>
      </c>
      <c r="P105" s="31"/>
      <c r="Q105" s="31"/>
      <c r="R105" s="31"/>
    </row>
    <row r="106" spans="1:18">
      <c r="A106" s="28" t="s">
        <v>113</v>
      </c>
      <c r="B106" s="13"/>
      <c r="C106" s="13">
        <v>31362745.789999999</v>
      </c>
      <c r="D106" s="13">
        <v>17633046.510000002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>
        <f t="shared" si="1"/>
        <v>48995792.299999997</v>
      </c>
      <c r="P106" s="31"/>
      <c r="Q106" s="31"/>
      <c r="R106" s="31"/>
    </row>
    <row r="107" spans="1:18">
      <c r="A107" s="28" t="s">
        <v>114</v>
      </c>
      <c r="B107" s="13"/>
      <c r="C107" s="13">
        <v>690539.72</v>
      </c>
      <c r="D107" s="13">
        <v>469738.03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>
        <f t="shared" si="1"/>
        <v>1160277.75</v>
      </c>
      <c r="P107" s="31"/>
      <c r="Q107" s="31"/>
      <c r="R107" s="31"/>
    </row>
    <row r="108" spans="1:18">
      <c r="A108" s="12" t="s">
        <v>115</v>
      </c>
      <c r="B108" s="13"/>
      <c r="C108" s="13">
        <v>38482.28</v>
      </c>
      <c r="D108" s="13">
        <v>24302.03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>
        <f t="shared" si="1"/>
        <v>62784.31</v>
      </c>
      <c r="P108" s="31"/>
      <c r="Q108" s="31"/>
      <c r="R108" s="31"/>
    </row>
    <row r="109" spans="1:18">
      <c r="A109" s="12" t="s">
        <v>116</v>
      </c>
      <c r="B109" s="13"/>
      <c r="C109" s="13">
        <v>125298.71</v>
      </c>
      <c r="D109" s="13">
        <v>55858.400000000001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>
        <f t="shared" si="1"/>
        <v>181157.11000000002</v>
      </c>
      <c r="P109" s="31"/>
      <c r="Q109" s="31"/>
      <c r="R109" s="31"/>
    </row>
    <row r="110" spans="1:18">
      <c r="A110" s="12" t="s">
        <v>117</v>
      </c>
      <c r="B110" s="13"/>
      <c r="C110" s="13">
        <v>296704.23</v>
      </c>
      <c r="D110" s="13">
        <v>230660.92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>
        <f t="shared" si="1"/>
        <v>527365.15</v>
      </c>
      <c r="P110" s="31"/>
      <c r="Q110" s="31"/>
      <c r="R110" s="31"/>
    </row>
    <row r="111" spans="1:18">
      <c r="A111" s="12" t="s">
        <v>118</v>
      </c>
      <c r="B111" s="13"/>
      <c r="C111" s="13">
        <v>79749.679999999993</v>
      </c>
      <c r="D111" s="13">
        <v>-50002.15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>
        <f t="shared" si="1"/>
        <v>29747.529999999992</v>
      </c>
      <c r="P111" s="31"/>
      <c r="Q111" s="31"/>
      <c r="R111" s="31"/>
    </row>
    <row r="112" spans="1:18">
      <c r="A112" s="12" t="s">
        <v>119</v>
      </c>
      <c r="B112" s="13"/>
      <c r="C112" s="13">
        <v>0</v>
      </c>
      <c r="D112" s="13">
        <v>0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>
        <f t="shared" si="1"/>
        <v>0</v>
      </c>
      <c r="P112" s="31"/>
      <c r="Q112" s="31"/>
      <c r="R112" s="31"/>
    </row>
    <row r="113" spans="1:18">
      <c r="A113" s="12" t="s">
        <v>120</v>
      </c>
      <c r="B113" s="13"/>
      <c r="C113" s="13">
        <v>0</v>
      </c>
      <c r="D113" s="13">
        <v>0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>
        <f t="shared" si="1"/>
        <v>0</v>
      </c>
      <c r="P113" s="31"/>
      <c r="Q113" s="31"/>
      <c r="R113" s="31"/>
    </row>
    <row r="114" spans="1:18">
      <c r="A114" s="28" t="s">
        <v>121</v>
      </c>
      <c r="B114" s="13"/>
      <c r="C114" s="13">
        <v>0</v>
      </c>
      <c r="D114" s="13">
        <v>0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>
        <f t="shared" si="1"/>
        <v>0</v>
      </c>
      <c r="P114" s="31"/>
      <c r="Q114" s="31"/>
      <c r="R114" s="31"/>
    </row>
    <row r="115" spans="1:18">
      <c r="A115" s="12" t="s">
        <v>122</v>
      </c>
      <c r="B115" s="13"/>
      <c r="C115" s="13">
        <v>0</v>
      </c>
      <c r="D115" s="13">
        <v>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>
        <f t="shared" si="1"/>
        <v>0</v>
      </c>
      <c r="P115" s="31"/>
      <c r="Q115" s="31"/>
      <c r="R115" s="31"/>
    </row>
    <row r="116" spans="1:18">
      <c r="A116" s="12" t="s">
        <v>123</v>
      </c>
      <c r="B116" s="13"/>
      <c r="C116" s="13">
        <v>0</v>
      </c>
      <c r="D116" s="13">
        <v>0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>
        <f t="shared" si="1"/>
        <v>0</v>
      </c>
      <c r="P116" s="31"/>
      <c r="Q116" s="31"/>
      <c r="R116" s="31"/>
    </row>
    <row r="117" spans="1:18">
      <c r="A117" s="28" t="s">
        <v>124</v>
      </c>
      <c r="B117" s="13"/>
      <c r="C117" s="13">
        <v>0</v>
      </c>
      <c r="D117" s="13">
        <v>0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>
        <f t="shared" si="1"/>
        <v>0</v>
      </c>
      <c r="P117" s="31"/>
      <c r="Q117" s="31"/>
      <c r="R117" s="31"/>
    </row>
    <row r="118" spans="1:18">
      <c r="A118" s="12" t="s">
        <v>125</v>
      </c>
      <c r="B118" s="14"/>
      <c r="C118" s="14">
        <v>2618340.3700000034</v>
      </c>
      <c r="D118" s="14">
        <v>1367147.5300000005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>
        <f t="shared" si="1"/>
        <v>3985487.9000000041</v>
      </c>
      <c r="P118" s="31"/>
      <c r="Q118" s="31"/>
      <c r="R118" s="31"/>
    </row>
    <row r="119" spans="1:18">
      <c r="A119" s="12" t="s">
        <v>126</v>
      </c>
      <c r="B119" s="13"/>
      <c r="C119" s="13">
        <v>0</v>
      </c>
      <c r="D119" s="13">
        <v>0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>
        <f t="shared" si="1"/>
        <v>0</v>
      </c>
      <c r="P119" s="31"/>
      <c r="Q119" s="31"/>
      <c r="R119" s="31"/>
    </row>
    <row r="120" spans="1:18">
      <c r="A120" s="12" t="s">
        <v>127</v>
      </c>
      <c r="B120" s="13"/>
      <c r="C120" s="13">
        <v>0</v>
      </c>
      <c r="D120" s="13">
        <v>0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>
        <f t="shared" si="1"/>
        <v>0</v>
      </c>
      <c r="P120" s="31"/>
      <c r="Q120" s="31"/>
      <c r="R120" s="31"/>
    </row>
    <row r="121" spans="1:18">
      <c r="A121" s="12" t="s">
        <v>128</v>
      </c>
      <c r="B121" s="14"/>
      <c r="C121" s="14">
        <v>2618340.3700000034</v>
      </c>
      <c r="D121" s="14">
        <v>1367147.5300000005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>
        <f t="shared" si="1"/>
        <v>3985487.9000000041</v>
      </c>
      <c r="P121" s="31"/>
      <c r="Q121" s="31"/>
      <c r="R121" s="31"/>
    </row>
    <row r="122" spans="1:18">
      <c r="A122" s="28" t="s">
        <v>129</v>
      </c>
      <c r="B122" s="13"/>
      <c r="C122" s="13">
        <v>654585.09</v>
      </c>
      <c r="D122" s="13">
        <v>341786.88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>
        <f t="shared" si="1"/>
        <v>996371.97</v>
      </c>
      <c r="P122" s="31"/>
      <c r="Q122" s="31"/>
      <c r="R122" s="31"/>
    </row>
    <row r="123" spans="1:18">
      <c r="A123" s="12" t="s">
        <v>130</v>
      </c>
      <c r="B123" s="14"/>
      <c r="C123" s="14">
        <v>1963755.2800000035</v>
      </c>
      <c r="D123" s="14">
        <v>1025360.6500000005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>
        <f t="shared" si="1"/>
        <v>2989115.9300000039</v>
      </c>
      <c r="P123" s="31">
        <f>O123*0.35</f>
        <v>1046190.5755000013</v>
      </c>
      <c r="Q123" s="31"/>
      <c r="R123" s="31"/>
    </row>
    <row r="124" spans="1:18">
      <c r="A124" s="12" t="s">
        <v>131</v>
      </c>
      <c r="B124" s="14"/>
      <c r="C124" s="14">
        <v>1963755.2800000035</v>
      </c>
      <c r="D124" s="14">
        <v>1025360.6500000005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>
        <f t="shared" si="1"/>
        <v>2989115.9300000039</v>
      </c>
      <c r="P124" s="31">
        <f>P123+东至天孚2020!P124</f>
        <v>1315687.3092000014</v>
      </c>
      <c r="Q124" s="31"/>
      <c r="R124" s="31"/>
    </row>
    <row r="125" spans="1:18">
      <c r="A125" s="12" t="s">
        <v>132</v>
      </c>
      <c r="B125" s="13"/>
      <c r="C125" s="13">
        <v>0</v>
      </c>
      <c r="D125" s="13">
        <v>0</v>
      </c>
      <c r="E125" s="13"/>
      <c r="F125" s="13"/>
      <c r="G125" s="13"/>
      <c r="H125" s="13"/>
      <c r="I125" s="13">
        <v>0</v>
      </c>
      <c r="J125" s="13"/>
      <c r="K125" s="13">
        <v>0</v>
      </c>
      <c r="L125" s="13">
        <v>0</v>
      </c>
      <c r="M125" s="13">
        <v>0</v>
      </c>
      <c r="N125" s="13">
        <v>0</v>
      </c>
      <c r="O125" s="13">
        <f t="shared" si="1"/>
        <v>0</v>
      </c>
      <c r="P125" s="31">
        <v>1475175.42</v>
      </c>
      <c r="Q125" s="31"/>
      <c r="R125" s="31"/>
    </row>
    <row r="126" spans="1:18">
      <c r="A126" s="12" t="s">
        <v>133</v>
      </c>
      <c r="B126" s="13"/>
      <c r="C126" s="13">
        <v>1963755.2800000035</v>
      </c>
      <c r="D126" s="13">
        <v>1025360.6500000005</v>
      </c>
      <c r="E126" s="13">
        <f t="shared" ref="E126:H126" si="2">E123-(E114+E117+E119-E120+E116)*0.75</f>
        <v>0</v>
      </c>
      <c r="F126" s="13">
        <f t="shared" si="2"/>
        <v>0</v>
      </c>
      <c r="G126" s="13">
        <f t="shared" si="2"/>
        <v>0</v>
      </c>
      <c r="H126" s="13">
        <f t="shared" si="2"/>
        <v>0</v>
      </c>
      <c r="I126" s="13">
        <f t="shared" ref="I126:N126" si="3">I123-(I114+I117+I119-I120+I116)*0.75</f>
        <v>0</v>
      </c>
      <c r="J126" s="13">
        <f t="shared" si="3"/>
        <v>0</v>
      </c>
      <c r="K126" s="13">
        <f t="shared" si="3"/>
        <v>0</v>
      </c>
      <c r="L126" s="13">
        <f t="shared" si="3"/>
        <v>0</v>
      </c>
      <c r="M126" s="13">
        <f t="shared" si="3"/>
        <v>0</v>
      </c>
      <c r="N126" s="13">
        <f t="shared" si="3"/>
        <v>0</v>
      </c>
      <c r="O126" s="13">
        <f t="shared" ref="O126" si="4">O123-(O114+O117+O119-O120+O116)*0.85</f>
        <v>2989115.9300000039</v>
      </c>
      <c r="P126" s="31"/>
      <c r="Q126" s="31"/>
      <c r="R126" s="31"/>
    </row>
    <row r="127" spans="1:18">
      <c r="A127" s="12" t="s">
        <v>134</v>
      </c>
      <c r="B127" s="13"/>
      <c r="C127" s="13">
        <v>1963755.2800000035</v>
      </c>
      <c r="D127" s="13">
        <v>1025360.6500000005</v>
      </c>
      <c r="E127" s="13">
        <f t="shared" ref="E127:H127" si="5">E126</f>
        <v>0</v>
      </c>
      <c r="F127" s="13">
        <f t="shared" si="5"/>
        <v>0</v>
      </c>
      <c r="G127" s="13">
        <f t="shared" si="5"/>
        <v>0</v>
      </c>
      <c r="H127" s="13">
        <f t="shared" si="5"/>
        <v>0</v>
      </c>
      <c r="I127" s="13">
        <f t="shared" ref="I127:N127" si="6">I126</f>
        <v>0</v>
      </c>
      <c r="J127" s="13">
        <f t="shared" si="6"/>
        <v>0</v>
      </c>
      <c r="K127" s="13">
        <f t="shared" si="6"/>
        <v>0</v>
      </c>
      <c r="L127" s="13">
        <f t="shared" si="6"/>
        <v>0</v>
      </c>
      <c r="M127" s="13">
        <f t="shared" si="6"/>
        <v>0</v>
      </c>
      <c r="N127" s="13">
        <f t="shared" si="6"/>
        <v>0</v>
      </c>
      <c r="O127" s="13">
        <f t="shared" si="1"/>
        <v>2989115.9300000039</v>
      </c>
      <c r="P127" s="31">
        <f>P124-P125</f>
        <v>-159488.11079999851</v>
      </c>
      <c r="Q127" s="31"/>
    </row>
    <row r="128" spans="1:18">
      <c r="A128" s="12" t="s">
        <v>135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>
        <f t="shared" si="1"/>
        <v>0</v>
      </c>
      <c r="P128" s="31"/>
      <c r="Q128" s="31"/>
    </row>
    <row r="130" spans="1:17">
      <c r="C130" s="31">
        <f>C123+D123</f>
        <v>2989115.9300000039</v>
      </c>
      <c r="D130" s="31"/>
      <c r="E130" s="31">
        <f>E124*0.35</f>
        <v>0</v>
      </c>
      <c r="I130" s="31">
        <f>(I127+66103.67+1174.64)*0.35</f>
        <v>23547.408499999998</v>
      </c>
      <c r="K130" s="31">
        <f>K127*0.35</f>
        <v>0</v>
      </c>
    </row>
    <row r="131" spans="1:17">
      <c r="D131" s="31"/>
      <c r="K131" s="31">
        <f>K130+东至天孚2020!K130</f>
        <v>0</v>
      </c>
    </row>
    <row r="132" spans="1:17">
      <c r="A132" s="33"/>
      <c r="B132" s="33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</row>
    <row r="133" spans="1:17">
      <c r="A133" s="10" t="s">
        <v>3</v>
      </c>
      <c r="B133" s="11" t="s">
        <v>4</v>
      </c>
      <c r="C133" s="11" t="s">
        <v>5</v>
      </c>
      <c r="D133" s="11" t="s">
        <v>6</v>
      </c>
      <c r="E133" s="11" t="s">
        <v>7</v>
      </c>
      <c r="F133" s="11" t="s">
        <v>8</v>
      </c>
      <c r="G133" s="11" t="s">
        <v>9</v>
      </c>
      <c r="H133" s="11" t="s">
        <v>10</v>
      </c>
      <c r="I133" s="11" t="s">
        <v>11</v>
      </c>
      <c r="J133" s="11" t="s">
        <v>12</v>
      </c>
      <c r="K133" s="11" t="s">
        <v>13</v>
      </c>
      <c r="L133" s="11" t="s">
        <v>14</v>
      </c>
      <c r="M133" s="11" t="s">
        <v>15</v>
      </c>
      <c r="N133" s="11" t="s">
        <v>16</v>
      </c>
      <c r="O133" s="11" t="s">
        <v>17</v>
      </c>
      <c r="P133" s="35"/>
      <c r="Q133" s="35"/>
    </row>
    <row r="134" spans="1:17">
      <c r="A134" s="12" t="s">
        <v>136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1:17">
      <c r="A135" s="12" t="s">
        <v>137</v>
      </c>
      <c r="B135" s="13"/>
      <c r="C135" s="13">
        <v>0</v>
      </c>
      <c r="D135" s="13">
        <v>2044520.95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>
        <f>SUM(C135:N135)</f>
        <v>2044520.95</v>
      </c>
      <c r="P135" s="31"/>
      <c r="Q135" s="31"/>
    </row>
    <row r="136" spans="1:17">
      <c r="A136" s="12" t="s">
        <v>138</v>
      </c>
      <c r="B136" s="13"/>
      <c r="C136" s="13">
        <v>0</v>
      </c>
      <c r="D136" s="13">
        <v>0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>
        <f t="shared" ref="O136:O169" si="7">SUM(C136:N136)</f>
        <v>0</v>
      </c>
      <c r="P136" s="31"/>
      <c r="Q136" s="31"/>
    </row>
    <row r="137" spans="1:17">
      <c r="A137" s="12" t="s">
        <v>139</v>
      </c>
      <c r="B137" s="13"/>
      <c r="C137" s="13">
        <v>148475.62</v>
      </c>
      <c r="D137" s="13">
        <v>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>
        <f t="shared" si="7"/>
        <v>148475.62</v>
      </c>
      <c r="P137" s="31"/>
      <c r="Q137" s="31"/>
    </row>
    <row r="138" spans="1:17">
      <c r="A138" s="12" t="s">
        <v>140</v>
      </c>
      <c r="B138" s="13"/>
      <c r="C138" s="13">
        <v>148475.62</v>
      </c>
      <c r="D138" s="13">
        <v>2044520.95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>
        <f t="shared" si="7"/>
        <v>2192996.5699999998</v>
      </c>
      <c r="P138" s="31"/>
      <c r="Q138" s="31"/>
    </row>
    <row r="139" spans="1:17">
      <c r="A139" s="12" t="s">
        <v>141</v>
      </c>
      <c r="B139" s="13"/>
      <c r="C139" s="13">
        <v>642526.55000000005</v>
      </c>
      <c r="D139" s="13">
        <v>56673.97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>
        <f t="shared" si="7"/>
        <v>699200.52</v>
      </c>
      <c r="P139" s="31"/>
      <c r="Q139" s="31"/>
    </row>
    <row r="140" spans="1:17">
      <c r="A140" s="12" t="s">
        <v>142</v>
      </c>
      <c r="B140" s="13"/>
      <c r="C140" s="13">
        <v>673624.06</v>
      </c>
      <c r="D140" s="13">
        <v>398371.55000000005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>
        <f t="shared" si="7"/>
        <v>1071995.6100000001</v>
      </c>
      <c r="P140" s="31"/>
      <c r="Q140" s="31"/>
    </row>
    <row r="141" spans="1:17">
      <c r="A141" s="12" t="s">
        <v>143</v>
      </c>
      <c r="B141" s="13"/>
      <c r="C141" s="13">
        <v>4206228.51</v>
      </c>
      <c r="D141" s="13">
        <v>126036.52999999998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>
        <f t="shared" si="7"/>
        <v>4332265.04</v>
      </c>
      <c r="P141" s="31"/>
      <c r="Q141" s="31"/>
    </row>
    <row r="142" spans="1:17">
      <c r="A142" s="12" t="s">
        <v>144</v>
      </c>
      <c r="B142" s="13"/>
      <c r="C142" s="13">
        <v>18541.810000000001</v>
      </c>
      <c r="D142" s="13">
        <v>5010.3500000000004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>
        <f t="shared" si="7"/>
        <v>23552.160000000003</v>
      </c>
      <c r="P142" s="31"/>
      <c r="Q142" s="31"/>
    </row>
    <row r="143" spans="1:17">
      <c r="A143" s="12" t="s">
        <v>145</v>
      </c>
      <c r="B143" s="13"/>
      <c r="C143" s="13">
        <v>5540920.9299999997</v>
      </c>
      <c r="D143" s="13">
        <v>586092.4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>
        <f t="shared" si="7"/>
        <v>6127013.3300000001</v>
      </c>
      <c r="P143" s="31"/>
      <c r="Q143" s="31"/>
    </row>
    <row r="144" spans="1:17">
      <c r="A144" s="12" t="s">
        <v>146</v>
      </c>
      <c r="B144" s="13"/>
      <c r="C144" s="13">
        <v>-5392445.3099999996</v>
      </c>
      <c r="D144" s="13">
        <v>1458428.5499999998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>
        <f t="shared" si="7"/>
        <v>-3934016.76</v>
      </c>
      <c r="P144" s="31"/>
      <c r="Q144" s="31"/>
    </row>
    <row r="145" spans="1:17">
      <c r="A145" s="12" t="s">
        <v>147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>
        <f t="shared" si="7"/>
        <v>0</v>
      </c>
      <c r="P145" s="31"/>
      <c r="Q145" s="31"/>
    </row>
    <row r="146" spans="1:17">
      <c r="A146" s="12" t="s">
        <v>148</v>
      </c>
      <c r="B146" s="13"/>
      <c r="C146" s="13">
        <v>0</v>
      </c>
      <c r="D146" s="13">
        <v>0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>
        <f t="shared" si="7"/>
        <v>0</v>
      </c>
      <c r="P146" s="31"/>
      <c r="Q146" s="31"/>
    </row>
    <row r="147" spans="1:17">
      <c r="A147" s="12" t="s">
        <v>149</v>
      </c>
      <c r="B147" s="13"/>
      <c r="C147" s="13">
        <v>0</v>
      </c>
      <c r="D147" s="13">
        <v>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>
        <f t="shared" si="7"/>
        <v>0</v>
      </c>
      <c r="P147" s="31"/>
      <c r="Q147" s="31"/>
    </row>
    <row r="148" spans="1:17">
      <c r="A148" s="12" t="s">
        <v>150</v>
      </c>
      <c r="B148" s="13"/>
      <c r="C148" s="13">
        <v>0</v>
      </c>
      <c r="D148" s="13">
        <v>0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>
        <f t="shared" si="7"/>
        <v>0</v>
      </c>
      <c r="P148" s="31"/>
      <c r="Q148" s="31"/>
    </row>
    <row r="149" spans="1:17">
      <c r="A149" s="12" t="s">
        <v>151</v>
      </c>
      <c r="B149" s="13"/>
      <c r="C149" s="13">
        <v>0</v>
      </c>
      <c r="D149" s="13">
        <v>0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>
        <f t="shared" si="7"/>
        <v>0</v>
      </c>
      <c r="P149" s="31"/>
      <c r="Q149" s="31"/>
    </row>
    <row r="150" spans="1:17">
      <c r="A150" s="12" t="s">
        <v>152</v>
      </c>
      <c r="B150" s="13"/>
      <c r="C150" s="13">
        <v>0</v>
      </c>
      <c r="D150" s="13">
        <v>0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>
        <f t="shared" si="7"/>
        <v>0</v>
      </c>
      <c r="P150" s="31"/>
      <c r="Q150" s="31"/>
    </row>
    <row r="151" spans="1:17">
      <c r="A151" s="12" t="s">
        <v>153</v>
      </c>
      <c r="B151" s="13"/>
      <c r="C151" s="13">
        <v>0</v>
      </c>
      <c r="D151" s="13">
        <v>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>
        <f t="shared" si="7"/>
        <v>0</v>
      </c>
      <c r="P151" s="31"/>
      <c r="Q151" s="31"/>
    </row>
    <row r="152" spans="1:17">
      <c r="A152" s="12" t="s">
        <v>154</v>
      </c>
      <c r="B152" s="13"/>
      <c r="C152" s="13">
        <v>1137939.77</v>
      </c>
      <c r="D152" s="13">
        <v>67376.350000000006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>
        <f t="shared" si="7"/>
        <v>1205316.1200000001</v>
      </c>
      <c r="P152" s="31"/>
      <c r="Q152" s="31"/>
    </row>
    <row r="153" spans="1:17">
      <c r="A153" s="12" t="s">
        <v>155</v>
      </c>
      <c r="B153" s="13"/>
      <c r="C153" s="13">
        <v>0</v>
      </c>
      <c r="D153" s="13">
        <v>0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>
        <f t="shared" si="7"/>
        <v>0</v>
      </c>
      <c r="P153" s="31"/>
      <c r="Q153" s="31"/>
    </row>
    <row r="154" spans="1:17">
      <c r="A154" s="12" t="s">
        <v>156</v>
      </c>
      <c r="B154" s="13"/>
      <c r="C154" s="13">
        <v>0</v>
      </c>
      <c r="D154" s="13">
        <v>0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>
        <f t="shared" si="7"/>
        <v>0</v>
      </c>
      <c r="P154" s="31"/>
      <c r="Q154" s="31"/>
    </row>
    <row r="155" spans="1:17">
      <c r="A155" s="12" t="s">
        <v>157</v>
      </c>
      <c r="B155" s="13"/>
      <c r="C155" s="13">
        <v>0</v>
      </c>
      <c r="D155" s="13">
        <v>0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>
        <f t="shared" si="7"/>
        <v>0</v>
      </c>
      <c r="P155" s="31"/>
      <c r="Q155" s="31"/>
    </row>
    <row r="156" spans="1:17">
      <c r="A156" s="12" t="s">
        <v>158</v>
      </c>
      <c r="B156" s="13"/>
      <c r="C156" s="13">
        <v>1137939.77</v>
      </c>
      <c r="D156" s="13">
        <v>67376.350000000006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>
        <f t="shared" si="7"/>
        <v>1205316.1200000001</v>
      </c>
      <c r="P156" s="31"/>
      <c r="Q156" s="31"/>
    </row>
    <row r="157" spans="1:17">
      <c r="A157" s="12" t="s">
        <v>159</v>
      </c>
      <c r="B157" s="13"/>
      <c r="C157" s="13">
        <v>-1137939.77</v>
      </c>
      <c r="D157" s="13">
        <v>-67376.350000000006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>
        <f t="shared" si="7"/>
        <v>-1205316.1200000001</v>
      </c>
      <c r="P157" s="31"/>
      <c r="Q157" s="31"/>
    </row>
    <row r="158" spans="1:17">
      <c r="A158" s="12" t="s">
        <v>160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>
        <f t="shared" si="7"/>
        <v>0</v>
      </c>
      <c r="P158" s="31"/>
      <c r="Q158" s="31"/>
    </row>
    <row r="159" spans="1:17">
      <c r="A159" s="12" t="s">
        <v>161</v>
      </c>
      <c r="B159" s="13"/>
      <c r="C159" s="13">
        <v>0</v>
      </c>
      <c r="D159" s="13">
        <v>0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>
        <f t="shared" si="7"/>
        <v>0</v>
      </c>
      <c r="P159" s="31"/>
      <c r="Q159" s="31"/>
    </row>
    <row r="160" spans="1:17">
      <c r="A160" s="12" t="s">
        <v>162</v>
      </c>
      <c r="B160" s="13"/>
      <c r="C160" s="13">
        <v>0</v>
      </c>
      <c r="D160" s="13">
        <v>0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>
        <f t="shared" si="7"/>
        <v>0</v>
      </c>
      <c r="P160" s="31"/>
      <c r="Q160" s="31"/>
    </row>
    <row r="161" spans="1:17">
      <c r="A161" s="12" t="s">
        <v>163</v>
      </c>
      <c r="B161" s="13"/>
      <c r="C161" s="13">
        <v>0</v>
      </c>
      <c r="D161" s="13">
        <v>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>
        <f t="shared" si="7"/>
        <v>0</v>
      </c>
      <c r="P161" s="31"/>
      <c r="Q161" s="31"/>
    </row>
    <row r="162" spans="1:17">
      <c r="A162" s="12" t="s">
        <v>164</v>
      </c>
      <c r="B162" s="13"/>
      <c r="C162" s="13">
        <v>0</v>
      </c>
      <c r="D162" s="13">
        <v>0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>
        <f t="shared" si="7"/>
        <v>0</v>
      </c>
      <c r="P162" s="31"/>
      <c r="Q162" s="31"/>
    </row>
    <row r="163" spans="1:17">
      <c r="A163" s="12" t="s">
        <v>165</v>
      </c>
      <c r="B163" s="13"/>
      <c r="C163" s="13">
        <v>0</v>
      </c>
      <c r="D163" s="13">
        <v>0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>
        <f t="shared" si="7"/>
        <v>0</v>
      </c>
      <c r="P163" s="31"/>
      <c r="Q163" s="31"/>
    </row>
    <row r="164" spans="1:17">
      <c r="A164" s="12" t="s">
        <v>166</v>
      </c>
      <c r="B164" s="13"/>
      <c r="C164" s="13">
        <v>0</v>
      </c>
      <c r="D164" s="13">
        <v>0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>
        <f t="shared" si="7"/>
        <v>0</v>
      </c>
      <c r="P164" s="31"/>
      <c r="Q164" s="31"/>
    </row>
    <row r="165" spans="1:17">
      <c r="A165" s="12" t="s">
        <v>167</v>
      </c>
      <c r="B165" s="13"/>
      <c r="C165" s="13">
        <v>0</v>
      </c>
      <c r="D165" s="13">
        <v>0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>
        <f t="shared" si="7"/>
        <v>0</v>
      </c>
      <c r="P165" s="31"/>
      <c r="Q165" s="31"/>
    </row>
    <row r="166" spans="1:17">
      <c r="A166" s="12" t="s">
        <v>168</v>
      </c>
      <c r="B166" s="13"/>
      <c r="C166" s="13">
        <v>0</v>
      </c>
      <c r="D166" s="13">
        <v>0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>
        <f t="shared" si="7"/>
        <v>0</v>
      </c>
      <c r="P166" s="31"/>
      <c r="Q166" s="31"/>
    </row>
    <row r="167" spans="1:17">
      <c r="A167" s="12" t="s">
        <v>169</v>
      </c>
      <c r="B167" s="13"/>
      <c r="C167" s="13">
        <v>0</v>
      </c>
      <c r="D167" s="13">
        <v>0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>
        <f t="shared" si="7"/>
        <v>0</v>
      </c>
      <c r="P167" s="31"/>
      <c r="Q167" s="31"/>
    </row>
    <row r="168" spans="1:17">
      <c r="A168" s="12" t="s">
        <v>170</v>
      </c>
      <c r="B168" s="13"/>
      <c r="C168" s="13">
        <v>-56763.54</v>
      </c>
      <c r="D168" s="13">
        <v>12465.15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>
        <f t="shared" si="7"/>
        <v>-44298.39</v>
      </c>
      <c r="P168" s="31"/>
      <c r="Q168" s="31"/>
    </row>
    <row r="169" spans="1:17">
      <c r="A169" s="12" t="s">
        <v>171</v>
      </c>
      <c r="B169" s="13"/>
      <c r="C169" s="13">
        <v>-6587148.6200000001</v>
      </c>
      <c r="D169" s="13">
        <v>1403517.3499999996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>
        <f t="shared" si="7"/>
        <v>-5183631.2700000005</v>
      </c>
      <c r="P169" s="31"/>
      <c r="Q169" s="31"/>
    </row>
    <row r="170" spans="1:17">
      <c r="A170" s="12" t="s">
        <v>172</v>
      </c>
      <c r="B170" s="13"/>
      <c r="C170" s="13">
        <v>9955273.6600000001</v>
      </c>
      <c r="D170" s="13">
        <v>3368125.04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>
        <f>C170</f>
        <v>9955273.6600000001</v>
      </c>
      <c r="P170" s="31"/>
      <c r="Q170" s="31"/>
    </row>
    <row r="171" spans="1:17">
      <c r="A171" s="12" t="s">
        <v>173</v>
      </c>
      <c r="B171" s="13"/>
      <c r="C171" s="13">
        <v>3368125.04</v>
      </c>
      <c r="D171" s="13">
        <v>4771642.3899999997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>
        <f>O170+O169</f>
        <v>4771642.3899999997</v>
      </c>
      <c r="P171" s="31"/>
      <c r="Q171" s="31"/>
    </row>
    <row r="172" spans="1:17">
      <c r="A172" s="12" t="s">
        <v>174</v>
      </c>
      <c r="B172" s="13"/>
      <c r="C172" s="13">
        <v>0</v>
      </c>
      <c r="D172" s="13">
        <v>0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31"/>
      <c r="Q172" s="31"/>
    </row>
    <row r="173" spans="1:17">
      <c r="A173" s="12" t="s">
        <v>175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31"/>
      <c r="Q173" s="31"/>
    </row>
    <row r="174" spans="1:17">
      <c r="A174" s="12" t="s">
        <v>176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31"/>
      <c r="Q174" s="31"/>
    </row>
    <row r="175" spans="1:17">
      <c r="A175" s="12" t="s">
        <v>177</v>
      </c>
      <c r="B175" s="13"/>
      <c r="C175" s="13">
        <v>1963755.2800000035</v>
      </c>
      <c r="D175" s="13">
        <v>1025360.6500000005</v>
      </c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>
        <f t="shared" ref="O175:O194" si="8">SUM(C175:N175)</f>
        <v>2989115.9300000039</v>
      </c>
      <c r="P175" s="31"/>
      <c r="Q175" s="31"/>
    </row>
    <row r="176" spans="1:17">
      <c r="A176" s="12" t="s">
        <v>178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>
        <f t="shared" si="8"/>
        <v>0</v>
      </c>
      <c r="P176" s="31"/>
      <c r="Q176" s="31"/>
    </row>
    <row r="177" spans="1:17">
      <c r="A177" s="12" t="s">
        <v>179</v>
      </c>
      <c r="B177" s="13"/>
      <c r="C177" s="13">
        <v>0</v>
      </c>
      <c r="D177" s="13">
        <v>0</v>
      </c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>
        <f t="shared" si="8"/>
        <v>0</v>
      </c>
      <c r="P177" s="31"/>
      <c r="Q177" s="31"/>
    </row>
    <row r="178" spans="1:17">
      <c r="A178" s="12" t="s">
        <v>180</v>
      </c>
      <c r="B178" s="13"/>
      <c r="C178" s="13">
        <v>678404.78</v>
      </c>
      <c r="D178" s="13">
        <v>678448.27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>
        <f t="shared" si="8"/>
        <v>1356853.05</v>
      </c>
      <c r="P178" s="31"/>
      <c r="Q178" s="31"/>
    </row>
    <row r="179" spans="1:17">
      <c r="A179" s="12" t="s">
        <v>181</v>
      </c>
      <c r="B179" s="13"/>
      <c r="C179" s="13">
        <v>7742.48</v>
      </c>
      <c r="D179" s="13">
        <v>7742.48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>
        <f t="shared" si="8"/>
        <v>15484.96</v>
      </c>
      <c r="P179" s="31"/>
      <c r="Q179" s="31"/>
    </row>
    <row r="180" spans="1:17">
      <c r="A180" s="12" t="s">
        <v>182</v>
      </c>
      <c r="B180" s="13"/>
      <c r="C180" s="13">
        <v>0</v>
      </c>
      <c r="D180" s="13">
        <v>0</v>
      </c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>
        <f t="shared" si="8"/>
        <v>0</v>
      </c>
      <c r="P180" s="31"/>
      <c r="Q180" s="31"/>
    </row>
    <row r="181" spans="1:17">
      <c r="A181" s="12" t="s">
        <v>183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>
        <f t="shared" si="8"/>
        <v>0</v>
      </c>
      <c r="P181" s="31"/>
      <c r="Q181" s="31"/>
    </row>
    <row r="182" spans="1:17">
      <c r="A182" s="12" t="s">
        <v>184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>
        <f t="shared" si="8"/>
        <v>0</v>
      </c>
      <c r="P182" s="31"/>
      <c r="Q182" s="31"/>
    </row>
    <row r="183" spans="1:17">
      <c r="A183" s="12" t="s">
        <v>185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>
        <f t="shared" si="8"/>
        <v>0</v>
      </c>
      <c r="P183" s="31"/>
      <c r="Q183" s="31"/>
    </row>
    <row r="184" spans="1:17">
      <c r="A184" s="12" t="s">
        <v>186</v>
      </c>
      <c r="B184" s="13"/>
      <c r="C184" s="13">
        <v>0</v>
      </c>
      <c r="D184" s="13">
        <v>0</v>
      </c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>
        <f t="shared" si="8"/>
        <v>0</v>
      </c>
      <c r="P184" s="31"/>
      <c r="Q184" s="31"/>
    </row>
    <row r="185" spans="1:17">
      <c r="A185" s="12" t="s">
        <v>187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>
        <f t="shared" si="8"/>
        <v>0</v>
      </c>
      <c r="P185" s="31"/>
      <c r="Q185" s="31"/>
    </row>
    <row r="186" spans="1:17">
      <c r="A186" s="12" t="s">
        <v>188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>
        <f t="shared" si="8"/>
        <v>0</v>
      </c>
      <c r="P186" s="31"/>
      <c r="Q186" s="31"/>
    </row>
    <row r="187" spans="1:17">
      <c r="A187" s="12" t="s">
        <v>189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>
        <f t="shared" si="8"/>
        <v>0</v>
      </c>
      <c r="P187" s="31"/>
      <c r="Q187" s="31"/>
    </row>
    <row r="188" spans="1:17">
      <c r="A188" s="12" t="s">
        <v>190</v>
      </c>
      <c r="B188" s="13"/>
      <c r="C188" s="13">
        <v>0</v>
      </c>
      <c r="D188" s="13">
        <v>0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>
        <f t="shared" si="8"/>
        <v>0</v>
      </c>
      <c r="P188" s="31"/>
      <c r="Q188" s="31"/>
    </row>
    <row r="189" spans="1:17">
      <c r="A189" s="12" t="s">
        <v>191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>
        <f t="shared" si="8"/>
        <v>0</v>
      </c>
      <c r="P189" s="31"/>
      <c r="Q189" s="31"/>
    </row>
    <row r="190" spans="1:17">
      <c r="A190" s="12" t="s">
        <v>192</v>
      </c>
      <c r="B190" s="13"/>
      <c r="C190" s="13">
        <v>12645682.890000001</v>
      </c>
      <c r="D190" s="13">
        <v>-4088833.1400000006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>
        <f t="shared" si="8"/>
        <v>8556849.75</v>
      </c>
      <c r="P190" s="31"/>
      <c r="Q190" s="31"/>
    </row>
    <row r="191" spans="1:17">
      <c r="A191" s="12" t="s">
        <v>193</v>
      </c>
      <c r="B191" s="13"/>
      <c r="C191" s="13">
        <v>-22636279.219999995</v>
      </c>
      <c r="D191" s="13">
        <v>10671927.099999996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>
        <f t="shared" si="8"/>
        <v>-11964352.119999999</v>
      </c>
      <c r="P191" s="31"/>
      <c r="Q191" s="31"/>
    </row>
    <row r="192" spans="1:17">
      <c r="A192" s="12" t="s">
        <v>194</v>
      </c>
      <c r="B192" s="13"/>
      <c r="C192" s="13">
        <v>1948248.48</v>
      </c>
      <c r="D192" s="13">
        <v>-6836216.8099999996</v>
      </c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>
        <f t="shared" si="8"/>
        <v>-4887968.33</v>
      </c>
      <c r="P192" s="31"/>
      <c r="Q192" s="31"/>
    </row>
    <row r="193" spans="1:17">
      <c r="A193" s="12" t="s">
        <v>195</v>
      </c>
      <c r="B193" s="13"/>
      <c r="C193" s="13">
        <v>0</v>
      </c>
      <c r="D193" s="13">
        <v>0</v>
      </c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>
        <f t="shared" si="8"/>
        <v>0</v>
      </c>
      <c r="P193" s="31"/>
      <c r="Q193" s="31"/>
    </row>
    <row r="194" spans="1:17">
      <c r="A194" s="12" t="s">
        <v>146</v>
      </c>
      <c r="B194" s="13"/>
      <c r="C194" s="13">
        <v>-5392445.3099999912</v>
      </c>
      <c r="D194" s="13">
        <v>1458428.5499999961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>
        <f t="shared" si="8"/>
        <v>-3934016.7599999951</v>
      </c>
      <c r="P194" s="31"/>
      <c r="Q194" s="31"/>
    </row>
    <row r="195" spans="1:17">
      <c r="A195" s="12" t="s">
        <v>196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31"/>
      <c r="Q195" s="31"/>
    </row>
    <row r="196" spans="1:17">
      <c r="A196" s="12" t="s">
        <v>197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31"/>
      <c r="Q196" s="31"/>
    </row>
    <row r="197" spans="1:17">
      <c r="A197" s="12" t="s">
        <v>198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31"/>
      <c r="Q197" s="31"/>
    </row>
    <row r="198" spans="1:17">
      <c r="A198" s="12" t="s">
        <v>199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31"/>
      <c r="Q198" s="31"/>
    </row>
    <row r="199" spans="1:17">
      <c r="A199" s="12" t="s">
        <v>200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31"/>
      <c r="Q199" s="31"/>
    </row>
    <row r="200" spans="1:17">
      <c r="A200" s="12" t="s">
        <v>201</v>
      </c>
      <c r="B200" s="13"/>
      <c r="C200" s="13">
        <v>3368125.04</v>
      </c>
      <c r="D200" s="13">
        <v>4771642.3899999997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>
        <f>O171</f>
        <v>4771642.3899999997</v>
      </c>
      <c r="P200" s="31"/>
      <c r="Q200" s="31"/>
    </row>
    <row r="201" spans="1:17">
      <c r="A201" s="12" t="s">
        <v>202</v>
      </c>
      <c r="B201" s="13"/>
      <c r="C201" s="13">
        <v>9955273.6600000001</v>
      </c>
      <c r="D201" s="13">
        <v>3368125.04</v>
      </c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>
        <f>O170</f>
        <v>9955273.6600000001</v>
      </c>
      <c r="P201" s="31"/>
      <c r="Q201" s="31"/>
    </row>
    <row r="202" spans="1:17">
      <c r="A202" s="12" t="s">
        <v>203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31"/>
      <c r="Q202" s="31"/>
    </row>
    <row r="203" spans="1:17">
      <c r="A203" s="12" t="s">
        <v>204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31"/>
      <c r="Q203" s="31"/>
    </row>
    <row r="204" spans="1:17">
      <c r="A204" s="12" t="s">
        <v>205</v>
      </c>
      <c r="B204" s="13"/>
      <c r="C204" s="13">
        <v>-6587148.6200000001</v>
      </c>
      <c r="D204" s="13">
        <v>1403517.3499999996</v>
      </c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>
        <f>O200-O201</f>
        <v>-5183631.2700000005</v>
      </c>
      <c r="P204" s="31"/>
      <c r="Q204" s="31"/>
    </row>
    <row r="206" spans="1:17" s="1" customFormat="1" ht="11.25">
      <c r="C206" s="1">
        <f>C175-C123</f>
        <v>0</v>
      </c>
      <c r="D206" s="1">
        <f t="shared" ref="D206:O206" si="9">D175-D123</f>
        <v>0</v>
      </c>
      <c r="E206" s="1">
        <f t="shared" si="9"/>
        <v>0</v>
      </c>
      <c r="F206" s="1">
        <f t="shared" si="9"/>
        <v>0</v>
      </c>
      <c r="G206" s="1">
        <f t="shared" si="9"/>
        <v>0</v>
      </c>
      <c r="H206" s="1">
        <f t="shared" si="9"/>
        <v>0</v>
      </c>
      <c r="I206" s="1">
        <f t="shared" si="9"/>
        <v>0</v>
      </c>
      <c r="J206" s="1">
        <f t="shared" si="9"/>
        <v>0</v>
      </c>
      <c r="K206" s="1">
        <f t="shared" si="9"/>
        <v>0</v>
      </c>
      <c r="L206" s="1">
        <f t="shared" si="9"/>
        <v>0</v>
      </c>
      <c r="M206" s="1">
        <f t="shared" si="9"/>
        <v>0</v>
      </c>
      <c r="N206" s="1">
        <f t="shared" si="9"/>
        <v>0</v>
      </c>
      <c r="O206" s="1">
        <f t="shared" si="9"/>
        <v>0</v>
      </c>
    </row>
    <row r="207" spans="1:17" s="1" customFormat="1" ht="11.25">
      <c r="C207" s="1">
        <f>C194-C144</f>
        <v>8.3819031715393066E-9</v>
      </c>
      <c r="D207" s="1">
        <f t="shared" ref="D207:O207" si="10">D194-D144</f>
        <v>-3.7252902984619141E-9</v>
      </c>
      <c r="E207" s="1">
        <f t="shared" si="10"/>
        <v>0</v>
      </c>
      <c r="F207" s="1">
        <f t="shared" si="10"/>
        <v>0</v>
      </c>
      <c r="G207" s="1">
        <f t="shared" si="10"/>
        <v>0</v>
      </c>
      <c r="H207" s="1">
        <f t="shared" si="10"/>
        <v>0</v>
      </c>
      <c r="I207" s="1">
        <f t="shared" si="10"/>
        <v>0</v>
      </c>
      <c r="J207" s="1">
        <f t="shared" si="10"/>
        <v>0</v>
      </c>
      <c r="K207" s="1">
        <f t="shared" si="10"/>
        <v>0</v>
      </c>
      <c r="L207" s="1">
        <f t="shared" si="10"/>
        <v>0</v>
      </c>
      <c r="M207" s="1">
        <f t="shared" si="10"/>
        <v>0</v>
      </c>
      <c r="N207" s="1">
        <f t="shared" si="10"/>
        <v>0</v>
      </c>
      <c r="O207" s="1">
        <f t="shared" si="10"/>
        <v>4.6566128730773926E-9</v>
      </c>
    </row>
    <row r="208" spans="1:17" s="1" customFormat="1" ht="11.25">
      <c r="C208" s="1">
        <f t="shared" ref="C208:N208" si="11">C200-C7</f>
        <v>0</v>
      </c>
      <c r="D208" s="1">
        <f t="shared" si="11"/>
        <v>0</v>
      </c>
      <c r="E208" s="1">
        <f t="shared" si="11"/>
        <v>0</v>
      </c>
      <c r="F208" s="1">
        <f t="shared" si="11"/>
        <v>0</v>
      </c>
      <c r="G208" s="1">
        <f t="shared" si="11"/>
        <v>0</v>
      </c>
      <c r="H208" s="1">
        <f t="shared" si="11"/>
        <v>0</v>
      </c>
      <c r="I208" s="1">
        <f t="shared" si="11"/>
        <v>0</v>
      </c>
      <c r="J208" s="1">
        <f t="shared" si="11"/>
        <v>0</v>
      </c>
      <c r="K208" s="1">
        <f t="shared" si="11"/>
        <v>0</v>
      </c>
      <c r="L208" s="1">
        <f t="shared" si="11"/>
        <v>0</v>
      </c>
      <c r="M208" s="1">
        <f t="shared" si="11"/>
        <v>0</v>
      </c>
      <c r="N208" s="1">
        <f t="shared" si="11"/>
        <v>0</v>
      </c>
    </row>
    <row r="209" spans="3:15" s="1" customFormat="1" ht="11.25">
      <c r="C209" s="1">
        <f t="shared" ref="C209:O209" si="12">B90+C123-C90</f>
        <v>0</v>
      </c>
      <c r="D209" s="1">
        <f t="shared" si="12"/>
        <v>0</v>
      </c>
      <c r="E209" s="1">
        <f t="shared" si="12"/>
        <v>59510136.049999997</v>
      </c>
      <c r="F209" s="1">
        <f t="shared" si="12"/>
        <v>0</v>
      </c>
      <c r="G209" s="1">
        <f t="shared" si="12"/>
        <v>0</v>
      </c>
      <c r="H209" s="1">
        <f t="shared" si="12"/>
        <v>0</v>
      </c>
      <c r="I209" s="1">
        <f t="shared" si="12"/>
        <v>0</v>
      </c>
      <c r="J209" s="1">
        <f t="shared" si="12"/>
        <v>0</v>
      </c>
      <c r="K209" s="1">
        <f t="shared" si="12"/>
        <v>0</v>
      </c>
      <c r="L209" s="1">
        <f t="shared" si="12"/>
        <v>0</v>
      </c>
      <c r="M209" s="1">
        <f t="shared" si="12"/>
        <v>0</v>
      </c>
      <c r="N209" s="1">
        <f t="shared" si="12"/>
        <v>0</v>
      </c>
      <c r="O209" s="1">
        <f t="shared" si="12"/>
        <v>2989115.9300000039</v>
      </c>
    </row>
    <row r="213" spans="3:15">
      <c r="E213" s="38"/>
    </row>
    <row r="215" spans="3:15">
      <c r="E215" s="31"/>
    </row>
  </sheetData>
  <phoneticPr fontId="10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合并2020</vt:lpstr>
      <vt:lpstr>高新2020</vt:lpstr>
      <vt:lpstr>有机硅2020</vt:lpstr>
      <vt:lpstr>九江（合并含天祺）2020</vt:lpstr>
      <vt:lpstr>九江（单体）2020</vt:lpstr>
      <vt:lpstr>天祺2020</vt:lpstr>
      <vt:lpstr>池州天赐2020</vt:lpstr>
      <vt:lpstr>东至天孚2020</vt:lpstr>
      <vt:lpstr>天赐中硝2020</vt:lpstr>
      <vt:lpstr>遂昌2016</vt:lpstr>
      <vt:lpstr>宁德2020</vt:lpstr>
      <vt:lpstr>天津2020</vt:lpstr>
      <vt:lpstr>中科2020</vt:lpstr>
      <vt:lpstr>天赐香港2020</vt:lpstr>
      <vt:lpstr>吉慕特（合并）2020</vt:lpstr>
      <vt:lpstr>张家港吉慕特2020</vt:lpstr>
      <vt:lpstr>上海吉慕特2020</vt:lpstr>
      <vt:lpstr>九江吉慕特2020</vt:lpstr>
      <vt:lpstr>宜春天赐（合并）2020</vt:lpstr>
      <vt:lpstr>浙江美思2020</vt:lpstr>
      <vt:lpstr>宜春天赐（单体）2020</vt:lpstr>
      <vt:lpstr>浙江艾德（单体）2020</vt:lpstr>
      <vt:lpstr>江西创新中心2020</vt:lpstr>
      <vt:lpstr>九江矿业2020</vt:lpstr>
      <vt:lpstr>江苏天赐2020</vt:lpstr>
      <vt:lpstr>中天鸿锂2020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叶丽群</dc:creator>
  <cp:lastModifiedBy>陈茹玉</cp:lastModifiedBy>
  <dcterms:created xsi:type="dcterms:W3CDTF">2006-09-13T11:21:00Z</dcterms:created>
  <dcterms:modified xsi:type="dcterms:W3CDTF">2020-03-24T02:45:30Z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2052-11.1.0.9330</vt:lpwstr>
  </property>
</Properties>
</file>