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rit\Documents\Machine Learning\Taller_1\"/>
    </mc:Choice>
  </mc:AlternateContent>
  <xr:revisionPtr revIDLastSave="0" documentId="13_ncr:1_{9B362587-75F0-4D37-A9EC-7FDBBC03CE9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eg1" sheetId="3" r:id="rId1"/>
    <sheet name="T1" sheetId="2" r:id="rId2"/>
    <sheet name="Reg2" sheetId="1" r:id="rId3"/>
    <sheet name="T2" sheetId="4" r:id="rId4"/>
    <sheet name="Reg3" sheetId="6" r:id="rId5"/>
    <sheet name="T3" sheetId="8" r:id="rId6"/>
    <sheet name="Reg4" sheetId="10" r:id="rId7"/>
    <sheet name="Reg5" sheetId="7" r:id="rId8"/>
    <sheet name="Tablas Stat" sheetId="9" r:id="rId9"/>
    <sheet name="Reg6" sheetId="11" r:id="rId10"/>
    <sheet name="Reg_Comparativa" sheetId="1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6" l="1"/>
  <c r="H24" i="6"/>
  <c r="H23" i="6"/>
  <c r="H22" i="6"/>
  <c r="E28" i="6"/>
  <c r="E27" i="6"/>
  <c r="E25" i="6"/>
  <c r="E26" i="6" s="1"/>
  <c r="B9" i="6"/>
  <c r="D11" i="11"/>
  <c r="D7" i="11"/>
  <c r="D8" i="11" s="1"/>
  <c r="D9" i="11" s="1"/>
  <c r="D10" i="11" s="1"/>
  <c r="D7" i="4"/>
  <c r="D8" i="4" s="1"/>
  <c r="D6" i="4"/>
  <c r="D5" i="4"/>
  <c r="L4" i="7"/>
  <c r="L5" i="7" s="1"/>
  <c r="L6" i="7" s="1"/>
  <c r="L7" i="7" s="1"/>
  <c r="J13" i="7"/>
  <c r="J12" i="7"/>
  <c r="J8" i="7"/>
  <c r="J7" i="7"/>
  <c r="J6" i="7"/>
  <c r="B13" i="11"/>
  <c r="B12" i="11"/>
  <c r="B10" i="11"/>
  <c r="B9" i="11"/>
  <c r="B8" i="11"/>
  <c r="B7" i="11"/>
  <c r="B7" i="4"/>
  <c r="I7" i="3"/>
  <c r="G7" i="3"/>
  <c r="F7" i="3"/>
  <c r="B8" i="2"/>
  <c r="B9" i="2"/>
  <c r="B10" i="2"/>
  <c r="B11" i="2"/>
  <c r="B12" i="2"/>
  <c r="B13" i="2"/>
  <c r="B14" i="2"/>
  <c r="B15" i="2"/>
  <c r="B16" i="2"/>
  <c r="B7" i="2"/>
  <c r="C30" i="10"/>
  <c r="B30" i="10"/>
  <c r="C29" i="10"/>
  <c r="B29" i="10"/>
  <c r="C27" i="10"/>
  <c r="B27" i="10"/>
  <c r="C26" i="10"/>
  <c r="B26" i="10"/>
  <c r="C25" i="10"/>
  <c r="C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21" i="7"/>
  <c r="B20" i="7"/>
  <c r="B18" i="7"/>
  <c r="B17" i="7"/>
  <c r="B16" i="7"/>
  <c r="B15" i="7"/>
  <c r="B14" i="7"/>
  <c r="B13" i="7"/>
  <c r="B12" i="7"/>
  <c r="B11" i="7"/>
  <c r="B10" i="7"/>
  <c r="B9" i="7"/>
  <c r="B8" i="7"/>
  <c r="B7" i="7"/>
  <c r="B30" i="6"/>
  <c r="C30" i="6"/>
  <c r="C29" i="6"/>
  <c r="B29" i="6"/>
  <c r="B12" i="1"/>
  <c r="B11" i="1"/>
  <c r="B10" i="1"/>
  <c r="B9" i="1"/>
  <c r="B8" i="1"/>
  <c r="B12" i="8" l="1"/>
  <c r="B11" i="8"/>
  <c r="B10" i="8"/>
  <c r="B9" i="8"/>
  <c r="B8" i="8"/>
  <c r="B7" i="8"/>
  <c r="C27" i="6"/>
  <c r="C26" i="6"/>
  <c r="C25" i="6"/>
  <c r="C24" i="6"/>
  <c r="B27" i="6"/>
  <c r="B26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8" i="6"/>
  <c r="B9" i="4"/>
  <c r="B8" i="4"/>
  <c r="B7" i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</calcChain>
</file>

<file path=xl/sharedStrings.xml><?xml version="1.0" encoding="utf-8"?>
<sst xmlns="http://schemas.openxmlformats.org/spreadsheetml/2006/main" count="257" uniqueCount="115">
  <si>
    <t>============================================</t>
  </si>
  <si>
    <t>lw_hora</t>
  </si>
  <si>
    <t>Sexo</t>
  </si>
  <si>
    <t>Edad</t>
  </si>
  <si>
    <t>Sector</t>
  </si>
  <si>
    <t>Estrato</t>
  </si>
  <si>
    <t>Variable Dependiente</t>
  </si>
  <si>
    <t>--------------------------------------------------</t>
  </si>
  <si>
    <t>------------------------------------------------</t>
  </si>
  <si>
    <t>Tabla 1: Regresión 1</t>
  </si>
  <si>
    <t>Educación</t>
  </si>
  <si>
    <t>Experiencia</t>
  </si>
  <si>
    <t>Experiencia^2</t>
  </si>
  <si>
    <t>Horas Trabajadas</t>
  </si>
  <si>
    <t>Tamaño Empresa</t>
  </si>
  <si>
    <t>Constante</t>
  </si>
  <si>
    <t>Observaciones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</si>
  <si>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</si>
  <si>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Nota: *p&lt;0.1; **p&lt;0.05; ***p&lt;0.01</t>
  </si>
  <si>
    <t>Significancia Económica</t>
  </si>
  <si>
    <t>Tabla 2: Significancia Económica</t>
  </si>
  <si>
    <t>Edad^2</t>
  </si>
  <si>
    <t>Tabla 1: Regresión 2</t>
  </si>
  <si>
    <t>Tabla 1: Regresión 3</t>
  </si>
  <si>
    <t>Mujer</t>
  </si>
  <si>
    <t>Mujer_Resid</t>
  </si>
  <si>
    <t>(1)</t>
  </si>
  <si>
    <t>(2)</t>
  </si>
  <si>
    <t>---------------------------------------------------------</t>
  </si>
  <si>
    <t>------------------------------------------------------------</t>
  </si>
  <si>
    <t>-------------------------------------------------------------</t>
  </si>
  <si>
    <t>========================================</t>
  </si>
  <si>
    <t>Edad:Mujer</t>
  </si>
  <si>
    <t>Edad^2:Mujer</t>
  </si>
  <si>
    <t>Tabla 4: Regresión 4</t>
  </si>
  <si>
    <t>-----------------------------------------------</t>
  </si>
  <si>
    <t>==================================</t>
  </si>
  <si>
    <t>Edad^2: Mujer</t>
  </si>
  <si>
    <t>Estadisticas Descriptivas Variables Seleccionadas</t>
  </si>
  <si>
    <t>Statistic</t>
  </si>
  <si>
    <t>N</t>
  </si>
  <si>
    <t>Mean</t>
  </si>
  <si>
    <t>Horas_trabajadas</t>
  </si>
  <si>
    <t>St. Dev.</t>
  </si>
  <si>
    <t>Minimo</t>
  </si>
  <si>
    <t>Maximo</t>
  </si>
  <si>
    <t>Tamaño empresa</t>
  </si>
  <si>
    <t>Nivel Educativo</t>
  </si>
  <si>
    <t>Salario por hora</t>
  </si>
  <si>
    <t>Salario Mensual</t>
  </si>
  <si>
    <t>Ingreso Total</t>
  </si>
  <si>
    <t>Ninguno</t>
  </si>
  <si>
    <t>=========================================================</t>
  </si>
  <si>
    <t>-------------------------------------------------------------------------------------------------------------</t>
  </si>
  <si>
    <t>===============================================================================</t>
  </si>
  <si>
    <t>---------------------------------------------------------------------------------------------------------------</t>
  </si>
  <si>
    <t>Distribución de los Ingresos por Nivel Educativo</t>
  </si>
  <si>
    <t>Salario Real por Hora</t>
  </si>
  <si>
    <t>Salario Nominal Mensual</t>
  </si>
  <si>
    <t>Ingreso Laboral</t>
  </si>
  <si>
    <t>Hombre</t>
  </si>
  <si>
    <t>=====================================================================</t>
  </si>
  <si>
    <t>Rango de Edad</t>
  </si>
  <si>
    <t>Numero de Individuos</t>
  </si>
  <si>
    <t>Nivel Educativo Medio</t>
  </si>
  <si>
    <t>Tamaño Empresas</t>
  </si>
  <si>
    <t>18-25</t>
  </si>
  <si>
    <t>26-35</t>
  </si>
  <si>
    <t>36-45</t>
  </si>
  <si>
    <t>46-55</t>
  </si>
  <si>
    <t>56-65</t>
  </si>
  <si>
    <t>66-90</t>
  </si>
  <si>
    <t>Estrato Predominante</t>
  </si>
  <si>
    <t>=======================================================================================================</t>
  </si>
  <si>
    <t>Distribución de los Ingresos por Genero</t>
  </si>
  <si>
    <t xml:space="preserve">Distribución de los Ingresos por Rango de Edades, Educación, Estrato y Tamaño Empresas </t>
  </si>
  <si>
    <t>Primaria Completa</t>
  </si>
  <si>
    <t>Primaria Incompleta</t>
  </si>
  <si>
    <t>Secundaria Completa</t>
  </si>
  <si>
    <t>Secundaria Incompleta</t>
  </si>
  <si>
    <t>Universitaria</t>
  </si>
  <si>
    <t>Tabla 1: Regresión 6</t>
  </si>
  <si>
    <t>Mod_Comparativos</t>
  </si>
  <si>
    <t>lw_hora_Resid</t>
  </si>
  <si>
    <t>(3)</t>
  </si>
  <si>
    <t>(4)</t>
  </si>
  <si>
    <t>-0.122***</t>
  </si>
  <si>
    <t>-0.136***</t>
  </si>
  <si>
    <t>0.046***</t>
  </si>
  <si>
    <t>0.050***</t>
  </si>
  <si>
    <t>Edad2</t>
  </si>
  <si>
    <t>-0.0004***</t>
  </si>
  <si>
    <t>-0.0005***</t>
  </si>
  <si>
    <t>0.238***</t>
  </si>
  <si>
    <t>0.247***</t>
  </si>
  <si>
    <t>exp</t>
  </si>
  <si>
    <t>0.016***</t>
  </si>
  <si>
    <t>exp2</t>
  </si>
  <si>
    <t>-0.0002***</t>
  </si>
  <si>
    <t>Tamaño_empresa</t>
  </si>
  <si>
    <t>0.063***</t>
  </si>
  <si>
    <t>-0.013***</t>
  </si>
  <si>
    <t>-0.014***</t>
  </si>
  <si>
    <t>Constant</t>
  </si>
  <si>
    <t>6.186***</t>
  </si>
  <si>
    <t>9,785           9,785</t>
  </si>
  <si>
    <t>0.372           0.013</t>
  </si>
  <si>
    <t>Nota 2: (1) y (2) con muestra única y (3) y (4) con Bootstrap</t>
  </si>
  <si>
    <t xml:space="preserve">6.139***        </t>
  </si>
  <si>
    <t>---------------------------------------------------------------------------------------------------------</t>
  </si>
  <si>
    <t>==========================================================================</t>
  </si>
  <si>
    <t>Nota 1: *p&lt;0.1; **p&lt;0.05; ***p&lt;0.01</t>
  </si>
  <si>
    <t>======================================================================</t>
  </si>
  <si>
    <t>-------------------------------------------------------------------------------------------------------</t>
  </si>
  <si>
    <t>-----------------------------------------------------------------------------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</si>
</sst>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/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3" fillId="0" borderId="0" xfId="0" quotePrefix="1" applyFon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justify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=</a:t>
              </a:r>
              <a:r>
                <a:rPr lang="es-HN" sz="1100" b="0" i="0">
                  <a:latin typeface="Cambria Math" panose="02040503050406030204" pitchFamily="18" charset="0"/>
                </a:rPr>
                <a:t> 〖(((𝑒〗^(</a:t>
              </a:r>
              <a:r>
                <a:rPr lang="es-H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Cambria Math" panose="02040503050406030204" pitchFamily="18" charset="0"/>
                </a:rPr>
                <a:t>𝑖 )−1)∗100)/𝑤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563881</xdr:colOff>
      <xdr:row>1</xdr:row>
      <xdr:rowOff>106680</xdr:rowOff>
    </xdr:from>
    <xdr:to>
      <xdr:col>7</xdr:col>
      <xdr:colOff>281940</xdr:colOff>
      <xdr:row>21</xdr:row>
      <xdr:rowOff>172373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81B35C-8111-D962-19F9-B03248BBF0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3285"/>
        <a:stretch/>
      </xdr:blipFill>
      <xdr:spPr>
        <a:xfrm>
          <a:off x="2918461" y="289560"/>
          <a:ext cx="2842259" cy="39214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_stargaz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1_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2_stargaz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2_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3_stargaz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3_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4_stargaz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5_stargaz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m_starga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0.143***</v>
          </cell>
        </row>
        <row r="9">
          <cell r="B9">
            <v>-6.0000000000000001E-3</v>
          </cell>
        </row>
        <row r="10">
          <cell r="B10" t="str">
            <v>0.013***</v>
          </cell>
        </row>
        <row r="11">
          <cell r="B11">
            <v>-1E-3</v>
          </cell>
        </row>
        <row r="12">
          <cell r="B12" t="str">
            <v>-0.0002***</v>
          </cell>
        </row>
        <row r="13">
          <cell r="B13">
            <v>-2.0000000000000002E-5</v>
          </cell>
        </row>
        <row r="14">
          <cell r="B14" t="str">
            <v>0.132***</v>
          </cell>
        </row>
        <row r="15">
          <cell r="B15">
            <v>-1.0999999999999999E-2</v>
          </cell>
        </row>
        <row r="16">
          <cell r="B16" t="str">
            <v>0.008***</v>
          </cell>
        </row>
        <row r="17">
          <cell r="B17">
            <v>-1E-3</v>
          </cell>
        </row>
        <row r="18">
          <cell r="B18" t="str">
            <v>-0.012***</v>
          </cell>
        </row>
        <row r="19">
          <cell r="B19">
            <v>-5.0000000000000001E-4</v>
          </cell>
        </row>
        <row r="20">
          <cell r="B20" t="str">
            <v>0.054***</v>
          </cell>
        </row>
        <row r="21">
          <cell r="B21">
            <v>-2E-3</v>
          </cell>
        </row>
        <row r="22">
          <cell r="B22" t="str">
            <v>0.165***</v>
          </cell>
        </row>
        <row r="23">
          <cell r="B23">
            <v>-1.6E-2</v>
          </cell>
        </row>
        <row r="24">
          <cell r="B24" t="str">
            <v>0.282***</v>
          </cell>
        </row>
        <row r="25">
          <cell r="B25">
            <v>-6.0000000000000001E-3</v>
          </cell>
        </row>
        <row r="26">
          <cell r="B26" t="str">
            <v>6.667***</v>
          </cell>
        </row>
        <row r="27">
          <cell r="B27">
            <v>-4.9000000000000002E-2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982.78499999999997</v>
          </cell>
        </row>
        <row r="3">
          <cell r="A3">
            <v>0.193</v>
          </cell>
        </row>
        <row r="4">
          <cell r="A4">
            <v>1.6E-2</v>
          </cell>
        </row>
        <row r="5">
          <cell r="A5">
            <v>0</v>
          </cell>
        </row>
        <row r="6">
          <cell r="A6">
            <v>0.17599999999999999</v>
          </cell>
        </row>
        <row r="7">
          <cell r="A7">
            <v>0.01</v>
          </cell>
        </row>
        <row r="8">
          <cell r="A8">
            <v>-1.4999999999999999E-2</v>
          </cell>
        </row>
        <row r="9">
          <cell r="A9">
            <v>6.9000000000000006E-2</v>
          </cell>
        </row>
        <row r="10">
          <cell r="A10">
            <v>0.22500000000000001</v>
          </cell>
        </row>
        <row r="11">
          <cell r="A11">
            <v>0.40799999999999997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0.058***</v>
          </cell>
        </row>
        <row r="9">
          <cell r="B9">
            <v>-4.0000000000000001E-3</v>
          </cell>
        </row>
        <row r="10">
          <cell r="B10" t="str">
            <v>-0.001***</v>
          </cell>
        </row>
        <row r="11">
          <cell r="B11">
            <v>-5.0000000000000002E-5</v>
          </cell>
        </row>
        <row r="12">
          <cell r="B12" t="str">
            <v>7.429***</v>
          </cell>
        </row>
        <row r="13">
          <cell r="B13">
            <v>-7.0000000000000007E-2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2108.8380000000002</v>
          </cell>
        </row>
        <row r="3">
          <cell r="A3">
            <v>7.4999999999999997E-2</v>
          </cell>
        </row>
        <row r="4">
          <cell r="A4">
            <v>-1E-3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-0.122***</v>
          </cell>
        </row>
        <row r="10">
          <cell r="B10">
            <v>-1.2E-2</v>
          </cell>
        </row>
        <row r="11">
          <cell r="B11" t="str">
            <v>0.046***</v>
          </cell>
        </row>
        <row r="12">
          <cell r="B12">
            <v>-3.0000000000000001E-3</v>
          </cell>
        </row>
        <row r="13">
          <cell r="B13" t="str">
            <v>-0.0004***</v>
          </cell>
        </row>
        <row r="14">
          <cell r="B14">
            <v>-4.0000000000000003E-5</v>
          </cell>
        </row>
        <row r="15">
          <cell r="B15" t="str">
            <v>0.238***</v>
          </cell>
        </row>
        <row r="16">
          <cell r="B16">
            <v>-6.0000000000000001E-3</v>
          </cell>
        </row>
        <row r="17">
          <cell r="B17" t="str">
            <v>0.016***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0.063***</v>
          </cell>
        </row>
        <row r="22">
          <cell r="B22">
            <v>-2E-3</v>
          </cell>
        </row>
        <row r="23">
          <cell r="B23" t="str">
            <v>-0.013***</v>
          </cell>
        </row>
        <row r="24">
          <cell r="B24">
            <v>-1E-3</v>
          </cell>
        </row>
        <row r="25">
          <cell r="C25" t="str">
            <v>-0.122***</v>
          </cell>
        </row>
        <row r="26">
          <cell r="C26">
            <v>-1.2E-2</v>
          </cell>
        </row>
        <row r="27">
          <cell r="B27" t="str">
            <v>6.186***</v>
          </cell>
          <cell r="C27">
            <v>0</v>
          </cell>
        </row>
        <row r="28">
          <cell r="B28">
            <v>-7.1999999999999995E-2</v>
          </cell>
          <cell r="C28">
            <v>-6.0000000000000001E-3</v>
          </cell>
        </row>
        <row r="30">
          <cell r="B30">
            <v>9785</v>
          </cell>
          <cell r="C30">
            <v>9785</v>
          </cell>
        </row>
        <row r="31">
          <cell r="B31">
            <v>0.36099999999999999</v>
          </cell>
          <cell r="C31">
            <v>1.0999999999999999E-2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2150.3969999999999</v>
          </cell>
        </row>
        <row r="3">
          <cell r="A3">
            <v>7.1999999999999995E-2</v>
          </cell>
        </row>
        <row r="4">
          <cell r="A4">
            <v>-1E-3</v>
          </cell>
        </row>
        <row r="5">
          <cell r="A5">
            <v>-0.13600000000000001</v>
          </cell>
        </row>
        <row r="6">
          <cell r="A6">
            <v>1.2999999999999999E-2</v>
          </cell>
        </row>
        <row r="7">
          <cell r="A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-0.136***</v>
          </cell>
        </row>
        <row r="10">
          <cell r="B10">
            <v>-1.2E-2</v>
          </cell>
        </row>
        <row r="11">
          <cell r="B11" t="str">
            <v>0.050***</v>
          </cell>
        </row>
        <row r="12">
          <cell r="B12">
            <v>-3.0000000000000001E-3</v>
          </cell>
        </row>
        <row r="13">
          <cell r="B13" t="str">
            <v>-0.0005***</v>
          </cell>
        </row>
        <row r="14">
          <cell r="B14">
            <v>-4.0000000000000003E-5</v>
          </cell>
        </row>
        <row r="15">
          <cell r="B15" t="str">
            <v>0.247***</v>
          </cell>
        </row>
        <row r="16">
          <cell r="B16">
            <v>-6.0000000000000001E-3</v>
          </cell>
        </row>
        <row r="17">
          <cell r="B17" t="str">
            <v>0.016***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0.063***</v>
          </cell>
        </row>
        <row r="22">
          <cell r="B22">
            <v>-2E-3</v>
          </cell>
        </row>
        <row r="23">
          <cell r="B23" t="str">
            <v>-0.014***</v>
          </cell>
        </row>
        <row r="24">
          <cell r="B24">
            <v>-1E-3</v>
          </cell>
        </row>
        <row r="25">
          <cell r="C25" t="str">
            <v>-0.136***</v>
          </cell>
        </row>
        <row r="26">
          <cell r="C26">
            <v>-1.2E-2</v>
          </cell>
        </row>
        <row r="27">
          <cell r="B27" t="str">
            <v>6.139***</v>
          </cell>
          <cell r="C27">
            <v>0</v>
          </cell>
        </row>
        <row r="28">
          <cell r="B28">
            <v>-7.0999999999999994E-2</v>
          </cell>
          <cell r="C28">
            <v>-6.0000000000000001E-3</v>
          </cell>
        </row>
        <row r="30">
          <cell r="B30">
            <v>9785</v>
          </cell>
          <cell r="C30">
            <v>9785</v>
          </cell>
        </row>
        <row r="31">
          <cell r="B31">
            <v>0.372</v>
          </cell>
          <cell r="C31">
            <v>1.2999999999999999E-2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0.056***</v>
          </cell>
        </row>
        <row r="9">
          <cell r="B9">
            <v>-5.0000000000000001E-3</v>
          </cell>
        </row>
        <row r="10">
          <cell r="B10" t="str">
            <v>-0.001***</v>
          </cell>
        </row>
        <row r="11">
          <cell r="B11">
            <v>-1E-4</v>
          </cell>
        </row>
        <row r="12">
          <cell r="B12">
            <v>-0.115</v>
          </cell>
        </row>
        <row r="13">
          <cell r="B13">
            <v>-0.14299999999999999</v>
          </cell>
        </row>
        <row r="14">
          <cell r="B14">
            <v>0.01</v>
          </cell>
        </row>
        <row r="15">
          <cell r="B15">
            <v>-8.0000000000000002E-3</v>
          </cell>
        </row>
        <row r="16">
          <cell r="B16" t="str">
            <v>-0.0002**</v>
          </cell>
        </row>
        <row r="17">
          <cell r="B17">
            <v>-1E-4</v>
          </cell>
        </row>
        <row r="18">
          <cell r="B18" t="str">
            <v>7.449***</v>
          </cell>
        </row>
        <row r="19">
          <cell r="B19">
            <v>-0.10100000000000001</v>
          </cell>
        </row>
        <row r="21">
          <cell r="B21">
            <v>9785</v>
          </cell>
        </row>
        <row r="22">
          <cell r="B22">
            <v>0.04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-0.047***</v>
          </cell>
        </row>
        <row r="9">
          <cell r="B9">
            <v>-1.4999999999999999E-2</v>
          </cell>
        </row>
        <row r="10">
          <cell r="B10" t="str">
            <v>8.648***</v>
          </cell>
        </row>
        <row r="11">
          <cell r="B11">
            <v>-0.01</v>
          </cell>
        </row>
        <row r="13">
          <cell r="B13">
            <v>9785</v>
          </cell>
        </row>
        <row r="14">
          <cell r="B14">
            <v>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3395-80CF-4F38-838F-D1FFAB4F2937}">
  <dimension ref="A1:I31"/>
  <sheetViews>
    <sheetView showGridLines="0" topLeftCell="A7" zoomScaleNormal="100" workbookViewId="0">
      <selection activeCell="I11" sqref="I11"/>
    </sheetView>
  </sheetViews>
  <sheetFormatPr baseColWidth="10" defaultColWidth="9.109375" defaultRowHeight="14.4" x14ac:dyDescent="0.3"/>
  <cols>
    <col min="1" max="1" width="20" customWidth="1"/>
    <col min="2" max="2" width="14.33203125" style="3" customWidth="1"/>
  </cols>
  <sheetData>
    <row r="1" spans="1:9" s="1" customFormat="1" x14ac:dyDescent="0.3">
      <c r="A1" s="27" t="s">
        <v>9</v>
      </c>
      <c r="B1" s="27"/>
    </row>
    <row r="2" spans="1:9" x14ac:dyDescent="0.3">
      <c r="A2" s="28" t="s">
        <v>0</v>
      </c>
      <c r="B2" s="28"/>
    </row>
    <row r="3" spans="1:9" ht="30.75" customHeight="1" x14ac:dyDescent="0.3">
      <c r="B3" s="2" t="s">
        <v>6</v>
      </c>
    </row>
    <row r="4" spans="1:9" x14ac:dyDescent="0.3">
      <c r="A4" s="29" t="s">
        <v>7</v>
      </c>
      <c r="B4" s="28"/>
    </row>
    <row r="5" spans="1:9" x14ac:dyDescent="0.3">
      <c r="B5" s="3" t="s">
        <v>1</v>
      </c>
    </row>
    <row r="6" spans="1:9" x14ac:dyDescent="0.3">
      <c r="A6" s="29" t="s">
        <v>7</v>
      </c>
      <c r="B6" s="28"/>
    </row>
    <row r="7" spans="1:9" x14ac:dyDescent="0.3">
      <c r="A7" t="s">
        <v>10</v>
      </c>
      <c r="B7" s="5" t="str">
        <f>+[1]Sheet1!B8</f>
        <v>0.143***</v>
      </c>
      <c r="E7">
        <v>0.14299999999999999</v>
      </c>
      <c r="F7">
        <f>+EXP(E7)-1</f>
        <v>0.15372980166601047</v>
      </c>
      <c r="G7">
        <f>+F7*100</f>
        <v>15.372980166601046</v>
      </c>
      <c r="H7">
        <v>7984.26</v>
      </c>
      <c r="I7">
        <f>+G7/H7*100</f>
        <v>0.19254107665082357</v>
      </c>
    </row>
    <row r="8" spans="1:9" x14ac:dyDescent="0.3">
      <c r="B8" s="5">
        <f>+[1]Sheet1!B9</f>
        <v>-6.0000000000000001E-3</v>
      </c>
    </row>
    <row r="9" spans="1:9" x14ac:dyDescent="0.3">
      <c r="A9" t="s">
        <v>11</v>
      </c>
      <c r="B9" s="5" t="str">
        <f>+[1]Sheet1!B10</f>
        <v>0.013***</v>
      </c>
    </row>
    <row r="10" spans="1:9" x14ac:dyDescent="0.3">
      <c r="B10" s="5">
        <f>+[1]Sheet1!B11</f>
        <v>-1E-3</v>
      </c>
    </row>
    <row r="11" spans="1:9" x14ac:dyDescent="0.3">
      <c r="A11" t="s">
        <v>12</v>
      </c>
      <c r="B11" s="5" t="str">
        <f>+[1]Sheet1!B12</f>
        <v>-0.0002***</v>
      </c>
    </row>
    <row r="12" spans="1:9" x14ac:dyDescent="0.3">
      <c r="B12" s="5">
        <f>+[1]Sheet1!B13</f>
        <v>-2.0000000000000002E-5</v>
      </c>
    </row>
    <row r="13" spans="1:9" x14ac:dyDescent="0.3">
      <c r="A13" t="s">
        <v>2</v>
      </c>
      <c r="B13" s="5" t="str">
        <f>+[1]Sheet1!B14</f>
        <v>0.132***</v>
      </c>
    </row>
    <row r="14" spans="1:9" x14ac:dyDescent="0.3">
      <c r="B14" s="5">
        <f>+[1]Sheet1!B15</f>
        <v>-1.0999999999999999E-2</v>
      </c>
    </row>
    <row r="15" spans="1:9" x14ac:dyDescent="0.3">
      <c r="A15" t="s">
        <v>3</v>
      </c>
      <c r="B15" s="5" t="str">
        <f>+[1]Sheet1!B16</f>
        <v>0.008***</v>
      </c>
    </row>
    <row r="16" spans="1:9" x14ac:dyDescent="0.3">
      <c r="B16" s="5">
        <f>+[1]Sheet1!B17</f>
        <v>-1E-3</v>
      </c>
    </row>
    <row r="17" spans="1:2" x14ac:dyDescent="0.3">
      <c r="A17" t="s">
        <v>13</v>
      </c>
      <c r="B17" s="5" t="str">
        <f>+[1]Sheet1!B18</f>
        <v>-0.012***</v>
      </c>
    </row>
    <row r="18" spans="1:2" x14ac:dyDescent="0.3">
      <c r="B18" s="5">
        <f>+[1]Sheet1!B19</f>
        <v>-5.0000000000000001E-4</v>
      </c>
    </row>
    <row r="19" spans="1:2" x14ac:dyDescent="0.3">
      <c r="A19" t="s">
        <v>14</v>
      </c>
      <c r="B19" s="5" t="str">
        <f>+[1]Sheet1!B20</f>
        <v>0.054***</v>
      </c>
    </row>
    <row r="20" spans="1:2" x14ac:dyDescent="0.3">
      <c r="B20" s="5">
        <f>+[1]Sheet1!B21</f>
        <v>-2E-3</v>
      </c>
    </row>
    <row r="21" spans="1:2" x14ac:dyDescent="0.3">
      <c r="A21" t="s">
        <v>4</v>
      </c>
      <c r="B21" s="5" t="str">
        <f>+[1]Sheet1!B22</f>
        <v>0.165***</v>
      </c>
    </row>
    <row r="22" spans="1:2" x14ac:dyDescent="0.3">
      <c r="B22" s="5">
        <f>+[1]Sheet1!B23</f>
        <v>-1.6E-2</v>
      </c>
    </row>
    <row r="23" spans="1:2" x14ac:dyDescent="0.3">
      <c r="A23" t="s">
        <v>5</v>
      </c>
      <c r="B23" s="5" t="str">
        <f>+[1]Sheet1!B24</f>
        <v>0.282***</v>
      </c>
    </row>
    <row r="24" spans="1:2" x14ac:dyDescent="0.3">
      <c r="B24" s="5">
        <f>+[1]Sheet1!B25</f>
        <v>-6.0000000000000001E-3</v>
      </c>
    </row>
    <row r="25" spans="1:2" x14ac:dyDescent="0.3">
      <c r="A25" t="s">
        <v>15</v>
      </c>
      <c r="B25" s="5" t="str">
        <f>+[1]Sheet1!B26</f>
        <v>6.667***</v>
      </c>
    </row>
    <row r="26" spans="1:2" x14ac:dyDescent="0.3">
      <c r="B26" s="5">
        <f>+[1]Sheet1!B27</f>
        <v>-4.9000000000000002E-2</v>
      </c>
    </row>
    <row r="27" spans="1:2" x14ac:dyDescent="0.3">
      <c r="A27" s="29" t="s">
        <v>8</v>
      </c>
      <c r="B27" s="29"/>
    </row>
    <row r="28" spans="1:2" x14ac:dyDescent="0.3">
      <c r="A28" t="s">
        <v>16</v>
      </c>
      <c r="B28" s="4">
        <v>9785</v>
      </c>
    </row>
    <row r="29" spans="1:2" ht="16.2" x14ac:dyDescent="0.3">
      <c r="A29" t="s">
        <v>17</v>
      </c>
      <c r="B29" s="3">
        <v>0.47899999999999998</v>
      </c>
    </row>
    <row r="30" spans="1:2" x14ac:dyDescent="0.3">
      <c r="A30" s="28" t="s">
        <v>0</v>
      </c>
      <c r="B30" s="28"/>
    </row>
    <row r="31" spans="1:2" x14ac:dyDescent="0.3">
      <c r="A31" s="26" t="s">
        <v>18</v>
      </c>
      <c r="B31" s="26"/>
    </row>
  </sheetData>
  <mergeCells count="7">
    <mergeCell ref="A31:B31"/>
    <mergeCell ref="A1:B1"/>
    <mergeCell ref="A2:B2"/>
    <mergeCell ref="A4:B4"/>
    <mergeCell ref="A6:B6"/>
    <mergeCell ref="A27:B27"/>
    <mergeCell ref="A30:B3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8D81-4B18-435C-9BD5-ECA2C1190472}">
  <dimension ref="A1:D15"/>
  <sheetViews>
    <sheetView showGridLines="0" zoomScaleNormal="100" workbookViewId="0">
      <selection activeCell="E3" sqref="E3"/>
    </sheetView>
  </sheetViews>
  <sheetFormatPr baseColWidth="10" defaultColWidth="9.109375" defaultRowHeight="14.4" x14ac:dyDescent="0.3"/>
  <cols>
    <col min="1" max="1" width="20" customWidth="1"/>
    <col min="2" max="2" width="14.33203125" style="3" customWidth="1"/>
  </cols>
  <sheetData>
    <row r="1" spans="1:4" s="1" customFormat="1" x14ac:dyDescent="0.3">
      <c r="A1" s="27" t="s">
        <v>81</v>
      </c>
      <c r="B1" s="27"/>
    </row>
    <row r="2" spans="1:4" x14ac:dyDescent="0.3">
      <c r="A2" s="28" t="s">
        <v>0</v>
      </c>
      <c r="B2" s="28"/>
    </row>
    <row r="3" spans="1:4" ht="30.75" customHeight="1" x14ac:dyDescent="0.3">
      <c r="B3" s="2" t="s">
        <v>6</v>
      </c>
    </row>
    <row r="4" spans="1:4" x14ac:dyDescent="0.3">
      <c r="A4" s="29" t="s">
        <v>7</v>
      </c>
      <c r="B4" s="28"/>
    </row>
    <row r="5" spans="1:4" x14ac:dyDescent="0.3">
      <c r="B5" s="3" t="s">
        <v>1</v>
      </c>
    </row>
    <row r="6" spans="1:4" x14ac:dyDescent="0.3">
      <c r="A6" s="29" t="s">
        <v>7</v>
      </c>
      <c r="B6" s="28"/>
    </row>
    <row r="7" spans="1:4" x14ac:dyDescent="0.3">
      <c r="A7" t="s">
        <v>24</v>
      </c>
      <c r="B7" s="5" t="str">
        <f>+[9]Sheet1!B8</f>
        <v>-0.047***</v>
      </c>
      <c r="D7">
        <f>+EXP(-0.047)-1</f>
        <v>-4.5912602409628911E-2</v>
      </c>
    </row>
    <row r="8" spans="1:4" x14ac:dyDescent="0.3">
      <c r="B8" s="5">
        <f>+[9]Sheet1!B9</f>
        <v>-1.4999999999999999E-2</v>
      </c>
      <c r="D8">
        <f>+D7*100</f>
        <v>-4.5912602409628906</v>
      </c>
    </row>
    <row r="9" spans="1:4" x14ac:dyDescent="0.3">
      <c r="A9" t="s">
        <v>15</v>
      </c>
      <c r="B9" s="5" t="str">
        <f>+[9]Sheet1!B10</f>
        <v>8.648***</v>
      </c>
      <c r="D9">
        <f>+D8/'Reg3'!G18</f>
        <v>-5.7503891919387525E-4</v>
      </c>
    </row>
    <row r="10" spans="1:4" x14ac:dyDescent="0.3">
      <c r="B10" s="5">
        <f>+[9]Sheet1!B11</f>
        <v>-0.01</v>
      </c>
      <c r="D10">
        <f>+D9*100</f>
        <v>-5.7503891919387526E-2</v>
      </c>
    </row>
    <row r="11" spans="1:4" x14ac:dyDescent="0.3">
      <c r="A11" s="29" t="s">
        <v>8</v>
      </c>
      <c r="B11" s="29"/>
      <c r="D11">
        <f>+EXP(8.648)</f>
        <v>5698.7378529697417</v>
      </c>
    </row>
    <row r="12" spans="1:4" x14ac:dyDescent="0.3">
      <c r="A12" t="s">
        <v>16</v>
      </c>
      <c r="B12" s="4">
        <f>+[9]Sheet1!B13</f>
        <v>9785</v>
      </c>
    </row>
    <row r="13" spans="1:4" ht="16.2" x14ac:dyDescent="0.3">
      <c r="A13" t="s">
        <v>17</v>
      </c>
      <c r="B13" s="23">
        <f>+[9]Sheet1!B14</f>
        <v>1E-3</v>
      </c>
    </row>
    <row r="14" spans="1:4" x14ac:dyDescent="0.3">
      <c r="A14" s="28" t="s">
        <v>0</v>
      </c>
      <c r="B14" s="28"/>
    </row>
    <row r="15" spans="1:4" x14ac:dyDescent="0.3">
      <c r="A15" s="26" t="s">
        <v>18</v>
      </c>
      <c r="B15" s="26"/>
    </row>
  </sheetData>
  <mergeCells count="7">
    <mergeCell ref="A15:B15"/>
    <mergeCell ref="A1:B1"/>
    <mergeCell ref="A2:B2"/>
    <mergeCell ref="A4:B4"/>
    <mergeCell ref="A6:B6"/>
    <mergeCell ref="A11:B11"/>
    <mergeCell ref="A14:B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CF9-4AFC-437C-BB8E-2CE27F458F8E}">
  <dimension ref="A1:E34"/>
  <sheetViews>
    <sheetView showGridLines="0" topLeftCell="A7" zoomScale="85" zoomScaleNormal="85" workbookViewId="0">
      <selection activeCell="A16" sqref="A16"/>
    </sheetView>
  </sheetViews>
  <sheetFormatPr baseColWidth="10" defaultColWidth="9.109375" defaultRowHeight="14.4" x14ac:dyDescent="0.3"/>
  <cols>
    <col min="1" max="1" width="18.33203125" customWidth="1"/>
    <col min="3" max="3" width="14" customWidth="1"/>
    <col min="4" max="4" width="14.88671875" bestFit="1" customWidth="1"/>
    <col min="5" max="5" width="14.5546875" customWidth="1"/>
  </cols>
  <sheetData>
    <row r="1" spans="1:5" s="1" customFormat="1" x14ac:dyDescent="0.3">
      <c r="A1" s="1" t="s">
        <v>82</v>
      </c>
    </row>
    <row r="3" spans="1:5" x14ac:dyDescent="0.3">
      <c r="A3" s="29" t="s">
        <v>112</v>
      </c>
      <c r="B3" s="28"/>
      <c r="C3" s="28"/>
      <c r="D3" s="28"/>
      <c r="E3" s="28"/>
    </row>
    <row r="4" spans="1:5" x14ac:dyDescent="0.3">
      <c r="B4" s="28" t="s">
        <v>6</v>
      </c>
      <c r="C4" s="28"/>
      <c r="D4" s="28"/>
      <c r="E4" s="28"/>
    </row>
    <row r="5" spans="1:5" x14ac:dyDescent="0.3">
      <c r="B5" s="29" t="s">
        <v>114</v>
      </c>
      <c r="C5" s="28"/>
      <c r="D5" s="28"/>
      <c r="E5" s="28"/>
    </row>
    <row r="6" spans="1:5" x14ac:dyDescent="0.3">
      <c r="B6" s="2" t="s">
        <v>1</v>
      </c>
      <c r="C6" s="2" t="s">
        <v>83</v>
      </c>
      <c r="D6" s="2" t="s">
        <v>1</v>
      </c>
      <c r="E6" s="2" t="s">
        <v>83</v>
      </c>
    </row>
    <row r="7" spans="1:5" x14ac:dyDescent="0.3">
      <c r="B7" s="6" t="s">
        <v>26</v>
      </c>
      <c r="C7" s="6" t="s">
        <v>27</v>
      </c>
      <c r="D7" s="6" t="s">
        <v>84</v>
      </c>
      <c r="E7" s="6" t="s">
        <v>85</v>
      </c>
    </row>
    <row r="8" spans="1:5" x14ac:dyDescent="0.3">
      <c r="A8" s="29" t="s">
        <v>113</v>
      </c>
      <c r="B8" s="28"/>
      <c r="C8" s="28"/>
      <c r="D8" s="28"/>
      <c r="E8" s="28"/>
    </row>
    <row r="9" spans="1:5" x14ac:dyDescent="0.3">
      <c r="A9" t="s">
        <v>24</v>
      </c>
      <c r="B9" s="3" t="s">
        <v>86</v>
      </c>
      <c r="C9" s="3"/>
      <c r="D9" s="3" t="s">
        <v>87</v>
      </c>
      <c r="E9" s="3"/>
    </row>
    <row r="10" spans="1:5" x14ac:dyDescent="0.3">
      <c r="B10" s="3">
        <v>-1.2E-2</v>
      </c>
      <c r="C10" s="3"/>
      <c r="D10" s="3">
        <v>-1.2E-2</v>
      </c>
      <c r="E10" s="3"/>
    </row>
    <row r="11" spans="1:5" x14ac:dyDescent="0.3">
      <c r="A11" t="s">
        <v>3</v>
      </c>
      <c r="B11" s="3" t="s">
        <v>88</v>
      </c>
      <c r="C11" s="3"/>
      <c r="D11" s="3" t="s">
        <v>89</v>
      </c>
      <c r="E11" s="3"/>
    </row>
    <row r="12" spans="1:5" x14ac:dyDescent="0.3">
      <c r="B12" s="3">
        <v>-3.0000000000000001E-3</v>
      </c>
      <c r="C12" s="3"/>
      <c r="D12" s="3">
        <v>-3.0000000000000001E-3</v>
      </c>
      <c r="E12" s="3"/>
    </row>
    <row r="13" spans="1:5" x14ac:dyDescent="0.3">
      <c r="A13" t="s">
        <v>90</v>
      </c>
      <c r="B13" s="3" t="s">
        <v>91</v>
      </c>
      <c r="C13" s="3"/>
      <c r="D13" s="3" t="s">
        <v>92</v>
      </c>
      <c r="E13" s="3"/>
    </row>
    <row r="14" spans="1:5" x14ac:dyDescent="0.3">
      <c r="B14" s="3">
        <v>-4.0000000000000003E-5</v>
      </c>
      <c r="C14" s="3"/>
      <c r="D14" s="3">
        <v>-4.0000000000000003E-5</v>
      </c>
      <c r="E14" s="3"/>
    </row>
    <row r="15" spans="1:5" x14ac:dyDescent="0.3">
      <c r="A15" t="s">
        <v>10</v>
      </c>
      <c r="B15" s="3" t="s">
        <v>93</v>
      </c>
      <c r="C15" s="3"/>
      <c r="D15" s="3" t="s">
        <v>94</v>
      </c>
      <c r="E15" s="3"/>
    </row>
    <row r="16" spans="1:5" x14ac:dyDescent="0.3">
      <c r="B16" s="3">
        <v>-6.0000000000000001E-3</v>
      </c>
      <c r="C16" s="3"/>
      <c r="D16" s="3">
        <v>-6.0000000000000001E-3</v>
      </c>
      <c r="E16" s="3"/>
    </row>
    <row r="17" spans="1:5" x14ac:dyDescent="0.3">
      <c r="A17" t="s">
        <v>95</v>
      </c>
      <c r="B17" s="3" t="s">
        <v>96</v>
      </c>
      <c r="C17" s="3"/>
      <c r="D17" s="3" t="s">
        <v>96</v>
      </c>
      <c r="E17" s="3"/>
    </row>
    <row r="18" spans="1:5" x14ac:dyDescent="0.3">
      <c r="B18" s="3">
        <v>-1E-3</v>
      </c>
      <c r="C18" s="3"/>
      <c r="D18" s="3">
        <v>-1E-3</v>
      </c>
      <c r="E18" s="3"/>
    </row>
    <row r="19" spans="1:5" x14ac:dyDescent="0.3">
      <c r="A19" t="s">
        <v>97</v>
      </c>
      <c r="B19" s="3" t="s">
        <v>98</v>
      </c>
      <c r="C19" s="3"/>
      <c r="D19" s="3" t="s">
        <v>98</v>
      </c>
      <c r="E19" s="3"/>
    </row>
    <row r="20" spans="1:5" x14ac:dyDescent="0.3">
      <c r="B20" s="3">
        <v>-2.0000000000000002E-5</v>
      </c>
      <c r="C20" s="3"/>
      <c r="D20" s="3">
        <v>-2.0000000000000002E-5</v>
      </c>
      <c r="E20" s="3"/>
    </row>
    <row r="21" spans="1:5" x14ac:dyDescent="0.3">
      <c r="A21" t="s">
        <v>99</v>
      </c>
      <c r="B21" s="3" t="s">
        <v>100</v>
      </c>
      <c r="C21" s="3"/>
      <c r="D21" s="3" t="s">
        <v>100</v>
      </c>
      <c r="E21" s="3"/>
    </row>
    <row r="22" spans="1:5" x14ac:dyDescent="0.3">
      <c r="B22" s="3">
        <v>-2E-3</v>
      </c>
      <c r="C22" s="3"/>
      <c r="D22" s="3">
        <v>-2E-3</v>
      </c>
      <c r="E22" s="3"/>
    </row>
    <row r="23" spans="1:5" x14ac:dyDescent="0.3">
      <c r="A23" t="s">
        <v>42</v>
      </c>
      <c r="B23" s="3" t="s">
        <v>101</v>
      </c>
      <c r="C23" s="3"/>
      <c r="D23" s="3" t="s">
        <v>102</v>
      </c>
      <c r="E23" s="3"/>
    </row>
    <row r="24" spans="1:5" x14ac:dyDescent="0.3">
      <c r="B24" s="3">
        <v>-1E-3</v>
      </c>
      <c r="C24" s="3"/>
      <c r="D24" s="3">
        <v>-1E-3</v>
      </c>
      <c r="E24" s="3"/>
    </row>
    <row r="25" spans="1:5" x14ac:dyDescent="0.3">
      <c r="A25" t="s">
        <v>25</v>
      </c>
      <c r="B25" s="3"/>
      <c r="C25" s="8" t="s">
        <v>86</v>
      </c>
      <c r="D25" s="3"/>
      <c r="E25" s="8" t="s">
        <v>87</v>
      </c>
    </row>
    <row r="26" spans="1:5" x14ac:dyDescent="0.3">
      <c r="B26" s="3"/>
      <c r="C26" s="8">
        <v>-1.2E-2</v>
      </c>
      <c r="D26" s="3"/>
      <c r="E26" s="8">
        <v>-1.2E-2</v>
      </c>
    </row>
    <row r="27" spans="1:5" x14ac:dyDescent="0.3">
      <c r="A27" t="s">
        <v>103</v>
      </c>
      <c r="B27" s="3" t="s">
        <v>104</v>
      </c>
      <c r="C27" s="8">
        <v>0</v>
      </c>
      <c r="D27" s="3" t="s">
        <v>108</v>
      </c>
      <c r="E27" s="8">
        <v>0</v>
      </c>
    </row>
    <row r="28" spans="1:5" x14ac:dyDescent="0.3">
      <c r="B28" s="3">
        <v>-7.1999999999999995E-2</v>
      </c>
      <c r="C28" s="8">
        <v>-6.0000000000000001E-3</v>
      </c>
      <c r="D28" s="3">
        <v>-7.0999999999999994E-2</v>
      </c>
      <c r="E28" s="8">
        <v>-6.0000000000000001E-3</v>
      </c>
    </row>
    <row r="29" spans="1:5" x14ac:dyDescent="0.3">
      <c r="A29" s="29" t="s">
        <v>109</v>
      </c>
      <c r="B29" s="28"/>
      <c r="C29" s="28"/>
      <c r="D29" s="28"/>
      <c r="E29" s="28"/>
    </row>
    <row r="30" spans="1:5" x14ac:dyDescent="0.3">
      <c r="A30" t="s">
        <v>16</v>
      </c>
      <c r="B30" s="25">
        <v>9785</v>
      </c>
      <c r="C30" s="25">
        <v>9785</v>
      </c>
      <c r="D30" t="s">
        <v>105</v>
      </c>
    </row>
    <row r="31" spans="1:5" ht="16.2" x14ac:dyDescent="0.3">
      <c r="A31" t="s">
        <v>17</v>
      </c>
      <c r="B31">
        <v>0.36099999999999999</v>
      </c>
      <c r="C31">
        <v>1.0999999999999999E-2</v>
      </c>
      <c r="D31" t="s">
        <v>106</v>
      </c>
    </row>
    <row r="32" spans="1:5" x14ac:dyDescent="0.3">
      <c r="A32" s="29" t="s">
        <v>110</v>
      </c>
      <c r="B32" s="28"/>
      <c r="C32" s="28"/>
      <c r="D32" s="28"/>
      <c r="E32" s="28"/>
    </row>
    <row r="33" spans="1:5" x14ac:dyDescent="0.3">
      <c r="A33" s="26" t="s">
        <v>111</v>
      </c>
      <c r="B33" s="26"/>
      <c r="C33" s="26"/>
      <c r="D33" s="26"/>
      <c r="E33" s="26"/>
    </row>
    <row r="34" spans="1:5" x14ac:dyDescent="0.3">
      <c r="A34" s="35" t="s">
        <v>107</v>
      </c>
      <c r="B34" s="35"/>
      <c r="C34" s="35"/>
      <c r="D34" s="35"/>
      <c r="E34" s="35"/>
    </row>
  </sheetData>
  <mergeCells count="8">
    <mergeCell ref="A3:E3"/>
    <mergeCell ref="B4:E4"/>
    <mergeCell ref="A29:E29"/>
    <mergeCell ref="A32:E32"/>
    <mergeCell ref="A34:E34"/>
    <mergeCell ref="B5:E5"/>
    <mergeCell ref="A8:E8"/>
    <mergeCell ref="A33:E33"/>
  </mergeCells>
  <pageMargins left="0.7" right="0.7" top="0.75" bottom="0.75" header="0.3" footer="0.3"/>
  <ignoredErrors>
    <ignoredError sqref="B7:E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ECD0-C3BE-4ED3-B371-95639DB06682}">
  <dimension ref="A1:B17"/>
  <sheetViews>
    <sheetView showGridLines="0" topLeftCell="A7" zoomScaleNormal="100" workbookViewId="0">
      <selection activeCell="B7" sqref="B7"/>
    </sheetView>
  </sheetViews>
  <sheetFormatPr baseColWidth="10" defaultColWidth="9.109375" defaultRowHeight="14.4" x14ac:dyDescent="0.3"/>
  <cols>
    <col min="1" max="1" width="16" customWidth="1"/>
    <col min="2" max="2" width="15.33203125" style="3" customWidth="1"/>
  </cols>
  <sheetData>
    <row r="1" spans="1:2" s="1" customFormat="1" x14ac:dyDescent="0.3">
      <c r="A1" s="27" t="s">
        <v>20</v>
      </c>
      <c r="B1" s="27"/>
    </row>
    <row r="2" spans="1:2" x14ac:dyDescent="0.3">
      <c r="A2" s="28" t="s">
        <v>0</v>
      </c>
      <c r="B2" s="28"/>
    </row>
    <row r="3" spans="1:2" ht="30.75" customHeight="1" x14ac:dyDescent="0.3">
      <c r="B3" s="2" t="s">
        <v>19</v>
      </c>
    </row>
    <row r="4" spans="1:2" x14ac:dyDescent="0.3">
      <c r="A4" s="29" t="s">
        <v>7</v>
      </c>
      <c r="B4" s="28"/>
    </row>
    <row r="5" spans="1:2" x14ac:dyDescent="0.3">
      <c r="B5" s="3" t="s">
        <v>1</v>
      </c>
    </row>
    <row r="6" spans="1:2" x14ac:dyDescent="0.3">
      <c r="A6" s="29" t="s">
        <v>7</v>
      </c>
      <c r="B6" s="28"/>
    </row>
    <row r="7" spans="1:2" x14ac:dyDescent="0.3">
      <c r="A7" t="s">
        <v>10</v>
      </c>
      <c r="B7" s="8">
        <f>+[2]Sheet1!A2</f>
        <v>982.78499999999997</v>
      </c>
    </row>
    <row r="8" spans="1:2" x14ac:dyDescent="0.3">
      <c r="A8" t="s">
        <v>11</v>
      </c>
      <c r="B8" s="8">
        <f>+[2]Sheet1!A3</f>
        <v>0.193</v>
      </c>
    </row>
    <row r="9" spans="1:2" x14ac:dyDescent="0.3">
      <c r="A9" t="s">
        <v>12</v>
      </c>
      <c r="B9" s="8">
        <f>+[2]Sheet1!A4</f>
        <v>1.6E-2</v>
      </c>
    </row>
    <row r="10" spans="1:2" x14ac:dyDescent="0.3">
      <c r="A10" t="s">
        <v>2</v>
      </c>
      <c r="B10" s="8">
        <f>+[2]Sheet1!A5</f>
        <v>0</v>
      </c>
    </row>
    <row r="11" spans="1:2" x14ac:dyDescent="0.3">
      <c r="A11" t="s">
        <v>3</v>
      </c>
      <c r="B11" s="8">
        <f>+[2]Sheet1!A6</f>
        <v>0.17599999999999999</v>
      </c>
    </row>
    <row r="12" spans="1:2" x14ac:dyDescent="0.3">
      <c r="A12" t="s">
        <v>13</v>
      </c>
      <c r="B12" s="8">
        <f>+[2]Sheet1!A7</f>
        <v>0.01</v>
      </c>
    </row>
    <row r="13" spans="1:2" x14ac:dyDescent="0.3">
      <c r="A13" t="s">
        <v>14</v>
      </c>
      <c r="B13" s="8">
        <f>+[2]Sheet1!A8</f>
        <v>-1.4999999999999999E-2</v>
      </c>
    </row>
    <row r="14" spans="1:2" x14ac:dyDescent="0.3">
      <c r="A14" t="s">
        <v>4</v>
      </c>
      <c r="B14" s="8">
        <f>+[2]Sheet1!A9</f>
        <v>6.9000000000000006E-2</v>
      </c>
    </row>
    <row r="15" spans="1:2" x14ac:dyDescent="0.3">
      <c r="A15" t="s">
        <v>5</v>
      </c>
      <c r="B15" s="8">
        <f>+[2]Sheet1!A10</f>
        <v>0.22500000000000001</v>
      </c>
    </row>
    <row r="16" spans="1:2" x14ac:dyDescent="0.3">
      <c r="A16" t="s">
        <v>15</v>
      </c>
      <c r="B16" s="8">
        <f>+[2]Sheet1!A11</f>
        <v>0.40799999999999997</v>
      </c>
    </row>
    <row r="17" spans="1:2" x14ac:dyDescent="0.3">
      <c r="A17" s="29" t="s">
        <v>8</v>
      </c>
      <c r="B17" s="29"/>
    </row>
  </sheetData>
  <mergeCells count="5">
    <mergeCell ref="A1:B1"/>
    <mergeCell ref="A2:B2"/>
    <mergeCell ref="A4:B4"/>
    <mergeCell ref="A6:B6"/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showGridLines="0" zoomScaleNormal="100" workbookViewId="0">
      <selection activeCell="A20" sqref="A20"/>
    </sheetView>
  </sheetViews>
  <sheetFormatPr baseColWidth="10" defaultColWidth="9.109375" defaultRowHeight="14.4" x14ac:dyDescent="0.3"/>
  <cols>
    <col min="1" max="1" width="20" customWidth="1"/>
    <col min="2" max="2" width="14.33203125" style="3" customWidth="1"/>
  </cols>
  <sheetData>
    <row r="1" spans="1:2" s="1" customFormat="1" x14ac:dyDescent="0.3">
      <c r="A1" s="27" t="s">
        <v>22</v>
      </c>
      <c r="B1" s="27"/>
    </row>
    <row r="2" spans="1:2" x14ac:dyDescent="0.3">
      <c r="A2" s="28" t="s">
        <v>0</v>
      </c>
      <c r="B2" s="28"/>
    </row>
    <row r="3" spans="1:2" ht="30.75" customHeight="1" x14ac:dyDescent="0.3">
      <c r="B3" s="2" t="s">
        <v>6</v>
      </c>
    </row>
    <row r="4" spans="1:2" x14ac:dyDescent="0.3">
      <c r="A4" s="29" t="s">
        <v>7</v>
      </c>
      <c r="B4" s="28"/>
    </row>
    <row r="5" spans="1:2" x14ac:dyDescent="0.3">
      <c r="B5" s="3" t="s">
        <v>1</v>
      </c>
    </row>
    <row r="6" spans="1:2" x14ac:dyDescent="0.3">
      <c r="A6" s="29" t="s">
        <v>7</v>
      </c>
      <c r="B6" s="28"/>
    </row>
    <row r="7" spans="1:2" x14ac:dyDescent="0.3">
      <c r="A7" t="s">
        <v>3</v>
      </c>
      <c r="B7" s="5" t="str">
        <f>+[3]Sheet1!B8</f>
        <v>0.058***</v>
      </c>
    </row>
    <row r="8" spans="1:2" x14ac:dyDescent="0.3">
      <c r="B8" s="5">
        <f>+[3]Sheet1!B9</f>
        <v>-4.0000000000000001E-3</v>
      </c>
    </row>
    <row r="9" spans="1:2" x14ac:dyDescent="0.3">
      <c r="A9" t="s">
        <v>21</v>
      </c>
      <c r="B9" s="5" t="str">
        <f>+[3]Sheet1!B10</f>
        <v>-0.001***</v>
      </c>
    </row>
    <row r="10" spans="1:2" x14ac:dyDescent="0.3">
      <c r="B10" s="5">
        <f>+[3]Sheet1!B11</f>
        <v>-5.0000000000000002E-5</v>
      </c>
    </row>
    <row r="11" spans="1:2" x14ac:dyDescent="0.3">
      <c r="A11" t="s">
        <v>15</v>
      </c>
      <c r="B11" s="5" t="str">
        <f>+[3]Sheet1!B12</f>
        <v>7.429***</v>
      </c>
    </row>
    <row r="12" spans="1:2" x14ac:dyDescent="0.3">
      <c r="B12" s="5">
        <f>+[3]Sheet1!B13</f>
        <v>-7.0000000000000007E-2</v>
      </c>
    </row>
    <row r="13" spans="1:2" x14ac:dyDescent="0.3">
      <c r="A13" s="29" t="s">
        <v>8</v>
      </c>
      <c r="B13" s="29"/>
    </row>
    <row r="14" spans="1:2" x14ac:dyDescent="0.3">
      <c r="A14" t="s">
        <v>16</v>
      </c>
      <c r="B14" s="4">
        <v>9785</v>
      </c>
    </row>
    <row r="15" spans="1:2" ht="16.2" x14ac:dyDescent="0.3">
      <c r="A15" t="s">
        <v>17</v>
      </c>
      <c r="B15" s="3">
        <v>0.03</v>
      </c>
    </row>
    <row r="16" spans="1:2" x14ac:dyDescent="0.3">
      <c r="A16" s="28" t="s">
        <v>0</v>
      </c>
      <c r="B16" s="28"/>
    </row>
    <row r="17" spans="1:2" x14ac:dyDescent="0.3">
      <c r="A17" s="26" t="s">
        <v>18</v>
      </c>
      <c r="B17" s="26"/>
    </row>
  </sheetData>
  <mergeCells count="7">
    <mergeCell ref="A1:B1"/>
    <mergeCell ref="A4:B4"/>
    <mergeCell ref="A17:B17"/>
    <mergeCell ref="A2:B2"/>
    <mergeCell ref="A16:B16"/>
    <mergeCell ref="A6:B6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9C86-2D9C-4DAE-85C9-1B691C1D08E3}">
  <dimension ref="A1:D10"/>
  <sheetViews>
    <sheetView showGridLines="0" zoomScaleNormal="100" workbookViewId="0">
      <selection activeCell="B14" sqref="B14"/>
    </sheetView>
  </sheetViews>
  <sheetFormatPr baseColWidth="10" defaultColWidth="9.109375" defaultRowHeight="14.4" x14ac:dyDescent="0.3"/>
  <cols>
    <col min="1" max="1" width="16" customWidth="1"/>
    <col min="2" max="2" width="15.33203125" style="3" customWidth="1"/>
  </cols>
  <sheetData>
    <row r="1" spans="1:4" s="1" customFormat="1" x14ac:dyDescent="0.3">
      <c r="A1" s="27" t="s">
        <v>20</v>
      </c>
      <c r="B1" s="27"/>
    </row>
    <row r="2" spans="1:4" x14ac:dyDescent="0.3">
      <c r="A2" s="28" t="s">
        <v>0</v>
      </c>
      <c r="B2" s="28"/>
    </row>
    <row r="3" spans="1:4" ht="30.75" customHeight="1" x14ac:dyDescent="0.3">
      <c r="B3" s="2" t="s">
        <v>19</v>
      </c>
    </row>
    <row r="4" spans="1:4" x14ac:dyDescent="0.3">
      <c r="A4" s="29" t="s">
        <v>7</v>
      </c>
      <c r="B4" s="28"/>
    </row>
    <row r="5" spans="1:4" x14ac:dyDescent="0.3">
      <c r="B5" s="3" t="s">
        <v>1</v>
      </c>
      <c r="D5">
        <f>+EXP(0.058)-1</f>
        <v>5.9714995710287599E-2</v>
      </c>
    </row>
    <row r="6" spans="1:4" x14ac:dyDescent="0.3">
      <c r="A6" s="29" t="s">
        <v>7</v>
      </c>
      <c r="B6" s="28"/>
      <c r="D6">
        <f>+D5*100</f>
        <v>5.9714995710287599</v>
      </c>
    </row>
    <row r="7" spans="1:4" x14ac:dyDescent="0.3">
      <c r="A7" t="s">
        <v>3</v>
      </c>
      <c r="B7" s="5">
        <f>+[4]Sheet1!$A$3</f>
        <v>7.4999999999999997E-2</v>
      </c>
      <c r="D7">
        <f>+D6/'Reg3'!G18</f>
        <v>7.4790895725198822E-4</v>
      </c>
    </row>
    <row r="8" spans="1:4" x14ac:dyDescent="0.3">
      <c r="A8" t="s">
        <v>21</v>
      </c>
      <c r="B8" s="5">
        <f>+[4]Sheet1!$A$4</f>
        <v>-1E-3</v>
      </c>
      <c r="D8">
        <f>+D7*100</f>
        <v>7.4790895725198828E-2</v>
      </c>
    </row>
    <row r="9" spans="1:4" x14ac:dyDescent="0.3">
      <c r="A9" t="s">
        <v>15</v>
      </c>
      <c r="B9" s="5">
        <f>+[4]Sheet1!$A$2</f>
        <v>2108.8380000000002</v>
      </c>
    </row>
    <row r="10" spans="1:4" x14ac:dyDescent="0.3">
      <c r="A10" s="29" t="s">
        <v>8</v>
      </c>
      <c r="B10" s="29"/>
    </row>
  </sheetData>
  <mergeCells count="5">
    <mergeCell ref="A1:B1"/>
    <mergeCell ref="A2:B2"/>
    <mergeCell ref="A4:B4"/>
    <mergeCell ref="A6:B6"/>
    <mergeCell ref="A10:B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1E75-2BDB-48CA-A7D2-F5A58344C4E1}">
  <dimension ref="A1:H32"/>
  <sheetViews>
    <sheetView showGridLines="0" tabSelected="1" topLeftCell="A7" zoomScaleNormal="100" workbookViewId="0">
      <selection activeCell="H26" sqref="H26"/>
    </sheetView>
  </sheetViews>
  <sheetFormatPr baseColWidth="10" defaultColWidth="9.109375" defaultRowHeight="14.4" x14ac:dyDescent="0.3"/>
  <cols>
    <col min="1" max="1" width="20" customWidth="1"/>
    <col min="2" max="2" width="14.33203125" style="3" customWidth="1"/>
    <col min="3" max="3" width="8.109375" style="3" bestFit="1" customWidth="1"/>
  </cols>
  <sheetData>
    <row r="1" spans="1:3" s="1" customFormat="1" x14ac:dyDescent="0.3">
      <c r="A1" s="27" t="s">
        <v>23</v>
      </c>
      <c r="B1" s="27"/>
      <c r="C1" s="27"/>
    </row>
    <row r="2" spans="1:3" x14ac:dyDescent="0.3">
      <c r="A2" s="28" t="s">
        <v>0</v>
      </c>
      <c r="B2" s="28"/>
      <c r="C2" s="28"/>
    </row>
    <row r="3" spans="1:3" ht="21.75" customHeight="1" x14ac:dyDescent="0.3">
      <c r="B3" s="30" t="s">
        <v>6</v>
      </c>
      <c r="C3" s="30"/>
    </row>
    <row r="4" spans="1:3" x14ac:dyDescent="0.3">
      <c r="A4" s="31" t="s">
        <v>30</v>
      </c>
      <c r="B4" s="31"/>
      <c r="C4" s="31"/>
    </row>
    <row r="5" spans="1:3" x14ac:dyDescent="0.3">
      <c r="B5" s="3" t="s">
        <v>1</v>
      </c>
      <c r="C5" s="3" t="s">
        <v>1</v>
      </c>
    </row>
    <row r="6" spans="1:3" x14ac:dyDescent="0.3">
      <c r="B6" s="6" t="s">
        <v>26</v>
      </c>
      <c r="C6" s="6" t="s">
        <v>27</v>
      </c>
    </row>
    <row r="7" spans="1:3" x14ac:dyDescent="0.3">
      <c r="A7" s="7" t="s">
        <v>29</v>
      </c>
      <c r="B7"/>
      <c r="C7"/>
    </row>
    <row r="8" spans="1:3" x14ac:dyDescent="0.3">
      <c r="A8" t="s">
        <v>24</v>
      </c>
      <c r="B8" s="5" t="str">
        <f>+[5]Sheet1!B9</f>
        <v>-0.122***</v>
      </c>
      <c r="C8" s="5"/>
    </row>
    <row r="9" spans="1:3" x14ac:dyDescent="0.3">
      <c r="B9" s="5">
        <f>+[5]Sheet1!B10</f>
        <v>-1.2E-2</v>
      </c>
      <c r="C9" s="5"/>
    </row>
    <row r="10" spans="1:3" x14ac:dyDescent="0.3">
      <c r="A10" t="s">
        <v>3</v>
      </c>
      <c r="B10" s="5" t="str">
        <f>+[5]Sheet1!B11</f>
        <v>0.046***</v>
      </c>
      <c r="C10" s="5"/>
    </row>
    <row r="11" spans="1:3" x14ac:dyDescent="0.3">
      <c r="B11" s="5">
        <f>+[5]Sheet1!B12</f>
        <v>-3.0000000000000001E-3</v>
      </c>
      <c r="C11" s="5"/>
    </row>
    <row r="12" spans="1:3" x14ac:dyDescent="0.3">
      <c r="A12" t="s">
        <v>21</v>
      </c>
      <c r="B12" s="5" t="str">
        <f>+[5]Sheet1!B13</f>
        <v>-0.0004***</v>
      </c>
      <c r="C12" s="5"/>
    </row>
    <row r="13" spans="1:3" x14ac:dyDescent="0.3">
      <c r="B13" s="5">
        <f>+[5]Sheet1!B14</f>
        <v>-4.0000000000000003E-5</v>
      </c>
      <c r="C13" s="5"/>
    </row>
    <row r="14" spans="1:3" x14ac:dyDescent="0.3">
      <c r="A14" t="s">
        <v>10</v>
      </c>
      <c r="B14" s="5" t="str">
        <f>+[5]Sheet1!B15</f>
        <v>0.238***</v>
      </c>
      <c r="C14" s="5"/>
    </row>
    <row r="15" spans="1:3" x14ac:dyDescent="0.3">
      <c r="B15" s="5">
        <f>+[5]Sheet1!B16</f>
        <v>-6.0000000000000001E-3</v>
      </c>
      <c r="C15" s="5"/>
    </row>
    <row r="16" spans="1:3" x14ac:dyDescent="0.3">
      <c r="A16" t="s">
        <v>11</v>
      </c>
      <c r="B16" s="5" t="str">
        <f>+[5]Sheet1!B17</f>
        <v>0.016***</v>
      </c>
      <c r="C16" s="5"/>
    </row>
    <row r="17" spans="1:8" x14ac:dyDescent="0.3">
      <c r="B17" s="5">
        <f>+[5]Sheet1!B18</f>
        <v>-1E-3</v>
      </c>
      <c r="C17" s="5"/>
    </row>
    <row r="18" spans="1:8" x14ac:dyDescent="0.3">
      <c r="A18" t="s">
        <v>12</v>
      </c>
      <c r="B18" s="5" t="str">
        <f>+[5]Sheet1!B19</f>
        <v>-0.0002***</v>
      </c>
      <c r="C18" s="5"/>
      <c r="G18" s="3">
        <v>7984.26</v>
      </c>
    </row>
    <row r="19" spans="1:8" x14ac:dyDescent="0.3">
      <c r="B19" s="5">
        <f>+[5]Sheet1!B20</f>
        <v>-2.0000000000000002E-5</v>
      </c>
      <c r="C19" s="5"/>
    </row>
    <row r="20" spans="1:8" x14ac:dyDescent="0.3">
      <c r="A20" t="s">
        <v>14</v>
      </c>
      <c r="B20" s="5" t="str">
        <f>+[5]Sheet1!B21</f>
        <v>0.063***</v>
      </c>
      <c r="C20" s="5"/>
    </row>
    <row r="21" spans="1:8" x14ac:dyDescent="0.3">
      <c r="B21" s="5">
        <f>+[5]Sheet1!B22</f>
        <v>-2E-3</v>
      </c>
      <c r="C21" s="5"/>
    </row>
    <row r="22" spans="1:8" x14ac:dyDescent="0.3">
      <c r="A22" t="s">
        <v>13</v>
      </c>
      <c r="B22" s="5" t="str">
        <f>+[5]Sheet1!B23</f>
        <v>-0.013***</v>
      </c>
      <c r="C22" s="5"/>
      <c r="H22">
        <f>+EXP(-0.136)-1</f>
        <v>-0.12715736751128071</v>
      </c>
    </row>
    <row r="23" spans="1:8" x14ac:dyDescent="0.3">
      <c r="B23" s="5">
        <f>+[5]Sheet1!B24</f>
        <v>-1E-3</v>
      </c>
      <c r="C23" s="5"/>
      <c r="H23">
        <f>+H22*100</f>
        <v>-12.71573675112807</v>
      </c>
    </row>
    <row r="24" spans="1:8" x14ac:dyDescent="0.3">
      <c r="A24" t="s">
        <v>25</v>
      </c>
      <c r="B24" s="5"/>
      <c r="C24" s="5" t="str">
        <f>+[5]Sheet1!C25</f>
        <v>-0.122***</v>
      </c>
      <c r="H24">
        <f>+H23/G18</f>
        <v>-1.5926005354444956E-3</v>
      </c>
    </row>
    <row r="25" spans="1:8" x14ac:dyDescent="0.3">
      <c r="B25" s="5"/>
      <c r="C25" s="5">
        <f>+[5]Sheet1!C26</f>
        <v>-1.2E-2</v>
      </c>
      <c r="E25">
        <f>+EXP(-0.122)-1</f>
        <v>-0.11485163149737287</v>
      </c>
      <c r="H25">
        <f>+H24*100</f>
        <v>-0.15926005354444955</v>
      </c>
    </row>
    <row r="26" spans="1:8" x14ac:dyDescent="0.3">
      <c r="A26" t="s">
        <v>15</v>
      </c>
      <c r="B26" s="5" t="str">
        <f>+[5]Sheet1!B27</f>
        <v>6.186***</v>
      </c>
      <c r="C26" s="5">
        <f>+[5]Sheet1!C27</f>
        <v>0</v>
      </c>
      <c r="E26">
        <f>+E25*100</f>
        <v>-11.485163149737287</v>
      </c>
    </row>
    <row r="27" spans="1:8" x14ac:dyDescent="0.3">
      <c r="B27" s="5">
        <f>+[5]Sheet1!B28</f>
        <v>-7.1999999999999995E-2</v>
      </c>
      <c r="C27" s="5">
        <f>+[5]Sheet1!C28</f>
        <v>-6.0000000000000001E-3</v>
      </c>
      <c r="E27">
        <f>+E26/G18</f>
        <v>-1.4384755944492399E-3</v>
      </c>
    </row>
    <row r="28" spans="1:8" x14ac:dyDescent="0.3">
      <c r="A28" s="31" t="s">
        <v>28</v>
      </c>
      <c r="B28" s="31"/>
      <c r="C28" s="31"/>
      <c r="E28">
        <f>+E27*100</f>
        <v>-0.143847559444924</v>
      </c>
    </row>
    <row r="29" spans="1:8" x14ac:dyDescent="0.3">
      <c r="A29" t="s">
        <v>16</v>
      </c>
      <c r="B29" s="4">
        <f>+[5]Sheet1!B30</f>
        <v>9785</v>
      </c>
      <c r="C29" s="4">
        <f>+[5]Sheet1!C30</f>
        <v>9785</v>
      </c>
    </row>
    <row r="30" spans="1:8" ht="16.2" x14ac:dyDescent="0.3">
      <c r="A30" t="s">
        <v>17</v>
      </c>
      <c r="B30" s="23">
        <f>+[5]Sheet1!B31</f>
        <v>0.36099999999999999</v>
      </c>
      <c r="C30" s="23">
        <f>+[5]Sheet1!C31</f>
        <v>1.0999999999999999E-2</v>
      </c>
    </row>
    <row r="31" spans="1:8" x14ac:dyDescent="0.3">
      <c r="A31" s="7" t="s">
        <v>31</v>
      </c>
      <c r="B31"/>
      <c r="C31"/>
    </row>
    <row r="32" spans="1:8" x14ac:dyDescent="0.3">
      <c r="A32" s="28" t="s">
        <v>18</v>
      </c>
      <c r="B32" s="28"/>
      <c r="C32" s="28"/>
    </row>
  </sheetData>
  <mergeCells count="6">
    <mergeCell ref="A1:C1"/>
    <mergeCell ref="A32:C32"/>
    <mergeCell ref="B3:C3"/>
    <mergeCell ref="A4:C4"/>
    <mergeCell ref="A2:C2"/>
    <mergeCell ref="A28:C28"/>
  </mergeCells>
  <pageMargins left="0.7" right="0.7" top="0.75" bottom="0.75" header="0.3" footer="0.3"/>
  <ignoredErrors>
    <ignoredError sqref="B6:C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D563-C828-467C-B6A5-B75ED254EEE6}">
  <dimension ref="A1:B13"/>
  <sheetViews>
    <sheetView showGridLines="0" zoomScaleNormal="100" workbookViewId="0">
      <selection sqref="A1:B14"/>
    </sheetView>
  </sheetViews>
  <sheetFormatPr baseColWidth="10" defaultColWidth="9.109375" defaultRowHeight="14.4" x14ac:dyDescent="0.3"/>
  <cols>
    <col min="1" max="1" width="16" customWidth="1"/>
    <col min="2" max="2" width="15.33203125" style="3" customWidth="1"/>
  </cols>
  <sheetData>
    <row r="1" spans="1:2" s="1" customFormat="1" x14ac:dyDescent="0.3">
      <c r="A1" s="27" t="s">
        <v>20</v>
      </c>
      <c r="B1" s="27"/>
    </row>
    <row r="2" spans="1:2" x14ac:dyDescent="0.3">
      <c r="A2" s="28" t="s">
        <v>0</v>
      </c>
      <c r="B2" s="28"/>
    </row>
    <row r="3" spans="1:2" ht="30.75" customHeight="1" x14ac:dyDescent="0.3">
      <c r="B3" s="2" t="s">
        <v>19</v>
      </c>
    </row>
    <row r="4" spans="1:2" x14ac:dyDescent="0.3">
      <c r="A4" s="29" t="s">
        <v>7</v>
      </c>
      <c r="B4" s="28"/>
    </row>
    <row r="5" spans="1:2" x14ac:dyDescent="0.3">
      <c r="B5" s="3" t="s">
        <v>1</v>
      </c>
    </row>
    <row r="6" spans="1:2" x14ac:dyDescent="0.3">
      <c r="A6" s="29" t="s">
        <v>7</v>
      </c>
      <c r="B6" s="28"/>
    </row>
    <row r="7" spans="1:2" x14ac:dyDescent="0.3">
      <c r="A7" t="s">
        <v>3</v>
      </c>
      <c r="B7" s="8">
        <f>+[6]Sheet1!A3</f>
        <v>7.1999999999999995E-2</v>
      </c>
    </row>
    <row r="8" spans="1:2" x14ac:dyDescent="0.3">
      <c r="A8" t="s">
        <v>21</v>
      </c>
      <c r="B8" s="8">
        <f>+[6]Sheet1!A4</f>
        <v>-1E-3</v>
      </c>
    </row>
    <row r="9" spans="1:2" x14ac:dyDescent="0.3">
      <c r="A9" t="s">
        <v>24</v>
      </c>
      <c r="B9" s="8">
        <f>+[6]Sheet1!A5</f>
        <v>-0.13600000000000001</v>
      </c>
    </row>
    <row r="10" spans="1:2" x14ac:dyDescent="0.3">
      <c r="A10" t="s">
        <v>32</v>
      </c>
      <c r="B10" s="8">
        <f>+[6]Sheet1!A6</f>
        <v>1.2999999999999999E-2</v>
      </c>
    </row>
    <row r="11" spans="1:2" x14ac:dyDescent="0.3">
      <c r="A11" t="s">
        <v>37</v>
      </c>
      <c r="B11" s="8">
        <f>+[6]Sheet1!A7</f>
        <v>0</v>
      </c>
    </row>
    <row r="12" spans="1:2" x14ac:dyDescent="0.3">
      <c r="A12" t="s">
        <v>15</v>
      </c>
      <c r="B12" s="5">
        <f>+[6]Sheet1!A2</f>
        <v>2150.3969999999999</v>
      </c>
    </row>
    <row r="13" spans="1:2" x14ac:dyDescent="0.3">
      <c r="A13" s="29" t="s">
        <v>8</v>
      </c>
      <c r="B13" s="29"/>
    </row>
  </sheetData>
  <mergeCells count="5">
    <mergeCell ref="A1:B1"/>
    <mergeCell ref="A2:B2"/>
    <mergeCell ref="A4:B4"/>
    <mergeCell ref="A6:B6"/>
    <mergeCell ref="A13:B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0881-F04F-43E2-81A7-A8F8E5348B61}">
  <dimension ref="A1:C32"/>
  <sheetViews>
    <sheetView showGridLines="0" topLeftCell="A16" zoomScaleNormal="100" workbookViewId="0">
      <selection activeCell="A32" sqref="A32:C32"/>
    </sheetView>
  </sheetViews>
  <sheetFormatPr baseColWidth="10" defaultColWidth="9.109375" defaultRowHeight="14.4" x14ac:dyDescent="0.3"/>
  <cols>
    <col min="1" max="1" width="20" customWidth="1"/>
    <col min="2" max="2" width="14.33203125" style="3" customWidth="1"/>
    <col min="3" max="3" width="8.109375" style="3" bestFit="1" customWidth="1"/>
  </cols>
  <sheetData>
    <row r="1" spans="1:3" s="1" customFormat="1" x14ac:dyDescent="0.3">
      <c r="A1" s="27" t="s">
        <v>23</v>
      </c>
      <c r="B1" s="27"/>
      <c r="C1" s="27"/>
    </row>
    <row r="2" spans="1:3" x14ac:dyDescent="0.3">
      <c r="A2" s="28" t="s">
        <v>0</v>
      </c>
      <c r="B2" s="28"/>
      <c r="C2" s="28"/>
    </row>
    <row r="3" spans="1:3" ht="21.75" customHeight="1" x14ac:dyDescent="0.3">
      <c r="B3" s="30" t="s">
        <v>6</v>
      </c>
      <c r="C3" s="30"/>
    </row>
    <row r="4" spans="1:3" x14ac:dyDescent="0.3">
      <c r="A4" s="31" t="s">
        <v>30</v>
      </c>
      <c r="B4" s="31"/>
      <c r="C4" s="31"/>
    </row>
    <row r="5" spans="1:3" x14ac:dyDescent="0.3">
      <c r="B5" s="3" t="s">
        <v>1</v>
      </c>
      <c r="C5" s="3" t="s">
        <v>1</v>
      </c>
    </row>
    <row r="6" spans="1:3" x14ac:dyDescent="0.3">
      <c r="B6" s="6" t="s">
        <v>26</v>
      </c>
      <c r="C6" s="6" t="s">
        <v>27</v>
      </c>
    </row>
    <row r="7" spans="1:3" x14ac:dyDescent="0.3">
      <c r="A7" s="7" t="s">
        <v>29</v>
      </c>
      <c r="B7"/>
      <c r="C7"/>
    </row>
    <row r="8" spans="1:3" x14ac:dyDescent="0.3">
      <c r="A8" t="s">
        <v>24</v>
      </c>
      <c r="B8" s="8" t="str">
        <f>+[7]Sheet1!B9</f>
        <v>-0.136***</v>
      </c>
      <c r="C8" s="8"/>
    </row>
    <row r="9" spans="1:3" x14ac:dyDescent="0.3">
      <c r="B9" s="8">
        <f>+[7]Sheet1!B10</f>
        <v>-1.2E-2</v>
      </c>
      <c r="C9" s="8"/>
    </row>
    <row r="10" spans="1:3" x14ac:dyDescent="0.3">
      <c r="A10" t="s">
        <v>3</v>
      </c>
      <c r="B10" s="8" t="str">
        <f>+[7]Sheet1!B11</f>
        <v>0.050***</v>
      </c>
      <c r="C10" s="8"/>
    </row>
    <row r="11" spans="1:3" x14ac:dyDescent="0.3">
      <c r="B11" s="8">
        <f>+[7]Sheet1!B12</f>
        <v>-3.0000000000000001E-3</v>
      </c>
      <c r="C11" s="8"/>
    </row>
    <row r="12" spans="1:3" x14ac:dyDescent="0.3">
      <c r="A12" t="s">
        <v>21</v>
      </c>
      <c r="B12" s="8" t="str">
        <f>+[7]Sheet1!B13</f>
        <v>-0.0005***</v>
      </c>
      <c r="C12" s="8"/>
    </row>
    <row r="13" spans="1:3" x14ac:dyDescent="0.3">
      <c r="B13" s="8">
        <f>+[7]Sheet1!B14</f>
        <v>-4.0000000000000003E-5</v>
      </c>
      <c r="C13" s="8"/>
    </row>
    <row r="14" spans="1:3" x14ac:dyDescent="0.3">
      <c r="A14" t="s">
        <v>10</v>
      </c>
      <c r="B14" s="8" t="str">
        <f>+[7]Sheet1!B15</f>
        <v>0.247***</v>
      </c>
      <c r="C14" s="8"/>
    </row>
    <row r="15" spans="1:3" x14ac:dyDescent="0.3">
      <c r="B15" s="8">
        <f>+[7]Sheet1!B16</f>
        <v>-6.0000000000000001E-3</v>
      </c>
      <c r="C15" s="8"/>
    </row>
    <row r="16" spans="1:3" x14ac:dyDescent="0.3">
      <c r="A16" t="s">
        <v>11</v>
      </c>
      <c r="B16" s="8" t="str">
        <f>+[7]Sheet1!B17</f>
        <v>0.016***</v>
      </c>
      <c r="C16" s="8"/>
    </row>
    <row r="17" spans="1:3" x14ac:dyDescent="0.3">
      <c r="B17" s="8">
        <f>+[7]Sheet1!B18</f>
        <v>-1E-3</v>
      </c>
      <c r="C17" s="8"/>
    </row>
    <row r="18" spans="1:3" x14ac:dyDescent="0.3">
      <c r="A18" t="s">
        <v>12</v>
      </c>
      <c r="B18" s="8" t="str">
        <f>+[7]Sheet1!B19</f>
        <v>-0.0002***</v>
      </c>
      <c r="C18" s="8"/>
    </row>
    <row r="19" spans="1:3" x14ac:dyDescent="0.3">
      <c r="B19" s="8">
        <f>+[7]Sheet1!B20</f>
        <v>-2.0000000000000002E-5</v>
      </c>
      <c r="C19" s="8"/>
    </row>
    <row r="20" spans="1:3" x14ac:dyDescent="0.3">
      <c r="A20" t="s">
        <v>14</v>
      </c>
      <c r="B20" s="8" t="str">
        <f>+[7]Sheet1!B21</f>
        <v>0.063***</v>
      </c>
      <c r="C20" s="8"/>
    </row>
    <row r="21" spans="1:3" x14ac:dyDescent="0.3">
      <c r="B21" s="8">
        <f>+[7]Sheet1!B22</f>
        <v>-2E-3</v>
      </c>
      <c r="C21" s="8"/>
    </row>
    <row r="22" spans="1:3" x14ac:dyDescent="0.3">
      <c r="A22" t="s">
        <v>13</v>
      </c>
      <c r="B22" s="8" t="str">
        <f>+[7]Sheet1!B23</f>
        <v>-0.014***</v>
      </c>
      <c r="C22" s="8"/>
    </row>
    <row r="23" spans="1:3" x14ac:dyDescent="0.3">
      <c r="B23" s="8">
        <f>+[7]Sheet1!B24</f>
        <v>-1E-3</v>
      </c>
      <c r="C23" s="8"/>
    </row>
    <row r="24" spans="1:3" x14ac:dyDescent="0.3">
      <c r="A24" t="s">
        <v>25</v>
      </c>
      <c r="B24" s="8"/>
      <c r="C24" s="8" t="str">
        <f>+[7]Sheet1!C25</f>
        <v>-0.136***</v>
      </c>
    </row>
    <row r="25" spans="1:3" x14ac:dyDescent="0.3">
      <c r="B25" s="8"/>
      <c r="C25" s="8">
        <f>+[7]Sheet1!C26</f>
        <v>-1.2E-2</v>
      </c>
    </row>
    <row r="26" spans="1:3" x14ac:dyDescent="0.3">
      <c r="A26" t="s">
        <v>15</v>
      </c>
      <c r="B26" s="8" t="str">
        <f>+[7]Sheet1!B27</f>
        <v>6.139***</v>
      </c>
      <c r="C26" s="8">
        <f>+[7]Sheet1!C27</f>
        <v>0</v>
      </c>
    </row>
    <row r="27" spans="1:3" x14ac:dyDescent="0.3">
      <c r="B27" s="8">
        <f>+[7]Sheet1!B28</f>
        <v>-7.0999999999999994E-2</v>
      </c>
      <c r="C27" s="8">
        <f>+[7]Sheet1!C28</f>
        <v>-6.0000000000000001E-3</v>
      </c>
    </row>
    <row r="28" spans="1:3" x14ac:dyDescent="0.3">
      <c r="A28" s="31" t="s">
        <v>28</v>
      </c>
      <c r="B28" s="31"/>
      <c r="C28" s="31"/>
    </row>
    <row r="29" spans="1:3" x14ac:dyDescent="0.3">
      <c r="A29" t="s">
        <v>16</v>
      </c>
      <c r="B29" s="4">
        <f>+[7]Sheet1!B30</f>
        <v>9785</v>
      </c>
      <c r="C29" s="4">
        <f>+[7]Sheet1!C30</f>
        <v>9785</v>
      </c>
    </row>
    <row r="30" spans="1:3" ht="16.2" x14ac:dyDescent="0.3">
      <c r="A30" t="s">
        <v>17</v>
      </c>
      <c r="B30" s="23">
        <f>+[7]Sheet1!B31</f>
        <v>0.372</v>
      </c>
      <c r="C30" s="23">
        <f>+[7]Sheet1!C31</f>
        <v>1.2999999999999999E-2</v>
      </c>
    </row>
    <row r="31" spans="1:3" x14ac:dyDescent="0.3">
      <c r="A31" s="7" t="s">
        <v>31</v>
      </c>
      <c r="B31"/>
      <c r="C31"/>
    </row>
    <row r="32" spans="1:3" x14ac:dyDescent="0.3">
      <c r="A32" s="26" t="s">
        <v>18</v>
      </c>
      <c r="B32" s="26"/>
      <c r="C32" s="26"/>
    </row>
  </sheetData>
  <mergeCells count="6">
    <mergeCell ref="A32:C32"/>
    <mergeCell ref="A1:C1"/>
    <mergeCell ref="A2:C2"/>
    <mergeCell ref="B3:C3"/>
    <mergeCell ref="A4:C4"/>
    <mergeCell ref="A28:C28"/>
  </mergeCells>
  <pageMargins left="0.7" right="0.7" top="0.75" bottom="0.75" header="0.3" footer="0.3"/>
  <ignoredErrors>
    <ignoredError sqref="B6:C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630-0B15-474C-9EF0-21F734385AC4}">
  <dimension ref="A1:L23"/>
  <sheetViews>
    <sheetView showGridLines="0" zoomScaleNormal="100" workbookViewId="0">
      <selection activeCell="L5" sqref="L5"/>
    </sheetView>
  </sheetViews>
  <sheetFormatPr baseColWidth="10" defaultColWidth="9.109375" defaultRowHeight="14.4" x14ac:dyDescent="0.3"/>
  <cols>
    <col min="1" max="1" width="20" customWidth="1"/>
    <col min="2" max="2" width="14.33203125" style="3" customWidth="1"/>
    <col min="10" max="10" width="12.6640625" bestFit="1" customWidth="1"/>
  </cols>
  <sheetData>
    <row r="1" spans="1:12" s="1" customFormat="1" x14ac:dyDescent="0.3">
      <c r="A1" s="27" t="s">
        <v>34</v>
      </c>
      <c r="B1" s="27"/>
    </row>
    <row r="2" spans="1:12" x14ac:dyDescent="0.3">
      <c r="A2" s="28" t="s">
        <v>0</v>
      </c>
      <c r="B2" s="28"/>
    </row>
    <row r="3" spans="1:12" ht="28.5" customHeight="1" x14ac:dyDescent="0.3">
      <c r="B3" s="2" t="s">
        <v>6</v>
      </c>
    </row>
    <row r="4" spans="1:12" x14ac:dyDescent="0.3">
      <c r="A4" s="31" t="s">
        <v>30</v>
      </c>
      <c r="B4" s="31"/>
      <c r="L4">
        <f>+EXP(0.06)-1</f>
        <v>6.1836546545359639E-2</v>
      </c>
    </row>
    <row r="5" spans="1:12" x14ac:dyDescent="0.3">
      <c r="B5" s="3" t="s">
        <v>1</v>
      </c>
      <c r="L5">
        <f>+L4*100</f>
        <v>6.1836546545359639</v>
      </c>
    </row>
    <row r="6" spans="1:12" x14ac:dyDescent="0.3">
      <c r="A6" s="7" t="s">
        <v>35</v>
      </c>
      <c r="B6"/>
      <c r="J6">
        <f>+-0.0002</f>
        <v>-2.0000000000000001E-4</v>
      </c>
      <c r="L6">
        <f>+L5/J11</f>
        <v>7.7448062244164935E-4</v>
      </c>
    </row>
    <row r="7" spans="1:12" x14ac:dyDescent="0.3">
      <c r="A7" t="s">
        <v>3</v>
      </c>
      <c r="B7" s="8" t="str">
        <f>+[8]Sheet1!B8</f>
        <v>0.056***</v>
      </c>
      <c r="J7">
        <f>+EXP(J6)-1</f>
        <v>-1.9998000133325533E-4</v>
      </c>
      <c r="L7">
        <f>+L6*100</f>
        <v>7.7448062244164936E-2</v>
      </c>
    </row>
    <row r="8" spans="1:12" x14ac:dyDescent="0.3">
      <c r="B8" s="8">
        <f>+[8]Sheet1!B9</f>
        <v>-5.0000000000000001E-3</v>
      </c>
      <c r="J8">
        <f>+J7*100</f>
        <v>-1.9998000133325533E-2</v>
      </c>
    </row>
    <row r="9" spans="1:12" x14ac:dyDescent="0.3">
      <c r="A9" t="s">
        <v>21</v>
      </c>
      <c r="B9" s="8" t="str">
        <f>+[8]Sheet1!B10</f>
        <v>-0.001***</v>
      </c>
    </row>
    <row r="10" spans="1:12" x14ac:dyDescent="0.3">
      <c r="B10" s="8">
        <f>+[8]Sheet1!B11</f>
        <v>-1E-4</v>
      </c>
    </row>
    <row r="11" spans="1:12" x14ac:dyDescent="0.3">
      <c r="A11" t="s">
        <v>24</v>
      </c>
      <c r="B11" s="8">
        <f>+[8]Sheet1!B12</f>
        <v>-0.115</v>
      </c>
      <c r="J11">
        <v>7984.26</v>
      </c>
    </row>
    <row r="12" spans="1:12" x14ac:dyDescent="0.3">
      <c r="B12" s="8">
        <f>+[8]Sheet1!B13</f>
        <v>-0.14299999999999999</v>
      </c>
      <c r="J12">
        <f>+J8/J11</f>
        <v>-2.5046779705727936E-6</v>
      </c>
    </row>
    <row r="13" spans="1:12" x14ac:dyDescent="0.3">
      <c r="A13" t="s">
        <v>32</v>
      </c>
      <c r="B13" s="8">
        <f>+[8]Sheet1!B14</f>
        <v>0.01</v>
      </c>
      <c r="J13">
        <f>+J12*100</f>
        <v>-2.5046779705727938E-4</v>
      </c>
    </row>
    <row r="14" spans="1:12" x14ac:dyDescent="0.3">
      <c r="B14" s="8">
        <f>+[8]Sheet1!B15</f>
        <v>-8.0000000000000002E-3</v>
      </c>
    </row>
    <row r="15" spans="1:12" x14ac:dyDescent="0.3">
      <c r="A15" t="s">
        <v>33</v>
      </c>
      <c r="B15" s="8" t="str">
        <f>+[8]Sheet1!B16</f>
        <v>-0.0002**</v>
      </c>
    </row>
    <row r="16" spans="1:12" x14ac:dyDescent="0.3">
      <c r="B16" s="8">
        <f>+[8]Sheet1!B17</f>
        <v>-1E-4</v>
      </c>
    </row>
    <row r="17" spans="1:2" x14ac:dyDescent="0.3">
      <c r="A17" t="s">
        <v>15</v>
      </c>
      <c r="B17" s="8" t="str">
        <f>+[8]Sheet1!B18</f>
        <v>7.449***</v>
      </c>
    </row>
    <row r="18" spans="1:2" x14ac:dyDescent="0.3">
      <c r="B18" s="8">
        <f>+[8]Sheet1!B19</f>
        <v>-0.10100000000000001</v>
      </c>
    </row>
    <row r="19" spans="1:2" x14ac:dyDescent="0.3">
      <c r="A19" s="31" t="s">
        <v>28</v>
      </c>
      <c r="B19" s="31"/>
    </row>
    <row r="20" spans="1:2" x14ac:dyDescent="0.3">
      <c r="A20" t="s">
        <v>16</v>
      </c>
      <c r="B20" s="4">
        <f>+[8]Sheet1!B21</f>
        <v>9785</v>
      </c>
    </row>
    <row r="21" spans="1:2" ht="16.2" x14ac:dyDescent="0.3">
      <c r="A21" t="s">
        <v>17</v>
      </c>
      <c r="B21" s="8">
        <f>+[8]Sheet1!B22</f>
        <v>0.04</v>
      </c>
    </row>
    <row r="22" spans="1:2" x14ac:dyDescent="0.3">
      <c r="A22" s="7" t="s">
        <v>36</v>
      </c>
      <c r="B22"/>
    </row>
    <row r="23" spans="1:2" x14ac:dyDescent="0.3">
      <c r="A23" s="26" t="s">
        <v>18</v>
      </c>
      <c r="B23" s="26"/>
    </row>
  </sheetData>
  <mergeCells count="5">
    <mergeCell ref="A1:B1"/>
    <mergeCell ref="A2:B2"/>
    <mergeCell ref="A4:B4"/>
    <mergeCell ref="A19:B19"/>
    <mergeCell ref="A23:B2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026F-8BC2-4ACC-8A10-6EEA70149009}">
  <dimension ref="A2:H38"/>
  <sheetViews>
    <sheetView showGridLines="0" workbookViewId="0">
      <selection activeCell="C27" sqref="C27"/>
    </sheetView>
  </sheetViews>
  <sheetFormatPr baseColWidth="10" defaultColWidth="11.44140625" defaultRowHeight="14.4" x14ac:dyDescent="0.3"/>
  <cols>
    <col min="1" max="1" width="23.44140625" customWidth="1"/>
  </cols>
  <sheetData>
    <row r="2" spans="1:6" x14ac:dyDescent="0.3">
      <c r="A2" s="32" t="s">
        <v>38</v>
      </c>
      <c r="B2" s="32"/>
      <c r="C2" s="32"/>
      <c r="D2" s="32"/>
      <c r="E2" s="32"/>
      <c r="F2" s="32"/>
    </row>
    <row r="3" spans="1:6" x14ac:dyDescent="0.3">
      <c r="A3" s="33" t="s">
        <v>54</v>
      </c>
      <c r="B3" s="34"/>
      <c r="C3" s="34"/>
      <c r="D3" s="34"/>
      <c r="E3" s="34"/>
      <c r="F3" s="34"/>
    </row>
    <row r="4" spans="1:6" x14ac:dyDescent="0.3">
      <c r="A4" s="9" t="s">
        <v>39</v>
      </c>
      <c r="B4" s="3" t="s">
        <v>40</v>
      </c>
      <c r="C4" s="3" t="s">
        <v>41</v>
      </c>
      <c r="D4" s="3" t="s">
        <v>43</v>
      </c>
      <c r="E4" s="3" t="s">
        <v>44</v>
      </c>
      <c r="F4" s="3" t="s">
        <v>45</v>
      </c>
    </row>
    <row r="5" spans="1:6" x14ac:dyDescent="0.3">
      <c r="A5" s="33" t="s">
        <v>55</v>
      </c>
      <c r="B5" s="33"/>
      <c r="C5" s="33"/>
      <c r="D5" s="33"/>
      <c r="E5" s="33"/>
      <c r="F5" s="33"/>
    </row>
    <row r="6" spans="1:6" x14ac:dyDescent="0.3">
      <c r="A6" s="9" t="s">
        <v>42</v>
      </c>
      <c r="B6" s="4">
        <v>9785</v>
      </c>
      <c r="C6" s="3">
        <v>49.942999999999998</v>
      </c>
      <c r="D6" s="3">
        <v>9.7080000000000002</v>
      </c>
      <c r="E6" s="3">
        <v>24</v>
      </c>
      <c r="F6" s="3">
        <v>72</v>
      </c>
    </row>
    <row r="7" spans="1:6" x14ac:dyDescent="0.3">
      <c r="A7" s="9" t="s">
        <v>10</v>
      </c>
      <c r="B7" s="4">
        <v>9785</v>
      </c>
      <c r="C7" s="3">
        <v>5.1360000000000001</v>
      </c>
      <c r="D7" s="3">
        <v>1.0089999999999999</v>
      </c>
      <c r="E7" s="3">
        <v>1</v>
      </c>
      <c r="F7" s="3">
        <v>9</v>
      </c>
    </row>
    <row r="8" spans="1:6" x14ac:dyDescent="0.3">
      <c r="A8" s="9" t="s">
        <v>3</v>
      </c>
      <c r="B8" s="4">
        <v>9785</v>
      </c>
      <c r="C8" s="3">
        <v>36.438000000000002</v>
      </c>
      <c r="D8" s="3">
        <v>11.936999999999999</v>
      </c>
      <c r="E8" s="3">
        <v>19</v>
      </c>
      <c r="F8" s="3">
        <v>86</v>
      </c>
    </row>
    <row r="9" spans="1:6" x14ac:dyDescent="0.3">
      <c r="A9" s="9" t="s">
        <v>11</v>
      </c>
      <c r="B9" s="4">
        <v>9785</v>
      </c>
      <c r="C9" s="3">
        <v>20.193000000000001</v>
      </c>
      <c r="D9" s="3">
        <v>15.813000000000001</v>
      </c>
      <c r="E9" s="3">
        <v>0</v>
      </c>
      <c r="F9" s="3">
        <v>65</v>
      </c>
    </row>
    <row r="10" spans="1:6" x14ac:dyDescent="0.3">
      <c r="A10" s="9" t="s">
        <v>46</v>
      </c>
      <c r="B10" s="4">
        <v>9785</v>
      </c>
      <c r="C10" s="3">
        <v>6.4390000000000001</v>
      </c>
      <c r="D10" s="3">
        <v>2.8719999999999999</v>
      </c>
      <c r="E10" s="3">
        <v>1</v>
      </c>
      <c r="F10" s="3">
        <v>9</v>
      </c>
    </row>
    <row r="11" spans="1:6" x14ac:dyDescent="0.3">
      <c r="A11" s="9" t="s">
        <v>5</v>
      </c>
      <c r="B11" s="4">
        <v>9785</v>
      </c>
      <c r="C11" s="3">
        <v>2.5129999999999999</v>
      </c>
      <c r="D11" s="3">
        <v>0.97699999999999998</v>
      </c>
      <c r="E11" s="3">
        <v>1</v>
      </c>
      <c r="F11" s="3">
        <v>6</v>
      </c>
    </row>
    <row r="12" spans="1:6" x14ac:dyDescent="0.3">
      <c r="A12" s="33" t="s">
        <v>53</v>
      </c>
      <c r="B12" s="33"/>
      <c r="C12" s="33"/>
      <c r="D12" s="33"/>
      <c r="E12" s="33"/>
      <c r="F12" s="33"/>
    </row>
    <row r="14" spans="1:6" x14ac:dyDescent="0.3">
      <c r="A14" s="32" t="s">
        <v>56</v>
      </c>
      <c r="B14" s="32"/>
      <c r="C14" s="32"/>
      <c r="D14" s="32"/>
    </row>
    <row r="15" spans="1:6" x14ac:dyDescent="0.3">
      <c r="A15" s="33" t="s">
        <v>52</v>
      </c>
      <c r="B15" s="34"/>
      <c r="C15" s="34"/>
      <c r="D15" s="34"/>
      <c r="E15" s="34"/>
      <c r="F15" s="34"/>
    </row>
    <row r="16" spans="1:6" ht="28.8" x14ac:dyDescent="0.3">
      <c r="A16" s="10" t="s">
        <v>47</v>
      </c>
      <c r="B16" s="11" t="s">
        <v>48</v>
      </c>
      <c r="C16" s="11" t="s">
        <v>49</v>
      </c>
      <c r="D16" s="11" t="s">
        <v>50</v>
      </c>
    </row>
    <row r="17" spans="1:8" x14ac:dyDescent="0.3">
      <c r="A17" s="9" t="s">
        <v>51</v>
      </c>
      <c r="B17" s="5">
        <v>0.19053439999999999</v>
      </c>
      <c r="C17" s="5">
        <v>0.18761849999999999</v>
      </c>
      <c r="D17" s="5">
        <v>0.2011559</v>
      </c>
    </row>
    <row r="18" spans="1:8" x14ac:dyDescent="0.3">
      <c r="A18" s="9" t="s">
        <v>76</v>
      </c>
      <c r="B18" s="5">
        <v>3.6648645000000002</v>
      </c>
      <c r="C18" s="5">
        <v>3.7936697000000001</v>
      </c>
      <c r="D18" s="5">
        <v>3.9705585999999999</v>
      </c>
    </row>
    <row r="19" spans="1:8" x14ac:dyDescent="0.3">
      <c r="A19" s="9" t="s">
        <v>77</v>
      </c>
      <c r="B19" s="5">
        <v>1.6223208</v>
      </c>
      <c r="C19" s="5">
        <v>1.7076298000000001</v>
      </c>
      <c r="D19" s="5">
        <v>1.7615902000000001</v>
      </c>
    </row>
    <row r="20" spans="1:8" x14ac:dyDescent="0.3">
      <c r="A20" s="9" t="s">
        <v>78</v>
      </c>
      <c r="B20" s="5">
        <v>19.405860000000001</v>
      </c>
      <c r="C20" s="5">
        <v>20.626216400000001</v>
      </c>
      <c r="D20" s="5">
        <v>20.950764800000002</v>
      </c>
    </row>
    <row r="21" spans="1:8" x14ac:dyDescent="0.3">
      <c r="A21" s="9" t="s">
        <v>79</v>
      </c>
      <c r="B21" s="5">
        <v>4.8064391999999998</v>
      </c>
      <c r="C21" s="5">
        <v>4.9981816999999999</v>
      </c>
      <c r="D21" s="5">
        <v>5.0749202999999996</v>
      </c>
    </row>
    <row r="22" spans="1:8" x14ac:dyDescent="0.3">
      <c r="A22" s="12" t="s">
        <v>80</v>
      </c>
      <c r="B22" s="24">
        <v>70.309981100000002</v>
      </c>
      <c r="C22" s="24">
        <v>68.686683799999997</v>
      </c>
      <c r="D22" s="24">
        <v>68.041010299999996</v>
      </c>
    </row>
    <row r="24" spans="1:8" x14ac:dyDescent="0.3">
      <c r="A24" s="32" t="s">
        <v>74</v>
      </c>
      <c r="B24" s="32"/>
      <c r="C24" s="32"/>
      <c r="D24" s="32"/>
      <c r="E24" s="32"/>
    </row>
    <row r="25" spans="1:8" x14ac:dyDescent="0.3">
      <c r="A25" s="33" t="s">
        <v>61</v>
      </c>
      <c r="B25" s="34"/>
      <c r="C25" s="34"/>
      <c r="D25" s="34"/>
      <c r="E25" s="34"/>
      <c r="F25" s="34"/>
    </row>
    <row r="26" spans="1:8" ht="43.2" x14ac:dyDescent="0.3">
      <c r="A26" s="13" t="s">
        <v>2</v>
      </c>
      <c r="B26" s="14" t="s">
        <v>57</v>
      </c>
      <c r="C26" s="14" t="s">
        <v>58</v>
      </c>
      <c r="D26" s="14" t="s">
        <v>59</v>
      </c>
      <c r="E26" s="14" t="s">
        <v>50</v>
      </c>
    </row>
    <row r="27" spans="1:8" x14ac:dyDescent="0.3">
      <c r="A27" s="15" t="s">
        <v>60</v>
      </c>
      <c r="B27" s="17">
        <v>8178.3837007790617</v>
      </c>
      <c r="C27" s="17">
        <v>1651645.12892057</v>
      </c>
      <c r="D27" s="17">
        <v>9042.8825719145789</v>
      </c>
      <c r="E27" s="17">
        <v>1845881.765029914</v>
      </c>
    </row>
    <row r="28" spans="1:8" x14ac:dyDescent="0.3">
      <c r="A28" s="16" t="s">
        <v>24</v>
      </c>
      <c r="B28" s="18">
        <v>7788.7467482753646</v>
      </c>
      <c r="C28" s="18">
        <v>1480209.2137435901</v>
      </c>
      <c r="D28" s="18">
        <v>8692.2894246356664</v>
      </c>
      <c r="E28" s="18">
        <v>1667633.6329799681</v>
      </c>
    </row>
    <row r="30" spans="1:8" x14ac:dyDescent="0.3">
      <c r="A30" s="32" t="s">
        <v>75</v>
      </c>
      <c r="B30" s="32"/>
      <c r="C30" s="32"/>
      <c r="D30" s="32"/>
      <c r="E30" s="32"/>
      <c r="F30" s="32"/>
      <c r="G30" s="32"/>
      <c r="H30" s="32"/>
    </row>
    <row r="31" spans="1:8" x14ac:dyDescent="0.3">
      <c r="A31" s="21" t="s">
        <v>73</v>
      </c>
      <c r="B31" s="9"/>
      <c r="C31" s="9"/>
      <c r="D31" s="9"/>
      <c r="E31" s="9"/>
      <c r="F31" s="9"/>
    </row>
    <row r="32" spans="1:8" ht="43.2" x14ac:dyDescent="0.3">
      <c r="A32" s="13" t="s">
        <v>62</v>
      </c>
      <c r="B32" s="14" t="s">
        <v>48</v>
      </c>
      <c r="C32" s="14" t="s">
        <v>49</v>
      </c>
      <c r="D32" s="14" t="s">
        <v>50</v>
      </c>
      <c r="E32" s="14" t="s">
        <v>64</v>
      </c>
      <c r="F32" s="14" t="s">
        <v>72</v>
      </c>
      <c r="G32" s="14" t="s">
        <v>65</v>
      </c>
      <c r="H32" s="14" t="s">
        <v>63</v>
      </c>
    </row>
    <row r="33" spans="1:8" x14ac:dyDescent="0.3">
      <c r="A33" s="15" t="s">
        <v>66</v>
      </c>
      <c r="B33" s="17">
        <v>5020.2669999999998</v>
      </c>
      <c r="C33" s="17">
        <v>969589.4</v>
      </c>
      <c r="D33" s="17">
        <v>1146842</v>
      </c>
      <c r="E33" s="20">
        <v>6</v>
      </c>
      <c r="F33" s="20">
        <v>2</v>
      </c>
      <c r="G33" s="4">
        <v>9</v>
      </c>
      <c r="H33" s="4">
        <v>2056</v>
      </c>
    </row>
    <row r="34" spans="1:8" x14ac:dyDescent="0.3">
      <c r="A34" t="s">
        <v>67</v>
      </c>
      <c r="B34" s="19">
        <v>6975.5259999999998</v>
      </c>
      <c r="C34" s="19">
        <v>1368351</v>
      </c>
      <c r="D34" s="19">
        <v>1605467</v>
      </c>
      <c r="E34" s="4">
        <v>6</v>
      </c>
      <c r="F34" s="4">
        <v>2</v>
      </c>
      <c r="G34" s="4">
        <v>9</v>
      </c>
      <c r="H34" s="4">
        <v>1738</v>
      </c>
    </row>
    <row r="35" spans="1:8" x14ac:dyDescent="0.3">
      <c r="A35" t="s">
        <v>68</v>
      </c>
      <c r="B35" s="19">
        <v>8772.84</v>
      </c>
      <c r="C35" s="19">
        <v>1743375.7</v>
      </c>
      <c r="D35" s="19">
        <v>2076154</v>
      </c>
      <c r="E35" s="4">
        <v>6</v>
      </c>
      <c r="F35" s="4">
        <v>2</v>
      </c>
      <c r="G35" s="4">
        <v>9</v>
      </c>
      <c r="H35" s="4">
        <v>2694</v>
      </c>
    </row>
    <row r="36" spans="1:8" x14ac:dyDescent="0.3">
      <c r="A36" t="s">
        <v>69</v>
      </c>
      <c r="B36" s="19">
        <v>9575.7459999999992</v>
      </c>
      <c r="C36" s="19">
        <v>1904861.9</v>
      </c>
      <c r="D36" s="19">
        <v>2271153</v>
      </c>
      <c r="E36" s="4">
        <v>6</v>
      </c>
      <c r="F36" s="4">
        <v>2</v>
      </c>
      <c r="G36" s="4">
        <v>9</v>
      </c>
      <c r="H36" s="4">
        <v>1785</v>
      </c>
    </row>
    <row r="37" spans="1:8" x14ac:dyDescent="0.3">
      <c r="A37" t="s">
        <v>70</v>
      </c>
      <c r="B37" s="19">
        <v>9742.3430000000008</v>
      </c>
      <c r="C37" s="19">
        <v>1891623.7</v>
      </c>
      <c r="D37" s="19">
        <v>2328023</v>
      </c>
      <c r="E37" s="4">
        <v>6</v>
      </c>
      <c r="F37" s="4">
        <v>3</v>
      </c>
      <c r="G37" s="4">
        <v>9</v>
      </c>
      <c r="H37" s="4">
        <v>1190</v>
      </c>
    </row>
    <row r="38" spans="1:8" x14ac:dyDescent="0.3">
      <c r="A38" s="16" t="s">
        <v>71</v>
      </c>
      <c r="B38" s="18">
        <v>10437.092000000001</v>
      </c>
      <c r="C38" s="18">
        <v>1882181.9</v>
      </c>
      <c r="D38" s="18">
        <v>2723351</v>
      </c>
      <c r="E38" s="22">
        <v>5</v>
      </c>
      <c r="F38" s="22">
        <v>2</v>
      </c>
      <c r="G38" s="22">
        <v>9</v>
      </c>
      <c r="H38" s="22">
        <v>322</v>
      </c>
    </row>
  </sheetData>
  <mergeCells count="9">
    <mergeCell ref="A30:H30"/>
    <mergeCell ref="A25:F25"/>
    <mergeCell ref="A24:E24"/>
    <mergeCell ref="A2:F2"/>
    <mergeCell ref="A3:F3"/>
    <mergeCell ref="A5:F5"/>
    <mergeCell ref="A12:F12"/>
    <mergeCell ref="A15:F15"/>
    <mergeCell ref="A14:D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Reg1</vt:lpstr>
      <vt:lpstr>T1</vt:lpstr>
      <vt:lpstr>Reg2</vt:lpstr>
      <vt:lpstr>T2</vt:lpstr>
      <vt:lpstr>Reg3</vt:lpstr>
      <vt:lpstr>T3</vt:lpstr>
      <vt:lpstr>Reg4</vt:lpstr>
      <vt:lpstr>Reg5</vt:lpstr>
      <vt:lpstr>Tablas Stat</vt:lpstr>
      <vt:lpstr>Reg6</vt:lpstr>
      <vt:lpstr>Reg_Comparativa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Hernández</dc:creator>
  <cp:lastModifiedBy>Merit Salome Tejeda Amaya</cp:lastModifiedBy>
  <dcterms:created xsi:type="dcterms:W3CDTF">2023-09-12T17:19:53Z</dcterms:created>
  <dcterms:modified xsi:type="dcterms:W3CDTF">2023-09-15T22:29:32Z</dcterms:modified>
</cp:coreProperties>
</file>