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islavchernienko/Desktop/Лабы/2.5.1/"/>
    </mc:Choice>
  </mc:AlternateContent>
  <xr:revisionPtr revIDLastSave="0" documentId="13_ncr:1_{0E62DBC8-C2E1-EE49-8046-4EF6CD8D6147}" xr6:coauthVersionLast="47" xr6:coauthVersionMax="47" xr10:uidLastSave="{00000000-0000-0000-0000-000000000000}"/>
  <bookViews>
    <workbookView xWindow="0" yWindow="500" windowWidth="25600" windowHeight="14020" xr2:uid="{E5CFA479-68D7-2943-8B92-33F77FF5579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B5" i="1"/>
  <c r="B4" i="1"/>
  <c r="B6" i="1"/>
  <c r="I3" i="1"/>
  <c r="I4" i="1"/>
  <c r="I5" i="1"/>
  <c r="I6" i="1"/>
  <c r="I2" i="1"/>
  <c r="F3" i="1"/>
  <c r="F4" i="1"/>
  <c r="F5" i="1"/>
  <c r="F6" i="1"/>
  <c r="F2" i="1"/>
  <c r="J18" i="1"/>
  <c r="J15" i="1"/>
  <c r="J12" i="1"/>
  <c r="H20" i="1"/>
  <c r="H19" i="1"/>
  <c r="H17" i="1"/>
  <c r="H16" i="1"/>
  <c r="H14" i="1"/>
  <c r="H13" i="1"/>
  <c r="H11" i="1"/>
  <c r="H10" i="1"/>
  <c r="H9" i="1"/>
  <c r="B17" i="1"/>
  <c r="B16" i="1"/>
  <c r="B3" i="1"/>
  <c r="C3" i="1" s="1"/>
  <c r="B2" i="1"/>
  <c r="C2" i="1" s="1"/>
  <c r="F20" i="1"/>
  <c r="E20" i="1"/>
  <c r="D20" i="1"/>
  <c r="C20" i="1"/>
  <c r="B20" i="1"/>
  <c r="E19" i="1"/>
  <c r="D19" i="1"/>
  <c r="B19" i="1"/>
  <c r="F19" i="1"/>
  <c r="C19" i="1"/>
  <c r="F18" i="1"/>
  <c r="E18" i="1"/>
  <c r="D18" i="1"/>
  <c r="C18" i="1"/>
  <c r="B18" i="1"/>
  <c r="F17" i="1"/>
  <c r="E17" i="1"/>
  <c r="D17" i="1"/>
  <c r="C17" i="1"/>
  <c r="F16" i="1"/>
  <c r="E16" i="1"/>
  <c r="D16" i="1"/>
  <c r="C16" i="1"/>
  <c r="F15" i="1"/>
  <c r="E15" i="1"/>
  <c r="D15" i="1"/>
  <c r="C15" i="1"/>
  <c r="B15" i="1"/>
  <c r="F14" i="1"/>
  <c r="E14" i="1"/>
  <c r="D14" i="1"/>
  <c r="C14" i="1"/>
  <c r="B14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<sst xmlns="http://schemas.openxmlformats.org/spreadsheetml/2006/main" count="18" uniqueCount="18">
  <si>
    <t>∆P, Па</t>
  </si>
  <si>
    <t>h_спирта, мм</t>
  </si>
  <si>
    <t>∆P_спирта, Па</t>
  </si>
  <si>
    <t>d_косвен, мм</t>
  </si>
  <si>
    <t>d_прям, мм</t>
  </si>
  <si>
    <t>sigma_воды, Н/м</t>
  </si>
  <si>
    <t>h1_воды, мм</t>
  </si>
  <si>
    <t>h2_воды, мм</t>
  </si>
  <si>
    <t>∆h, мм</t>
  </si>
  <si>
    <t>∆P1_воды, Па</t>
  </si>
  <si>
    <t>∆P2_воды, Па</t>
  </si>
  <si>
    <t>T, °С</t>
  </si>
  <si>
    <t>∆P1, Па</t>
  </si>
  <si>
    <t>∆P2, Па</t>
  </si>
  <si>
    <t>∆P3, Па</t>
  </si>
  <si>
    <t>∆P4, Па</t>
  </si>
  <si>
    <t>∆P5, Па</t>
  </si>
  <si>
    <t>T, ˚C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</si>
</sst>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1" xfId="0" applyFill="1" applyBorder="1"/>
    <xf numFmtId="0" fontId="0" fillId="0" borderId="3" xfId="0" applyBorder="1"/>
    <xf numFmtId="0" fontId="1" fillId="2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</a:t>
            </a:r>
            <a:r>
              <a:rPr lang="ru-RU" baseline="0"/>
              <a:t> от </a:t>
            </a:r>
            <a:r>
              <a:rPr lang="en-US" baseline="0"/>
              <a:t>∆P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Лист1!$H$9:$H$20</c:f>
              <c:numCache>
                <c:formatCode>General</c:formatCode>
                <c:ptCount val="12"/>
                <c:pt idx="0">
                  <c:v>281.97492237599999</c:v>
                </c:pt>
                <c:pt idx="1">
                  <c:v>280.38722574100001</c:v>
                </c:pt>
                <c:pt idx="2">
                  <c:v>278.79952910599997</c:v>
                </c:pt>
                <c:pt idx="4">
                  <c:v>277.84691112500002</c:v>
                </c:pt>
                <c:pt idx="5">
                  <c:v>276.89429314400002</c:v>
                </c:pt>
                <c:pt idx="7">
                  <c:v>274.67151785499999</c:v>
                </c:pt>
                <c:pt idx="8">
                  <c:v>273.08382122</c:v>
                </c:pt>
                <c:pt idx="10">
                  <c:v>272.131203239</c:v>
                </c:pt>
                <c:pt idx="11">
                  <c:v>270.86104593099998</c:v>
                </c:pt>
              </c:numCache>
            </c:numRef>
          </c:xVal>
          <c:yVal>
            <c:numRef>
              <c:f>Лист1!$I$9:$I$20</c:f>
              <c:numCache>
                <c:formatCode>General</c:formatCode>
                <c:ptCount val="12"/>
                <c:pt idx="0">
                  <c:v>25.1</c:v>
                </c:pt>
                <c:pt idx="1">
                  <c:v>28.1</c:v>
                </c:pt>
                <c:pt idx="2">
                  <c:v>31</c:v>
                </c:pt>
                <c:pt idx="4">
                  <c:v>37</c:v>
                </c:pt>
                <c:pt idx="5">
                  <c:v>40</c:v>
                </c:pt>
                <c:pt idx="7">
                  <c:v>45.9</c:v>
                </c:pt>
                <c:pt idx="8">
                  <c:v>48.9</c:v>
                </c:pt>
                <c:pt idx="10">
                  <c:v>54.8</c:v>
                </c:pt>
                <c:pt idx="11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A-DE45-B567-042B5956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639647"/>
        <c:axId val="714462543"/>
      </c:scatterChart>
      <c:valAx>
        <c:axId val="759639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4462543"/>
        <c:crosses val="autoZero"/>
        <c:crossBetween val="midCat"/>
      </c:valAx>
      <c:valAx>
        <c:axId val="71446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9639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10160</xdr:colOff>
      <xdr:row>6</xdr:row>
      <xdr:rowOff>193040</xdr:rowOff>
    </xdr:from>
    <xdr:to>
      <xdr:col>18</xdr:col>
      <xdr:colOff>579120</xdr:colOff>
      <xdr:row>28</xdr:row>
      <xdr:rowOff>30480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19A3D6C2-EE65-464C-BD06-DA2C9A008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749AA-5913-9341-8F05-1E50ACB32084}">
  <dimension ref="A1:K20"/>
  <sheetViews>
    <sheetView tabSelected="1" zoomScale="125" workbookViewId="0">
      <selection activeCell="C19" sqref="C19"/>
    </sheetView>
  </sheetViews>
  <sheetFormatPr baseColWidth="10" defaultRowHeight="16" x14ac:dyDescent="0.2"/>
  <cols>
    <col min="1" max="1" width="12.5" customWidth="1"/>
    <col min="2" max="2" width="12.6640625" customWidth="1"/>
    <col min="3" max="3" width="12.1640625" customWidth="1"/>
    <col min="4" max="4" width="11.1640625" customWidth="1"/>
    <col min="5" max="6" width="11.83203125" customWidth="1"/>
    <col min="7" max="7" width="15.83203125" customWidth="1"/>
    <col min="8" max="8" width="12.6640625" customWidth="1"/>
    <col min="9" max="9" width="12.83203125" customWidth="1"/>
  </cols>
  <sheetData>
    <row r="1" spans="1:11" x14ac:dyDescent="0.2">
      <c r="A1" s="2" t="s">
        <v>1</v>
      </c>
      <c r="B1" s="2" t="s">
        <v>2</v>
      </c>
      <c r="C1" s="2" t="s">
        <v>3</v>
      </c>
      <c r="D1" s="2" t="s">
        <v>4</v>
      </c>
      <c r="E1" s="2" t="s">
        <v>6</v>
      </c>
      <c r="F1" s="2" t="s">
        <v>9</v>
      </c>
      <c r="G1" s="2" t="s">
        <v>5</v>
      </c>
      <c r="H1" s="2" t="s">
        <v>7</v>
      </c>
      <c r="I1" s="2" t="s">
        <v>10</v>
      </c>
    </row>
    <row r="2" spans="1:11" x14ac:dyDescent="0.2">
      <c r="A2" s="1">
        <v>39</v>
      </c>
      <c r="B2" s="1">
        <f>0.039*0.2*9.80665*809.5</f>
        <v>61.920168765</v>
      </c>
      <c r="C2" s="1">
        <f>22.75*10^-3 * 2 / B2 * 10^3 * 2</f>
        <v>1.4696342373575246</v>
      </c>
      <c r="D2" s="1">
        <v>1.2</v>
      </c>
      <c r="E2" s="3">
        <v>110</v>
      </c>
      <c r="F2" s="3">
        <f>E2*0.2*9.80665*0.8095</f>
        <v>174.64662984999998</v>
      </c>
      <c r="G2" s="1">
        <f>E2*22.75*10^-3/39</f>
        <v>6.4166666666666664E-2</v>
      </c>
      <c r="H2" s="1">
        <v>178</v>
      </c>
      <c r="I2" s="1">
        <f>H2*0.2*9.80665*0.8095</f>
        <v>282.61000102999998</v>
      </c>
    </row>
    <row r="3" spans="1:11" x14ac:dyDescent="0.2">
      <c r="A3" s="1">
        <v>40</v>
      </c>
      <c r="B3" s="1">
        <f>0.04*0.2*9.80665*809.5</f>
        <v>63.5078654</v>
      </c>
      <c r="C3" s="1">
        <f>22.75*10^-3 * 2 / B3 * 10^3 * 2</f>
        <v>1.4328933814235867</v>
      </c>
      <c r="D3" s="2" t="s">
        <v>8</v>
      </c>
      <c r="E3" s="1">
        <v>112</v>
      </c>
      <c r="F3" s="3">
        <f t="shared" ref="F3:F6" si="0">E3*0.2*9.80665*0.8095</f>
        <v>177.82202312000001</v>
      </c>
      <c r="G3" s="1">
        <f t="shared" ref="G3:G6" si="1">E3*22.75*10^-3/39</f>
        <v>6.533333333333334E-2</v>
      </c>
      <c r="H3" s="1">
        <v>179</v>
      </c>
      <c r="I3" s="1">
        <f t="shared" ref="I3:I6" si="2">H3*0.2*9.80665*0.8095</f>
        <v>284.19769766500002</v>
      </c>
    </row>
    <row r="4" spans="1:11" x14ac:dyDescent="0.2">
      <c r="A4" s="1">
        <v>40</v>
      </c>
      <c r="B4" s="1">
        <f>0.04*0.2*9.80665*809.5</f>
        <v>63.5078654</v>
      </c>
      <c r="C4" s="1">
        <f t="shared" ref="C4:C6" si="3">22.75*10^-3 * 2 / B4 * 10^3 * 2</f>
        <v>1.4328933814235867</v>
      </c>
      <c r="D4" s="4">
        <v>1.45</v>
      </c>
      <c r="E4" s="1">
        <v>112</v>
      </c>
      <c r="F4" s="3">
        <f t="shared" si="0"/>
        <v>177.82202312000001</v>
      </c>
      <c r="G4" s="1">
        <f t="shared" si="1"/>
        <v>6.533333333333334E-2</v>
      </c>
      <c r="H4" s="1">
        <v>181</v>
      </c>
      <c r="I4" s="1">
        <f t="shared" si="2"/>
        <v>287.37309093500005</v>
      </c>
    </row>
    <row r="5" spans="1:11" x14ac:dyDescent="0.2">
      <c r="A5" s="1">
        <v>41</v>
      </c>
      <c r="B5" s="1">
        <f>0.041*0.2*9.80665*809.5</f>
        <v>65.095562035</v>
      </c>
      <c r="C5" s="1">
        <f t="shared" si="3"/>
        <v>1.3979447623644747</v>
      </c>
      <c r="D5">
        <v>2.1</v>
      </c>
      <c r="E5" s="4">
        <v>111</v>
      </c>
      <c r="F5" s="3">
        <f t="shared" si="0"/>
        <v>176.23432648500003</v>
      </c>
      <c r="G5" s="1">
        <f t="shared" si="1"/>
        <v>6.4750000000000002E-2</v>
      </c>
      <c r="H5" s="1">
        <v>181</v>
      </c>
      <c r="I5" s="1">
        <f t="shared" si="2"/>
        <v>287.37309093500005</v>
      </c>
    </row>
    <row r="6" spans="1:11" x14ac:dyDescent="0.2">
      <c r="A6" s="1">
        <v>39</v>
      </c>
      <c r="B6" s="1">
        <f t="shared" ref="B6" si="4">0.039*0.2*9.80665*809.5</f>
        <v>61.920168765</v>
      </c>
      <c r="C6" s="1">
        <f t="shared" si="3"/>
        <v>1.4696342373575246</v>
      </c>
      <c r="D6">
        <v>0.65</v>
      </c>
      <c r="E6" s="4">
        <v>112</v>
      </c>
      <c r="F6" s="3">
        <f t="shared" si="0"/>
        <v>177.82202312000001</v>
      </c>
      <c r="G6" s="1">
        <f t="shared" si="1"/>
        <v>6.533333333333334E-2</v>
      </c>
      <c r="H6" s="1">
        <v>180</v>
      </c>
      <c r="I6" s="1">
        <f t="shared" si="2"/>
        <v>285.78539430000001</v>
      </c>
    </row>
    <row r="8" spans="1:11" x14ac:dyDescent="0.2">
      <c r="A8" s="2" t="s">
        <v>11</v>
      </c>
      <c r="B8" s="2" t="s">
        <v>12</v>
      </c>
      <c r="C8" s="6" t="s">
        <v>13</v>
      </c>
      <c r="D8" s="2" t="s">
        <v>14</v>
      </c>
      <c r="E8" s="2" t="s">
        <v>15</v>
      </c>
      <c r="F8" s="2" t="s">
        <v>16</v>
      </c>
      <c r="H8" s="2" t="s">
        <v>0</v>
      </c>
      <c r="I8" s="2" t="s">
        <v>17</v>
      </c>
    </row>
    <row r="9" spans="1:11" x14ac:dyDescent="0.2">
      <c r="A9" s="5">
        <v>25.1</v>
      </c>
      <c r="B9" s="1">
        <v>347.15540999999996</v>
      </c>
      <c r="C9" s="1">
        <v>349.11673999999999</v>
      </c>
      <c r="D9" s="1">
        <v>349.11673999999999</v>
      </c>
      <c r="E9" s="1">
        <v>347.15540999999996</v>
      </c>
      <c r="F9" s="1">
        <v>349.11673999999999</v>
      </c>
      <c r="H9" s="1">
        <f>348.332208*0.8095</f>
        <v>281.97492237599999</v>
      </c>
      <c r="I9" s="1">
        <v>25.1</v>
      </c>
    </row>
    <row r="10" spans="1:11" x14ac:dyDescent="0.2">
      <c r="A10" s="1">
        <v>28.1</v>
      </c>
      <c r="B10" s="1">
        <v>347.15540999999996</v>
      </c>
      <c r="C10" s="1">
        <v>347.15540999999996</v>
      </c>
      <c r="D10" s="1">
        <v>345.19407999999999</v>
      </c>
      <c r="E10" s="1">
        <v>347.15540999999996</v>
      </c>
      <c r="F10" s="1">
        <v>345.19407999999999</v>
      </c>
      <c r="H10" s="1">
        <f>346.370878*0.8095</f>
        <v>280.38722574100001</v>
      </c>
      <c r="I10" s="1">
        <v>28.1</v>
      </c>
    </row>
    <row r="11" spans="1:11" x14ac:dyDescent="0.2">
      <c r="A11" s="1">
        <v>31</v>
      </c>
      <c r="B11" s="1">
        <v>343.23274999999995</v>
      </c>
      <c r="C11" s="1">
        <v>343.23274999999995</v>
      </c>
      <c r="D11" s="1">
        <v>343.23274999999995</v>
      </c>
      <c r="E11" s="1">
        <v>345.19407999999999</v>
      </c>
      <c r="F11" s="1">
        <v>347.15540999999996</v>
      </c>
      <c r="H11" s="1">
        <f>344.409548*0.8095</f>
        <v>278.79952910599997</v>
      </c>
      <c r="I11" s="1">
        <v>31</v>
      </c>
    </row>
    <row r="12" spans="1:11" x14ac:dyDescent="0.2">
      <c r="A12" s="1">
        <v>33.9</v>
      </c>
      <c r="B12" s="1">
        <v>345.19407999999999</v>
      </c>
      <c r="C12" s="1">
        <v>345.19407999999999</v>
      </c>
      <c r="D12" s="1">
        <v>347.15540999999996</v>
      </c>
      <c r="E12" s="1">
        <v>347.15540999999996</v>
      </c>
      <c r="F12" s="1">
        <v>347.15540999999996</v>
      </c>
      <c r="J12" s="1">
        <f>346.370878*0.8095</f>
        <v>280.38722574100001</v>
      </c>
      <c r="K12" s="1">
        <v>33.9</v>
      </c>
    </row>
    <row r="13" spans="1:11" x14ac:dyDescent="0.2">
      <c r="A13" s="1">
        <v>37</v>
      </c>
      <c r="B13" s="1">
        <v>343.23275000000001</v>
      </c>
      <c r="C13" s="1">
        <v>343.23275000000001</v>
      </c>
      <c r="D13" s="1">
        <v>343.23275000000001</v>
      </c>
      <c r="E13" s="1">
        <v>343.23275000000001</v>
      </c>
      <c r="F13" s="1">
        <v>343.23275000000001</v>
      </c>
      <c r="H13" s="1">
        <f>343.23275*0.8095</f>
        <v>277.84691112500002</v>
      </c>
      <c r="I13" s="1">
        <v>37</v>
      </c>
    </row>
    <row r="14" spans="1:11" x14ac:dyDescent="0.2">
      <c r="A14" s="1">
        <v>40</v>
      </c>
      <c r="B14" s="1">
        <f>0.2*9.80665*175</f>
        <v>343.23275000000001</v>
      </c>
      <c r="C14" s="1">
        <f>0.2*9.80665*174</f>
        <v>341.27141999999998</v>
      </c>
      <c r="D14" s="1">
        <f>0.2*9.80665*174</f>
        <v>341.27141999999998</v>
      </c>
      <c r="E14" s="1">
        <f>0.2*9.80665*174</f>
        <v>341.27141999999998</v>
      </c>
      <c r="F14" s="1">
        <f>0.2*9.80665*175</f>
        <v>343.23275000000001</v>
      </c>
      <c r="H14" s="1">
        <f>342.055952*0.8095</f>
        <v>276.89429314400002</v>
      </c>
      <c r="I14" s="1">
        <v>40</v>
      </c>
    </row>
    <row r="15" spans="1:11" x14ac:dyDescent="0.2">
      <c r="A15" s="1">
        <v>43</v>
      </c>
      <c r="B15" s="1">
        <f>0.2*9.80665*175</f>
        <v>343.23275000000001</v>
      </c>
      <c r="C15" s="1">
        <f>0.2*9.80665*175</f>
        <v>343.23275000000001</v>
      </c>
      <c r="D15" s="1">
        <f>0.2*9.80665*175</f>
        <v>343.23275000000001</v>
      </c>
      <c r="E15" s="1">
        <f>0.2*9.80665*175</f>
        <v>343.23275000000001</v>
      </c>
      <c r="F15" s="1">
        <f>0.2*9.80665*175</f>
        <v>343.23275000000001</v>
      </c>
      <c r="J15" s="1">
        <f>343.23275*0.8095</f>
        <v>277.84691112500002</v>
      </c>
      <c r="K15" s="1">
        <v>43</v>
      </c>
    </row>
    <row r="16" spans="1:11" x14ac:dyDescent="0.2">
      <c r="A16" s="1">
        <v>45.9</v>
      </c>
      <c r="B16" s="1">
        <f>0.2*9.80665*172</f>
        <v>337.34876000000003</v>
      </c>
      <c r="C16" s="1">
        <f>0.2*9.80665*173</f>
        <v>339.31009</v>
      </c>
      <c r="D16" s="1">
        <f>0.2*9.80665*173</f>
        <v>339.31009</v>
      </c>
      <c r="E16" s="1">
        <f>0.2*9.80665*173</f>
        <v>339.31009</v>
      </c>
      <c r="F16" s="1">
        <f>0.2*9.80665*174</f>
        <v>341.27141999999998</v>
      </c>
      <c r="H16" s="1">
        <f>339.31009*0.8095</f>
        <v>274.67151785499999</v>
      </c>
      <c r="I16" s="1">
        <v>45.9</v>
      </c>
    </row>
    <row r="17" spans="1:11" x14ac:dyDescent="0.2">
      <c r="A17" s="1">
        <v>48.9</v>
      </c>
      <c r="B17" s="1">
        <f>0.2*9.80665*172</f>
        <v>337.34876000000003</v>
      </c>
      <c r="C17" s="1">
        <f>0.2*9.80665*172</f>
        <v>337.34876000000003</v>
      </c>
      <c r="D17" s="1">
        <f>0.2*9.80665*172</f>
        <v>337.34876000000003</v>
      </c>
      <c r="E17" s="1">
        <f>0.2*9.80665*172</f>
        <v>337.34876000000003</v>
      </c>
      <c r="F17" s="1">
        <f>0.2*9.80665*172</f>
        <v>337.34876000000003</v>
      </c>
      <c r="H17" s="1">
        <f>337.34876*0.8095</f>
        <v>273.08382122</v>
      </c>
      <c r="I17" s="1">
        <v>48.9</v>
      </c>
    </row>
    <row r="18" spans="1:11" x14ac:dyDescent="0.2">
      <c r="A18" s="1">
        <v>51.9</v>
      </c>
      <c r="B18" s="1">
        <f>0.2*9.80665*173</f>
        <v>339.31009</v>
      </c>
      <c r="C18" s="1">
        <f>0.2*9.80665*173</f>
        <v>339.31009</v>
      </c>
      <c r="D18" s="1">
        <f>0.2*9.80665*173</f>
        <v>339.31009</v>
      </c>
      <c r="E18" s="1">
        <f>0.2*9.80665*173</f>
        <v>339.31009</v>
      </c>
      <c r="F18" s="1">
        <f>0.2*9.80665*173</f>
        <v>339.31009</v>
      </c>
      <c r="J18" s="1">
        <f>339.31009*0.8095</f>
        <v>274.67151785499999</v>
      </c>
      <c r="K18" s="1">
        <v>51.9</v>
      </c>
    </row>
    <row r="19" spans="1:11" x14ac:dyDescent="0.2">
      <c r="A19" s="1">
        <v>54.8</v>
      </c>
      <c r="B19" s="1">
        <f>0.2*9.80665*171</f>
        <v>335.38742999999999</v>
      </c>
      <c r="C19" s="1">
        <f>0.2*9.80665*172</f>
        <v>337.34876000000003</v>
      </c>
      <c r="D19" s="1">
        <f>0.2*9.80665*171</f>
        <v>335.38742999999999</v>
      </c>
      <c r="E19" s="1">
        <f>0.2*9.80665*171</f>
        <v>335.38742999999999</v>
      </c>
      <c r="F19" s="1">
        <f>0.2*9.80665*172</f>
        <v>337.34876000000003</v>
      </c>
      <c r="H19" s="1">
        <f>336.171962*0.8095</f>
        <v>272.131203239</v>
      </c>
      <c r="I19" s="1">
        <v>54.8</v>
      </c>
    </row>
    <row r="20" spans="1:11" x14ac:dyDescent="0.2">
      <c r="A20" s="1">
        <v>58</v>
      </c>
      <c r="B20" s="1">
        <f>0.2*9.80665*170</f>
        <v>333.42610000000002</v>
      </c>
      <c r="C20" s="1">
        <f>0.2*9.80665*171</f>
        <v>335.38742999999999</v>
      </c>
      <c r="D20" s="1">
        <f>0.2*9.80665*171</f>
        <v>335.38742999999999</v>
      </c>
      <c r="E20" s="1">
        <f>0.2*9.80665*171</f>
        <v>335.38742999999999</v>
      </c>
      <c r="F20" s="1">
        <f>0.2*9.80665*170</f>
        <v>333.42610000000002</v>
      </c>
      <c r="H20" s="1">
        <f>334.602898*0.8095</f>
        <v>270.86104593099998</v>
      </c>
      <c r="I20" s="1">
        <v>58</v>
      </c>
    </row>
  </sheetData>
  <pageMargins left="0.7" right="0.7" top="0.75" bottom="0.75" header="0.3" footer="0.3"/>
  <ignoredErrors>
    <ignoredError sqref="C17 D17:E17 F18 C19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2022-03-28T06:15:43Z</dcterms:created>
  <dcterms:modified xsi:type="dcterms:W3CDTF">2022-04-18T08:37:04Z</dcterms:modified>
</cp:coreProperties>
</file>