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iryfarmgroup-my.sharepoint.com/personal/choyinch_dairy-farm_com_hk/Documents/"/>
    </mc:Choice>
  </mc:AlternateContent>
  <xr:revisionPtr revIDLastSave="1799" documentId="8_{3FE3C4C8-4FE8-4B75-B549-125AD4AD4D3B}" xr6:coauthVersionLast="47" xr6:coauthVersionMax="47" xr10:uidLastSave="{00972636-68DB-4C89-9EC1-A7D48E491154}"/>
  <bookViews>
    <workbookView xWindow="-110" yWindow="-110" windowWidth="19420" windowHeight="11500" activeTab="3" xr2:uid="{2DA32F1E-CE44-4A09-B014-FF20AB74FEEE}"/>
    <workbookView xWindow="28680" yWindow="-120" windowWidth="29040" windowHeight="15720" firstSheet="3" activeTab="6" xr2:uid="{90F1F5E9-3DE6-4916-907C-F432BF6B8BFD}"/>
  </bookViews>
  <sheets>
    <sheet name="Sheet2" sheetId="2" r:id="rId1"/>
    <sheet name="M1-Gallup" sheetId="1" r:id="rId2"/>
    <sheet name="M1-Glint" sheetId="3" r:id="rId3"/>
    <sheet name="Wellcome_IMP" sheetId="4" r:id="rId4"/>
    <sheet name="Sheet3" sheetId="5" r:id="rId5"/>
    <sheet name="Sheet1" sheetId="10" r:id="rId6"/>
    <sheet name="POS" sheetId="9" r:id="rId7"/>
    <sheet name="NEG" sheetId="8" r:id="rId8"/>
    <sheet name="POS 3star" sheetId="6" r:id="rId9"/>
    <sheet name="NEG 3star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" i="8" l="1"/>
  <c r="L52" i="8"/>
  <c r="L51" i="8"/>
  <c r="L50" i="8"/>
  <c r="O46" i="8"/>
  <c r="L45" i="8"/>
  <c r="O44" i="8"/>
  <c r="C44" i="8"/>
  <c r="O43" i="8"/>
  <c r="L43" i="8"/>
  <c r="C43" i="8"/>
  <c r="L42" i="8"/>
  <c r="O41" i="8"/>
  <c r="O40" i="8"/>
  <c r="I40" i="8"/>
  <c r="O39" i="8"/>
  <c r="L39" i="8"/>
  <c r="O38" i="8"/>
  <c r="L38" i="8"/>
  <c r="O37" i="8"/>
  <c r="L37" i="8"/>
  <c r="O36" i="8"/>
  <c r="L36" i="8"/>
  <c r="I36" i="8"/>
  <c r="O35" i="8"/>
  <c r="O33" i="8"/>
  <c r="L33" i="8"/>
  <c r="F33" i="8"/>
  <c r="O32" i="8"/>
  <c r="L32" i="8"/>
  <c r="I32" i="8"/>
  <c r="O31" i="8"/>
  <c r="L31" i="8"/>
  <c r="C31" i="8"/>
  <c r="O30" i="8"/>
  <c r="L30" i="8"/>
  <c r="O29" i="8"/>
  <c r="L29" i="8"/>
  <c r="I29" i="8"/>
  <c r="F29" i="8"/>
  <c r="C29" i="8"/>
  <c r="O28" i="8"/>
  <c r="L28" i="8"/>
  <c r="C28" i="8"/>
  <c r="O27" i="8"/>
  <c r="L27" i="8"/>
  <c r="I27" i="8"/>
  <c r="F27" i="8"/>
  <c r="C27" i="8"/>
  <c r="O26" i="8"/>
  <c r="L26" i="8"/>
  <c r="I26" i="8"/>
  <c r="C26" i="8"/>
  <c r="O25" i="8"/>
  <c r="L25" i="8"/>
  <c r="I25" i="8"/>
  <c r="F25" i="8"/>
  <c r="C25" i="8"/>
  <c r="O24" i="8"/>
  <c r="L24" i="8"/>
  <c r="I24" i="8"/>
  <c r="F24" i="8"/>
  <c r="C24" i="8"/>
  <c r="O23" i="8"/>
  <c r="L23" i="8"/>
  <c r="I23" i="8"/>
  <c r="F23" i="8"/>
  <c r="C23" i="8"/>
  <c r="O22" i="8"/>
  <c r="L22" i="8"/>
  <c r="I22" i="8"/>
  <c r="F22" i="8"/>
  <c r="C22" i="8"/>
  <c r="O21" i="8"/>
  <c r="L21" i="8"/>
  <c r="I21" i="8"/>
  <c r="C21" i="8"/>
  <c r="O20" i="8"/>
  <c r="L20" i="8"/>
  <c r="I20" i="8"/>
  <c r="F20" i="8"/>
  <c r="C20" i="8"/>
  <c r="O19" i="8"/>
  <c r="L19" i="8"/>
  <c r="I19" i="8"/>
  <c r="F19" i="8"/>
  <c r="C19" i="8"/>
  <c r="O18" i="8"/>
  <c r="L18" i="8"/>
  <c r="I18" i="8"/>
  <c r="F18" i="8"/>
  <c r="C18" i="8"/>
  <c r="O17" i="8"/>
  <c r="L17" i="8"/>
  <c r="I17" i="8"/>
  <c r="F17" i="8"/>
  <c r="C17" i="8"/>
  <c r="O16" i="8"/>
  <c r="L16" i="8"/>
  <c r="I16" i="8"/>
  <c r="F16" i="8"/>
  <c r="C16" i="8"/>
  <c r="O15" i="8"/>
  <c r="L15" i="8"/>
  <c r="I15" i="8"/>
  <c r="F15" i="8"/>
  <c r="C15" i="8"/>
  <c r="O14" i="8"/>
  <c r="L14" i="8"/>
  <c r="I14" i="8"/>
  <c r="F14" i="8"/>
  <c r="C14" i="8"/>
  <c r="O13" i="8"/>
  <c r="L13" i="8"/>
  <c r="I13" i="8"/>
  <c r="F13" i="8"/>
  <c r="C13" i="8"/>
  <c r="O12" i="8"/>
  <c r="L12" i="8"/>
  <c r="I12" i="8"/>
  <c r="F12" i="8"/>
  <c r="C12" i="8"/>
  <c r="O11" i="8"/>
  <c r="L11" i="8"/>
  <c r="I11" i="8"/>
  <c r="F11" i="8"/>
  <c r="C11" i="8"/>
  <c r="O10" i="8"/>
  <c r="L10" i="8"/>
  <c r="I10" i="8"/>
  <c r="F10" i="8"/>
  <c r="C10" i="8"/>
  <c r="O9" i="8"/>
  <c r="L9" i="8"/>
  <c r="I9" i="8"/>
  <c r="F9" i="8"/>
  <c r="C9" i="8"/>
  <c r="O8" i="8"/>
  <c r="L8" i="8"/>
  <c r="I8" i="8"/>
  <c r="F8" i="8"/>
  <c r="C8" i="8"/>
  <c r="O7" i="8"/>
  <c r="L7" i="8"/>
  <c r="I7" i="8"/>
  <c r="F7" i="8"/>
  <c r="C7" i="8"/>
  <c r="O6" i="8"/>
  <c r="L6" i="8"/>
  <c r="I6" i="8"/>
  <c r="F6" i="8"/>
  <c r="C6" i="8"/>
  <c r="O5" i="8"/>
  <c r="L5" i="8"/>
  <c r="I5" i="8"/>
  <c r="F5" i="8"/>
  <c r="C5" i="8"/>
  <c r="O4" i="8"/>
  <c r="L4" i="8"/>
  <c r="I4" i="8"/>
  <c r="F4" i="8"/>
  <c r="C4" i="8"/>
  <c r="O3" i="8"/>
  <c r="L3" i="8"/>
  <c r="I3" i="8"/>
  <c r="F3" i="8"/>
  <c r="C3" i="8"/>
  <c r="C3" i="9"/>
  <c r="C4" i="9"/>
  <c r="O57" i="9"/>
  <c r="L52" i="9"/>
  <c r="O48" i="9"/>
  <c r="C48" i="9"/>
  <c r="L47" i="9"/>
  <c r="O46" i="9"/>
  <c r="L46" i="9"/>
  <c r="O45" i="9"/>
  <c r="L45" i="9"/>
  <c r="O43" i="9"/>
  <c r="L43" i="9"/>
  <c r="L42" i="9"/>
  <c r="C42" i="9"/>
  <c r="O40" i="9"/>
  <c r="L40" i="9"/>
  <c r="C40" i="9"/>
  <c r="O39" i="9"/>
  <c r="L39" i="9"/>
  <c r="F39" i="9"/>
  <c r="C39" i="9"/>
  <c r="O38" i="9"/>
  <c r="O37" i="9"/>
  <c r="L37" i="9"/>
  <c r="I37" i="9"/>
  <c r="C37" i="9"/>
  <c r="O36" i="9"/>
  <c r="L36" i="9"/>
  <c r="C36" i="9"/>
  <c r="O35" i="9"/>
  <c r="L35" i="9"/>
  <c r="F35" i="9"/>
  <c r="C35" i="9"/>
  <c r="O34" i="9"/>
  <c r="L34" i="9"/>
  <c r="C34" i="9"/>
  <c r="O33" i="9"/>
  <c r="L33" i="9"/>
  <c r="O32" i="9"/>
  <c r="L32" i="9"/>
  <c r="C32" i="9"/>
  <c r="O31" i="9"/>
  <c r="L31" i="9"/>
  <c r="O30" i="9"/>
  <c r="L30" i="9"/>
  <c r="F30" i="9"/>
  <c r="C30" i="9"/>
  <c r="O29" i="9"/>
  <c r="L29" i="9"/>
  <c r="C29" i="9"/>
  <c r="O28" i="9"/>
  <c r="L28" i="9"/>
  <c r="C28" i="9"/>
  <c r="O27" i="9"/>
  <c r="L27" i="9"/>
  <c r="C27" i="9"/>
  <c r="O26" i="9"/>
  <c r="L26" i="9"/>
  <c r="F26" i="9"/>
  <c r="C26" i="9"/>
  <c r="O25" i="9"/>
  <c r="L25" i="9"/>
  <c r="I25" i="9"/>
  <c r="F25" i="9"/>
  <c r="C25" i="9"/>
  <c r="O24" i="9"/>
  <c r="L24" i="9"/>
  <c r="I24" i="9"/>
  <c r="F24" i="9"/>
  <c r="C24" i="9"/>
  <c r="O23" i="9"/>
  <c r="L23" i="9"/>
  <c r="I23" i="9"/>
  <c r="F23" i="9"/>
  <c r="C23" i="9"/>
  <c r="O22" i="9"/>
  <c r="L22" i="9"/>
  <c r="I22" i="9"/>
  <c r="F22" i="9"/>
  <c r="C22" i="9"/>
  <c r="O21" i="9"/>
  <c r="L21" i="9"/>
  <c r="I21" i="9"/>
  <c r="F21" i="9"/>
  <c r="C21" i="9"/>
  <c r="O20" i="9"/>
  <c r="L20" i="9"/>
  <c r="I20" i="9"/>
  <c r="F20" i="9"/>
  <c r="C20" i="9"/>
  <c r="O19" i="9"/>
  <c r="L19" i="9"/>
  <c r="I19" i="9"/>
  <c r="F19" i="9"/>
  <c r="C19" i="9"/>
  <c r="O18" i="9"/>
  <c r="L18" i="9"/>
  <c r="I18" i="9"/>
  <c r="F18" i="9"/>
  <c r="C18" i="9"/>
  <c r="O17" i="9"/>
  <c r="L17" i="9"/>
  <c r="I17" i="9"/>
  <c r="F17" i="9"/>
  <c r="C17" i="9"/>
  <c r="O16" i="9"/>
  <c r="L16" i="9"/>
  <c r="I16" i="9"/>
  <c r="F16" i="9"/>
  <c r="C16" i="9"/>
  <c r="O15" i="9"/>
  <c r="L15" i="9"/>
  <c r="I15" i="9"/>
  <c r="F15" i="9"/>
  <c r="C15" i="9"/>
  <c r="O14" i="9"/>
  <c r="L14" i="9"/>
  <c r="I14" i="9"/>
  <c r="F14" i="9"/>
  <c r="C14" i="9"/>
  <c r="O13" i="9"/>
  <c r="L13" i="9"/>
  <c r="I13" i="9"/>
  <c r="F13" i="9"/>
  <c r="C13" i="9"/>
  <c r="O12" i="9"/>
  <c r="L12" i="9"/>
  <c r="I12" i="9"/>
  <c r="F12" i="9"/>
  <c r="C12" i="9"/>
  <c r="O11" i="9"/>
  <c r="L11" i="9"/>
  <c r="I11" i="9"/>
  <c r="F11" i="9"/>
  <c r="C11" i="9"/>
  <c r="O10" i="9"/>
  <c r="L10" i="9"/>
  <c r="I10" i="9"/>
  <c r="F10" i="9"/>
  <c r="C10" i="9"/>
  <c r="O9" i="9"/>
  <c r="L9" i="9"/>
  <c r="I9" i="9"/>
  <c r="F9" i="9"/>
  <c r="C9" i="9"/>
  <c r="O8" i="9"/>
  <c r="L8" i="9"/>
  <c r="I8" i="9"/>
  <c r="F8" i="9"/>
  <c r="C8" i="9"/>
  <c r="O7" i="9"/>
  <c r="L7" i="9"/>
  <c r="I7" i="9"/>
  <c r="F7" i="9"/>
  <c r="C7" i="9"/>
  <c r="O6" i="9"/>
  <c r="L6" i="9"/>
  <c r="I6" i="9"/>
  <c r="F6" i="9"/>
  <c r="C6" i="9"/>
  <c r="O5" i="9"/>
  <c r="L5" i="9"/>
  <c r="I5" i="9"/>
  <c r="F5" i="9"/>
  <c r="C5" i="9"/>
  <c r="O4" i="9"/>
  <c r="L4" i="9"/>
  <c r="I4" i="9"/>
  <c r="F4" i="9"/>
  <c r="O3" i="9"/>
  <c r="L3" i="9"/>
  <c r="I3" i="9"/>
  <c r="F3" i="9"/>
  <c r="L43" i="10"/>
  <c r="L20" i="10"/>
  <c r="L19" i="10"/>
  <c r="P22" i="10"/>
  <c r="P21" i="10"/>
  <c r="P20" i="10"/>
  <c r="P19" i="10"/>
  <c r="H20" i="10"/>
  <c r="H19" i="10"/>
  <c r="H18" i="10"/>
  <c r="H17" i="10"/>
  <c r="L12" i="10"/>
  <c r="L11" i="10"/>
  <c r="L49" i="10"/>
  <c r="L48" i="10"/>
  <c r="T67" i="10"/>
  <c r="T66" i="10"/>
  <c r="T69" i="10"/>
  <c r="T68" i="10"/>
  <c r="T71" i="10"/>
  <c r="T70" i="10"/>
  <c r="P73" i="10"/>
  <c r="P72" i="10"/>
  <c r="P69" i="10"/>
  <c r="P68" i="10"/>
  <c r="P67" i="10"/>
  <c r="P66" i="10"/>
  <c r="P65" i="10"/>
  <c r="P64" i="10"/>
  <c r="L73" i="10"/>
  <c r="L72" i="10"/>
  <c r="L71" i="10"/>
  <c r="L70" i="10"/>
  <c r="L69" i="10"/>
  <c r="L68" i="10"/>
  <c r="L67" i="10"/>
  <c r="L66" i="10"/>
  <c r="L65" i="10"/>
  <c r="L64" i="10"/>
  <c r="D73" i="10"/>
  <c r="D72" i="10"/>
  <c r="H73" i="10"/>
  <c r="H72" i="10"/>
  <c r="H71" i="10"/>
  <c r="H70" i="10"/>
  <c r="H69" i="10"/>
  <c r="H68" i="10"/>
  <c r="D71" i="10"/>
  <c r="D70" i="10"/>
  <c r="H67" i="10"/>
  <c r="H66" i="10"/>
  <c r="H65" i="10"/>
  <c r="H64" i="10"/>
  <c r="T65" i="10"/>
  <c r="T64" i="10"/>
  <c r="T73" i="10"/>
  <c r="T72" i="10"/>
  <c r="P71" i="10"/>
  <c r="P70" i="10"/>
  <c r="D69" i="10"/>
  <c r="D68" i="10"/>
  <c r="D67" i="10"/>
  <c r="D66" i="10"/>
  <c r="D65" i="10"/>
  <c r="D64" i="10"/>
  <c r="P61" i="10"/>
  <c r="P60" i="10"/>
  <c r="T61" i="10"/>
  <c r="T60" i="10"/>
  <c r="T53" i="10"/>
  <c r="T52" i="10"/>
  <c r="T55" i="10"/>
  <c r="T54" i="10"/>
  <c r="T57" i="10"/>
  <c r="T56" i="10"/>
  <c r="L61" i="10"/>
  <c r="L60" i="10"/>
  <c r="H61" i="10"/>
  <c r="H60" i="10"/>
  <c r="H59" i="10"/>
  <c r="H58" i="10"/>
  <c r="L55" i="10"/>
  <c r="L54" i="10"/>
  <c r="P57" i="10"/>
  <c r="P56" i="10"/>
  <c r="P55" i="10"/>
  <c r="P54" i="10"/>
  <c r="L53" i="10"/>
  <c r="L52" i="10"/>
  <c r="D53" i="10"/>
  <c r="D52" i="10"/>
  <c r="D55" i="10"/>
  <c r="D54" i="10"/>
  <c r="T59" i="10"/>
  <c r="T58" i="10"/>
  <c r="P53" i="10"/>
  <c r="P52" i="10"/>
  <c r="P59" i="10"/>
  <c r="P58" i="10"/>
  <c r="L59" i="10"/>
  <c r="L58" i="10"/>
  <c r="L57" i="10"/>
  <c r="L56" i="10"/>
  <c r="H57" i="10"/>
  <c r="H56" i="10"/>
  <c r="H55" i="10"/>
  <c r="H54" i="10"/>
  <c r="H53" i="10"/>
  <c r="H52" i="10"/>
  <c r="D61" i="10"/>
  <c r="D60" i="10"/>
  <c r="D57" i="10"/>
  <c r="D56" i="10"/>
  <c r="P46" i="10"/>
  <c r="P47" i="10"/>
  <c r="L42" i="10"/>
  <c r="H41" i="10"/>
  <c r="H47" i="10"/>
  <c r="H46" i="10"/>
  <c r="H45" i="10"/>
  <c r="H44" i="10"/>
  <c r="P49" i="10"/>
  <c r="P48" i="10"/>
  <c r="T49" i="10"/>
  <c r="T48" i="10"/>
  <c r="T47" i="10"/>
  <c r="T46" i="10"/>
  <c r="D45" i="10"/>
  <c r="D44" i="10"/>
  <c r="T45" i="10"/>
  <c r="T44" i="10"/>
  <c r="P41" i="10"/>
  <c r="P40" i="10"/>
  <c r="T41" i="10"/>
  <c r="T40" i="10"/>
  <c r="T43" i="10"/>
  <c r="T42" i="10"/>
  <c r="P45" i="10"/>
  <c r="P44" i="10"/>
  <c r="P43" i="10"/>
  <c r="P42" i="10"/>
  <c r="L45" i="10"/>
  <c r="L44" i="10"/>
  <c r="L47" i="10"/>
  <c r="L46" i="10"/>
  <c r="H49" i="10"/>
  <c r="H48" i="10"/>
  <c r="D49" i="10"/>
  <c r="D48" i="10"/>
  <c r="D47" i="10"/>
  <c r="D46" i="10"/>
  <c r="H43" i="10"/>
  <c r="H42" i="10"/>
  <c r="D43" i="10"/>
  <c r="D42" i="10"/>
  <c r="L41" i="10"/>
  <c r="L40" i="10"/>
  <c r="H40" i="10"/>
  <c r="D41" i="10"/>
  <c r="D40" i="10"/>
  <c r="S72" i="10"/>
  <c r="O72" i="10"/>
  <c r="K72" i="10"/>
  <c r="G72" i="10"/>
  <c r="C72" i="10"/>
  <c r="S70" i="10"/>
  <c r="O70" i="10"/>
  <c r="K70" i="10"/>
  <c r="G70" i="10"/>
  <c r="C70" i="10"/>
  <c r="S68" i="10"/>
  <c r="O68" i="10"/>
  <c r="K68" i="10"/>
  <c r="G68" i="10"/>
  <c r="C68" i="10"/>
  <c r="S66" i="10"/>
  <c r="O66" i="10"/>
  <c r="K66" i="10"/>
  <c r="G66" i="10"/>
  <c r="C66" i="10"/>
  <c r="S64" i="10"/>
  <c r="O64" i="10"/>
  <c r="K64" i="10"/>
  <c r="G64" i="10"/>
  <c r="C64" i="10"/>
  <c r="S60" i="10"/>
  <c r="O60" i="10"/>
  <c r="K60" i="10"/>
  <c r="G60" i="10"/>
  <c r="C60" i="10"/>
  <c r="S58" i="10"/>
  <c r="O58" i="10"/>
  <c r="K58" i="10"/>
  <c r="G58" i="10"/>
  <c r="D58" i="10"/>
  <c r="C58" i="10"/>
  <c r="S56" i="10"/>
  <c r="O56" i="10"/>
  <c r="K56" i="10"/>
  <c r="G56" i="10"/>
  <c r="C56" i="10"/>
  <c r="S54" i="10"/>
  <c r="O54" i="10"/>
  <c r="K54" i="10"/>
  <c r="G54" i="10"/>
  <c r="C54" i="10"/>
  <c r="S52" i="10"/>
  <c r="O52" i="10"/>
  <c r="K52" i="10"/>
  <c r="G52" i="10"/>
  <c r="C52" i="10"/>
  <c r="S48" i="10"/>
  <c r="O48" i="10"/>
  <c r="K48" i="10"/>
  <c r="G48" i="10"/>
  <c r="C48" i="10"/>
  <c r="S46" i="10"/>
  <c r="O46" i="10"/>
  <c r="K46" i="10"/>
  <c r="G46" i="10"/>
  <c r="C46" i="10"/>
  <c r="S44" i="10"/>
  <c r="O44" i="10"/>
  <c r="K44" i="10"/>
  <c r="G44" i="10"/>
  <c r="C44" i="10"/>
  <c r="S42" i="10"/>
  <c r="O42" i="10"/>
  <c r="K42" i="10"/>
  <c r="G42" i="10"/>
  <c r="C42" i="10"/>
  <c r="S40" i="10"/>
  <c r="O40" i="10"/>
  <c r="K40" i="10"/>
  <c r="G40" i="10"/>
  <c r="C40" i="10"/>
  <c r="T36" i="10"/>
  <c r="P36" i="10"/>
  <c r="L36" i="10"/>
  <c r="H36" i="10"/>
  <c r="D36" i="10"/>
  <c r="T35" i="10"/>
  <c r="S35" i="10"/>
  <c r="P35" i="10"/>
  <c r="O35" i="10"/>
  <c r="L35" i="10"/>
  <c r="K35" i="10"/>
  <c r="H35" i="10"/>
  <c r="G35" i="10"/>
  <c r="D35" i="10"/>
  <c r="C35" i="10"/>
  <c r="T34" i="10"/>
  <c r="P34" i="10"/>
  <c r="L34" i="10"/>
  <c r="H34" i="10"/>
  <c r="D34" i="10"/>
  <c r="T33" i="10"/>
  <c r="S33" i="10"/>
  <c r="P33" i="10"/>
  <c r="O33" i="10"/>
  <c r="L33" i="10"/>
  <c r="K33" i="10"/>
  <c r="H33" i="10"/>
  <c r="G33" i="10"/>
  <c r="D33" i="10"/>
  <c r="C33" i="10"/>
  <c r="T32" i="10"/>
  <c r="P32" i="10"/>
  <c r="L32" i="10"/>
  <c r="H32" i="10"/>
  <c r="D32" i="10"/>
  <c r="T31" i="10"/>
  <c r="S31" i="10"/>
  <c r="P31" i="10"/>
  <c r="O31" i="10"/>
  <c r="L31" i="10"/>
  <c r="K31" i="10"/>
  <c r="H31" i="10"/>
  <c r="G31" i="10"/>
  <c r="D31" i="10"/>
  <c r="C31" i="10"/>
  <c r="T30" i="10"/>
  <c r="P30" i="10"/>
  <c r="L30" i="10"/>
  <c r="H30" i="10"/>
  <c r="D30" i="10"/>
  <c r="T29" i="10"/>
  <c r="S29" i="10"/>
  <c r="P29" i="10"/>
  <c r="O29" i="10"/>
  <c r="L29" i="10"/>
  <c r="K29" i="10"/>
  <c r="H29" i="10"/>
  <c r="G29" i="10"/>
  <c r="D29" i="10"/>
  <c r="C29" i="10"/>
  <c r="T28" i="10"/>
  <c r="P28" i="10"/>
  <c r="L28" i="10"/>
  <c r="H28" i="10"/>
  <c r="D28" i="10"/>
  <c r="T27" i="10"/>
  <c r="S27" i="10"/>
  <c r="P27" i="10"/>
  <c r="O27" i="10"/>
  <c r="L27" i="10"/>
  <c r="K27" i="10"/>
  <c r="H27" i="10"/>
  <c r="G27" i="10"/>
  <c r="D27" i="10"/>
  <c r="C27" i="10"/>
  <c r="T24" i="10"/>
  <c r="P24" i="10"/>
  <c r="L24" i="10"/>
  <c r="H24" i="10"/>
  <c r="D24" i="10"/>
  <c r="T23" i="10"/>
  <c r="S23" i="10"/>
  <c r="P23" i="10"/>
  <c r="O23" i="10"/>
  <c r="L23" i="10"/>
  <c r="K23" i="10"/>
  <c r="H23" i="10"/>
  <c r="G23" i="10"/>
  <c r="D23" i="10"/>
  <c r="C23" i="10"/>
  <c r="T22" i="10"/>
  <c r="L22" i="10"/>
  <c r="H22" i="10"/>
  <c r="D22" i="10"/>
  <c r="T21" i="10"/>
  <c r="S21" i="10"/>
  <c r="O21" i="10"/>
  <c r="L21" i="10"/>
  <c r="K21" i="10"/>
  <c r="H21" i="10"/>
  <c r="G21" i="10"/>
  <c r="D21" i="10"/>
  <c r="C21" i="10"/>
  <c r="T20" i="10"/>
  <c r="D20" i="10"/>
  <c r="T19" i="10"/>
  <c r="S19" i="10"/>
  <c r="O19" i="10"/>
  <c r="K19" i="10"/>
  <c r="G19" i="10"/>
  <c r="D19" i="10"/>
  <c r="C19" i="10"/>
  <c r="T18" i="10"/>
  <c r="P18" i="10"/>
  <c r="L18" i="10"/>
  <c r="D18" i="10"/>
  <c r="T17" i="10"/>
  <c r="S17" i="10"/>
  <c r="P17" i="10"/>
  <c r="O17" i="10"/>
  <c r="L17" i="10"/>
  <c r="K17" i="10"/>
  <c r="G17" i="10"/>
  <c r="D17" i="10"/>
  <c r="C17" i="10"/>
  <c r="T16" i="10"/>
  <c r="P16" i="10"/>
  <c r="L16" i="10"/>
  <c r="H16" i="10"/>
  <c r="D16" i="10"/>
  <c r="T15" i="10"/>
  <c r="S15" i="10"/>
  <c r="P15" i="10"/>
  <c r="O15" i="10"/>
  <c r="L15" i="10"/>
  <c r="K15" i="10"/>
  <c r="H15" i="10"/>
  <c r="G15" i="10"/>
  <c r="D15" i="10"/>
  <c r="C15" i="10"/>
  <c r="T12" i="10"/>
  <c r="P12" i="10"/>
  <c r="H12" i="10"/>
  <c r="D12" i="10"/>
  <c r="T11" i="10"/>
  <c r="S11" i="10"/>
  <c r="P11" i="10"/>
  <c r="O11" i="10"/>
  <c r="K11" i="10"/>
  <c r="H11" i="10"/>
  <c r="G11" i="10"/>
  <c r="D11" i="10"/>
  <c r="C11" i="10"/>
  <c r="T10" i="10"/>
  <c r="P10" i="10"/>
  <c r="L10" i="10"/>
  <c r="H10" i="10"/>
  <c r="D10" i="10"/>
  <c r="T9" i="10"/>
  <c r="S9" i="10"/>
  <c r="P9" i="10"/>
  <c r="O9" i="10"/>
  <c r="L9" i="10"/>
  <c r="K9" i="10"/>
  <c r="H9" i="10"/>
  <c r="G9" i="10"/>
  <c r="D9" i="10"/>
  <c r="C9" i="10"/>
  <c r="T8" i="10"/>
  <c r="P8" i="10"/>
  <c r="L8" i="10"/>
  <c r="H8" i="10"/>
  <c r="D8" i="10"/>
  <c r="T7" i="10"/>
  <c r="S7" i="10"/>
  <c r="P7" i="10"/>
  <c r="O7" i="10"/>
  <c r="L7" i="10"/>
  <c r="K7" i="10"/>
  <c r="H7" i="10"/>
  <c r="G7" i="10"/>
  <c r="D7" i="10"/>
  <c r="C7" i="10"/>
  <c r="T6" i="10"/>
  <c r="P6" i="10"/>
  <c r="L6" i="10"/>
  <c r="H6" i="10"/>
  <c r="D6" i="10"/>
  <c r="T5" i="10"/>
  <c r="S5" i="10"/>
  <c r="P5" i="10"/>
  <c r="O5" i="10"/>
  <c r="L5" i="10"/>
  <c r="K5" i="10"/>
  <c r="H5" i="10"/>
  <c r="G5" i="10"/>
  <c r="D5" i="10"/>
  <c r="C5" i="10"/>
  <c r="T4" i="10"/>
  <c r="P4" i="10"/>
  <c r="L4" i="10"/>
  <c r="H4" i="10"/>
  <c r="D4" i="10"/>
  <c r="T3" i="10"/>
  <c r="S3" i="10"/>
  <c r="P3" i="10"/>
  <c r="O3" i="10"/>
  <c r="L3" i="10"/>
  <c r="K3" i="10"/>
  <c r="H3" i="10"/>
  <c r="G3" i="10"/>
  <c r="D3" i="10"/>
  <c r="C3" i="10"/>
  <c r="O54" i="8"/>
  <c r="O52" i="8"/>
  <c r="O51" i="8"/>
  <c r="O50" i="8"/>
  <c r="O49" i="8"/>
  <c r="O48" i="8"/>
  <c r="O47" i="8"/>
  <c r="O45" i="8"/>
  <c r="O42" i="8"/>
  <c r="O34" i="8"/>
  <c r="L35" i="8"/>
  <c r="L34" i="8"/>
  <c r="L41" i="8"/>
  <c r="L40" i="8"/>
  <c r="L44" i="8"/>
  <c r="L49" i="8"/>
  <c r="L48" i="8"/>
  <c r="L47" i="8"/>
  <c r="L46" i="8"/>
  <c r="I39" i="8"/>
  <c r="I38" i="8"/>
  <c r="I37" i="8"/>
  <c r="I35" i="8"/>
  <c r="I34" i="8"/>
  <c r="I33" i="8"/>
  <c r="I31" i="8"/>
  <c r="I30" i="8"/>
  <c r="I28" i="8"/>
  <c r="F21" i="8"/>
  <c r="F26" i="8"/>
  <c r="F28" i="8"/>
  <c r="F32" i="8"/>
  <c r="F31" i="8"/>
  <c r="F30" i="8"/>
  <c r="F36" i="8"/>
  <c r="F35" i="8"/>
  <c r="F34" i="8"/>
  <c r="C30" i="8"/>
  <c r="C42" i="8"/>
  <c r="C41" i="8"/>
  <c r="C40" i="8"/>
  <c r="C39" i="8"/>
  <c r="C38" i="8"/>
  <c r="C37" i="8"/>
  <c r="C36" i="8"/>
  <c r="C35" i="8"/>
  <c r="C34" i="8"/>
  <c r="C33" i="8"/>
  <c r="C32" i="8"/>
  <c r="O56" i="9"/>
  <c r="O55" i="9"/>
  <c r="O54" i="9"/>
  <c r="O53" i="9"/>
  <c r="O52" i="9"/>
  <c r="O51" i="9"/>
  <c r="O50" i="9"/>
  <c r="O49" i="9"/>
  <c r="O47" i="9"/>
  <c r="O44" i="9"/>
  <c r="O42" i="9"/>
  <c r="O41" i="9"/>
  <c r="L56" i="9"/>
  <c r="L55" i="9"/>
  <c r="L54" i="9"/>
  <c r="L53" i="9"/>
  <c r="L51" i="9"/>
  <c r="L50" i="9"/>
  <c r="L49" i="9"/>
  <c r="L48" i="9"/>
  <c r="L44" i="9"/>
  <c r="L41" i="9"/>
  <c r="L38" i="9"/>
  <c r="I36" i="9"/>
  <c r="I35" i="9"/>
  <c r="I34" i="9"/>
  <c r="I33" i="9"/>
  <c r="I32" i="9"/>
  <c r="I31" i="9"/>
  <c r="I30" i="9"/>
  <c r="I29" i="9"/>
  <c r="I28" i="9"/>
  <c r="I27" i="9"/>
  <c r="I26" i="9"/>
  <c r="F29" i="9"/>
  <c r="F28" i="9"/>
  <c r="F27" i="9"/>
  <c r="F34" i="9"/>
  <c r="F33" i="9"/>
  <c r="F32" i="9"/>
  <c r="F31" i="9"/>
  <c r="F38" i="9"/>
  <c r="F37" i="9"/>
  <c r="F36" i="9"/>
  <c r="C31" i="9"/>
  <c r="C33" i="9"/>
  <c r="C41" i="9"/>
  <c r="C38" i="9"/>
  <c r="C47" i="9"/>
  <c r="C46" i="9"/>
  <c r="C45" i="9"/>
  <c r="C44" i="9"/>
  <c r="C43" i="9"/>
  <c r="P30" i="7"/>
  <c r="P37" i="7"/>
  <c r="P39" i="7"/>
  <c r="P43" i="7"/>
  <c r="P42" i="7"/>
  <c r="P41" i="7"/>
  <c r="P19" i="7"/>
  <c r="P20" i="7"/>
  <c r="P17" i="7"/>
  <c r="P16" i="7"/>
  <c r="P12" i="7"/>
  <c r="P10" i="7"/>
  <c r="P7" i="7"/>
  <c r="P6" i="7"/>
  <c r="P4" i="7"/>
  <c r="P5" i="7"/>
  <c r="P8" i="7"/>
  <c r="P9" i="7"/>
  <c r="P11" i="7"/>
  <c r="P13" i="7"/>
  <c r="P14" i="7"/>
  <c r="P15" i="7"/>
  <c r="P18" i="7"/>
  <c r="P21" i="7"/>
  <c r="P22" i="7"/>
  <c r="P23" i="7"/>
  <c r="P24" i="7"/>
  <c r="P25" i="7"/>
  <c r="P26" i="7"/>
  <c r="P27" i="7"/>
  <c r="P28" i="7"/>
  <c r="P29" i="7"/>
  <c r="P31" i="7"/>
  <c r="P32" i="7"/>
  <c r="P33" i="7"/>
  <c r="P34" i="7"/>
  <c r="P35" i="7"/>
  <c r="P36" i="7"/>
  <c r="P38" i="7"/>
  <c r="P40" i="7"/>
  <c r="P3" i="7"/>
  <c r="M41" i="7"/>
  <c r="M40" i="7"/>
  <c r="M39" i="7"/>
  <c r="M38" i="7"/>
  <c r="M36" i="7"/>
  <c r="M35" i="7"/>
  <c r="M34" i="7"/>
  <c r="M31" i="7"/>
  <c r="M30" i="7"/>
  <c r="M22" i="7"/>
  <c r="M7" i="7"/>
  <c r="M6" i="7"/>
  <c r="M11" i="7"/>
  <c r="M10" i="7"/>
  <c r="M17" i="7"/>
  <c r="M18" i="7"/>
  <c r="M19" i="7"/>
  <c r="M4" i="7"/>
  <c r="M5" i="7"/>
  <c r="M8" i="7"/>
  <c r="M9" i="7"/>
  <c r="M12" i="7"/>
  <c r="M13" i="7"/>
  <c r="M14" i="7"/>
  <c r="M15" i="7"/>
  <c r="M16" i="7"/>
  <c r="M20" i="7"/>
  <c r="M21" i="7"/>
  <c r="M23" i="7"/>
  <c r="M24" i="7"/>
  <c r="M25" i="7"/>
  <c r="M26" i="7"/>
  <c r="M27" i="7"/>
  <c r="M28" i="7"/>
  <c r="M29" i="7"/>
  <c r="M32" i="7"/>
  <c r="M33" i="7"/>
  <c r="M37" i="7"/>
  <c r="M3" i="7"/>
  <c r="J28" i="7"/>
  <c r="J27" i="7"/>
  <c r="J26" i="7"/>
  <c r="J25" i="7"/>
  <c r="J24" i="7"/>
  <c r="J23" i="7"/>
  <c r="J22" i="7"/>
  <c r="J21" i="7"/>
  <c r="J20" i="7"/>
  <c r="J6" i="7"/>
  <c r="J4" i="7"/>
  <c r="J5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9" i="7"/>
  <c r="J3" i="7"/>
  <c r="G15" i="7"/>
  <c r="G18" i="7"/>
  <c r="G23" i="7"/>
  <c r="G22" i="7"/>
  <c r="G21" i="7"/>
  <c r="G20" i="7"/>
  <c r="G5" i="7"/>
  <c r="G4" i="7"/>
  <c r="G6" i="7"/>
  <c r="G7" i="7"/>
  <c r="G8" i="7"/>
  <c r="G9" i="7"/>
  <c r="G10" i="7"/>
  <c r="G11" i="7"/>
  <c r="G12" i="7"/>
  <c r="G13" i="7"/>
  <c r="G14" i="7"/>
  <c r="G16" i="7"/>
  <c r="G17" i="7"/>
  <c r="G19" i="7"/>
  <c r="G24" i="7"/>
  <c r="G3" i="7"/>
  <c r="D4" i="7"/>
  <c r="D30" i="7"/>
  <c r="D29" i="7"/>
  <c r="D28" i="7"/>
  <c r="D27" i="7"/>
  <c r="D26" i="7"/>
  <c r="D25" i="7"/>
  <c r="D24" i="7"/>
  <c r="D23" i="7"/>
  <c r="D22" i="7"/>
  <c r="D21" i="7"/>
  <c r="D19" i="7"/>
  <c r="D9" i="7"/>
  <c r="D5" i="7"/>
  <c r="D6" i="7"/>
  <c r="D7" i="7"/>
  <c r="D8" i="7"/>
  <c r="D10" i="7"/>
  <c r="D11" i="7"/>
  <c r="D12" i="7"/>
  <c r="D13" i="7"/>
  <c r="D14" i="7"/>
  <c r="D15" i="7"/>
  <c r="D16" i="7"/>
  <c r="D17" i="7"/>
  <c r="D18" i="7"/>
  <c r="D20" i="7"/>
  <c r="D3" i="7"/>
  <c r="M10" i="6"/>
  <c r="G3" i="6"/>
  <c r="D3" i="6"/>
  <c r="G19" i="6"/>
  <c r="G20" i="6"/>
  <c r="G21" i="6"/>
  <c r="G22" i="6"/>
  <c r="G23" i="6"/>
  <c r="G24" i="6"/>
  <c r="G18" i="6"/>
  <c r="P41" i="6"/>
  <c r="P42" i="6"/>
  <c r="P43" i="6"/>
  <c r="P44" i="6"/>
  <c r="P45" i="6"/>
  <c r="P46" i="6"/>
  <c r="P40" i="6"/>
  <c r="P38" i="6"/>
  <c r="P37" i="6"/>
  <c r="M14" i="6"/>
  <c r="M12" i="6"/>
  <c r="M4" i="6"/>
  <c r="M5" i="6"/>
  <c r="M6" i="6"/>
  <c r="M7" i="6"/>
  <c r="M3" i="6"/>
  <c r="D22" i="6"/>
  <c r="D23" i="6"/>
  <c r="D24" i="6"/>
  <c r="D25" i="6"/>
  <c r="D26" i="6"/>
  <c r="D27" i="6"/>
  <c r="D28" i="6"/>
  <c r="D29" i="6"/>
  <c r="D21" i="6"/>
  <c r="J4" i="6"/>
  <c r="J5" i="6"/>
  <c r="J6" i="6"/>
  <c r="J7" i="6"/>
  <c r="J8" i="6"/>
  <c r="J9" i="6"/>
  <c r="J10" i="6"/>
  <c r="J3" i="6"/>
  <c r="M15" i="6"/>
  <c r="P23" i="6"/>
  <c r="P22" i="6"/>
  <c r="P19" i="6"/>
  <c r="P17" i="6"/>
  <c r="P16" i="6"/>
  <c r="P13" i="6"/>
  <c r="P11" i="6"/>
  <c r="P4" i="6"/>
  <c r="P5" i="6"/>
  <c r="P6" i="6"/>
  <c r="P7" i="6"/>
  <c r="P8" i="6"/>
  <c r="P9" i="6"/>
  <c r="P10" i="6"/>
  <c r="P12" i="6"/>
  <c r="P14" i="6"/>
  <c r="P15" i="6"/>
  <c r="P18" i="6"/>
  <c r="P20" i="6"/>
  <c r="P21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9" i="6"/>
  <c r="P3" i="6"/>
  <c r="M41" i="6"/>
  <c r="M38" i="6"/>
  <c r="M37" i="6"/>
  <c r="M36" i="6"/>
  <c r="M34" i="6"/>
  <c r="M33" i="6"/>
  <c r="M32" i="6"/>
  <c r="M30" i="6"/>
  <c r="M28" i="6"/>
  <c r="M16" i="6"/>
  <c r="M17" i="6"/>
  <c r="M18" i="6"/>
  <c r="M19" i="6"/>
  <c r="M20" i="6"/>
  <c r="M21" i="6"/>
  <c r="M22" i="6"/>
  <c r="M23" i="6"/>
  <c r="M24" i="6"/>
  <c r="M25" i="6"/>
  <c r="M26" i="6"/>
  <c r="M27" i="6"/>
  <c r="M29" i="6"/>
  <c r="M31" i="6"/>
  <c r="M35" i="6"/>
  <c r="M39" i="6"/>
  <c r="M40" i="6"/>
  <c r="M42" i="6"/>
  <c r="M13" i="6"/>
  <c r="M11" i="6"/>
  <c r="M9" i="6"/>
  <c r="M8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25" i="6"/>
  <c r="D9" i="6"/>
  <c r="C13" i="3"/>
  <c r="A29" i="2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A28" i="2"/>
  <c r="C23" i="1"/>
  <c r="C22" i="1"/>
  <c r="C21" i="1"/>
  <c r="C20" i="1"/>
  <c r="C19" i="1"/>
  <c r="C18" i="1"/>
  <c r="C15" i="1"/>
  <c r="C14" i="1"/>
  <c r="C13" i="1"/>
  <c r="C12" i="1"/>
  <c r="C11" i="1"/>
  <c r="C10" i="1"/>
  <c r="C3" i="1"/>
  <c r="C4" i="1"/>
  <c r="C5" i="1"/>
  <c r="C6" i="1"/>
  <c r="C7" i="1"/>
  <c r="C2" i="1"/>
  <c r="C2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26" i="3"/>
  <c r="C3" i="3"/>
  <c r="C4" i="3"/>
  <c r="C5" i="3"/>
  <c r="C6" i="3"/>
  <c r="C7" i="3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G100" i="3"/>
  <c r="G99" i="3"/>
  <c r="G115" i="3"/>
  <c r="G114" i="3"/>
  <c r="G113" i="3"/>
  <c r="G112" i="3"/>
  <c r="G105" i="3"/>
  <c r="G119" i="3"/>
  <c r="G104" i="3"/>
  <c r="G116" i="3"/>
  <c r="G102" i="3"/>
  <c r="G106" i="3"/>
  <c r="G101" i="3"/>
  <c r="G109" i="3"/>
  <c r="G103" i="3"/>
  <c r="G110" i="3"/>
  <c r="G107" i="3"/>
  <c r="G117" i="3"/>
  <c r="G108" i="3"/>
  <c r="G98" i="3"/>
  <c r="G111" i="3"/>
  <c r="G118" i="3"/>
  <c r="G84" i="3"/>
  <c r="G75" i="3"/>
  <c r="G87" i="3"/>
  <c r="G80" i="3"/>
  <c r="G93" i="3"/>
  <c r="G77" i="3"/>
  <c r="G82" i="3"/>
  <c r="G92" i="3"/>
  <c r="G91" i="3"/>
  <c r="G83" i="3"/>
  <c r="G86" i="3"/>
  <c r="G85" i="3"/>
  <c r="G88" i="3"/>
  <c r="G74" i="3"/>
  <c r="G78" i="3"/>
  <c r="G76" i="3"/>
  <c r="G90" i="3"/>
  <c r="G95" i="3"/>
  <c r="G94" i="3"/>
  <c r="G79" i="3"/>
  <c r="G81" i="3"/>
  <c r="G89" i="3"/>
  <c r="G54" i="3"/>
  <c r="G51" i="3"/>
  <c r="G55" i="3"/>
  <c r="G58" i="3"/>
  <c r="G60" i="3"/>
  <c r="G69" i="3"/>
  <c r="G53" i="3"/>
  <c r="G71" i="3"/>
  <c r="G67" i="3"/>
  <c r="G64" i="3"/>
  <c r="G62" i="3"/>
  <c r="G66" i="3"/>
  <c r="G63" i="3"/>
  <c r="G61" i="3"/>
  <c r="G57" i="3"/>
  <c r="G52" i="3"/>
  <c r="G59" i="3"/>
  <c r="G68" i="3"/>
  <c r="G65" i="3"/>
  <c r="G50" i="3"/>
  <c r="G56" i="3"/>
  <c r="G70" i="3"/>
  <c r="G47" i="3"/>
  <c r="G35" i="3"/>
  <c r="G43" i="3"/>
  <c r="G27" i="3"/>
  <c r="G38" i="3"/>
  <c r="G37" i="3"/>
  <c r="G39" i="3"/>
  <c r="G33" i="3"/>
  <c r="G42" i="3"/>
  <c r="G40" i="3"/>
  <c r="G29" i="3"/>
  <c r="G30" i="3"/>
  <c r="G34" i="3"/>
  <c r="G32" i="3"/>
  <c r="G31" i="3"/>
  <c r="G41" i="3"/>
  <c r="G45" i="3"/>
  <c r="G44" i="3"/>
  <c r="G36" i="3"/>
  <c r="G28" i="3"/>
  <c r="G26" i="3"/>
  <c r="G46" i="3"/>
  <c r="G20" i="3"/>
  <c r="G13" i="3"/>
  <c r="G14" i="3"/>
  <c r="G8" i="3"/>
  <c r="G16" i="3"/>
  <c r="G17" i="3"/>
  <c r="G23" i="3"/>
  <c r="G6" i="3"/>
  <c r="G3" i="3"/>
  <c r="G10" i="3"/>
  <c r="G12" i="3"/>
  <c r="G18" i="3"/>
  <c r="G4" i="3"/>
  <c r="G22" i="3"/>
  <c r="G2" i="3"/>
  <c r="G7" i="3"/>
  <c r="G9" i="3"/>
  <c r="G11" i="3"/>
  <c r="G15" i="3"/>
  <c r="G5" i="3"/>
  <c r="G21" i="3"/>
  <c r="G19" i="3"/>
  <c r="K4" i="1"/>
  <c r="K5" i="1"/>
  <c r="K6" i="1"/>
  <c r="K7" i="1"/>
  <c r="K3" i="1"/>
  <c r="K2" i="1"/>
  <c r="L1" i="3" a="1"/>
  <c r="L1" i="3" l="1"/>
  <c r="I2" i="3" a="1"/>
  <c r="I2" i="3" l="1"/>
  <c r="I3" i="3" a="1"/>
  <c r="I3" i="3" l="1"/>
  <c r="I4" i="3" a="1"/>
  <c r="I5" i="3" a="1"/>
  <c r="I4" i="3" l="1"/>
  <c r="I5" i="3"/>
  <c r="I6" i="3" a="1"/>
  <c r="I6" i="3" l="1"/>
  <c r="I7" i="3" a="1"/>
  <c r="I7" i="3" l="1"/>
  <c r="I8" i="3" a="1"/>
  <c r="I8" i="3" l="1"/>
  <c r="I9" i="3" a="1"/>
  <c r="I9" i="3" l="1"/>
  <c r="I10" i="3" a="1"/>
  <c r="I10" i="3" l="1"/>
  <c r="I11" i="3" a="1"/>
  <c r="I11" i="3" l="1"/>
  <c r="I12" i="3" a="1"/>
  <c r="I12" i="3" l="1"/>
  <c r="I13" i="3" a="1"/>
  <c r="I13" i="3" l="1"/>
  <c r="I14" i="3" a="1"/>
  <c r="I14" i="3" l="1"/>
  <c r="I15" i="3" a="1"/>
  <c r="I15" i="3" l="1"/>
  <c r="I16" i="3" a="1"/>
  <c r="I16" i="3" l="1"/>
  <c r="I17" i="3" a="1"/>
  <c r="I17" i="3" l="1"/>
  <c r="I18" i="3" a="1"/>
  <c r="I18" i="3" l="1"/>
  <c r="I19" i="3" a="1"/>
  <c r="I19" i="3" l="1"/>
  <c r="I20" i="3" a="1"/>
  <c r="I20" i="3" l="1"/>
  <c r="I21" i="3" a="1"/>
  <c r="I21" i="3" l="1"/>
  <c r="I22" i="3" a="1"/>
  <c r="I22" i="3" l="1"/>
  <c r="I23" i="3" a="1"/>
  <c r="I23" i="3" l="1"/>
  <c r="I26" i="3" a="1"/>
  <c r="I26" i="3" l="1"/>
  <c r="I27" i="3" a="1"/>
  <c r="I27" i="3" l="1"/>
  <c r="I28" i="3" a="1"/>
  <c r="I28" i="3" l="1"/>
  <c r="I29" i="3" a="1"/>
  <c r="I29" i="3" l="1"/>
  <c r="I30" i="3" a="1"/>
  <c r="I30" i="3" l="1"/>
  <c r="I31" i="3" a="1"/>
  <c r="I31" i="3" l="1"/>
  <c r="I32" i="3" a="1"/>
  <c r="I32" i="3" l="1"/>
  <c r="I33" i="3" a="1"/>
  <c r="I33" i="3" l="1"/>
  <c r="I34" i="3" a="1"/>
  <c r="I34" i="3" l="1"/>
  <c r="I35" i="3" a="1"/>
  <c r="I35" i="3" l="1"/>
  <c r="I36" i="3" a="1"/>
  <c r="I36" i="3" l="1"/>
  <c r="I37" i="3" a="1"/>
  <c r="I37" i="3" l="1"/>
  <c r="I38" i="3" a="1"/>
  <c r="I38" i="3" l="1"/>
  <c r="I39" i="3" a="1"/>
  <c r="I39" i="3" l="1"/>
  <c r="I40" i="3" a="1"/>
  <c r="I40" i="3" l="1"/>
  <c r="I41" i="3" a="1"/>
  <c r="I41" i="3" l="1"/>
  <c r="I42" i="3" a="1"/>
  <c r="I42" i="3" l="1"/>
  <c r="I43" i="3" a="1"/>
  <c r="I43" i="3" l="1"/>
  <c r="I44" i="3" a="1"/>
  <c r="I44" i="3" l="1"/>
  <c r="I45" i="3" a="1"/>
  <c r="I45" i="3" l="1"/>
  <c r="I46" i="3" a="1"/>
  <c r="I46" i="3" l="1"/>
  <c r="I47" i="3" a="1"/>
  <c r="I47" i="3" l="1"/>
  <c r="I50" i="3" a="1"/>
  <c r="I50" i="3" l="1"/>
  <c r="I51" i="3" a="1"/>
  <c r="I51" i="3" l="1"/>
  <c r="I52" i="3" a="1"/>
  <c r="I52" i="3" l="1"/>
  <c r="I53" i="3" a="1"/>
  <c r="I53" i="3" l="1"/>
  <c r="I54" i="3" a="1"/>
  <c r="I54" i="3" l="1"/>
  <c r="I55" i="3" a="1"/>
  <c r="I55" i="3" l="1"/>
  <c r="I56" i="3" a="1"/>
  <c r="I56" i="3" l="1"/>
  <c r="I57" i="3" a="1"/>
  <c r="I57" i="3" l="1"/>
  <c r="I58" i="3" a="1"/>
  <c r="I58" i="3" l="1"/>
  <c r="I59" i="3" a="1"/>
  <c r="I59" i="3" l="1"/>
  <c r="I60" i="3" a="1"/>
  <c r="I60" i="3" l="1"/>
  <c r="I61" i="3" a="1"/>
  <c r="I61" i="3" l="1"/>
  <c r="I62" i="3" a="1"/>
  <c r="I62" i="3" l="1"/>
  <c r="I63" i="3" a="1"/>
  <c r="I63" i="3" l="1"/>
  <c r="I64" i="3" a="1"/>
  <c r="I64" i="3" l="1"/>
  <c r="I65" i="3" a="1"/>
  <c r="I65" i="3" l="1"/>
  <c r="I66" i="3" a="1"/>
  <c r="I66" i="3" l="1"/>
  <c r="I67" i="3" a="1"/>
  <c r="I67" i="3" l="1"/>
  <c r="I68" i="3" a="1"/>
  <c r="I68" i="3" l="1"/>
  <c r="I69" i="3" a="1"/>
  <c r="I69" i="3" l="1"/>
  <c r="I70" i="3" a="1"/>
  <c r="I70" i="3" l="1"/>
  <c r="I71" i="3" a="1"/>
  <c r="I71" i="3" l="1"/>
  <c r="I74" i="3" a="1"/>
  <c r="I74" i="3" l="1"/>
  <c r="I75" i="3" a="1"/>
  <c r="I75" i="3" l="1"/>
  <c r="I76" i="3" a="1"/>
  <c r="I76" i="3" l="1"/>
  <c r="I77" i="3" a="1"/>
  <c r="I77" i="3" l="1"/>
  <c r="I78" i="3" a="1"/>
  <c r="I78" i="3" l="1"/>
  <c r="I79" i="3" a="1"/>
  <c r="I79" i="3" l="1"/>
  <c r="I80" i="3" a="1"/>
  <c r="I80" i="3" l="1"/>
  <c r="I81" i="3" a="1"/>
  <c r="I81" i="3" l="1"/>
  <c r="I82" i="3" a="1"/>
  <c r="I82" i="3" l="1"/>
  <c r="I83" i="3" a="1"/>
  <c r="I83" i="3" l="1"/>
  <c r="I84" i="3" a="1"/>
  <c r="I84" i="3" l="1"/>
  <c r="I85" i="3" a="1"/>
  <c r="I85" i="3" l="1"/>
  <c r="I86" i="3" a="1"/>
  <c r="I86" i="3" l="1"/>
  <c r="I87" i="3" a="1"/>
  <c r="I87" i="3" l="1"/>
  <c r="I88" i="3" a="1"/>
  <c r="I88" i="3" l="1"/>
  <c r="I89" i="3" a="1"/>
  <c r="I89" i="3" l="1"/>
  <c r="I90" i="3" a="1"/>
  <c r="I90" i="3" l="1"/>
  <c r="I91" i="3" a="1"/>
  <c r="I91" i="3" l="1"/>
  <c r="I92" i="3" a="1"/>
  <c r="I92" i="3" l="1"/>
  <c r="I93" i="3" a="1"/>
  <c r="I93" i="3" l="1"/>
  <c r="I94" i="3" a="1"/>
  <c r="I94" i="3" l="1"/>
  <c r="I95" i="3" a="1"/>
  <c r="I95" i="3" l="1"/>
  <c r="I98" i="3" a="1"/>
  <c r="I98" i="3" l="1"/>
  <c r="I99" i="3" a="1"/>
  <c r="I99" i="3" l="1"/>
  <c r="I100" i="3" a="1"/>
  <c r="I100" i="3" l="1"/>
  <c r="I101" i="3" a="1"/>
  <c r="I101" i="3" l="1"/>
  <c r="I102" i="3" a="1"/>
  <c r="I102" i="3" l="1"/>
  <c r="I103" i="3" a="1"/>
  <c r="I103" i="3" l="1"/>
  <c r="I104" i="3" a="1"/>
  <c r="I104" i="3" l="1"/>
  <c r="I105" i="3" a="1"/>
  <c r="I105" i="3" l="1"/>
  <c r="I106" i="3" a="1"/>
  <c r="I106" i="3" l="1"/>
  <c r="I107" i="3" a="1"/>
  <c r="I107" i="3" l="1"/>
  <c r="I108" i="3" a="1"/>
  <c r="I108" i="3" l="1"/>
  <c r="I109" i="3" a="1"/>
  <c r="I109" i="3" l="1"/>
  <c r="I110" i="3" a="1"/>
  <c r="I110" i="3" l="1"/>
  <c r="I111" i="3" a="1"/>
  <c r="I111" i="3" l="1"/>
  <c r="I112" i="3" a="1"/>
  <c r="I112" i="3" l="1"/>
  <c r="I113" i="3" a="1"/>
  <c r="I113" i="3" l="1"/>
  <c r="I114" i="3" a="1"/>
  <c r="I114" i="3" l="1"/>
  <c r="I115" i="3" a="1"/>
  <c r="I115" i="3" l="1"/>
  <c r="I116" i="3" a="1"/>
  <c r="I116" i="3" l="1"/>
  <c r="I117" i="3" a="1"/>
  <c r="I117" i="3" l="1"/>
  <c r="I118" i="3" a="1"/>
  <c r="I118" i="3" l="1"/>
  <c r="I119" i="3" a="1"/>
  <c r="I11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def in_range(value, range_str):
    try:
        # Convert value to float (if possible)
        value = float(value)
        # Prepare range string: replace 'and' and line breaks with ','
        if range_str is None or str(range_str).strip().upper() == 'NA':
            return "NA"
        cleaned = re.sub(r'\s*(?:and|\n)\s*', ',', str(range_str))
        for part in cleaned.split(','):
            part = part.strip()
            if not part:
                continue
            if '-' not in part:
                continue
            try:
                lower, upper = [float(x.strip()) for x in part.split('-')]
            except Exception:
                continue
            if value &lt;= lower:
                return "↑"
            if lower &lt;= value &lt;= upper:
                return "↑"
        return "--"
    except Exception:
        return "NA"</code>
    </pythonScript>
    <pythonScript>
      <code xml:space="preserve">value = float(xl(%P2%))
range_str = xl(%P3%)
try:
    lower, upper = [float(part) for part in range_str.split("-")]
    result = "↑" if value&lt;=lower or lower &lt;= value &lt;= upper else "--"
except Exception:
    result = "NA"
result 
</code>
    </pythonScript>
    <pythonScript>
      <code xml:space="preserve">value = float(xl(%P2%))
range_str = xl(%P3%)
result = "--"
try:
    ranges = [r.strip() for r in range_str.split('and')]
    for r in ranges:
        lower, upper = [float(x) for x in r.split('-')]
        if value&lt;=lower:
            result = "↑"
        if lower &lt;= value &lt;= upper:
            result = "↑"
            break 
except Exception:
    result = "--"
result
</code>
    </pythonScript>
    <pythonScript>
      <code xml:space="preserve">value = float(xl(%P2%))
range_str = xl(%P3%)
try:
    lower, upper = [float(part) for part in range_str.split("-")]
    result = "↑" if value&lt;=lower or lower &lt;= value &lt;= upper else "--"
except Exception:
    result = "NA"
result </code>
    </pythonScript>
    <pythonScript>
      <code>value = float(xl(%P2%))
range_str = xl(%P3%)
result = "--"
try:
    ranges = [r.strip() for r in range_str.split('and')]
    for r in ranges:
        lower, upper = [float(x) for x in r.split('-')]
        if lower &lt;= value &lt;= upper:
            result = "↑"
            break 
except Exception:
    result = "--"
result</code>
    </pythonScript>
    <pythonScript>
      <code>in_range(xl(%P2%), xl(%P3%))</code>
    </pythonScript>
    <pythonScript>
      <code xml:space="preserve">import re
def in_range(value, range_str):
    try:
        # Convert value to float (if possible)
        value = float(value)
        # Prepare range string: replace 'and' and line breaks with ','
        if range_str is None or str(range_str).strip().upper() == 'NA':
            return "NA"
        cleaned = re.sub(r'\s*(?:and|\n)\s*', ',', str(range_str))
        for part in cleaned.split(','):
            part = part.strip()
            if not part:
                continue
            if '-' not in part:
                continue
            try:
                lower, upper = [float(x.strip()) for x in part.split('-')]
            except Exception:
                continue
            if value &lt;= lower:
                return "↑"
            if lower &lt;= value &lt;= upper:
                return "↑"
        return "--"
    except Exception:
        return "NA"
# Usage example for F3 and H3
in_range(xl(%P2%), xl(%P3%))
</code>
    </pythonScript>
  </pythonScripts>
</python>
</file>

<file path=xl/sharedStrings.xml><?xml version="1.0" encoding="utf-8"?>
<sst xmlns="http://schemas.openxmlformats.org/spreadsheetml/2006/main" count="3306" uniqueCount="874">
  <si>
    <t>Variables</t>
  </si>
  <si>
    <t>Recommend my Manager</t>
  </si>
  <si>
    <t>avg_score_Q7</t>
  </si>
  <si>
    <t>Action after Feedback</t>
  </si>
  <si>
    <t>avg_score_Q8</t>
  </si>
  <si>
    <t>Asked Opinion</t>
  </si>
  <si>
    <t>avg_score_Q9</t>
  </si>
  <si>
    <t>Training for Confidence</t>
  </si>
  <si>
    <t>avg_score_Q10</t>
  </si>
  <si>
    <t>Career Opportunities</t>
  </si>
  <si>
    <t>avg_score_Q11</t>
  </si>
  <si>
    <t>Recommend our Stores</t>
  </si>
  <si>
    <t>avg_score_Q12</t>
  </si>
  <si>
    <t>Trust each other</t>
  </si>
  <si>
    <t>avg_score_Q15</t>
  </si>
  <si>
    <t>Trust Leadership</t>
  </si>
  <si>
    <t>avg_score_Q16</t>
  </si>
  <si>
    <t>Provide Feedback for Improvement</t>
  </si>
  <si>
    <t>avg_score_Q17</t>
  </si>
  <si>
    <t>Satisfied with Recognition</t>
  </si>
  <si>
    <t>avg_score_Q18</t>
  </si>
  <si>
    <t>Great Customers Performance</t>
  </si>
  <si>
    <t>avg_score_Q19</t>
  </si>
  <si>
    <t>Proud of Company</t>
  </si>
  <si>
    <t>avg_score_Q20</t>
  </si>
  <si>
    <t>Consider Customer's Needs</t>
  </si>
  <si>
    <t>avg_score_Q21</t>
  </si>
  <si>
    <t>Empowered to Make Decisions</t>
  </si>
  <si>
    <t>avg_score_Q22</t>
  </si>
  <si>
    <t>Meaningful Work</t>
  </si>
  <si>
    <t>avg_score_Q23</t>
  </si>
  <si>
    <t>Given Enough Resources</t>
  </si>
  <si>
    <t>avg_score_Q24</t>
  </si>
  <si>
    <t>Live Company Values</t>
  </si>
  <si>
    <t>avg_score_Q25</t>
  </si>
  <si>
    <t>Being Cared</t>
  </si>
  <si>
    <t>avg_score_Q26</t>
  </si>
  <si>
    <t>Equal Opportunity for Success</t>
  </si>
  <si>
    <t>avg_score_Q27</t>
  </si>
  <si>
    <t>Free to Speak my Mind</t>
  </si>
  <si>
    <t>avg_score_Q28</t>
  </si>
  <si>
    <t>Given Technology Resources</t>
  </si>
  <si>
    <t>avg_score_Q29</t>
  </si>
  <si>
    <t>Supporting Communities</t>
  </si>
  <si>
    <t>avg_score_Q30</t>
  </si>
  <si>
    <t xml:space="preserve">avg_score_Q22 </t>
  </si>
  <si>
    <t>Baseline</t>
  </si>
  <si>
    <t>POS</t>
  </si>
  <si>
    <t>Overall Sign</t>
  </si>
  <si>
    <t>Imp. Rank</t>
  </si>
  <si>
    <t>63-66</t>
  </si>
  <si>
    <t>Sharp Changing Range</t>
  </si>
  <si>
    <t>52-58 and 72-77</t>
  </si>
  <si>
    <t>64-67 and 69-73</t>
  </si>
  <si>
    <t>55-60 and 68-72</t>
  </si>
  <si>
    <t>56-70</t>
  </si>
  <si>
    <t>63-71</t>
  </si>
  <si>
    <t>52-79</t>
  </si>
  <si>
    <t>67-74</t>
  </si>
  <si>
    <t>64-66</t>
  </si>
  <si>
    <t>61-65</t>
  </si>
  <si>
    <t>55-60 and 63-70</t>
  </si>
  <si>
    <t>55-64 and 66-71</t>
  </si>
  <si>
    <t>Sum Rank</t>
  </si>
  <si>
    <t xml:space="preserve">avg_score_Q29 </t>
  </si>
  <si>
    <t xml:space="preserve">avg_score_Q9  </t>
  </si>
  <si>
    <t xml:space="preserve">avg_score_Q24 </t>
  </si>
  <si>
    <t xml:space="preserve">avg_score_Q30 </t>
  </si>
  <si>
    <t xml:space="preserve">avg_score_Q23 </t>
  </si>
  <si>
    <t xml:space="preserve">avg_score_Q16 </t>
  </si>
  <si>
    <t xml:space="preserve">avg_score_Q11 </t>
  </si>
  <si>
    <t xml:space="preserve">avg_score_Q20 </t>
  </si>
  <si>
    <t xml:space="preserve">avg_score_Q25 </t>
  </si>
  <si>
    <t xml:space="preserve">avg_score_Q8  </t>
  </si>
  <si>
    <t xml:space="preserve">avg_score_Q21 </t>
  </si>
  <si>
    <t xml:space="preserve">avg_score_Q26 </t>
  </si>
  <si>
    <t xml:space="preserve">avg_score_Q18 </t>
  </si>
  <si>
    <t xml:space="preserve">avg_score_Q28 </t>
  </si>
  <si>
    <t xml:space="preserve">avg_score_Q10 </t>
  </si>
  <si>
    <t xml:space="preserve">avg_score_Q12 </t>
  </si>
  <si>
    <t xml:space="preserve">avg_score_Q15 </t>
  </si>
  <si>
    <t xml:space="preserve">avg_score_Q19 </t>
  </si>
  <si>
    <t xml:space="preserve">avg_score_Q27 </t>
  </si>
  <si>
    <t xml:space="preserve">avg_score_Q17 </t>
  </si>
  <si>
    <t xml:space="preserve">avg_score_Q7  </t>
  </si>
  <si>
    <t>Short From</t>
  </si>
  <si>
    <t>80-82</t>
  </si>
  <si>
    <t>62-76</t>
  </si>
  <si>
    <t>55-78</t>
  </si>
  <si>
    <t>67-68</t>
  </si>
  <si>
    <t>64-70</t>
  </si>
  <si>
    <t>NA</t>
  </si>
  <si>
    <t>63-70</t>
  </si>
  <si>
    <t>69-80</t>
  </si>
  <si>
    <t>67-70</t>
  </si>
  <si>
    <t>58-62 and 78-85</t>
  </si>
  <si>
    <t>67-72</t>
  </si>
  <si>
    <t>55-75</t>
  </si>
  <si>
    <t>65-85</t>
  </si>
  <si>
    <t>69-73</t>
  </si>
  <si>
    <t>70-83</t>
  </si>
  <si>
    <t>69-83</t>
  </si>
  <si>
    <t>53-70</t>
  </si>
  <si>
    <t>72-90</t>
  </si>
  <si>
    <t>59-63 and 72-82</t>
  </si>
  <si>
    <t>71-81</t>
  </si>
  <si>
    <t>76-85</t>
  </si>
  <si>
    <t>79-81</t>
  </si>
  <si>
    <t>67-75</t>
  </si>
  <si>
    <t>55-58 and 73-78</t>
  </si>
  <si>
    <t>53-58 and 68-72</t>
  </si>
  <si>
    <t>72-78 and 83-85</t>
  </si>
  <si>
    <t>65-80</t>
  </si>
  <si>
    <t>65-77</t>
  </si>
  <si>
    <t>80-87</t>
  </si>
  <si>
    <t>69-78</t>
  </si>
  <si>
    <t>57-66</t>
  </si>
  <si>
    <t>66-75</t>
  </si>
  <si>
    <t>67-73</t>
  </si>
  <si>
    <t>59-74</t>
  </si>
  <si>
    <t>56-72</t>
  </si>
  <si>
    <t>58-74</t>
  </si>
  <si>
    <t>68-74</t>
  </si>
  <si>
    <t>70-78</t>
  </si>
  <si>
    <t>68-70 and 78-90</t>
  </si>
  <si>
    <t>Imp MSE</t>
  </si>
  <si>
    <t>Imp Gini</t>
  </si>
  <si>
    <t>70-85</t>
  </si>
  <si>
    <t>73-85</t>
  </si>
  <si>
    <t>70-73</t>
  </si>
  <si>
    <t>68-75</t>
  </si>
  <si>
    <t>68-72</t>
  </si>
  <si>
    <t>78-80</t>
  </si>
  <si>
    <t>70-80</t>
  </si>
  <si>
    <t>NEG</t>
  </si>
  <si>
    <t>78-92</t>
  </si>
  <si>
    <t>70-75 and 80-84</t>
  </si>
  <si>
    <t>75-83</t>
  </si>
  <si>
    <t>74-76</t>
  </si>
  <si>
    <t>88-90</t>
  </si>
  <si>
    <t>85-90</t>
  </si>
  <si>
    <t>68-74 and 81-85</t>
  </si>
  <si>
    <t>70-82</t>
  </si>
  <si>
    <t>55-73</t>
  </si>
  <si>
    <t>63-73 and 82-86</t>
  </si>
  <si>
    <t>58-68 and 82-88</t>
  </si>
  <si>
    <t>65-75</t>
  </si>
  <si>
    <t>69-76</t>
  </si>
  <si>
    <t>70-86</t>
  </si>
  <si>
    <t>67-76</t>
  </si>
  <si>
    <t>66-76</t>
  </si>
  <si>
    <t>62-68</t>
  </si>
  <si>
    <t>60-68 and 81-83</t>
  </si>
  <si>
    <t>67-69</t>
  </si>
  <si>
    <t>68-72 and 82-88</t>
  </si>
  <si>
    <t>68-88</t>
  </si>
  <si>
    <t>63-76 and 84-87</t>
  </si>
  <si>
    <t>81-85</t>
  </si>
  <si>
    <t>68-83</t>
  </si>
  <si>
    <t>55-85</t>
  </si>
  <si>
    <t>73-87</t>
  </si>
  <si>
    <t>65-70</t>
  </si>
  <si>
    <t>74-85</t>
  </si>
  <si>
    <t>70-75</t>
  </si>
  <si>
    <t>72-82</t>
  </si>
  <si>
    <t>84-90</t>
  </si>
  <si>
    <t>75-87</t>
  </si>
  <si>
    <t>85-88</t>
  </si>
  <si>
    <t>71-83</t>
  </si>
  <si>
    <t>81-84</t>
  </si>
  <si>
    <t>76-83</t>
  </si>
  <si>
    <t>69-85</t>
  </si>
  <si>
    <t>67-71</t>
  </si>
  <si>
    <t xml:space="preserve">avg_score_Q07  </t>
  </si>
  <si>
    <t xml:space="preserve">avg_score_Q08  </t>
  </si>
  <si>
    <t xml:space="preserve">avg_score_Q09  </t>
  </si>
  <si>
    <t xml:space="preserve">Group      </t>
  </si>
  <si>
    <t xml:space="preserve">Given Technology Resources       </t>
  </si>
  <si>
    <t xml:space="preserve">High       </t>
  </si>
  <si>
    <t xml:space="preserve">Yes       </t>
  </si>
  <si>
    <t xml:space="preserve">Asked Opinion                    </t>
  </si>
  <si>
    <t xml:space="preserve">No        </t>
  </si>
  <si>
    <t xml:space="preserve">Given Enough Resources           </t>
  </si>
  <si>
    <t xml:space="preserve">Supporting Communities           </t>
  </si>
  <si>
    <t xml:space="preserve">Meaningful Work                  </t>
  </si>
  <si>
    <t xml:space="preserve">Trust Leadership                 </t>
  </si>
  <si>
    <t xml:space="preserve">Medium-up  </t>
  </si>
  <si>
    <t xml:space="preserve">Career Opportunities             </t>
  </si>
  <si>
    <t xml:space="preserve">Proud of Company                 </t>
  </si>
  <si>
    <t xml:space="preserve">Live Company Values              </t>
  </si>
  <si>
    <t xml:space="preserve">Empowered to Make Decisions      </t>
  </si>
  <si>
    <t xml:space="preserve">Action after Feedback            </t>
  </si>
  <si>
    <t xml:space="preserve">Consider Customer's Needs        </t>
  </si>
  <si>
    <t xml:space="preserve">Medium-low </t>
  </si>
  <si>
    <t xml:space="preserve">Being Cared                      </t>
  </si>
  <si>
    <t xml:space="preserve">Satisfied with Recognition       </t>
  </si>
  <si>
    <t xml:space="preserve">Free to Speak my Mind            </t>
  </si>
  <si>
    <t xml:space="preserve">Low        </t>
  </si>
  <si>
    <t xml:space="preserve">Training for Confidence          </t>
  </si>
  <si>
    <t xml:space="preserve">Recommend our Stores             </t>
  </si>
  <si>
    <t xml:space="preserve">Trust each other                 </t>
  </si>
  <si>
    <t xml:space="preserve">Great Customers Performance      </t>
  </si>
  <si>
    <t xml:space="preserve">Equal Opportunity for Success    </t>
  </si>
  <si>
    <t xml:space="preserve">Provide Feedback for Improvement </t>
  </si>
  <si>
    <t xml:space="preserve">Recommend my Manager             </t>
  </si>
  <si>
    <t xml:space="preserve">Short Form              </t>
  </si>
  <si>
    <t xml:space="preserve"> Work Satisfactory</t>
  </si>
  <si>
    <t>Engagement</t>
  </si>
  <si>
    <t xml:space="preserve"> Future Success</t>
  </si>
  <si>
    <t xml:space="preserve"> Belonging</t>
  </si>
  <si>
    <t xml:space="preserve"> Retention</t>
  </si>
  <si>
    <t xml:space="preserve"> Top 10 count</t>
  </si>
  <si>
    <t xml:space="preserve"> Total Sum</t>
  </si>
  <si>
    <t xml:space="preserve">In Gallup </t>
  </si>
  <si>
    <t>High</t>
  </si>
  <si>
    <t>Yes</t>
  </si>
  <si>
    <t xml:space="preserve">Yes        </t>
  </si>
  <si>
    <t>No</t>
  </si>
  <si>
    <t xml:space="preserve">No         </t>
  </si>
  <si>
    <t>Medium-up</t>
  </si>
  <si>
    <t>Medium-low</t>
  </si>
  <si>
    <t>Low</t>
  </si>
  <si>
    <t>2Q</t>
  </si>
  <si>
    <t xml:space="preserve"> Work Satisfy</t>
  </si>
  <si>
    <t xml:space="preserve"> Top10 count</t>
  </si>
  <si>
    <t>In Gallup2</t>
  </si>
  <si>
    <t>I would recommend my manager to others.</t>
  </si>
  <si>
    <t>Our company has acted upon the feedback provided in previous Your Voice Counts surveys.</t>
  </si>
  <si>
    <t>I am asked for my opinion on ways we can improve.</t>
  </si>
  <si>
    <t>My training/development gives me confidence to do my job well.</t>
  </si>
  <si>
    <t>I see opportunities to develop my career at our company.</t>
  </si>
  <si>
    <t>I always recommend our stores as great places to shop.</t>
  </si>
  <si>
    <t>Across our company, we all trust each other.</t>
  </si>
  <si>
    <t>I trust the leadership team* at our company.</t>
  </si>
  <si>
    <t>My manager provides me with feedback that helps me improve my performance.</t>
  </si>
  <si>
    <t>I feel satisfied with the recognition or praise I receive for my work.</t>
  </si>
  <si>
    <t>Our company delivers a great customer experience.</t>
  </si>
  <si>
    <t>I am proud of our company's products and/or services.</t>
  </si>
  <si>
    <t>We consider the needs of our customers (internal and/or external) in everything we do.</t>
  </si>
  <si>
    <t>I feel empowered to make decisions regarding my work.</t>
  </si>
  <si>
    <t>The work that I do at our company??is meaningful to me.</t>
  </si>
  <si>
    <t>I have the resources I need to do my job well.</t>
  </si>
  <si>
    <t>People at our company live the company values.</t>
  </si>
  <si>
    <t>At work, I feel cared about as a person.</t>
  </si>
  <si>
    <t>Regardless of background, everyone at our company has an equal opportunity to succeed.</t>
  </si>
  <si>
    <t>I feel free to speak my mind without fear of negative consequences.</t>
  </si>
  <si>
    <t>Our company is providing the technology resources I need to be productive.</t>
  </si>
  <si>
    <t>Our company does a good job supporting the communities in which it does business.</t>
  </si>
  <si>
    <t>Question</t>
  </si>
  <si>
    <t>Recommend Action</t>
  </si>
  <si>
    <t>↑</t>
  </si>
  <si>
    <t>--</t>
  </si>
  <si>
    <t>S.R.</t>
  </si>
  <si>
    <t>Q. No.</t>
  </si>
  <si>
    <t>64-83</t>
  </si>
  <si>
    <t>62-80</t>
  </si>
  <si>
    <t>60-70</t>
  </si>
  <si>
    <t>50-60 and 66-80</t>
  </si>
  <si>
    <t>75-85</t>
  </si>
  <si>
    <t>SOP/T.Area</t>
  </si>
  <si>
    <t>Productivity Sum</t>
  </si>
  <si>
    <t>Turnover rate</t>
  </si>
  <si>
    <t>%Shrinkage of Sales</t>
  </si>
  <si>
    <t>MSP</t>
  </si>
  <si>
    <t>***</t>
  </si>
  <si>
    <t>Positive</t>
  </si>
  <si>
    <t>Sign</t>
  </si>
  <si>
    <t>avg_score_Q1+avg_score_Q1:clusterResidential - Western &amp; Top Income (Upscale)</t>
  </si>
  <si>
    <t>avg_score_Q1+avg_score_Q1:clusterUrban Hub - High Income (Upscale)</t>
  </si>
  <si>
    <t>avg_score_Q21+avg_score_Q21:clusterResidential - Western &amp; Top Income (Upscale)</t>
  </si>
  <si>
    <t>avg_score_Q3+avg_score_Q3:clusterOffice - Local (Wellcome)</t>
  </si>
  <si>
    <t>avg_score_Q9+avg_score_Q9:clusterResidential - Western &amp; Top Income (Upscale)</t>
  </si>
  <si>
    <t>avg_score_Q8+avg_score_Q8:clusterResidential - Western &amp; Top Income (Upscale)</t>
  </si>
  <si>
    <t>avg_score_Q16+avg_score_Q16:scaleUpscales</t>
  </si>
  <si>
    <t>avg_score_Q18+avg_score_Q18:clusterResidential - Western &amp; Top Income (Upscale)</t>
  </si>
  <si>
    <t>avg_score_Q15+avg_score_Q15:clusterResidential - Western &amp; Top Income (Upscale)</t>
  </si>
  <si>
    <t>avg_score_Q6+avg_score_Q6:clusterResidential - Western &amp; Top Income (Upscale)</t>
  </si>
  <si>
    <t>avg_score_Q20+avg_score_Q20:clusterResidential - High Income (Wellcome)</t>
  </si>
  <si>
    <t>avg_score_Q20+avg_score_Q20:clusterUrban Hub - Local (Wellcome)</t>
  </si>
  <si>
    <t>avg_score_Q11+avg_score_Q11:clusterUrban Hub - Local (Wellcome)</t>
  </si>
  <si>
    <t>avg_score_Q25+avg_score_Q25:clusterResidential - High Income (Wellcome)</t>
  </si>
  <si>
    <t>avg_score_Q17+avg_score_Q17:clusterResidential - High Income (Wellcome)</t>
  </si>
  <si>
    <t>avg_score_Q30+avg_score_Q30:clusterUrban Hub - Local (Wellcome)</t>
  </si>
  <si>
    <t>avg_score_Q22+avg_score_Q22:clusterResidential - High Income (Wellcome)</t>
  </si>
  <si>
    <t>avg_score_Q27+avg_score_Q27:clusterResidential - High Income (Wellcome)</t>
  </si>
  <si>
    <t>avg_score_Q1</t>
  </si>
  <si>
    <t>2114.568***</t>
  </si>
  <si>
    <t>1920.019***</t>
  </si>
  <si>
    <t>1700.867***</t>
  </si>
  <si>
    <t>1112.076***</t>
  </si>
  <si>
    <t>821.384***</t>
  </si>
  <si>
    <t>755.923***</t>
  </si>
  <si>
    <t>741.09***</t>
  </si>
  <si>
    <t>664.343***</t>
  </si>
  <si>
    <t>562.95***</t>
  </si>
  <si>
    <t>456.013***</t>
  </si>
  <si>
    <t>134.701***</t>
  </si>
  <si>
    <t>96.298***</t>
  </si>
  <si>
    <t>85.306***</t>
  </si>
  <si>
    <t>80.814***</t>
  </si>
  <si>
    <t>72.858***</t>
  </si>
  <si>
    <t>55.125***</t>
  </si>
  <si>
    <t>48.468***</t>
  </si>
  <si>
    <t>46.082***</t>
  </si>
  <si>
    <t>44.198***</t>
  </si>
  <si>
    <t>43.292***</t>
  </si>
  <si>
    <t>28.585***</t>
  </si>
  <si>
    <t>21.379***</t>
  </si>
  <si>
    <t>18.499***</t>
  </si>
  <si>
    <t>17.669***</t>
  </si>
  <si>
    <t>16.184***</t>
  </si>
  <si>
    <t>13.922***</t>
  </si>
  <si>
    <t>13.055***</t>
  </si>
  <si>
    <t>avg_score_Q5</t>
  </si>
  <si>
    <t>avg_score_Q6+avg_score_Q6:scaleUpscales</t>
  </si>
  <si>
    <t>avg_score_Q21+avg_score_Q21:clusterResidential - High Income (Wellcome)</t>
  </si>
  <si>
    <t>avg_score_Q25+avg_score_Q25:clusterUrban Hub - Local (Wellcome)</t>
  </si>
  <si>
    <t>avg_score_Q21+avg_score_Q21:clusterUrban Hub - Local (Wellcome)</t>
  </si>
  <si>
    <t>avg_score_Q15+avg_score_Q15:clusterUrban Hub - Local (Wellcome)</t>
  </si>
  <si>
    <t>avg_score_Q19+avg_score_Q19:clusterResidential - High Income (Wellcome)</t>
  </si>
  <si>
    <t>avg_score_Q3+avg_score_Q3:clusterUrban Hub - Local (Wellcome)</t>
  </si>
  <si>
    <t>avg_score_Q7+avg_score_Q7:clusterUrban Hub - Local (Wellcome)</t>
  </si>
  <si>
    <t>avg_score_Q9+avg_score_Q9:clusterUrban Hub - Local (Wellcome)</t>
  </si>
  <si>
    <t>avg_score_Q22+avg_score_Q22:clusterUrban Hub - Local (Wellcome)</t>
  </si>
  <si>
    <t>avg_score_Q8+avg_score_Q8:clusterResidential - High Income (Wellcome)</t>
  </si>
  <si>
    <t>avg_score_Q1+avg_score_Q1:clusterUrban Hub - Local (Wellcome)</t>
  </si>
  <si>
    <t>avg_score_Q1+avg_score_Q1:clusterResidential - High Income (Wellcome)</t>
  </si>
  <si>
    <t>avg_score_Q3+avg_score_Q3:clusterResidential - High Income (Wellcome)</t>
  </si>
  <si>
    <t>1396.052***</t>
  </si>
  <si>
    <t>629.083***</t>
  </si>
  <si>
    <t>602.877***</t>
  </si>
  <si>
    <t>517.317***</t>
  </si>
  <si>
    <t>426.359***</t>
  </si>
  <si>
    <t>327.027***</t>
  </si>
  <si>
    <t>308.637***</t>
  </si>
  <si>
    <t>285.35***</t>
  </si>
  <si>
    <t>267.855***</t>
  </si>
  <si>
    <t>251.534***</t>
  </si>
  <si>
    <t>244.74***</t>
  </si>
  <si>
    <t>219.504***</t>
  </si>
  <si>
    <t>213.565***</t>
  </si>
  <si>
    <t>201.883***</t>
  </si>
  <si>
    <t>166.126***</t>
  </si>
  <si>
    <t>149.821***</t>
  </si>
  <si>
    <t>140.633***</t>
  </si>
  <si>
    <t>136.916***</t>
  </si>
  <si>
    <t>98.902***</t>
  </si>
  <si>
    <t>76.825***</t>
  </si>
  <si>
    <t>67.562***</t>
  </si>
  <si>
    <t>54.767***</t>
  </si>
  <si>
    <t>49.103***</t>
  </si>
  <si>
    <t>avg_score_Q6</t>
  </si>
  <si>
    <t>avg_score_Q24+avg_score_Q24:clusterResidential - High Income (Wellcome)</t>
  </si>
  <si>
    <t>avg_score_Q11+avg_score_Q11:clusterResidential - High Income (Wellcome)</t>
  </si>
  <si>
    <t>avg_score_Q27+avg_score_Q27:clusterUrban Hub - Local (Wellcome)</t>
  </si>
  <si>
    <t>avg_score_Q12+avg_score_Q12:clusterUrban Hub - Local (Wellcome)</t>
  </si>
  <si>
    <t>avg_score_Q28+avg_score_Q28:clusterUrban Hub - Local (Wellcome)</t>
  </si>
  <si>
    <t>avg_score_Q4+avg_score_Q4:clusterUrban Hub - Local (Wellcome)</t>
  </si>
  <si>
    <t>avg_score_Q5+avg_score_Q5:clusterUrban Hub - Local (Wellcome)</t>
  </si>
  <si>
    <t>avg_score_Q29+avg_score_Q29:clusterUrban Hub - Local (Wellcome)</t>
  </si>
  <si>
    <t>avg_score_Q23+avg_score_Q23:clusterUrban Hub - Local (Wellcome)</t>
  </si>
  <si>
    <t>0.546***</t>
  </si>
  <si>
    <t>0.578***</t>
  </si>
  <si>
    <t>0.586***</t>
  </si>
  <si>
    <t>0.759***</t>
  </si>
  <si>
    <t>0.883***</t>
  </si>
  <si>
    <t>0.979***</t>
  </si>
  <si>
    <t>1.247***</t>
  </si>
  <si>
    <t>1.54***</t>
  </si>
  <si>
    <t>2.44***</t>
  </si>
  <si>
    <t>2.716***</t>
  </si>
  <si>
    <t>2.77***</t>
  </si>
  <si>
    <t>2.908***</t>
  </si>
  <si>
    <t>3.511***</t>
  </si>
  <si>
    <t>3.969***</t>
  </si>
  <si>
    <t>4.367***</t>
  </si>
  <si>
    <t>4.99***</t>
  </si>
  <si>
    <t>5.565***</t>
  </si>
  <si>
    <t>6.652***</t>
  </si>
  <si>
    <t>7.408***</t>
  </si>
  <si>
    <t>11.885***</t>
  </si>
  <si>
    <t>12.919***</t>
  </si>
  <si>
    <t>14.76***</t>
  </si>
  <si>
    <t>86.129***</t>
  </si>
  <si>
    <t>avg_score_Q3</t>
  </si>
  <si>
    <t>avg_score_Q29+avg_score_Q29:clusterResidential - High Income (Wellcome)</t>
  </si>
  <si>
    <t>avg_score_Q15+avg_score_Q15:clusterResidential - High Income (Wellcome)</t>
  </si>
  <si>
    <t>avg_score_Q23+avg_score_Q23:clusterResidential - High Income (Wellcome)</t>
  </si>
  <si>
    <t>avg_score_Q2</t>
  </si>
  <si>
    <t>avg_score_Q7+avg_score_Q7:clusterResidential - High Income (Wellcome)</t>
  </si>
  <si>
    <t>avg_score_Q9+avg_score_Q9:clusterResidential - High Income (Wellcome)</t>
  </si>
  <si>
    <t>avg_score_Q19+avg_score_Q19:clusterUrban Hub - Local (Wellcome)</t>
  </si>
  <si>
    <t>avg_score_Q1+avg_score_Q1:clusterOffice - Local (Wellcome)</t>
  </si>
  <si>
    <t>avg_score_Q4+avg_score_Q4:clusterOffice - Local (Wellcome)</t>
  </si>
  <si>
    <t>avg_score_Q17+avg_score_Q17:scaleUpscales</t>
  </si>
  <si>
    <t>avg_score_Q18+avg_score_Q18:scaleUpscales</t>
  </si>
  <si>
    <t>avg_score_Q5+avg_score_Q5:clusterResidential - Western &amp; Top Income (Upscale)</t>
  </si>
  <si>
    <t>avg_score_Q15+avg_score_Q15:scaleUpscales</t>
  </si>
  <si>
    <t>avg_score_Q11+avg_score_Q11:scaleUpscales</t>
  </si>
  <si>
    <t>avg_score_Q21+avg_score_Q21:scaleUpscales</t>
  </si>
  <si>
    <t>avg_score_Q7+avg_score_Q7:clusterResidential - Western &amp; Top Income (Upscale)</t>
  </si>
  <si>
    <t>avg_score_Q8+avg_score_Q8:scaleUpscales</t>
  </si>
  <si>
    <t>avg_score_Q12+avg_score_Q12:scaleUpscales</t>
  </si>
  <si>
    <t>avg_score_Q9+avg_score_Q9:scaleUpscales</t>
  </si>
  <si>
    <t>avg_score_Q16+avg_score_Q16:clusterResidential - Western &amp; Top Income (Upscale)</t>
  </si>
  <si>
    <t>avg_score_Q19+avg_score_Q19:clusterResidential - Western &amp; Top Income (Upscale)</t>
  </si>
  <si>
    <t>avg_score_Q3+avg_score_Q3:scaleUpscales</t>
  </si>
  <si>
    <t>avg_score_Q1+avg_score_Q1:clusterOffice - High Income (Upscale)</t>
  </si>
  <si>
    <t>0.016***</t>
  </si>
  <si>
    <t>0.022***</t>
  </si>
  <si>
    <t>0.025***</t>
  </si>
  <si>
    <t>0.03***</t>
  </si>
  <si>
    <t>0.034***</t>
  </si>
  <si>
    <t>0.053***</t>
  </si>
  <si>
    <t>0.054***</t>
  </si>
  <si>
    <t>0.055***</t>
  </si>
  <si>
    <t>0.059***</t>
  </si>
  <si>
    <t>0.065***</t>
  </si>
  <si>
    <t>0.077***</t>
  </si>
  <si>
    <t>0.083***</t>
  </si>
  <si>
    <t>0.099***</t>
  </si>
  <si>
    <t>0.103***</t>
  </si>
  <si>
    <t>0.148***</t>
  </si>
  <si>
    <t>0.152***</t>
  </si>
  <si>
    <t>0.155***</t>
  </si>
  <si>
    <t>0.165***</t>
  </si>
  <si>
    <t>0.19***</t>
  </si>
  <si>
    <t>0.217***</t>
  </si>
  <si>
    <t>0.254***</t>
  </si>
  <si>
    <t>0.313***</t>
  </si>
  <si>
    <t>0.665***</t>
  </si>
  <si>
    <t>0.68***</t>
  </si>
  <si>
    <t>0.694***</t>
  </si>
  <si>
    <t>0.882***</t>
  </si>
  <si>
    <t>0.987***</t>
  </si>
  <si>
    <t>1.301***</t>
  </si>
  <si>
    <t>1.386***</t>
  </si>
  <si>
    <t>1.502***</t>
  </si>
  <si>
    <t>2.035***</t>
  </si>
  <si>
    <t>2.172***</t>
  </si>
  <si>
    <t>2.652***</t>
  </si>
  <si>
    <t>2.868***</t>
  </si>
  <si>
    <t>3.095***</t>
  </si>
  <si>
    <t>3.549***</t>
  </si>
  <si>
    <t>9.139***</t>
  </si>
  <si>
    <t>16.371***</t>
  </si>
  <si>
    <t>avg_score_Q2+avg_score_Q2:clusterOffice - High Income (Upscale)</t>
  </si>
  <si>
    <t>avg_score_Q4+avg_score_Q4:scaleUpscales</t>
  </si>
  <si>
    <t>avg_score_Q2+avg_score_Q2:clusterResidential - Western &amp; Top Income (Upscale)</t>
  </si>
  <si>
    <t>avg_score_Q2+avg_score_Q2:clusterUrban Hub - High Income (Upscale)</t>
  </si>
  <si>
    <t>avg_score_Q3+avg_score_Q3:clusterUrban Hub - High Income (Upscale)</t>
  </si>
  <si>
    <t>avg_score_Q3+avg_score_Q3:clusterResidential - Western &amp; Top Income (Upscale)</t>
  </si>
  <si>
    <t>avg_score_Q19+avg_score_Q19:scaleUpscales</t>
  </si>
  <si>
    <t>avg_score_Q20+avg_score_Q20:scaleUpscales</t>
  </si>
  <si>
    <t>avg_score_Q12+avg_score_Q12:clusterResidential - Western &amp; Top Income (Upscale)</t>
  </si>
  <si>
    <t>avg_score_Q7+avg_score_Q7:scaleUpscales</t>
  </si>
  <si>
    <t>avg_score_Q10+avg_score_Q10:scaleUpscales</t>
  </si>
  <si>
    <t>avg_score_Q16+avg_score_Q16:clusterUrban Hub - Local (Wellcome)</t>
  </si>
  <si>
    <t>avg_score_Q24+avg_score_Q24:clusterUrban Hub - Local (Wellcome)</t>
  </si>
  <si>
    <t>avg_score_Q12+avg_score_Q12:clusterResidential - High Income (Wellcome)</t>
  </si>
  <si>
    <t>avg_score_Q2+avg_score_Q2:clusterResidential - High Income (Wellcome)</t>
  </si>
  <si>
    <t>avg_score_Q5+avg_score_Q5:clusterResidential - High Income (Wellcome)</t>
  </si>
  <si>
    <t>avg_score_Q6+avg_score_Q6:clusterResidential - High Income (Wellcome)</t>
  </si>
  <si>
    <t>1955.277***</t>
  </si>
  <si>
    <t>881.332***</t>
  </si>
  <si>
    <t>651.537***</t>
  </si>
  <si>
    <t>625.213***</t>
  </si>
  <si>
    <t>263.525***</t>
  </si>
  <si>
    <t>240.236***</t>
  </si>
  <si>
    <t>171.564***</t>
  </si>
  <si>
    <t>138.338***</t>
  </si>
  <si>
    <t>129.117***</t>
  </si>
  <si>
    <t>100.754***</t>
  </si>
  <si>
    <t>87.766***</t>
  </si>
  <si>
    <t>85.344***</t>
  </si>
  <si>
    <t>79.13***</t>
  </si>
  <si>
    <t>63.257***</t>
  </si>
  <si>
    <t>35.403***</t>
  </si>
  <si>
    <t>35.093***</t>
  </si>
  <si>
    <t>35.033***</t>
  </si>
  <si>
    <t>31.416***</t>
  </si>
  <si>
    <t>25.062***</t>
  </si>
  <si>
    <t>19.33***</t>
  </si>
  <si>
    <t>16.65***</t>
  </si>
  <si>
    <t>13.765***</t>
  </si>
  <si>
    <t>13.568***</t>
  </si>
  <si>
    <t>11.346***</t>
  </si>
  <si>
    <t>10.478***</t>
  </si>
  <si>
    <t>9.073***</t>
  </si>
  <si>
    <t>8.834***</t>
  </si>
  <si>
    <t>7.202***</t>
  </si>
  <si>
    <t>7.074***</t>
  </si>
  <si>
    <t>6.006***</t>
  </si>
  <si>
    <t>4.579***</t>
  </si>
  <si>
    <t>4.493***</t>
  </si>
  <si>
    <t>4.233***</t>
  </si>
  <si>
    <t>3.507***</t>
  </si>
  <si>
    <t>2.865***</t>
  </si>
  <si>
    <t>2.297***</t>
  </si>
  <si>
    <t>2.07***</t>
  </si>
  <si>
    <t>1.901***</t>
  </si>
  <si>
    <t>1.243***</t>
  </si>
  <si>
    <t>1.163***</t>
  </si>
  <si>
    <t>1.057***</t>
  </si>
  <si>
    <t>1.055***</t>
  </si>
  <si>
    <t>1.045***</t>
  </si>
  <si>
    <t>0.996***</t>
  </si>
  <si>
    <t>avg_score_Q20+avg_score_Q20:clusterResidential - Western &amp; Top Income (Upscale)</t>
  </si>
  <si>
    <t>avg_score_Q1+avg_score_Q1:scaleUpscales</t>
  </si>
  <si>
    <t>avg_score_Q10+avg_score_Q10:clusterResidential - Western &amp; Top Income (Upscale)</t>
  </si>
  <si>
    <t>avg_score_Q2+avg_score_Q2:clusterOffice - Local (Wellcome)</t>
  </si>
  <si>
    <t>avg_score_Q10+avg_score_Q10:clusterUrban Hub - Local (Wellcome)</t>
  </si>
  <si>
    <t>-2190.026***</t>
  </si>
  <si>
    <t>-1736.817***</t>
  </si>
  <si>
    <t>-1428.076***</t>
  </si>
  <si>
    <t>-1101.305***</t>
  </si>
  <si>
    <t>-890.889***</t>
  </si>
  <si>
    <t>-792.635***</t>
  </si>
  <si>
    <t>-366.767***</t>
  </si>
  <si>
    <t>-137.064***</t>
  </si>
  <si>
    <t>-135.939***</t>
  </si>
  <si>
    <t>-98.129***</t>
  </si>
  <si>
    <t>-78.604***</t>
  </si>
  <si>
    <t>-76.434***</t>
  </si>
  <si>
    <t>-67.727***</t>
  </si>
  <si>
    <t>-63.359***</t>
  </si>
  <si>
    <t>-56.359***</t>
  </si>
  <si>
    <t>-51.103***</t>
  </si>
  <si>
    <t>-39.917***</t>
  </si>
  <si>
    <t>-37.349***</t>
  </si>
  <si>
    <t>-28.687***</t>
  </si>
  <si>
    <t>-22.409***</t>
  </si>
  <si>
    <t>-19.817***</t>
  </si>
  <si>
    <t>-17.575***</t>
  </si>
  <si>
    <t>-14.929***</t>
  </si>
  <si>
    <t>-13.518***</t>
  </si>
  <si>
    <t>-12.304***</t>
  </si>
  <si>
    <t>-12.021***</t>
  </si>
  <si>
    <t>-11.289***</t>
  </si>
  <si>
    <t>-11.26***</t>
  </si>
  <si>
    <t>avg_score_Q22+avg_score_Q22:scaleUpscales</t>
  </si>
  <si>
    <t>avg_score_Q30+avg_score_Q30:clusterResidential - High Income (Wellcome)</t>
  </si>
  <si>
    <t>avg_score_Q4+avg_score_Q4:clusterResidential - High Income (Wellcome)</t>
  </si>
  <si>
    <t>avg_score_Q10+avg_score_Q10:clusterResidential - High Income (Wellcome)</t>
  </si>
  <si>
    <t>avg_score_Q16+avg_score_Q16:clusterResidential - High Income (Wellcome)</t>
  </si>
  <si>
    <t>avg_score_Q2+avg_score_Q2:clusterUrban Hub - Local (Wellcome)</t>
  </si>
  <si>
    <t>avg_score_Q26+avg_score_Q26:clusterUrban Hub - Local (Wellcome)</t>
  </si>
  <si>
    <t>avg_score_Q28+avg_score_Q28:clusterResidential - High Income (Wellcome)</t>
  </si>
  <si>
    <t>avg_score_Q26+avg_score_Q26:clusterResidential - High Income (Wellcome)</t>
  </si>
  <si>
    <t>-6486.821***</t>
  </si>
  <si>
    <t>-1927.112***</t>
  </si>
  <si>
    <t>-595.164***</t>
  </si>
  <si>
    <t>-567.36***</t>
  </si>
  <si>
    <t>-503.436***</t>
  </si>
  <si>
    <t>-479.761***</t>
  </si>
  <si>
    <t>-458.805***</t>
  </si>
  <si>
    <t>-450.081***</t>
  </si>
  <si>
    <t>-282.984***</t>
  </si>
  <si>
    <t>-278.925***</t>
  </si>
  <si>
    <t>-273.512***</t>
  </si>
  <si>
    <t>-263.621***</t>
  </si>
  <si>
    <t>-232.072***</t>
  </si>
  <si>
    <t>-179.066***</t>
  </si>
  <si>
    <t>-159.122***</t>
  </si>
  <si>
    <t>-158.99***</t>
  </si>
  <si>
    <t>-158.722***</t>
  </si>
  <si>
    <t>-111.952***</t>
  </si>
  <si>
    <t>-101.072***</t>
  </si>
  <si>
    <t>-92.561***</t>
  </si>
  <si>
    <t>-85.877***</t>
  </si>
  <si>
    <t>-73.995***</t>
  </si>
  <si>
    <t>-54.435***</t>
  </si>
  <si>
    <t>avg_score_Q6+avg_score_Q6:clusterUrban Hub - Local (Wellcome)</t>
  </si>
  <si>
    <t>avg_score_Q17+avg_score_Q17:clusterUrban Hub - Local (Wellcome)</t>
  </si>
  <si>
    <t>avg_score_Q18+avg_score_Q18:clusterResidential - High Income (Wellcome)</t>
  </si>
  <si>
    <t>avg_score_Q4</t>
  </si>
  <si>
    <t>-58.23***</t>
  </si>
  <si>
    <t>-26.651***</t>
  </si>
  <si>
    <t>-15.185***</t>
  </si>
  <si>
    <t>-10.642***</t>
  </si>
  <si>
    <t>-8.304***</t>
  </si>
  <si>
    <t>-7.544***</t>
  </si>
  <si>
    <t>-7.182***</t>
  </si>
  <si>
    <t>-7.176***</t>
  </si>
  <si>
    <t>-6.547***</t>
  </si>
  <si>
    <t>-4.786***</t>
  </si>
  <si>
    <t>-4.506***</t>
  </si>
  <si>
    <t>-3.928***</t>
  </si>
  <si>
    <t>-3.853***</t>
  </si>
  <si>
    <t>-3.105***</t>
  </si>
  <si>
    <t>-2.711***</t>
  </si>
  <si>
    <t>-2.558***</t>
  </si>
  <si>
    <t>-1.922***</t>
  </si>
  <si>
    <t>-1.562***</t>
  </si>
  <si>
    <t>-1.33***</t>
  </si>
  <si>
    <t>-1.292***</t>
  </si>
  <si>
    <t>-1.011***</t>
  </si>
  <si>
    <t>-0.991***</t>
  </si>
  <si>
    <t>-0.906***</t>
  </si>
  <si>
    <t>-0.761***</t>
  </si>
  <si>
    <t>-0.687***</t>
  </si>
  <si>
    <t>-0.656***</t>
  </si>
  <si>
    <t>-0.184***</t>
  </si>
  <si>
    <t>avg_score_Q11+avg_score_Q11:clusterResidential - Western &amp; Top Income (Upscale)</t>
  </si>
  <si>
    <t>avg_score_Q5+avg_score_Q5:scaleUpscales</t>
  </si>
  <si>
    <t>avg_score_Q18+avg_score_Q18:clusterUrban Hub - Local (Wellcome)</t>
  </si>
  <si>
    <t>-19.785***</t>
  </si>
  <si>
    <t>-9.188***</t>
  </si>
  <si>
    <t>-8.679***</t>
  </si>
  <si>
    <t>-3.733***</t>
  </si>
  <si>
    <t>-3.259***</t>
  </si>
  <si>
    <t>-3.118***</t>
  </si>
  <si>
    <t>-2.701***</t>
  </si>
  <si>
    <t>-2.02***</t>
  </si>
  <si>
    <t>-1.972***</t>
  </si>
  <si>
    <t>-1.936***</t>
  </si>
  <si>
    <t>-1.924***</t>
  </si>
  <si>
    <t>-1.817***</t>
  </si>
  <si>
    <t>-1.34***</t>
  </si>
  <si>
    <t>-1.221***</t>
  </si>
  <si>
    <t>-1.098***</t>
  </si>
  <si>
    <t>-0.989***</t>
  </si>
  <si>
    <t>-0.708***</t>
  </si>
  <si>
    <t>-0.305***</t>
  </si>
  <si>
    <t>-0.292***</t>
  </si>
  <si>
    <t>-0.259***</t>
  </si>
  <si>
    <t>-0.215***</t>
  </si>
  <si>
    <t>-0.19***</t>
  </si>
  <si>
    <t>-0.177***</t>
  </si>
  <si>
    <t>-0.14***</t>
  </si>
  <si>
    <t>-0.111***</t>
  </si>
  <si>
    <t>-0.092***</t>
  </si>
  <si>
    <t>-0.086***</t>
  </si>
  <si>
    <t>-0.079***</t>
  </si>
  <si>
    <t>-0.069***</t>
  </si>
  <si>
    <t>-0.066***</t>
  </si>
  <si>
    <t>-0.046***</t>
  </si>
  <si>
    <t>-0.042***</t>
  </si>
  <si>
    <t>-0.04***</t>
  </si>
  <si>
    <t>-0.027***</t>
  </si>
  <si>
    <t>-0.026***</t>
  </si>
  <si>
    <t>-0.021***</t>
  </si>
  <si>
    <t>-0.018***</t>
  </si>
  <si>
    <t>-0.016***</t>
  </si>
  <si>
    <t>avg_score_Q3+avg_score_Q3:clusterOffice - High Income (Upscale)</t>
  </si>
  <si>
    <t>avg_score_Q4+avg_score_Q4:clusterUrban Hub - High Income (Upscale)</t>
  </si>
  <si>
    <t>avg_score_Q4+avg_score_Q4:clusterResidential - Western &amp; Top Income (Upscale)</t>
  </si>
  <si>
    <t>avg_score_Q2+avg_score_Q2:scaleUpscales</t>
  </si>
  <si>
    <t>avg_score_Q17+avg_score_Q17:clusterResidential - Western &amp; Top Income (Upscale)</t>
  </si>
  <si>
    <t>-1636.561***</t>
  </si>
  <si>
    <t>-909.83***</t>
  </si>
  <si>
    <t>-801.277***</t>
  </si>
  <si>
    <t>-572.881***</t>
  </si>
  <si>
    <t>-293.313***</t>
  </si>
  <si>
    <t>-292.332***</t>
  </si>
  <si>
    <t>-133.139***</t>
  </si>
  <si>
    <t>-97.717***</t>
  </si>
  <si>
    <t>-96.12***</t>
  </si>
  <si>
    <t>-88.428***</t>
  </si>
  <si>
    <t>-79.672***</t>
  </si>
  <si>
    <t>-78.518***</t>
  </si>
  <si>
    <t>-77.003***</t>
  </si>
  <si>
    <t>-70.221***</t>
  </si>
  <si>
    <t>-56.268***</t>
  </si>
  <si>
    <t>-51.393***</t>
  </si>
  <si>
    <t>-50.558***</t>
  </si>
  <si>
    <t>-27.606***</t>
  </si>
  <si>
    <t>-19.492***</t>
  </si>
  <si>
    <t>-18.997***</t>
  </si>
  <si>
    <t>-15.888***</t>
  </si>
  <si>
    <t>-11.365***</t>
  </si>
  <si>
    <t>-9.556***</t>
  </si>
  <si>
    <t>-8.687***</t>
  </si>
  <si>
    <t>-6.68***</t>
  </si>
  <si>
    <t>-6.672***</t>
  </si>
  <si>
    <t>-5.665***</t>
  </si>
  <si>
    <t>-5.611***</t>
  </si>
  <si>
    <t>-5.517***</t>
  </si>
  <si>
    <t>-5.441***</t>
  </si>
  <si>
    <t>-5.312***</t>
  </si>
  <si>
    <t>-5.003***</t>
  </si>
  <si>
    <t>-4.26***</t>
  </si>
  <si>
    <t>-2.974***</t>
  </si>
  <si>
    <t>-2.681***</t>
  </si>
  <si>
    <t>-2.532***</t>
  </si>
  <si>
    <t>-2.237***</t>
  </si>
  <si>
    <t>-2.227***</t>
  </si>
  <si>
    <t>-1.27***</t>
  </si>
  <si>
    <t>-1.247***</t>
  </si>
  <si>
    <t>-0.952***</t>
  </si>
  <si>
    <t>Term1</t>
  </si>
  <si>
    <t>Coef.1</t>
  </si>
  <si>
    <t>Term2</t>
  </si>
  <si>
    <t>Coef.2</t>
  </si>
  <si>
    <t>Term3</t>
  </si>
  <si>
    <t>Coef.3</t>
  </si>
  <si>
    <t>Term4</t>
  </si>
  <si>
    <t>Coef.4</t>
  </si>
  <si>
    <t>Term5</t>
  </si>
  <si>
    <t>Coef.5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</si>
  <si>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</si>
  <si>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</si>
  <si>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</si>
  <si>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</si>
  <si>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</si>
  <si>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</si>
  <si>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</si>
  <si>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</si>
  <si>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</si>
  <si>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</si>
  <si>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</si>
  <si>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</si>
  <si>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</si>
  <si>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</si>
  <si>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</si>
  <si>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</si>
  <si>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</si>
  <si>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</si>
  <si>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</si>
  <si>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</si>
  <si>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</si>
  <si>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</si>
  <si>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</si>
  <si>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</si>
  <si>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</si>
  <si>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</si>
  <si>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</si>
  <si>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</si>
  <si>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</si>
  <si>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</si>
  <si>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</si>
  <si>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</si>
  <si>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</si>
  <si>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</si>
  <si>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</si>
  <si>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</si>
  <si>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</si>
  <si>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</si>
  <si>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</si>
  <si>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</si>
  <si>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</si>
  <si>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</si>
  <si>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</si>
  <si>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</si>
  <si>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avg_score_Q8+avg_score_Q8:clusterUrban Hub - Local (Wellcome)</t>
  </si>
  <si>
    <t>2495.718**</t>
  </si>
  <si>
    <t>2012.093*</t>
  </si>
  <si>
    <t>683.745**</t>
  </si>
  <si>
    <t>585.76*</t>
  </si>
  <si>
    <t>331.53*</t>
  </si>
  <si>
    <t>285.66**</t>
  </si>
  <si>
    <t>171.416**</t>
  </si>
  <si>
    <t>110.761*</t>
  </si>
  <si>
    <t>48.428*</t>
  </si>
  <si>
    <t>47.976**</t>
  </si>
  <si>
    <t>44.055*</t>
  </si>
  <si>
    <t>41.599*</t>
  </si>
  <si>
    <t>36.321*</t>
  </si>
  <si>
    <t>31.138*</t>
  </si>
  <si>
    <t>30.281**</t>
  </si>
  <si>
    <t>27.28*</t>
  </si>
  <si>
    <t>24.346*</t>
  </si>
  <si>
    <t>18.675*</t>
  </si>
  <si>
    <t>8.934*</t>
  </si>
  <si>
    <t>4086.429**</t>
  </si>
  <si>
    <t>2850.523*</t>
  </si>
  <si>
    <t>2581.742*</t>
  </si>
  <si>
    <t>2509.013**</t>
  </si>
  <si>
    <t>1722.241*</t>
  </si>
  <si>
    <t>1521.692*</t>
  </si>
  <si>
    <t>859.071**</t>
  </si>
  <si>
    <t>222.477**</t>
  </si>
  <si>
    <t>189.211*</t>
  </si>
  <si>
    <t>127.876**</t>
  </si>
  <si>
    <t>44.157*</t>
  </si>
  <si>
    <t>41.928**</t>
  </si>
  <si>
    <t>40.468*</t>
  </si>
  <si>
    <t>22.572*</t>
  </si>
  <si>
    <t>170.022**</t>
  </si>
  <si>
    <t>50.038*</t>
  </si>
  <si>
    <t>34.69*</t>
  </si>
  <si>
    <t>24.447*</t>
  </si>
  <si>
    <t>21.955**</t>
  </si>
  <si>
    <t>13.462*</t>
  </si>
  <si>
    <t>12.484*</t>
  </si>
  <si>
    <t>3.298**</t>
  </si>
  <si>
    <t>0.498*</t>
  </si>
  <si>
    <t>0.423*</t>
  </si>
  <si>
    <t>0.379*</t>
  </si>
  <si>
    <t>0.112**</t>
  </si>
  <si>
    <t>7.692**</t>
  </si>
  <si>
    <t>6.404*</t>
  </si>
  <si>
    <t>2.067**</t>
  </si>
  <si>
    <t>1.628*</t>
  </si>
  <si>
    <t>1.378**</t>
  </si>
  <si>
    <t>0.529*</t>
  </si>
  <si>
    <t>0.083**</t>
  </si>
  <si>
    <t>0.076*</t>
  </si>
  <si>
    <t>0.065*</t>
  </si>
  <si>
    <t>0.053*</t>
  </si>
  <si>
    <t>0.021*</t>
  </si>
  <si>
    <t>0.017**</t>
  </si>
  <si>
    <t>0.014*</t>
  </si>
  <si>
    <t>0.011*</t>
  </si>
  <si>
    <t>23.777*</t>
  </si>
  <si>
    <t>4.297**</t>
  </si>
  <si>
    <t>3.509**</t>
  </si>
  <si>
    <t>3.096*</t>
  </si>
  <si>
    <t>1.751**</t>
  </si>
  <si>
    <t>1.741**</t>
  </si>
  <si>
    <t>1.232**</t>
  </si>
  <si>
    <t>0.758**</t>
  </si>
  <si>
    <t>0.646*</t>
  </si>
  <si>
    <t>0.618*</t>
  </si>
  <si>
    <t>0.101**</t>
  </si>
  <si>
    <t>-2443.614**</t>
  </si>
  <si>
    <t>-521.112*</t>
  </si>
  <si>
    <t>-501.998**</t>
  </si>
  <si>
    <t>-460.251*</t>
  </si>
  <si>
    <t>-401.227**</t>
  </si>
  <si>
    <t>-313.686**</t>
  </si>
  <si>
    <t>-296.392**</t>
  </si>
  <si>
    <t>-281.968*</t>
  </si>
  <si>
    <t>-244.056**</t>
  </si>
  <si>
    <t>-54.89**</t>
  </si>
  <si>
    <t>-52.038*</t>
  </si>
  <si>
    <t>-11.421**</t>
  </si>
  <si>
    <t>-5.585**</t>
  </si>
  <si>
    <t>-4.034**</t>
  </si>
  <si>
    <t>-2445.794**</t>
  </si>
  <si>
    <t>-1790.042*</t>
  </si>
  <si>
    <t>-1334.855*</t>
  </si>
  <si>
    <t>-1052.449*</t>
  </si>
  <si>
    <t>-1035.038**</t>
  </si>
  <si>
    <t>-281.34*</t>
  </si>
  <si>
    <t>-209.248**</t>
  </si>
  <si>
    <t>-184.408*</t>
  </si>
  <si>
    <t>-108.148*</t>
  </si>
  <si>
    <t>-40.394*</t>
  </si>
  <si>
    <t>-40.034*</t>
  </si>
  <si>
    <t>-37.823*</t>
  </si>
  <si>
    <t>-24.42**</t>
  </si>
  <si>
    <t>-23.371**</t>
  </si>
  <si>
    <t>-21.584**</t>
  </si>
  <si>
    <t>-13.506**</t>
  </si>
  <si>
    <t>-3.53**</t>
  </si>
  <si>
    <t>-2.214*</t>
  </si>
  <si>
    <t>-1.643*</t>
  </si>
  <si>
    <t>-1.417**</t>
  </si>
  <si>
    <t>-1.048*</t>
  </si>
  <si>
    <t>-0.765*</t>
  </si>
  <si>
    <t>-5.93*</t>
  </si>
  <si>
    <t>-1.534*</t>
  </si>
  <si>
    <t>-0.62**</t>
  </si>
  <si>
    <t>-0.609**</t>
  </si>
  <si>
    <t>-0.048**</t>
  </si>
  <si>
    <t>-0.046**</t>
  </si>
  <si>
    <t>-0.04*</t>
  </si>
  <si>
    <t>-0.036*</t>
  </si>
  <si>
    <t>-0.015*</t>
  </si>
  <si>
    <t>-0.01**</t>
  </si>
  <si>
    <t>-0.001**</t>
  </si>
  <si>
    <t>-266.529**</t>
  </si>
  <si>
    <t>-18.312**</t>
  </si>
  <si>
    <t>-11.406*</t>
  </si>
  <si>
    <t>-5.881**</t>
  </si>
  <si>
    <t>-4.071*</t>
  </si>
  <si>
    <t>-2.67**</t>
  </si>
  <si>
    <t>-1.008**</t>
  </si>
  <si>
    <t>-0.808**</t>
  </si>
  <si>
    <t>-0.766**</t>
  </si>
  <si>
    <t>-0.67*</t>
  </si>
  <si>
    <t>-0.432*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</si>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</sst>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sz val="11"/>
      <color theme="1"/>
      <name val="Aptos Narrow"/>
      <family val="2"/>
    </font>
    <font>
      <b/>
      <sz val="8"/>
      <color theme="1"/>
      <name val="Aptos Narrow"/>
      <family val="2"/>
      <scheme val="minor"/>
    </font>
    <font>
      <b/>
      <sz val="8"/>
      <name val="Consolas"/>
      <family val="3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CE32BB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D4ED97"/>
      <name val="Aptos Narrow"/>
      <family val="2"/>
      <scheme val="minor"/>
    </font>
    <font>
      <sz val="11"/>
      <color rgb="FFCE32BB"/>
      <name val="Aptos Narrow"/>
      <family val="2"/>
      <scheme val="minor"/>
    </font>
    <font>
      <b/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84B2"/>
        <bgColor indexed="64"/>
      </patternFill>
    </fill>
    <fill>
      <patternFill patternType="solid">
        <fgColor rgb="FFCCBF6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ECD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C5F3"/>
        <bgColor indexed="64"/>
      </patternFill>
    </fill>
    <fill>
      <patternFill patternType="solid">
        <fgColor rgb="FFDFB3D2"/>
        <bgColor indexed="64"/>
      </patternFill>
    </fill>
    <fill>
      <patternFill patternType="solid">
        <fgColor rgb="FFE4B2BF"/>
        <bgColor indexed="64"/>
      </patternFill>
    </fill>
    <fill>
      <patternFill patternType="solid">
        <fgColor rgb="FFFFD869"/>
        <bgColor indexed="64"/>
      </patternFill>
    </fill>
    <fill>
      <patternFill patternType="solid">
        <fgColor rgb="FFE286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quotePrefix="1" applyNumberFormat="1" applyAlignment="1">
      <alignment horizontal="center" vertical="center"/>
    </xf>
    <xf numFmtId="1" fontId="1" fillId="0" borderId="0" xfId="0" quotePrefix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7" fillId="14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7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4B2"/>
      <color rgb="FFE28686"/>
      <color rgb="FFCE32BB"/>
      <color rgb="FFFFD869"/>
      <color rgb="FFD4ED97"/>
      <color rgb="FFE6C5F3"/>
      <color rgb="FFECECDC"/>
      <color rgb="FFE4B2BF"/>
      <color rgb="FFDFB3D2"/>
      <color rgb="FFCCB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23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BFA3-7861-4CEE-8970-76163E468AAF}">
  <dimension ref="A1:C29"/>
  <sheetViews>
    <sheetView topLeftCell="A5" workbookViewId="0">
      <selection activeCell="A29" sqref="A29"/>
    </sheetView>
    <sheetView workbookViewId="1"/>
  </sheetViews>
  <sheetFormatPr defaultRowHeight="14.5" x14ac:dyDescent="0.35"/>
  <cols>
    <col min="1" max="1" width="13.1796875" bestFit="1" customWidth="1"/>
    <col min="2" max="2" width="29" hidden="1" customWidth="1"/>
  </cols>
  <sheetData>
    <row r="1" spans="1:3" x14ac:dyDescent="0.35">
      <c r="A1" t="s">
        <v>2</v>
      </c>
      <c r="B1" t="s">
        <v>1</v>
      </c>
      <c r="C1" t="s">
        <v>226</v>
      </c>
    </row>
    <row r="2" spans="1:3" x14ac:dyDescent="0.35">
      <c r="A2" t="s">
        <v>4</v>
      </c>
      <c r="B2" t="s">
        <v>3</v>
      </c>
      <c r="C2" t="s">
        <v>227</v>
      </c>
    </row>
    <row r="3" spans="1:3" x14ac:dyDescent="0.35">
      <c r="A3" t="s">
        <v>6</v>
      </c>
      <c r="B3" t="s">
        <v>5</v>
      </c>
      <c r="C3" t="s">
        <v>228</v>
      </c>
    </row>
    <row r="4" spans="1:3" x14ac:dyDescent="0.35">
      <c r="A4" t="s">
        <v>8</v>
      </c>
      <c r="B4" t="s">
        <v>7</v>
      </c>
      <c r="C4" t="s">
        <v>229</v>
      </c>
    </row>
    <row r="5" spans="1:3" x14ac:dyDescent="0.35">
      <c r="A5" t="s">
        <v>10</v>
      </c>
      <c r="B5" t="s">
        <v>9</v>
      </c>
      <c r="C5" t="s">
        <v>230</v>
      </c>
    </row>
    <row r="6" spans="1:3" x14ac:dyDescent="0.35">
      <c r="A6" t="s">
        <v>12</v>
      </c>
      <c r="B6" t="s">
        <v>11</v>
      </c>
      <c r="C6" t="s">
        <v>231</v>
      </c>
    </row>
    <row r="7" spans="1:3" x14ac:dyDescent="0.35">
      <c r="A7" t="s">
        <v>14</v>
      </c>
      <c r="B7" t="s">
        <v>13</v>
      </c>
      <c r="C7" t="s">
        <v>232</v>
      </c>
    </row>
    <row r="8" spans="1:3" x14ac:dyDescent="0.35">
      <c r="A8" t="s">
        <v>16</v>
      </c>
      <c r="B8" t="s">
        <v>15</v>
      </c>
      <c r="C8" t="s">
        <v>233</v>
      </c>
    </row>
    <row r="9" spans="1:3" x14ac:dyDescent="0.35">
      <c r="A9" t="s">
        <v>18</v>
      </c>
      <c r="B9" t="s">
        <v>17</v>
      </c>
      <c r="C9" t="s">
        <v>234</v>
      </c>
    </row>
    <row r="10" spans="1:3" x14ac:dyDescent="0.35">
      <c r="A10" t="s">
        <v>20</v>
      </c>
      <c r="B10" t="s">
        <v>19</v>
      </c>
      <c r="C10" t="s">
        <v>235</v>
      </c>
    </row>
    <row r="11" spans="1:3" x14ac:dyDescent="0.35">
      <c r="A11" t="s">
        <v>22</v>
      </c>
      <c r="B11" t="s">
        <v>21</v>
      </c>
      <c r="C11" t="s">
        <v>236</v>
      </c>
    </row>
    <row r="12" spans="1:3" x14ac:dyDescent="0.35">
      <c r="A12" t="s">
        <v>24</v>
      </c>
      <c r="B12" t="s">
        <v>23</v>
      </c>
      <c r="C12" t="s">
        <v>237</v>
      </c>
    </row>
    <row r="13" spans="1:3" x14ac:dyDescent="0.35">
      <c r="A13" t="s">
        <v>26</v>
      </c>
      <c r="B13" t="s">
        <v>25</v>
      </c>
      <c r="C13" t="s">
        <v>238</v>
      </c>
    </row>
    <row r="14" spans="1:3" x14ac:dyDescent="0.35">
      <c r="A14" t="s">
        <v>28</v>
      </c>
      <c r="B14" t="s">
        <v>27</v>
      </c>
      <c r="C14" t="s">
        <v>239</v>
      </c>
    </row>
    <row r="15" spans="1:3" x14ac:dyDescent="0.35">
      <c r="A15" t="s">
        <v>30</v>
      </c>
      <c r="B15" t="s">
        <v>29</v>
      </c>
      <c r="C15" t="s">
        <v>240</v>
      </c>
    </row>
    <row r="16" spans="1:3" x14ac:dyDescent="0.35">
      <c r="A16" t="s">
        <v>32</v>
      </c>
      <c r="B16" t="s">
        <v>31</v>
      </c>
      <c r="C16" t="s">
        <v>241</v>
      </c>
    </row>
    <row r="17" spans="1:3" x14ac:dyDescent="0.35">
      <c r="A17" t="s">
        <v>34</v>
      </c>
      <c r="B17" t="s">
        <v>33</v>
      </c>
      <c r="C17" t="s">
        <v>242</v>
      </c>
    </row>
    <row r="18" spans="1:3" x14ac:dyDescent="0.35">
      <c r="A18" t="s">
        <v>36</v>
      </c>
      <c r="B18" t="s">
        <v>35</v>
      </c>
      <c r="C18" t="s">
        <v>243</v>
      </c>
    </row>
    <row r="19" spans="1:3" x14ac:dyDescent="0.35">
      <c r="A19" t="s">
        <v>38</v>
      </c>
      <c r="B19" t="s">
        <v>37</v>
      </c>
      <c r="C19" t="s">
        <v>244</v>
      </c>
    </row>
    <row r="20" spans="1:3" x14ac:dyDescent="0.35">
      <c r="A20" t="s">
        <v>40</v>
      </c>
      <c r="B20" t="s">
        <v>39</v>
      </c>
      <c r="C20" t="s">
        <v>245</v>
      </c>
    </row>
    <row r="21" spans="1:3" x14ac:dyDescent="0.35">
      <c r="A21" t="s">
        <v>42</v>
      </c>
      <c r="B21" t="s">
        <v>41</v>
      </c>
      <c r="C21" t="s">
        <v>246</v>
      </c>
    </row>
    <row r="22" spans="1:3" x14ac:dyDescent="0.35">
      <c r="A22" t="s">
        <v>44</v>
      </c>
      <c r="B22" t="s">
        <v>43</v>
      </c>
      <c r="C22" t="s">
        <v>247</v>
      </c>
    </row>
    <row r="28" spans="1:3" x14ac:dyDescent="0.35">
      <c r="A28" t="e">
        <f>MID(C19, FIND("_",C19, FIND("_",C19)+1)+1, FIND("+",C19)-FIND("_",C19, FIND("_",C19)+1)-1) &amp; ", " &amp; TRIM(RIGHT(C19, LEN(C19)-FIND("cluster",C19)-LEN("cluster")+1))</f>
        <v>#VALUE!</v>
      </c>
    </row>
    <row r="29" spans="1:3" x14ac:dyDescent="0.35">
      <c r="A29" t="e">
        <f>MID(C12, FIND("_",C12, FIND("_",C12)+1)+1, FIND("+",C12)-FIND("_",C12, FIND("_",C12)+1)-1) &amp; ", " &amp; TRIM(RIGHT(C12, LEN(C12)-FIND("scale",C12)-LEN("scale")+1))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271A-04E0-4614-B33A-B8BE0D5C67E0}">
  <dimension ref="A1:K23"/>
  <sheetViews>
    <sheetView workbookViewId="0">
      <selection activeCell="E2" sqref="E2"/>
    </sheetView>
    <sheetView workbookViewId="1"/>
  </sheetViews>
  <sheetFormatPr defaultRowHeight="14.5" x14ac:dyDescent="0.35"/>
  <cols>
    <col min="1" max="1" width="13.54296875" bestFit="1" customWidth="1"/>
    <col min="2" max="2" width="0" hidden="1" customWidth="1"/>
    <col min="7" max="7" width="18.90625" bestFit="1" customWidth="1"/>
  </cols>
  <sheetData>
    <row r="1" spans="1:11" x14ac:dyDescent="0.35">
      <c r="B1" t="s">
        <v>0</v>
      </c>
      <c r="C1" t="s">
        <v>253</v>
      </c>
      <c r="D1" t="s">
        <v>248</v>
      </c>
      <c r="E1" t="s">
        <v>49</v>
      </c>
      <c r="F1" t="s">
        <v>249</v>
      </c>
      <c r="G1" t="s">
        <v>51</v>
      </c>
      <c r="H1" t="s">
        <v>48</v>
      </c>
      <c r="K1" t="s">
        <v>63</v>
      </c>
    </row>
    <row r="2" spans="1:11" x14ac:dyDescent="0.35">
      <c r="A2" t="s">
        <v>42</v>
      </c>
      <c r="B2" t="s">
        <v>41</v>
      </c>
      <c r="C2" t="str">
        <f>SUBSTITUTE(A2,"avg_score_","")</f>
        <v>Q29</v>
      </c>
      <c r="D2" t="s">
        <v>246</v>
      </c>
      <c r="E2">
        <v>1</v>
      </c>
      <c r="F2" s="2" t="s">
        <v>250</v>
      </c>
      <c r="G2" t="s">
        <v>54</v>
      </c>
      <c r="H2" t="s">
        <v>47</v>
      </c>
      <c r="J2" t="s">
        <v>8</v>
      </c>
      <c r="K2">
        <f>E2+E10+E18</f>
        <v>3</v>
      </c>
    </row>
    <row r="3" spans="1:11" x14ac:dyDescent="0.35">
      <c r="A3" t="s">
        <v>8</v>
      </c>
      <c r="B3" t="s">
        <v>7</v>
      </c>
      <c r="C3" t="str">
        <f t="shared" ref="C3:C7" si="0">SUBSTITUTE(A3,"avg_score_","")</f>
        <v>Q10</v>
      </c>
      <c r="D3" t="s">
        <v>229</v>
      </c>
      <c r="E3">
        <v>2</v>
      </c>
      <c r="F3" s="3" t="s">
        <v>251</v>
      </c>
      <c r="G3" t="s">
        <v>50</v>
      </c>
      <c r="H3" t="s">
        <v>47</v>
      </c>
      <c r="J3" t="s">
        <v>18</v>
      </c>
      <c r="K3">
        <f>E3+E11+E19</f>
        <v>6</v>
      </c>
    </row>
    <row r="4" spans="1:11" x14ac:dyDescent="0.35">
      <c r="A4" t="s">
        <v>32</v>
      </c>
      <c r="B4" t="s">
        <v>31</v>
      </c>
      <c r="C4" t="str">
        <f t="shared" si="0"/>
        <v>Q24</v>
      </c>
      <c r="D4" t="s">
        <v>241</v>
      </c>
      <c r="E4">
        <v>3</v>
      </c>
      <c r="F4" s="2" t="s">
        <v>250</v>
      </c>
      <c r="G4" t="s">
        <v>55</v>
      </c>
      <c r="H4" t="s">
        <v>47</v>
      </c>
      <c r="J4" t="s">
        <v>20</v>
      </c>
      <c r="K4">
        <f t="shared" ref="K4:K7" si="1">E4+E12+E20</f>
        <v>9</v>
      </c>
    </row>
    <row r="5" spans="1:11" x14ac:dyDescent="0.35">
      <c r="A5" t="s">
        <v>18</v>
      </c>
      <c r="B5" t="s">
        <v>17</v>
      </c>
      <c r="C5" t="str">
        <f t="shared" si="0"/>
        <v>Q17</v>
      </c>
      <c r="D5" t="s">
        <v>234</v>
      </c>
      <c r="E5">
        <v>4</v>
      </c>
      <c r="F5" s="2" t="s">
        <v>250</v>
      </c>
      <c r="G5" t="s">
        <v>52</v>
      </c>
      <c r="H5" t="s">
        <v>47</v>
      </c>
      <c r="J5" t="s">
        <v>45</v>
      </c>
      <c r="K5">
        <f t="shared" si="1"/>
        <v>12</v>
      </c>
    </row>
    <row r="6" spans="1:11" x14ac:dyDescent="0.35">
      <c r="A6" t="s">
        <v>45</v>
      </c>
      <c r="B6" t="s">
        <v>27</v>
      </c>
      <c r="C6" t="str">
        <f t="shared" si="0"/>
        <v xml:space="preserve">Q22 </v>
      </c>
      <c r="D6" t="s">
        <v>239</v>
      </c>
      <c r="E6">
        <v>5</v>
      </c>
      <c r="F6" s="2" t="s">
        <v>250</v>
      </c>
      <c r="G6" t="s">
        <v>56</v>
      </c>
      <c r="H6" t="s">
        <v>47</v>
      </c>
      <c r="J6" t="s">
        <v>32</v>
      </c>
      <c r="K6">
        <f t="shared" si="1"/>
        <v>15</v>
      </c>
    </row>
    <row r="7" spans="1:11" x14ac:dyDescent="0.35">
      <c r="A7" t="s">
        <v>20</v>
      </c>
      <c r="B7" t="s">
        <v>19</v>
      </c>
      <c r="C7" t="str">
        <f t="shared" si="0"/>
        <v>Q18</v>
      </c>
      <c r="D7" t="s">
        <v>235</v>
      </c>
      <c r="E7">
        <v>6</v>
      </c>
      <c r="F7" s="2" t="s">
        <v>250</v>
      </c>
      <c r="G7" t="s">
        <v>53</v>
      </c>
      <c r="H7" t="s">
        <v>47</v>
      </c>
      <c r="J7" t="s">
        <v>42</v>
      </c>
      <c r="K7">
        <f t="shared" si="1"/>
        <v>18</v>
      </c>
    </row>
    <row r="9" spans="1:11" x14ac:dyDescent="0.35">
      <c r="B9" t="s">
        <v>0</v>
      </c>
      <c r="C9" t="s">
        <v>253</v>
      </c>
      <c r="D9" t="s">
        <v>248</v>
      </c>
      <c r="E9" t="s">
        <v>49</v>
      </c>
      <c r="F9" t="s">
        <v>249</v>
      </c>
      <c r="G9" t="s">
        <v>51</v>
      </c>
      <c r="H9" t="s">
        <v>48</v>
      </c>
    </row>
    <row r="10" spans="1:11" x14ac:dyDescent="0.35">
      <c r="A10" t="s">
        <v>18</v>
      </c>
      <c r="B10" t="s">
        <v>17</v>
      </c>
      <c r="C10" t="str">
        <f>SUBSTITUTE(A10,"avg_score_","")</f>
        <v>Q17</v>
      </c>
      <c r="D10" t="s">
        <v>234</v>
      </c>
      <c r="E10">
        <v>1</v>
      </c>
      <c r="F10" s="2" t="s">
        <v>250</v>
      </c>
      <c r="G10" t="s">
        <v>97</v>
      </c>
      <c r="H10" t="s">
        <v>47</v>
      </c>
    </row>
    <row r="11" spans="1:11" ht="15.5" customHeight="1" x14ac:dyDescent="0.35">
      <c r="A11" t="s">
        <v>42</v>
      </c>
      <c r="B11" t="s">
        <v>41</v>
      </c>
      <c r="C11" t="str">
        <f t="shared" ref="C11:C15" si="2">SUBSTITUTE(A11,"avg_score_","")</f>
        <v>Q29</v>
      </c>
      <c r="D11" t="s">
        <v>246</v>
      </c>
      <c r="E11">
        <v>2</v>
      </c>
      <c r="F11" s="3" t="s">
        <v>251</v>
      </c>
      <c r="G11" t="s">
        <v>256</v>
      </c>
      <c r="H11" t="s">
        <v>91</v>
      </c>
    </row>
    <row r="12" spans="1:11" x14ac:dyDescent="0.35">
      <c r="A12" t="s">
        <v>20</v>
      </c>
      <c r="B12" t="s">
        <v>19</v>
      </c>
      <c r="C12" t="str">
        <f t="shared" si="2"/>
        <v>Q18</v>
      </c>
      <c r="D12" t="s">
        <v>235</v>
      </c>
      <c r="E12">
        <v>3</v>
      </c>
      <c r="F12" s="2" t="s">
        <v>250</v>
      </c>
      <c r="G12" t="s">
        <v>255</v>
      </c>
      <c r="H12" t="s">
        <v>47</v>
      </c>
    </row>
    <row r="13" spans="1:11" x14ac:dyDescent="0.35">
      <c r="A13" t="s">
        <v>8</v>
      </c>
      <c r="B13" t="s">
        <v>7</v>
      </c>
      <c r="C13" t="str">
        <f t="shared" si="2"/>
        <v>Q10</v>
      </c>
      <c r="D13" t="s">
        <v>229</v>
      </c>
      <c r="E13">
        <v>4</v>
      </c>
      <c r="F13" s="2" t="s">
        <v>250</v>
      </c>
      <c r="G13" t="s">
        <v>254</v>
      </c>
      <c r="H13" t="s">
        <v>47</v>
      </c>
    </row>
    <row r="14" spans="1:11" x14ac:dyDescent="0.35">
      <c r="A14" t="s">
        <v>45</v>
      </c>
      <c r="B14" t="s">
        <v>27</v>
      </c>
      <c r="C14" t="str">
        <f t="shared" si="2"/>
        <v xml:space="preserve">Q22 </v>
      </c>
      <c r="D14" t="s">
        <v>239</v>
      </c>
      <c r="E14">
        <v>5</v>
      </c>
      <c r="F14" s="2" t="s">
        <v>250</v>
      </c>
      <c r="G14" t="s">
        <v>257</v>
      </c>
      <c r="H14" t="s">
        <v>47</v>
      </c>
    </row>
    <row r="15" spans="1:11" x14ac:dyDescent="0.35">
      <c r="A15" t="s">
        <v>32</v>
      </c>
      <c r="B15" t="s">
        <v>31</v>
      </c>
      <c r="C15" t="str">
        <f t="shared" si="2"/>
        <v>Q24</v>
      </c>
      <c r="D15" t="s">
        <v>241</v>
      </c>
      <c r="E15">
        <v>6</v>
      </c>
      <c r="F15" s="2" t="s">
        <v>250</v>
      </c>
      <c r="G15" t="s">
        <v>258</v>
      </c>
      <c r="H15" t="s">
        <v>47</v>
      </c>
    </row>
    <row r="17" spans="1:8" x14ac:dyDescent="0.35">
      <c r="B17" t="s">
        <v>0</v>
      </c>
      <c r="C17" t="s">
        <v>253</v>
      </c>
      <c r="D17" t="s">
        <v>248</v>
      </c>
      <c r="E17" t="s">
        <v>49</v>
      </c>
      <c r="F17" t="s">
        <v>249</v>
      </c>
      <c r="G17" t="s">
        <v>51</v>
      </c>
      <c r="H17" t="s">
        <v>48</v>
      </c>
    </row>
    <row r="18" spans="1:8" x14ac:dyDescent="0.35">
      <c r="A18" t="s">
        <v>32</v>
      </c>
      <c r="B18" t="s">
        <v>31</v>
      </c>
      <c r="C18" t="str">
        <f>SUBSTITUTE(A18,"avg_score_","")</f>
        <v>Q24</v>
      </c>
      <c r="D18" t="s">
        <v>241</v>
      </c>
      <c r="E18">
        <v>1</v>
      </c>
      <c r="F18" s="2" t="s">
        <v>250</v>
      </c>
      <c r="G18" t="s">
        <v>61</v>
      </c>
      <c r="H18" t="s">
        <v>47</v>
      </c>
    </row>
    <row r="19" spans="1:8" x14ac:dyDescent="0.35">
      <c r="A19" t="s">
        <v>8</v>
      </c>
      <c r="B19" t="s">
        <v>7</v>
      </c>
      <c r="C19" t="str">
        <f t="shared" ref="C19:C23" si="3">SUBSTITUTE(A19,"avg_score_","")</f>
        <v>Q10</v>
      </c>
      <c r="D19" t="s">
        <v>229</v>
      </c>
      <c r="E19">
        <v>2</v>
      </c>
      <c r="F19" s="2" t="s">
        <v>250</v>
      </c>
      <c r="G19" t="s">
        <v>57</v>
      </c>
      <c r="H19" t="s">
        <v>47</v>
      </c>
    </row>
    <row r="20" spans="1:8" x14ac:dyDescent="0.35">
      <c r="A20" t="s">
        <v>20</v>
      </c>
      <c r="B20" t="s">
        <v>19</v>
      </c>
      <c r="C20" t="str">
        <f t="shared" si="3"/>
        <v>Q18</v>
      </c>
      <c r="D20" t="s">
        <v>235</v>
      </c>
      <c r="E20">
        <v>3</v>
      </c>
      <c r="F20" s="4" t="s">
        <v>251</v>
      </c>
      <c r="G20" t="s">
        <v>59</v>
      </c>
      <c r="H20" t="s">
        <v>47</v>
      </c>
    </row>
    <row r="21" spans="1:8" x14ac:dyDescent="0.35">
      <c r="A21" t="s">
        <v>45</v>
      </c>
      <c r="B21" t="s">
        <v>27</v>
      </c>
      <c r="C21" t="str">
        <f t="shared" si="3"/>
        <v xml:space="preserve">Q22 </v>
      </c>
      <c r="D21" t="s">
        <v>239</v>
      </c>
      <c r="E21">
        <v>4</v>
      </c>
      <c r="F21" s="2" t="s">
        <v>250</v>
      </c>
      <c r="G21" t="s">
        <v>62</v>
      </c>
      <c r="H21" t="s">
        <v>47</v>
      </c>
    </row>
    <row r="22" spans="1:8" x14ac:dyDescent="0.35">
      <c r="A22" t="s">
        <v>18</v>
      </c>
      <c r="B22" t="s">
        <v>17</v>
      </c>
      <c r="C22" t="str">
        <f t="shared" si="3"/>
        <v>Q17</v>
      </c>
      <c r="D22" t="s">
        <v>234</v>
      </c>
      <c r="E22">
        <v>5</v>
      </c>
      <c r="F22" s="2" t="s">
        <v>250</v>
      </c>
      <c r="G22" t="s">
        <v>58</v>
      </c>
      <c r="H22" t="s">
        <v>47</v>
      </c>
    </row>
    <row r="23" spans="1:8" x14ac:dyDescent="0.35">
      <c r="A23" t="s">
        <v>42</v>
      </c>
      <c r="B23" t="s">
        <v>41</v>
      </c>
      <c r="C23" t="str">
        <f t="shared" si="3"/>
        <v>Q29</v>
      </c>
      <c r="D23" t="s">
        <v>246</v>
      </c>
      <c r="E23">
        <v>6</v>
      </c>
      <c r="F23" s="4" t="s">
        <v>251</v>
      </c>
      <c r="G23" t="s">
        <v>60</v>
      </c>
      <c r="H23" t="s">
        <v>47</v>
      </c>
    </row>
  </sheetData>
  <sortState xmlns:xlrd2="http://schemas.microsoft.com/office/spreadsheetml/2017/richdata2" ref="A10:G15">
    <sortCondition ref="E10:E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9E83-8B4B-4A81-B2FA-408DB956E454}">
  <dimension ref="A1:U119"/>
  <sheetViews>
    <sheetView topLeftCell="C90" workbookViewId="0">
      <selection activeCell="C119" sqref="C119"/>
    </sheetView>
    <sheetView topLeftCell="C1" workbookViewId="1"/>
  </sheetViews>
  <sheetFormatPr defaultRowHeight="14.5" x14ac:dyDescent="0.35"/>
  <cols>
    <col min="1" max="1" width="13.90625" hidden="1" customWidth="1"/>
    <col min="2" max="2" width="29" hidden="1" customWidth="1"/>
    <col min="3" max="3" width="5.6328125" customWidth="1"/>
    <col min="4" max="4" width="74.81640625" bestFit="1" customWidth="1"/>
    <col min="5" max="8" width="0" hidden="1" customWidth="1"/>
    <col min="9" max="9" width="9.81640625" bestFit="1" customWidth="1"/>
    <col min="10" max="10" width="18.90625" bestFit="1" customWidth="1"/>
    <col min="12" max="12" width="8.90625" bestFit="1" customWidth="1"/>
  </cols>
  <sheetData>
    <row r="1" spans="1:21" x14ac:dyDescent="0.35">
      <c r="A1" t="s">
        <v>0</v>
      </c>
      <c r="B1" t="s">
        <v>85</v>
      </c>
      <c r="C1" t="s">
        <v>253</v>
      </c>
      <c r="D1" t="s">
        <v>248</v>
      </c>
      <c r="E1" t="s">
        <v>125</v>
      </c>
      <c r="F1" t="s">
        <v>126</v>
      </c>
      <c r="G1" t="s">
        <v>252</v>
      </c>
      <c r="H1" t="s">
        <v>46</v>
      </c>
      <c r="I1" t="s">
        <v>249</v>
      </c>
      <c r="J1" t="s">
        <v>51</v>
      </c>
      <c r="K1" t="s">
        <v>48</v>
      </c>
      <c r="L1" cm="1" vm="1">
        <f t="array" ref="L1">_xlfn._xlws.PY(0,1)</f>
        <v>0</v>
      </c>
    </row>
    <row r="2" spans="1:21" x14ac:dyDescent="0.35">
      <c r="A2" t="s">
        <v>78</v>
      </c>
      <c r="B2" t="s">
        <v>7</v>
      </c>
      <c r="C2" s="7" t="b">
        <f>'M1-Gallup'!C2=SUBSTITUTE(A2,"avg_score_","")</f>
        <v>0</v>
      </c>
      <c r="D2" t="s">
        <v>229</v>
      </c>
      <c r="E2">
        <v>20</v>
      </c>
      <c r="F2">
        <v>14</v>
      </c>
      <c r="G2">
        <f t="shared" ref="G2:G23" si="0">E2*1.1+F2</f>
        <v>36</v>
      </c>
      <c r="H2">
        <v>67.112099999999998</v>
      </c>
      <c r="I2" s="5" t="str" cm="1">
        <f t="array" ref="I2">_xlfn._xlws.PY(1,0,H2,J2)</f>
        <v>↑</v>
      </c>
      <c r="J2" t="s">
        <v>89</v>
      </c>
      <c r="K2" t="s">
        <v>47</v>
      </c>
      <c r="P2">
        <v>3</v>
      </c>
      <c r="Q2">
        <v>1</v>
      </c>
      <c r="R2">
        <v>6</v>
      </c>
      <c r="S2">
        <v>1</v>
      </c>
      <c r="T2">
        <v>5</v>
      </c>
      <c r="U2">
        <v>12</v>
      </c>
    </row>
    <row r="3" spans="1:21" x14ac:dyDescent="0.35">
      <c r="A3" t="s">
        <v>70</v>
      </c>
      <c r="B3" t="s">
        <v>9</v>
      </c>
      <c r="C3" s="7" t="str">
        <f t="shared" ref="C3:C23" si="1">SUBSTITUTE(A3,"avg_score_","")</f>
        <v xml:space="preserve">Q11 </v>
      </c>
      <c r="D3" t="s">
        <v>230</v>
      </c>
      <c r="E3">
        <v>14</v>
      </c>
      <c r="F3">
        <v>9</v>
      </c>
      <c r="G3">
        <f t="shared" si="0"/>
        <v>24.400000000000002</v>
      </c>
      <c r="H3">
        <v>64.712999999999994</v>
      </c>
      <c r="I3" s="5" t="str" cm="1">
        <f t="array" ref="I3">_xlfn._xlws.PY(1,0,H3,J3)</f>
        <v>↑</v>
      </c>
      <c r="J3" t="s">
        <v>90</v>
      </c>
      <c r="K3" t="s">
        <v>47</v>
      </c>
      <c r="P3">
        <v>10</v>
      </c>
      <c r="Q3">
        <v>2</v>
      </c>
      <c r="R3">
        <v>2</v>
      </c>
      <c r="S3">
        <v>2</v>
      </c>
      <c r="T3">
        <v>5</v>
      </c>
      <c r="U3">
        <v>24</v>
      </c>
    </row>
    <row r="4" spans="1:21" x14ac:dyDescent="0.35">
      <c r="A4" t="s">
        <v>79</v>
      </c>
      <c r="B4" t="s">
        <v>11</v>
      </c>
      <c r="C4" s="7" t="str">
        <f t="shared" si="1"/>
        <v xml:space="preserve">Q12 </v>
      </c>
      <c r="D4" t="s">
        <v>231</v>
      </c>
      <c r="E4">
        <v>11</v>
      </c>
      <c r="F4">
        <v>16</v>
      </c>
      <c r="G4">
        <f t="shared" si="0"/>
        <v>28.1</v>
      </c>
      <c r="H4">
        <v>70.659199999999998</v>
      </c>
      <c r="I4" s="5" t="str" cm="1">
        <f t="array" ref="I4">_xlfn._xlws.PY(1,0,H4,J4)</f>
        <v>NA</v>
      </c>
      <c r="J4" t="s">
        <v>91</v>
      </c>
      <c r="K4" t="s">
        <v>47</v>
      </c>
      <c r="P4">
        <v>6</v>
      </c>
      <c r="Q4">
        <v>8</v>
      </c>
      <c r="R4">
        <v>4</v>
      </c>
      <c r="S4">
        <v>6</v>
      </c>
      <c r="T4">
        <v>5</v>
      </c>
      <c r="U4">
        <v>27</v>
      </c>
    </row>
    <row r="5" spans="1:21" x14ac:dyDescent="0.35">
      <c r="A5" t="s">
        <v>80</v>
      </c>
      <c r="B5" t="s">
        <v>13</v>
      </c>
      <c r="C5" s="7" t="str">
        <f t="shared" si="1"/>
        <v xml:space="preserve">Q15 </v>
      </c>
      <c r="D5" t="s">
        <v>232</v>
      </c>
      <c r="E5">
        <v>16</v>
      </c>
      <c r="F5">
        <v>20</v>
      </c>
      <c r="G5">
        <f t="shared" si="0"/>
        <v>37.6</v>
      </c>
      <c r="H5">
        <v>68.905799999999999</v>
      </c>
      <c r="I5" s="5" t="str" cm="1">
        <f t="array" ref="I5">_xlfn._xlws.PY(1,0,H5,J5)</f>
        <v>↑</v>
      </c>
      <c r="J5" t="s">
        <v>92</v>
      </c>
      <c r="K5" t="s">
        <v>47</v>
      </c>
      <c r="P5">
        <v>1</v>
      </c>
      <c r="Q5">
        <v>7</v>
      </c>
      <c r="R5">
        <v>8</v>
      </c>
      <c r="S5">
        <v>14</v>
      </c>
      <c r="T5">
        <v>4</v>
      </c>
      <c r="U5">
        <v>32</v>
      </c>
    </row>
    <row r="6" spans="1:21" x14ac:dyDescent="0.35">
      <c r="A6" t="s">
        <v>69</v>
      </c>
      <c r="B6" t="s">
        <v>15</v>
      </c>
      <c r="C6" s="7" t="str">
        <f t="shared" si="1"/>
        <v xml:space="preserve">Q16 </v>
      </c>
      <c r="D6" t="s">
        <v>233</v>
      </c>
      <c r="E6">
        <v>9</v>
      </c>
      <c r="F6">
        <v>12</v>
      </c>
      <c r="G6">
        <f t="shared" si="0"/>
        <v>21.9</v>
      </c>
      <c r="H6">
        <v>69.013499999999993</v>
      </c>
      <c r="I6" s="5" t="str" cm="1">
        <f t="array" ref="I6">_xlfn._xlws.PY(1,0,H6,J6)</f>
        <v>↑</v>
      </c>
      <c r="J6" t="s">
        <v>93</v>
      </c>
      <c r="K6" t="s">
        <v>47</v>
      </c>
      <c r="P6">
        <v>7</v>
      </c>
      <c r="Q6">
        <v>11</v>
      </c>
      <c r="R6">
        <v>1</v>
      </c>
      <c r="S6">
        <v>11</v>
      </c>
      <c r="T6">
        <v>3</v>
      </c>
      <c r="U6">
        <v>33</v>
      </c>
    </row>
    <row r="7" spans="1:21" x14ac:dyDescent="0.35">
      <c r="A7" t="s">
        <v>83</v>
      </c>
      <c r="B7" t="s">
        <v>17</v>
      </c>
      <c r="C7" s="7" t="str">
        <f t="shared" si="1"/>
        <v xml:space="preserve">Q17 </v>
      </c>
      <c r="D7" t="s">
        <v>234</v>
      </c>
      <c r="E7">
        <v>12</v>
      </c>
      <c r="F7">
        <v>22</v>
      </c>
      <c r="G7">
        <f t="shared" si="0"/>
        <v>35.200000000000003</v>
      </c>
      <c r="H7">
        <v>70.87</v>
      </c>
      <c r="I7" s="5" t="str" cm="1">
        <f t="array" ref="I7">_xlfn._xlws.PY(1,0,H7,J7)</f>
        <v>NA</v>
      </c>
      <c r="J7" t="s">
        <v>91</v>
      </c>
      <c r="K7" t="s">
        <v>47</v>
      </c>
      <c r="P7">
        <v>14</v>
      </c>
      <c r="Q7">
        <v>4</v>
      </c>
      <c r="R7">
        <v>8</v>
      </c>
      <c r="S7">
        <v>8</v>
      </c>
      <c r="T7">
        <v>4</v>
      </c>
      <c r="U7">
        <v>42</v>
      </c>
    </row>
    <row r="8" spans="1:21" x14ac:dyDescent="0.35">
      <c r="A8" t="s">
        <v>76</v>
      </c>
      <c r="B8" t="s">
        <v>19</v>
      </c>
      <c r="C8" s="7" t="str">
        <f t="shared" si="1"/>
        <v xml:space="preserve">Q18 </v>
      </c>
      <c r="D8" t="s">
        <v>235</v>
      </c>
      <c r="E8">
        <v>6</v>
      </c>
      <c r="F8">
        <v>5</v>
      </c>
      <c r="G8">
        <f t="shared" si="0"/>
        <v>11.600000000000001</v>
      </c>
      <c r="H8">
        <v>67.381200000000007</v>
      </c>
      <c r="I8" s="5" t="str" cm="1">
        <f t="array" ref="I8">_xlfn._xlws.PY(1,0,H8,J8)</f>
        <v>↑</v>
      </c>
      <c r="J8" t="s">
        <v>94</v>
      </c>
      <c r="K8" t="s">
        <v>47</v>
      </c>
      <c r="P8">
        <v>1</v>
      </c>
      <c r="Q8">
        <v>9</v>
      </c>
      <c r="R8">
        <v>6</v>
      </c>
      <c r="S8">
        <v>17</v>
      </c>
      <c r="T8">
        <v>4</v>
      </c>
      <c r="U8">
        <v>43</v>
      </c>
    </row>
    <row r="9" spans="1:21" x14ac:dyDescent="0.35">
      <c r="A9" t="s">
        <v>81</v>
      </c>
      <c r="B9" t="s">
        <v>21</v>
      </c>
      <c r="C9" s="7" t="str">
        <f t="shared" si="1"/>
        <v xml:space="preserve">Q19 </v>
      </c>
      <c r="D9" t="s">
        <v>236</v>
      </c>
      <c r="E9">
        <v>19</v>
      </c>
      <c r="F9">
        <v>15</v>
      </c>
      <c r="G9">
        <f t="shared" si="0"/>
        <v>35.900000000000006</v>
      </c>
      <c r="H9">
        <v>69.058300000000003</v>
      </c>
      <c r="I9" s="6" t="str" cm="1">
        <f t="array" ref="I9">_xlfn._xlws.PY(2,0,H9,J9)</f>
        <v>↑</v>
      </c>
      <c r="J9" t="s">
        <v>95</v>
      </c>
      <c r="K9" t="s">
        <v>47</v>
      </c>
      <c r="P9">
        <v>4</v>
      </c>
      <c r="Q9">
        <v>13</v>
      </c>
      <c r="R9">
        <v>13</v>
      </c>
      <c r="S9">
        <v>4</v>
      </c>
      <c r="T9">
        <v>3</v>
      </c>
      <c r="U9">
        <v>44</v>
      </c>
    </row>
    <row r="10" spans="1:21" x14ac:dyDescent="0.35">
      <c r="A10" t="s">
        <v>71</v>
      </c>
      <c r="B10" t="s">
        <v>23</v>
      </c>
      <c r="C10" s="7" t="str">
        <f t="shared" si="1"/>
        <v xml:space="preserve">Q20 </v>
      </c>
      <c r="D10" t="s">
        <v>237</v>
      </c>
      <c r="E10">
        <v>10</v>
      </c>
      <c r="F10">
        <v>13</v>
      </c>
      <c r="G10">
        <f t="shared" si="0"/>
        <v>24</v>
      </c>
      <c r="H10">
        <v>68.591899999999995</v>
      </c>
      <c r="I10" s="6" t="str" cm="1">
        <f t="array" ref="I10">_xlfn._xlws.PY(3,0,H10,J10)</f>
        <v>↑</v>
      </c>
      <c r="J10" t="s">
        <v>96</v>
      </c>
      <c r="K10" t="s">
        <v>47</v>
      </c>
      <c r="P10">
        <v>16</v>
      </c>
      <c r="Q10">
        <v>3</v>
      </c>
      <c r="R10">
        <v>2</v>
      </c>
      <c r="S10">
        <v>13</v>
      </c>
      <c r="T10">
        <v>2</v>
      </c>
      <c r="U10">
        <v>53</v>
      </c>
    </row>
    <row r="11" spans="1:21" x14ac:dyDescent="0.35">
      <c r="A11" t="s">
        <v>74</v>
      </c>
      <c r="B11" t="s">
        <v>25</v>
      </c>
      <c r="C11" s="7" t="str">
        <f t="shared" si="1"/>
        <v xml:space="preserve">Q21 </v>
      </c>
      <c r="D11" t="s">
        <v>238</v>
      </c>
      <c r="E11">
        <v>17</v>
      </c>
      <c r="F11">
        <v>18</v>
      </c>
      <c r="G11">
        <f t="shared" si="0"/>
        <v>36.700000000000003</v>
      </c>
      <c r="H11">
        <v>68.121099999999998</v>
      </c>
      <c r="I11" s="6" t="str" cm="1">
        <f t="array" ref="I11">_xlfn._xlws.PY(4,0,H11,J11)</f>
        <v>↑</v>
      </c>
      <c r="J11" t="s">
        <v>97</v>
      </c>
      <c r="K11" t="s">
        <v>47</v>
      </c>
      <c r="P11">
        <v>9</v>
      </c>
      <c r="Q11">
        <v>14</v>
      </c>
      <c r="R11">
        <v>15</v>
      </c>
      <c r="S11">
        <v>4</v>
      </c>
      <c r="T11">
        <v>2</v>
      </c>
      <c r="U11">
        <v>54</v>
      </c>
    </row>
    <row r="12" spans="1:21" x14ac:dyDescent="0.35">
      <c r="A12" t="s">
        <v>45</v>
      </c>
      <c r="B12" t="s">
        <v>27</v>
      </c>
      <c r="C12" s="7" t="str">
        <f t="shared" si="1"/>
        <v xml:space="preserve">Q22 </v>
      </c>
      <c r="D12" t="s">
        <v>239</v>
      </c>
      <c r="E12">
        <v>3</v>
      </c>
      <c r="F12">
        <v>21</v>
      </c>
      <c r="G12">
        <f t="shared" si="0"/>
        <v>24.3</v>
      </c>
      <c r="H12">
        <v>65.345299999999995</v>
      </c>
      <c r="I12" s="6" t="str" cm="1">
        <f t="array" ref="I12">_xlfn._xlws.PY(4,0,H12,J12)</f>
        <v>↑</v>
      </c>
      <c r="J12" t="s">
        <v>98</v>
      </c>
      <c r="K12" t="s">
        <v>47</v>
      </c>
      <c r="P12">
        <v>22</v>
      </c>
      <c r="Q12">
        <v>5</v>
      </c>
      <c r="R12">
        <v>12</v>
      </c>
      <c r="S12">
        <v>3</v>
      </c>
      <c r="T12">
        <v>2</v>
      </c>
      <c r="U12">
        <v>57</v>
      </c>
    </row>
    <row r="13" spans="1:21" x14ac:dyDescent="0.35">
      <c r="A13" t="s">
        <v>68</v>
      </c>
      <c r="B13" t="s">
        <v>29</v>
      </c>
      <c r="C13" s="7" t="str">
        <f>SUBSTITUTE(A13,"avg_score_","")</f>
        <v xml:space="preserve">Q23 </v>
      </c>
      <c r="D13" t="s">
        <v>240</v>
      </c>
      <c r="E13">
        <v>7</v>
      </c>
      <c r="F13">
        <v>2</v>
      </c>
      <c r="G13">
        <f t="shared" si="0"/>
        <v>9.7000000000000011</v>
      </c>
      <c r="H13">
        <v>66.941699999999997</v>
      </c>
      <c r="I13" s="6" t="str" cm="1">
        <f t="array" ref="I13">_xlfn._xlws.PY(5,0,H13,J13)</f>
        <v>↑</v>
      </c>
      <c r="J13" t="s">
        <v>99</v>
      </c>
      <c r="K13" t="s">
        <v>47</v>
      </c>
      <c r="P13">
        <v>5</v>
      </c>
      <c r="Q13">
        <v>17</v>
      </c>
      <c r="R13">
        <v>11</v>
      </c>
      <c r="S13">
        <v>9</v>
      </c>
      <c r="T13">
        <v>2</v>
      </c>
      <c r="U13">
        <v>61</v>
      </c>
    </row>
    <row r="14" spans="1:21" x14ac:dyDescent="0.35">
      <c r="A14" t="s">
        <v>66</v>
      </c>
      <c r="B14" t="s">
        <v>31</v>
      </c>
      <c r="C14" s="7" t="str">
        <f t="shared" si="1"/>
        <v xml:space="preserve">Q24 </v>
      </c>
      <c r="D14" t="s">
        <v>241</v>
      </c>
      <c r="E14">
        <v>5</v>
      </c>
      <c r="F14">
        <v>4</v>
      </c>
      <c r="G14">
        <f t="shared" si="0"/>
        <v>9.5</v>
      </c>
      <c r="H14">
        <v>66.587400000000002</v>
      </c>
      <c r="I14" s="6" t="str" cm="1">
        <f t="array" ref="I14">_xlfn._xlws.PY(5,0,H14,J14)</f>
        <v>↑</v>
      </c>
      <c r="J14" t="s">
        <v>100</v>
      </c>
      <c r="K14" t="s">
        <v>47</v>
      </c>
      <c r="P14">
        <v>20</v>
      </c>
      <c r="Q14">
        <v>10</v>
      </c>
      <c r="R14">
        <v>17</v>
      </c>
      <c r="S14">
        <v>9</v>
      </c>
      <c r="T14">
        <v>3</v>
      </c>
      <c r="U14">
        <v>62</v>
      </c>
    </row>
    <row r="15" spans="1:21" x14ac:dyDescent="0.35">
      <c r="A15" t="s">
        <v>72</v>
      </c>
      <c r="B15" t="s">
        <v>33</v>
      </c>
      <c r="C15" s="7" t="str">
        <f t="shared" si="1"/>
        <v xml:space="preserve">Q25 </v>
      </c>
      <c r="D15" t="s">
        <v>242</v>
      </c>
      <c r="E15">
        <v>18</v>
      </c>
      <c r="F15">
        <v>17</v>
      </c>
      <c r="G15">
        <f t="shared" si="0"/>
        <v>36.799999999999997</v>
      </c>
      <c r="H15">
        <v>67.668199999999999</v>
      </c>
      <c r="I15" s="6" t="str" cm="1">
        <f t="array" ref="I15">_xlfn._xlws.PY(5,0,H15,J15)</f>
        <v>↑</v>
      </c>
      <c r="J15" t="s">
        <v>101</v>
      </c>
      <c r="K15" t="s">
        <v>47</v>
      </c>
      <c r="P15">
        <v>17</v>
      </c>
      <c r="Q15">
        <v>18</v>
      </c>
      <c r="R15">
        <v>18</v>
      </c>
      <c r="S15">
        <v>6</v>
      </c>
      <c r="T15">
        <v>2</v>
      </c>
      <c r="U15">
        <v>64</v>
      </c>
    </row>
    <row r="16" spans="1:21" x14ac:dyDescent="0.35">
      <c r="A16" t="s">
        <v>75</v>
      </c>
      <c r="B16" t="s">
        <v>35</v>
      </c>
      <c r="C16" s="7" t="str">
        <f t="shared" si="1"/>
        <v xml:space="preserve">Q26 </v>
      </c>
      <c r="D16" t="s">
        <v>243</v>
      </c>
      <c r="E16">
        <v>4</v>
      </c>
      <c r="F16">
        <v>8</v>
      </c>
      <c r="G16">
        <f t="shared" si="0"/>
        <v>12.4</v>
      </c>
      <c r="H16">
        <v>66.627799999999993</v>
      </c>
      <c r="I16" s="6" t="str" cm="1">
        <f t="array" ref="I16">_xlfn._xlws.PY(4,0,H16,J16)</f>
        <v>↑</v>
      </c>
      <c r="J16" t="s">
        <v>102</v>
      </c>
      <c r="K16" t="s">
        <v>47</v>
      </c>
      <c r="P16">
        <v>11</v>
      </c>
      <c r="Q16">
        <v>15</v>
      </c>
      <c r="R16">
        <v>21</v>
      </c>
      <c r="S16">
        <v>11</v>
      </c>
      <c r="T16">
        <v>0</v>
      </c>
      <c r="U16">
        <v>70</v>
      </c>
    </row>
    <row r="17" spans="1:21" x14ac:dyDescent="0.35">
      <c r="A17" t="s">
        <v>82</v>
      </c>
      <c r="B17" t="s">
        <v>37</v>
      </c>
      <c r="C17" s="7" t="str">
        <f t="shared" si="1"/>
        <v xml:space="preserve">Q27 </v>
      </c>
      <c r="D17" t="s">
        <v>244</v>
      </c>
      <c r="E17">
        <v>8</v>
      </c>
      <c r="F17">
        <v>10</v>
      </c>
      <c r="G17">
        <f t="shared" si="0"/>
        <v>18.8</v>
      </c>
      <c r="H17">
        <v>68.044799999999995</v>
      </c>
      <c r="I17" s="6" t="str" cm="1">
        <f t="array" ref="I17">_xlfn._xlws.PY(5,0,H17,J17)</f>
        <v>↑</v>
      </c>
      <c r="J17" t="s">
        <v>103</v>
      </c>
      <c r="K17" t="s">
        <v>47</v>
      </c>
      <c r="P17">
        <v>18</v>
      </c>
      <c r="Q17">
        <v>5</v>
      </c>
      <c r="R17">
        <v>14</v>
      </c>
      <c r="S17">
        <v>17</v>
      </c>
      <c r="T17">
        <v>1</v>
      </c>
      <c r="U17">
        <v>70</v>
      </c>
    </row>
    <row r="18" spans="1:21" x14ac:dyDescent="0.35">
      <c r="A18" t="s">
        <v>77</v>
      </c>
      <c r="B18" t="s">
        <v>39</v>
      </c>
      <c r="C18" s="7" t="str">
        <f t="shared" si="1"/>
        <v xml:space="preserve">Q28 </v>
      </c>
      <c r="D18" t="s">
        <v>245</v>
      </c>
      <c r="E18">
        <v>13</v>
      </c>
      <c r="F18">
        <v>11</v>
      </c>
      <c r="G18">
        <f t="shared" si="0"/>
        <v>25.3</v>
      </c>
      <c r="H18">
        <v>65.578500000000005</v>
      </c>
      <c r="I18" s="6" t="str" cm="1">
        <f t="array" ref="I18">_xlfn._xlws.PY(6,0,H18,J18)</f>
        <v>↑</v>
      </c>
      <c r="J18" t="s">
        <v>104</v>
      </c>
      <c r="K18" t="s">
        <v>47</v>
      </c>
      <c r="P18">
        <v>12</v>
      </c>
      <c r="Q18">
        <v>11</v>
      </c>
      <c r="R18">
        <v>19</v>
      </c>
      <c r="S18">
        <v>16</v>
      </c>
      <c r="T18">
        <v>0</v>
      </c>
      <c r="U18">
        <v>72</v>
      </c>
    </row>
    <row r="19" spans="1:21" x14ac:dyDescent="0.35">
      <c r="A19" t="s">
        <v>64</v>
      </c>
      <c r="B19" t="s">
        <v>41</v>
      </c>
      <c r="C19" s="7" t="str">
        <f t="shared" si="1"/>
        <v xml:space="preserve">Q29 </v>
      </c>
      <c r="D19" t="s">
        <v>246</v>
      </c>
      <c r="E19">
        <v>1</v>
      </c>
      <c r="F19">
        <v>1</v>
      </c>
      <c r="G19">
        <f t="shared" si="0"/>
        <v>2.1</v>
      </c>
      <c r="H19">
        <v>64.488799999999998</v>
      </c>
      <c r="I19" s="1" t="str" cm="1">
        <f t="array" ref="I19">_xlfn._xlws.PY(5,0,H19,J19)</f>
        <v>↑</v>
      </c>
      <c r="J19" t="s">
        <v>105</v>
      </c>
      <c r="K19" t="s">
        <v>47</v>
      </c>
      <c r="P19">
        <v>12</v>
      </c>
      <c r="Q19">
        <v>20</v>
      </c>
      <c r="R19">
        <v>4</v>
      </c>
      <c r="S19">
        <v>15</v>
      </c>
      <c r="T19">
        <v>1</v>
      </c>
      <c r="U19">
        <v>72</v>
      </c>
    </row>
    <row r="20" spans="1:21" x14ac:dyDescent="0.35">
      <c r="A20" t="s">
        <v>67</v>
      </c>
      <c r="B20" t="s">
        <v>43</v>
      </c>
      <c r="C20" s="7" t="str">
        <f t="shared" si="1"/>
        <v xml:space="preserve">Q30 </v>
      </c>
      <c r="D20" t="s">
        <v>247</v>
      </c>
      <c r="E20">
        <v>2</v>
      </c>
      <c r="F20">
        <v>3</v>
      </c>
      <c r="G20">
        <f t="shared" si="0"/>
        <v>5.2</v>
      </c>
      <c r="H20">
        <v>66.955200000000005</v>
      </c>
      <c r="I20" s="1" t="str" cm="1">
        <f t="array" ref="I20">_xlfn._xlws.PY(5,0,H20,J20)</f>
        <v>↑</v>
      </c>
      <c r="J20" t="s">
        <v>106</v>
      </c>
      <c r="K20" t="s">
        <v>47</v>
      </c>
      <c r="P20">
        <v>14</v>
      </c>
      <c r="Q20">
        <v>15</v>
      </c>
      <c r="R20">
        <v>10</v>
      </c>
      <c r="S20">
        <v>19</v>
      </c>
      <c r="T20">
        <v>1</v>
      </c>
      <c r="U20">
        <v>74</v>
      </c>
    </row>
    <row r="21" spans="1:21" x14ac:dyDescent="0.35">
      <c r="A21" t="s">
        <v>84</v>
      </c>
      <c r="B21" t="s">
        <v>1</v>
      </c>
      <c r="C21" s="7" t="str">
        <f t="shared" si="1"/>
        <v xml:space="preserve">Q7  </v>
      </c>
      <c r="D21" t="s">
        <v>226</v>
      </c>
      <c r="E21">
        <v>22</v>
      </c>
      <c r="F21">
        <v>19</v>
      </c>
      <c r="G21">
        <f t="shared" si="0"/>
        <v>43.2</v>
      </c>
      <c r="H21">
        <v>71.094200000000001</v>
      </c>
      <c r="I21" s="5" t="str" cm="1">
        <f t="array" ref="I21">_xlfn._xlws.PY(1,0,H21,J21)</f>
        <v>↑</v>
      </c>
      <c r="J21" t="s">
        <v>86</v>
      </c>
      <c r="K21" t="s">
        <v>47</v>
      </c>
      <c r="P21">
        <v>19</v>
      </c>
      <c r="Q21">
        <v>19</v>
      </c>
      <c r="R21">
        <v>22</v>
      </c>
      <c r="S21">
        <v>19</v>
      </c>
      <c r="T21">
        <v>1</v>
      </c>
      <c r="U21">
        <v>86</v>
      </c>
    </row>
    <row r="22" spans="1:21" x14ac:dyDescent="0.35">
      <c r="A22" t="s">
        <v>73</v>
      </c>
      <c r="B22" t="s">
        <v>3</v>
      </c>
      <c r="C22" s="7" t="str">
        <f t="shared" si="1"/>
        <v xml:space="preserve">Q8  </v>
      </c>
      <c r="D22" t="s">
        <v>227</v>
      </c>
      <c r="E22">
        <v>21</v>
      </c>
      <c r="F22">
        <v>7</v>
      </c>
      <c r="G22">
        <f t="shared" si="0"/>
        <v>30.1</v>
      </c>
      <c r="H22">
        <v>64.138999999999996</v>
      </c>
      <c r="I22" s="5" t="str" cm="1">
        <f t="array" ref="I22">_xlfn._xlws.PY(1,0,H22,J22)</f>
        <v>↑</v>
      </c>
      <c r="J22" t="s">
        <v>87</v>
      </c>
      <c r="K22" t="s">
        <v>47</v>
      </c>
      <c r="P22">
        <v>8</v>
      </c>
      <c r="Q22">
        <v>22</v>
      </c>
      <c r="R22">
        <v>19</v>
      </c>
      <c r="S22">
        <v>21</v>
      </c>
      <c r="T22">
        <v>1</v>
      </c>
      <c r="U22">
        <v>86</v>
      </c>
    </row>
    <row r="23" spans="1:21" x14ac:dyDescent="0.35">
      <c r="A23" t="s">
        <v>65</v>
      </c>
      <c r="B23" t="s">
        <v>5</v>
      </c>
      <c r="C23" s="7" t="str">
        <f t="shared" si="1"/>
        <v xml:space="preserve">Q9  </v>
      </c>
      <c r="D23" t="s">
        <v>228</v>
      </c>
      <c r="E23">
        <v>15</v>
      </c>
      <c r="F23">
        <v>6</v>
      </c>
      <c r="G23">
        <f t="shared" si="0"/>
        <v>22.5</v>
      </c>
      <c r="H23">
        <v>67.165899999999993</v>
      </c>
      <c r="I23" s="5" t="str" cm="1">
        <f t="array" ref="I23">_xlfn._xlws.PY(1,0,H23,J23)</f>
        <v>↑</v>
      </c>
      <c r="J23" t="s">
        <v>88</v>
      </c>
      <c r="K23" t="s">
        <v>47</v>
      </c>
      <c r="P23">
        <v>21</v>
      </c>
      <c r="Q23">
        <v>21</v>
      </c>
      <c r="R23">
        <v>16</v>
      </c>
      <c r="S23">
        <v>21</v>
      </c>
      <c r="T23">
        <v>0</v>
      </c>
      <c r="U23">
        <v>101</v>
      </c>
    </row>
    <row r="25" spans="1:21" x14ac:dyDescent="0.35">
      <c r="A25" s="1" t="s">
        <v>0</v>
      </c>
      <c r="B25" s="1" t="s">
        <v>85</v>
      </c>
      <c r="C25" t="s">
        <v>253</v>
      </c>
      <c r="D25" s="1" t="s">
        <v>248</v>
      </c>
      <c r="E25" s="1" t="s">
        <v>125</v>
      </c>
      <c r="F25" s="1" t="s">
        <v>126</v>
      </c>
      <c r="G25" t="s">
        <v>252</v>
      </c>
      <c r="H25" s="1" t="s">
        <v>46</v>
      </c>
      <c r="I25" t="s">
        <v>249</v>
      </c>
      <c r="J25" s="1" t="s">
        <v>51</v>
      </c>
      <c r="K25" s="1" t="s">
        <v>48</v>
      </c>
    </row>
    <row r="26" spans="1:21" x14ac:dyDescent="0.35">
      <c r="A26" s="1" t="s">
        <v>67</v>
      </c>
      <c r="B26" s="1" t="s">
        <v>43</v>
      </c>
      <c r="C26" s="7" t="str">
        <f t="shared" ref="C26:C47" si="2">SUBSTITUTE(A26,"avg_score_","")</f>
        <v xml:space="preserve">Q30 </v>
      </c>
      <c r="D26" t="s">
        <v>247</v>
      </c>
      <c r="E26" s="1">
        <v>1</v>
      </c>
      <c r="F26" s="1">
        <v>4</v>
      </c>
      <c r="G26" s="1">
        <f t="shared" ref="G26:G47" si="3">E26*1.1+F26</f>
        <v>5.0999999999999996</v>
      </c>
      <c r="H26" s="1">
        <v>67.322900000000004</v>
      </c>
      <c r="I26" t="str" cm="1">
        <f t="array" ref="I26">_xlfn._xlws.PY(5,0,H26,J26)</f>
        <v>↑</v>
      </c>
      <c r="J26" s="1" t="s">
        <v>102</v>
      </c>
      <c r="K26" s="1" t="s">
        <v>47</v>
      </c>
    </row>
    <row r="27" spans="1:21" x14ac:dyDescent="0.35">
      <c r="A27" s="1" t="s">
        <v>70</v>
      </c>
      <c r="B27" s="1" t="s">
        <v>9</v>
      </c>
      <c r="C27" s="7" t="str">
        <f t="shared" si="2"/>
        <v xml:space="preserve">Q11 </v>
      </c>
      <c r="D27" t="s">
        <v>230</v>
      </c>
      <c r="E27" s="1">
        <v>4</v>
      </c>
      <c r="F27" s="1">
        <v>1</v>
      </c>
      <c r="G27" s="1">
        <f t="shared" si="3"/>
        <v>5.4</v>
      </c>
      <c r="H27" s="1">
        <v>65.242199999999997</v>
      </c>
      <c r="I27" t="str" cm="1">
        <f t="array" ref="I27">_xlfn._xlws.PY(5,0,H27,J27)</f>
        <v>↑</v>
      </c>
      <c r="J27" s="1" t="s">
        <v>110</v>
      </c>
      <c r="K27" s="1" t="s">
        <v>47</v>
      </c>
    </row>
    <row r="28" spans="1:21" x14ac:dyDescent="0.35">
      <c r="A28" s="1" t="s">
        <v>64</v>
      </c>
      <c r="B28" s="1" t="s">
        <v>41</v>
      </c>
      <c r="C28" s="7" t="str">
        <f t="shared" si="2"/>
        <v xml:space="preserve">Q29 </v>
      </c>
      <c r="D28" t="s">
        <v>246</v>
      </c>
      <c r="E28" s="1">
        <v>3</v>
      </c>
      <c r="F28" s="1">
        <v>7</v>
      </c>
      <c r="G28" s="1">
        <f t="shared" si="3"/>
        <v>10.3</v>
      </c>
      <c r="H28" s="1">
        <v>64.9238</v>
      </c>
      <c r="I28" t="str" cm="1">
        <f t="array" ref="I28">_xlfn._xlws.PY(5,0,H28,J28)</f>
        <v>↑</v>
      </c>
      <c r="J28" s="1" t="s">
        <v>124</v>
      </c>
      <c r="K28" s="1" t="s">
        <v>47</v>
      </c>
    </row>
    <row r="29" spans="1:21" x14ac:dyDescent="0.35">
      <c r="A29" s="1" t="s">
        <v>71</v>
      </c>
      <c r="B29" s="1" t="s">
        <v>23</v>
      </c>
      <c r="C29" s="7" t="str">
        <f t="shared" si="2"/>
        <v xml:space="preserve">Q20 </v>
      </c>
      <c r="D29" t="s">
        <v>237</v>
      </c>
      <c r="E29" s="1">
        <v>2</v>
      </c>
      <c r="F29" s="1">
        <v>9</v>
      </c>
      <c r="G29" s="1">
        <f t="shared" si="3"/>
        <v>11.2</v>
      </c>
      <c r="H29" s="1">
        <v>68.847499999999997</v>
      </c>
      <c r="I29" t="str" cm="1">
        <f t="array" ref="I29">_xlfn._xlws.PY(5,0,H29,J29)</f>
        <v>↑</v>
      </c>
      <c r="J29" s="1" t="s">
        <v>117</v>
      </c>
      <c r="K29" s="1" t="s">
        <v>47</v>
      </c>
    </row>
    <row r="30" spans="1:21" x14ac:dyDescent="0.35">
      <c r="A30" s="1" t="s">
        <v>74</v>
      </c>
      <c r="B30" s="1" t="s">
        <v>25</v>
      </c>
      <c r="C30" s="7" t="str">
        <f t="shared" si="2"/>
        <v xml:space="preserve">Q21 </v>
      </c>
      <c r="D30" t="s">
        <v>238</v>
      </c>
      <c r="E30" s="1">
        <v>9</v>
      </c>
      <c r="F30" s="1">
        <v>3</v>
      </c>
      <c r="G30" s="1">
        <f t="shared" si="3"/>
        <v>12.9</v>
      </c>
      <c r="H30" s="1">
        <v>68.327399999999997</v>
      </c>
      <c r="I30" t="str" cm="1">
        <f t="array" ref="I30">_xlfn._xlws.PY(5,0,H30,J30)</f>
        <v>↑</v>
      </c>
      <c r="J30" s="1" t="s">
        <v>118</v>
      </c>
      <c r="K30" s="1" t="s">
        <v>47</v>
      </c>
    </row>
    <row r="31" spans="1:21" x14ac:dyDescent="0.35">
      <c r="A31" s="1" t="s">
        <v>66</v>
      </c>
      <c r="B31" s="1" t="s">
        <v>31</v>
      </c>
      <c r="C31" s="7" t="str">
        <f t="shared" si="2"/>
        <v xml:space="preserve">Q24 </v>
      </c>
      <c r="D31" t="s">
        <v>241</v>
      </c>
      <c r="E31" s="1">
        <v>8</v>
      </c>
      <c r="F31" s="1">
        <v>5</v>
      </c>
      <c r="G31" s="1">
        <f t="shared" si="3"/>
        <v>13.8</v>
      </c>
      <c r="H31" s="1">
        <v>67.296000000000006</v>
      </c>
      <c r="I31" t="str" cm="1">
        <f t="array" ref="I31">_xlfn._xlws.PY(5,0,H31,J31)</f>
        <v>↑</v>
      </c>
      <c r="J31" s="1" t="s">
        <v>121</v>
      </c>
      <c r="K31" s="1" t="s">
        <v>47</v>
      </c>
    </row>
    <row r="32" spans="1:21" x14ac:dyDescent="0.35">
      <c r="A32" s="1" t="s">
        <v>68</v>
      </c>
      <c r="B32" s="1" t="s">
        <v>29</v>
      </c>
      <c r="C32" s="7" t="str">
        <f t="shared" si="2"/>
        <v xml:space="preserve">Q23 </v>
      </c>
      <c r="D32" t="s">
        <v>240</v>
      </c>
      <c r="E32" s="1">
        <v>6</v>
      </c>
      <c r="F32" s="1">
        <v>11</v>
      </c>
      <c r="G32" s="1">
        <f t="shared" si="3"/>
        <v>17.600000000000001</v>
      </c>
      <c r="H32" s="1">
        <v>67.435000000000002</v>
      </c>
      <c r="I32" t="str" cm="1">
        <f t="array" ref="I32">_xlfn._xlws.PY(5,0,H32,J32)</f>
        <v>↑</v>
      </c>
      <c r="J32" s="1" t="s">
        <v>120</v>
      </c>
      <c r="K32" s="1" t="s">
        <v>47</v>
      </c>
    </row>
    <row r="33" spans="1:11" x14ac:dyDescent="0.35">
      <c r="A33" s="1" t="s">
        <v>83</v>
      </c>
      <c r="B33" s="1" t="s">
        <v>17</v>
      </c>
      <c r="C33" s="7" t="str">
        <f t="shared" si="2"/>
        <v xml:space="preserve">Q17 </v>
      </c>
      <c r="D33" t="s">
        <v>234</v>
      </c>
      <c r="E33" s="1">
        <v>10</v>
      </c>
      <c r="F33" s="1">
        <v>8</v>
      </c>
      <c r="G33" s="1">
        <f t="shared" si="3"/>
        <v>19</v>
      </c>
      <c r="H33" s="1">
        <v>71.031400000000005</v>
      </c>
      <c r="I33" t="str" cm="1">
        <f t="array" ref="I33">_xlfn._xlws.PY(5,0,H33,J33)</f>
        <v>↑</v>
      </c>
      <c r="J33" s="1" t="s">
        <v>114</v>
      </c>
      <c r="K33" s="1" t="s">
        <v>47</v>
      </c>
    </row>
    <row r="34" spans="1:11" x14ac:dyDescent="0.35">
      <c r="A34" s="1" t="s">
        <v>45</v>
      </c>
      <c r="B34" s="1" t="s">
        <v>27</v>
      </c>
      <c r="C34" s="7" t="str">
        <f t="shared" si="2"/>
        <v xml:space="preserve">Q22 </v>
      </c>
      <c r="D34" t="s">
        <v>239</v>
      </c>
      <c r="E34" s="1">
        <v>17</v>
      </c>
      <c r="F34" s="1">
        <v>2</v>
      </c>
      <c r="G34" s="1">
        <f t="shared" si="3"/>
        <v>20.700000000000003</v>
      </c>
      <c r="H34" s="1">
        <v>65.497799999999998</v>
      </c>
      <c r="I34" t="str" cm="1">
        <f t="array" ref="I34">_xlfn._xlws.PY(5,0,H34,J34)</f>
        <v>↑</v>
      </c>
      <c r="J34" s="1" t="s">
        <v>119</v>
      </c>
      <c r="K34" s="1" t="s">
        <v>47</v>
      </c>
    </row>
    <row r="35" spans="1:11" x14ac:dyDescent="0.35">
      <c r="A35" s="1" t="s">
        <v>65</v>
      </c>
      <c r="B35" s="1" t="s">
        <v>5</v>
      </c>
      <c r="C35" s="7" t="str">
        <f t="shared" si="2"/>
        <v xml:space="preserve">Q9  </v>
      </c>
      <c r="D35" t="s">
        <v>228</v>
      </c>
      <c r="E35" s="1">
        <v>16</v>
      </c>
      <c r="F35" s="1">
        <v>6</v>
      </c>
      <c r="G35" s="1">
        <f t="shared" si="3"/>
        <v>23.6</v>
      </c>
      <c r="H35" s="1">
        <v>67.5291</v>
      </c>
      <c r="I35" t="str" cm="1">
        <f t="array" ref="I35">_xlfn._xlws.PY(5,0,H35,J35)</f>
        <v>↑</v>
      </c>
      <c r="J35" s="1" t="s">
        <v>108</v>
      </c>
      <c r="K35" s="1" t="s">
        <v>47</v>
      </c>
    </row>
    <row r="36" spans="1:11" x14ac:dyDescent="0.35">
      <c r="A36" s="1" t="s">
        <v>77</v>
      </c>
      <c r="B36" s="1" t="s">
        <v>39</v>
      </c>
      <c r="C36" s="7" t="str">
        <f t="shared" si="2"/>
        <v xml:space="preserve">Q28 </v>
      </c>
      <c r="D36" t="s">
        <v>245</v>
      </c>
      <c r="E36" s="1">
        <v>5</v>
      </c>
      <c r="F36" s="1">
        <v>20</v>
      </c>
      <c r="G36" s="1">
        <f t="shared" si="3"/>
        <v>25.5</v>
      </c>
      <c r="H36" s="1">
        <v>66.031400000000005</v>
      </c>
      <c r="I36" t="str" cm="1">
        <f t="array" ref="I36">_xlfn._xlws.PY(5,0,H36,J36)</f>
        <v>↑</v>
      </c>
      <c r="J36" s="1" t="s">
        <v>117</v>
      </c>
      <c r="K36" s="1" t="s">
        <v>47</v>
      </c>
    </row>
    <row r="37" spans="1:11" x14ac:dyDescent="0.35">
      <c r="A37" s="1" t="s">
        <v>80</v>
      </c>
      <c r="B37" s="1" t="s">
        <v>13</v>
      </c>
      <c r="C37" s="7" t="str">
        <f t="shared" si="2"/>
        <v xml:space="preserve">Q15 </v>
      </c>
      <c r="D37" t="s">
        <v>232</v>
      </c>
      <c r="E37" s="1">
        <v>12</v>
      </c>
      <c r="F37" s="1">
        <v>14</v>
      </c>
      <c r="G37" s="1">
        <f t="shared" si="3"/>
        <v>27.200000000000003</v>
      </c>
      <c r="H37" s="1">
        <v>69.242199999999997</v>
      </c>
      <c r="I37" t="str" cm="1">
        <f t="array" ref="I37">_xlfn._xlws.PY(5,0,H37,J37)</f>
        <v>↑</v>
      </c>
      <c r="J37" s="1" t="s">
        <v>112</v>
      </c>
      <c r="K37" s="1" t="s">
        <v>47</v>
      </c>
    </row>
    <row r="38" spans="1:11" x14ac:dyDescent="0.35">
      <c r="A38" s="1" t="s">
        <v>79</v>
      </c>
      <c r="B38" s="1" t="s">
        <v>11</v>
      </c>
      <c r="C38" s="7" t="str">
        <f t="shared" si="2"/>
        <v xml:space="preserve">Q12 </v>
      </c>
      <c r="D38" t="s">
        <v>231</v>
      </c>
      <c r="E38" s="1">
        <v>13</v>
      </c>
      <c r="F38" s="1">
        <v>13</v>
      </c>
      <c r="G38" s="1">
        <f t="shared" si="3"/>
        <v>27.3</v>
      </c>
      <c r="H38" s="1">
        <v>71.197299999999998</v>
      </c>
      <c r="I38" t="str" cm="1">
        <f t="array" ref="I38">_xlfn._xlws.PY(5,0,H38,J38)</f>
        <v>↑</v>
      </c>
      <c r="J38" s="1" t="s">
        <v>111</v>
      </c>
      <c r="K38" s="1" t="s">
        <v>91</v>
      </c>
    </row>
    <row r="39" spans="1:11" x14ac:dyDescent="0.35">
      <c r="A39" s="1" t="s">
        <v>69</v>
      </c>
      <c r="B39" s="1" t="s">
        <v>15</v>
      </c>
      <c r="C39" s="7" t="str">
        <f t="shared" si="2"/>
        <v xml:space="preserve">Q16 </v>
      </c>
      <c r="D39" t="s">
        <v>233</v>
      </c>
      <c r="E39" s="1">
        <v>7</v>
      </c>
      <c r="F39" s="1">
        <v>22</v>
      </c>
      <c r="G39" s="1">
        <f t="shared" si="3"/>
        <v>29.700000000000003</v>
      </c>
      <c r="H39" s="1">
        <v>69.439499999999995</v>
      </c>
      <c r="I39" t="str" cm="1">
        <f t="array" ref="I39">_xlfn._xlws.PY(5,0,H39,J39)</f>
        <v>↑</v>
      </c>
      <c r="J39" s="1" t="s">
        <v>113</v>
      </c>
      <c r="K39" s="1" t="s">
        <v>47</v>
      </c>
    </row>
    <row r="40" spans="1:11" x14ac:dyDescent="0.35">
      <c r="A40" s="1" t="s">
        <v>81</v>
      </c>
      <c r="B40" s="1" t="s">
        <v>21</v>
      </c>
      <c r="C40" s="7" t="str">
        <f t="shared" si="2"/>
        <v xml:space="preserve">Q19 </v>
      </c>
      <c r="D40" t="s">
        <v>236</v>
      </c>
      <c r="E40" s="1">
        <v>11</v>
      </c>
      <c r="F40" s="1">
        <v>18</v>
      </c>
      <c r="G40" s="1">
        <f t="shared" si="3"/>
        <v>30.1</v>
      </c>
      <c r="H40" s="1">
        <v>69.511200000000002</v>
      </c>
      <c r="I40" t="str" cm="1">
        <f t="array" ref="I40">_xlfn._xlws.PY(5,0,H40,J40)</f>
        <v>--</v>
      </c>
      <c r="J40" s="1" t="s">
        <v>116</v>
      </c>
      <c r="K40" s="1" t="s">
        <v>47</v>
      </c>
    </row>
    <row r="41" spans="1:11" x14ac:dyDescent="0.35">
      <c r="A41" s="1" t="s">
        <v>72</v>
      </c>
      <c r="B41" s="1" t="s">
        <v>33</v>
      </c>
      <c r="C41" s="7" t="str">
        <f t="shared" si="2"/>
        <v xml:space="preserve">Q25 </v>
      </c>
      <c r="D41" t="s">
        <v>242</v>
      </c>
      <c r="E41" s="1">
        <v>18</v>
      </c>
      <c r="F41" s="1">
        <v>12</v>
      </c>
      <c r="G41" s="1">
        <f t="shared" si="3"/>
        <v>31.8</v>
      </c>
      <c r="H41" s="1">
        <v>68.062799999999996</v>
      </c>
      <c r="I41" t="str" cm="1">
        <f t="array" ref="I41">_xlfn._xlws.PY(5,0,H41,J41)</f>
        <v>↑</v>
      </c>
      <c r="J41" s="1" t="s">
        <v>122</v>
      </c>
      <c r="K41" s="1" t="s">
        <v>47</v>
      </c>
    </row>
    <row r="42" spans="1:11" x14ac:dyDescent="0.35">
      <c r="A42" s="1" t="s">
        <v>76</v>
      </c>
      <c r="B42" s="1" t="s">
        <v>19</v>
      </c>
      <c r="C42" s="7" t="str">
        <f t="shared" si="2"/>
        <v xml:space="preserve">Q18 </v>
      </c>
      <c r="D42" t="s">
        <v>235</v>
      </c>
      <c r="E42" s="1">
        <v>21</v>
      </c>
      <c r="F42" s="1">
        <v>10</v>
      </c>
      <c r="G42" s="1">
        <f t="shared" si="3"/>
        <v>33.1</v>
      </c>
      <c r="H42" s="1">
        <v>67.5291</v>
      </c>
      <c r="I42" t="str" cm="1">
        <f t="array" ref="I42">_xlfn._xlws.PY(5,0,H42,J42)</f>
        <v>↑</v>
      </c>
      <c r="J42" s="1" t="s">
        <v>115</v>
      </c>
      <c r="K42" s="1" t="s">
        <v>47</v>
      </c>
    </row>
    <row r="43" spans="1:11" x14ac:dyDescent="0.35">
      <c r="A43" s="1" t="s">
        <v>78</v>
      </c>
      <c r="B43" s="1" t="s">
        <v>7</v>
      </c>
      <c r="C43" s="7" t="str">
        <f t="shared" si="2"/>
        <v xml:space="preserve">Q10 </v>
      </c>
      <c r="D43" t="s">
        <v>229</v>
      </c>
      <c r="E43" s="1">
        <v>15</v>
      </c>
      <c r="F43" s="1">
        <v>17</v>
      </c>
      <c r="G43" s="1">
        <f t="shared" si="3"/>
        <v>33.5</v>
      </c>
      <c r="H43" s="1">
        <v>67.515699999999995</v>
      </c>
      <c r="I43" t="str" cm="1">
        <f t="array" ref="I43">_xlfn._xlws.PY(5,0,H43,J43)</f>
        <v>↑</v>
      </c>
      <c r="J43" s="1" t="s">
        <v>109</v>
      </c>
      <c r="K43" s="1" t="s">
        <v>47</v>
      </c>
    </row>
    <row r="44" spans="1:11" x14ac:dyDescent="0.35">
      <c r="A44" s="1" t="s">
        <v>82</v>
      </c>
      <c r="B44" s="1" t="s">
        <v>37</v>
      </c>
      <c r="C44" s="7" t="str">
        <f t="shared" si="2"/>
        <v xml:space="preserve">Q27 </v>
      </c>
      <c r="D44" t="s">
        <v>244</v>
      </c>
      <c r="E44" s="1">
        <v>14</v>
      </c>
      <c r="F44" s="1">
        <v>19</v>
      </c>
      <c r="G44" s="1">
        <f t="shared" si="3"/>
        <v>34.400000000000006</v>
      </c>
      <c r="H44" s="1">
        <v>68.327399999999997</v>
      </c>
      <c r="I44" t="str" cm="1">
        <f t="array" ref="I44">_xlfn._xlws.PY(5,0,H44,J44)</f>
        <v>NA</v>
      </c>
      <c r="J44" s="1" t="s">
        <v>91</v>
      </c>
      <c r="K44" s="1" t="s">
        <v>47</v>
      </c>
    </row>
    <row r="45" spans="1:11" x14ac:dyDescent="0.35">
      <c r="A45" s="1" t="s">
        <v>75</v>
      </c>
      <c r="B45" s="1" t="s">
        <v>35</v>
      </c>
      <c r="C45" s="7" t="str">
        <f t="shared" si="2"/>
        <v xml:space="preserve">Q26 </v>
      </c>
      <c r="D45" t="s">
        <v>243</v>
      </c>
      <c r="E45" s="1">
        <v>19</v>
      </c>
      <c r="F45" s="1">
        <v>15</v>
      </c>
      <c r="G45" s="1">
        <f t="shared" si="3"/>
        <v>35.900000000000006</v>
      </c>
      <c r="H45" s="1">
        <v>66.865499999999997</v>
      </c>
      <c r="I45" t="str" cm="1">
        <f t="array" ref="I45">_xlfn._xlws.PY(5,0,H45,J45)</f>
        <v>↑</v>
      </c>
      <c r="J45" s="1" t="s">
        <v>123</v>
      </c>
      <c r="K45" s="1" t="s">
        <v>47</v>
      </c>
    </row>
    <row r="46" spans="1:11" x14ac:dyDescent="0.35">
      <c r="A46" s="1" t="s">
        <v>84</v>
      </c>
      <c r="B46" s="1" t="s">
        <v>1</v>
      </c>
      <c r="C46" s="7" t="str">
        <f t="shared" si="2"/>
        <v xml:space="preserve">Q7  </v>
      </c>
      <c r="D46" t="s">
        <v>226</v>
      </c>
      <c r="E46" s="1">
        <v>22</v>
      </c>
      <c r="F46" s="1">
        <v>16</v>
      </c>
      <c r="G46" s="1">
        <f t="shared" si="3"/>
        <v>40.200000000000003</v>
      </c>
      <c r="H46" s="1">
        <v>71.228700000000003</v>
      </c>
      <c r="I46" t="str" cm="1">
        <f t="array" ref="I46">_xlfn._xlws.PY(5,0,H46,J46)</f>
        <v>↑</v>
      </c>
      <c r="J46" s="1" t="s">
        <v>107</v>
      </c>
      <c r="K46" s="1" t="s">
        <v>47</v>
      </c>
    </row>
    <row r="47" spans="1:11" x14ac:dyDescent="0.35">
      <c r="A47" s="1" t="s">
        <v>73</v>
      </c>
      <c r="B47" s="1" t="s">
        <v>3</v>
      </c>
      <c r="C47" s="7" t="str">
        <f t="shared" si="2"/>
        <v xml:space="preserve">Q8  </v>
      </c>
      <c r="D47" t="s">
        <v>227</v>
      </c>
      <c r="E47" s="1">
        <v>20</v>
      </c>
      <c r="F47" s="1">
        <v>21</v>
      </c>
      <c r="G47" s="1">
        <f t="shared" si="3"/>
        <v>43</v>
      </c>
      <c r="H47" s="1">
        <v>64.650199999999998</v>
      </c>
      <c r="I47" t="str" cm="1">
        <f t="array" ref="I47">_xlfn._xlws.PY(5,0,H47,J47)</f>
        <v>↑</v>
      </c>
      <c r="J47" s="1" t="s">
        <v>55</v>
      </c>
      <c r="K47" s="1" t="s">
        <v>47</v>
      </c>
    </row>
    <row r="49" spans="1:11" x14ac:dyDescent="0.35">
      <c r="A49" s="1" t="s">
        <v>0</v>
      </c>
      <c r="B49" s="1" t="s">
        <v>85</v>
      </c>
      <c r="C49" t="s">
        <v>253</v>
      </c>
      <c r="D49" s="1" t="s">
        <v>248</v>
      </c>
      <c r="E49" s="1" t="s">
        <v>125</v>
      </c>
      <c r="F49" s="1" t="s">
        <v>126</v>
      </c>
      <c r="G49" t="s">
        <v>252</v>
      </c>
      <c r="H49" s="1" t="s">
        <v>46</v>
      </c>
      <c r="I49" t="s">
        <v>249</v>
      </c>
      <c r="J49" s="1" t="s">
        <v>51</v>
      </c>
      <c r="K49" s="1" t="s">
        <v>48</v>
      </c>
    </row>
    <row r="50" spans="1:11" x14ac:dyDescent="0.35">
      <c r="A50" s="1" t="s">
        <v>64</v>
      </c>
      <c r="B50" s="1" t="s">
        <v>41</v>
      </c>
      <c r="C50" s="7" t="str">
        <f t="shared" ref="C50:C71" si="4">SUBSTITUTE(A50,"avg_score_","")</f>
        <v xml:space="preserve">Q29 </v>
      </c>
      <c r="D50" t="s">
        <v>246</v>
      </c>
      <c r="E50" s="1">
        <v>1</v>
      </c>
      <c r="F50" s="1">
        <v>1</v>
      </c>
      <c r="G50" s="1">
        <f t="shared" ref="G50:G71" si="5">E50*1.1+F50</f>
        <v>2.1</v>
      </c>
      <c r="H50" s="1">
        <v>64.846800000000002</v>
      </c>
      <c r="I50" t="str" cm="1">
        <f t="array" ref="I50">_xlfn._xlws.PY(5,0,H50,J50)</f>
        <v>↑</v>
      </c>
      <c r="J50" s="1" t="s">
        <v>141</v>
      </c>
      <c r="K50" s="1" t="s">
        <v>47</v>
      </c>
    </row>
    <row r="51" spans="1:11" x14ac:dyDescent="0.35">
      <c r="A51" s="1" t="s">
        <v>65</v>
      </c>
      <c r="B51" s="1" t="s">
        <v>5</v>
      </c>
      <c r="C51" s="7" t="str">
        <f t="shared" si="4"/>
        <v xml:space="preserve">Q9  </v>
      </c>
      <c r="D51" t="s">
        <v>228</v>
      </c>
      <c r="E51" s="1">
        <v>2</v>
      </c>
      <c r="F51" s="1">
        <v>5</v>
      </c>
      <c r="G51" s="1">
        <f t="shared" si="5"/>
        <v>7.2</v>
      </c>
      <c r="H51" s="1">
        <v>67.225200000000001</v>
      </c>
      <c r="I51" t="str" cm="1">
        <f t="array" ref="I51">_xlfn._xlws.PY(5,0,H51,J51)</f>
        <v>↑</v>
      </c>
      <c r="J51" s="1" t="s">
        <v>128</v>
      </c>
      <c r="K51" s="1" t="s">
        <v>47</v>
      </c>
    </row>
    <row r="52" spans="1:11" x14ac:dyDescent="0.35">
      <c r="A52" s="1" t="s">
        <v>72</v>
      </c>
      <c r="B52" s="1" t="s">
        <v>33</v>
      </c>
      <c r="C52" s="7" t="str">
        <f t="shared" si="4"/>
        <v xml:space="preserve">Q25 </v>
      </c>
      <c r="D52" t="s">
        <v>242</v>
      </c>
      <c r="E52" s="1">
        <v>8</v>
      </c>
      <c r="F52" s="1">
        <v>3</v>
      </c>
      <c r="G52" s="1">
        <f t="shared" si="5"/>
        <v>11.8</v>
      </c>
      <c r="H52" s="1">
        <v>67.891900000000007</v>
      </c>
      <c r="I52" t="str" cm="1">
        <f t="array" ref="I52">_xlfn._xlws.PY(5,0,H52,J52)</f>
        <v>↑</v>
      </c>
      <c r="J52" s="1" t="s">
        <v>137</v>
      </c>
      <c r="K52" s="1" t="s">
        <v>47</v>
      </c>
    </row>
    <row r="53" spans="1:11" x14ac:dyDescent="0.35">
      <c r="A53" s="1" t="s">
        <v>69</v>
      </c>
      <c r="B53" s="1" t="s">
        <v>15</v>
      </c>
      <c r="C53" s="7" t="str">
        <f t="shared" si="4"/>
        <v xml:space="preserve">Q16 </v>
      </c>
      <c r="D53" t="s">
        <v>233</v>
      </c>
      <c r="E53" s="1">
        <v>4</v>
      </c>
      <c r="F53" s="1">
        <v>9</v>
      </c>
      <c r="G53" s="1">
        <f t="shared" si="5"/>
        <v>13.4</v>
      </c>
      <c r="H53" s="1">
        <v>69.139600000000002</v>
      </c>
      <c r="I53" t="str" cm="1">
        <f t="array" ref="I53">_xlfn._xlws.PY(5,0,H53,J53)</f>
        <v>↑</v>
      </c>
      <c r="J53" s="1" t="s">
        <v>131</v>
      </c>
      <c r="K53" s="1" t="s">
        <v>47</v>
      </c>
    </row>
    <row r="54" spans="1:11" x14ac:dyDescent="0.35">
      <c r="A54" s="1" t="s">
        <v>73</v>
      </c>
      <c r="B54" s="1" t="s">
        <v>3</v>
      </c>
      <c r="C54" s="7" t="str">
        <f t="shared" si="4"/>
        <v xml:space="preserve">Q8  </v>
      </c>
      <c r="D54" t="s">
        <v>227</v>
      </c>
      <c r="E54" s="1">
        <v>6</v>
      </c>
      <c r="F54" s="1">
        <v>8</v>
      </c>
      <c r="G54" s="1">
        <f t="shared" si="5"/>
        <v>14.600000000000001</v>
      </c>
      <c r="H54" s="1">
        <v>64.644099999999995</v>
      </c>
      <c r="I54" t="str" cm="1">
        <f t="array" ref="I54">_xlfn._xlws.PY(5,0,H54,J54)</f>
        <v>↑</v>
      </c>
      <c r="J54" s="1" t="s">
        <v>127</v>
      </c>
      <c r="K54" s="1" t="s">
        <v>47</v>
      </c>
    </row>
    <row r="55" spans="1:11" x14ac:dyDescent="0.35">
      <c r="A55" s="1" t="s">
        <v>78</v>
      </c>
      <c r="B55" s="1" t="s">
        <v>7</v>
      </c>
      <c r="C55" s="7" t="str">
        <f t="shared" si="4"/>
        <v xml:space="preserve">Q10 </v>
      </c>
      <c r="D55" t="s">
        <v>229</v>
      </c>
      <c r="E55" s="1">
        <v>10</v>
      </c>
      <c r="F55" s="1">
        <v>4</v>
      </c>
      <c r="G55" s="1">
        <f t="shared" si="5"/>
        <v>15</v>
      </c>
      <c r="H55" s="1">
        <v>67.468500000000006</v>
      </c>
      <c r="I55" t="str" cm="1">
        <f t="array" ref="I55">_xlfn._xlws.PY(5,0,H55,J55)</f>
        <v>↑</v>
      </c>
      <c r="J55" s="1" t="s">
        <v>129</v>
      </c>
      <c r="K55" s="1" t="s">
        <v>47</v>
      </c>
    </row>
    <row r="56" spans="1:11" x14ac:dyDescent="0.35">
      <c r="A56" s="1" t="s">
        <v>67</v>
      </c>
      <c r="B56" s="1" t="s">
        <v>43</v>
      </c>
      <c r="C56" s="7" t="str">
        <f t="shared" si="4"/>
        <v xml:space="preserve">Q30 </v>
      </c>
      <c r="D56" t="s">
        <v>247</v>
      </c>
      <c r="E56" s="1">
        <v>3</v>
      </c>
      <c r="F56" s="1">
        <v>12</v>
      </c>
      <c r="G56" s="1">
        <f t="shared" si="5"/>
        <v>15.3</v>
      </c>
      <c r="H56" s="1">
        <v>67.211699999999993</v>
      </c>
      <c r="I56" t="str" cm="1">
        <f t="array" ref="I56">_xlfn._xlws.PY(5,0,H56,J56)</f>
        <v>↑</v>
      </c>
      <c r="J56" s="1" t="s">
        <v>142</v>
      </c>
      <c r="K56" s="1" t="s">
        <v>47</v>
      </c>
    </row>
    <row r="57" spans="1:11" x14ac:dyDescent="0.35">
      <c r="A57" s="1" t="s">
        <v>66</v>
      </c>
      <c r="B57" s="1" t="s">
        <v>31</v>
      </c>
      <c r="C57" s="7" t="str">
        <f t="shared" si="4"/>
        <v xml:space="preserve">Q24 </v>
      </c>
      <c r="D57" t="s">
        <v>241</v>
      </c>
      <c r="E57" s="1">
        <v>12</v>
      </c>
      <c r="F57" s="1">
        <v>6</v>
      </c>
      <c r="G57" s="1">
        <f t="shared" si="5"/>
        <v>19.200000000000003</v>
      </c>
      <c r="H57" s="1">
        <v>67.045000000000002</v>
      </c>
      <c r="I57" t="str" cm="1">
        <f t="array" ref="I57">_xlfn._xlws.PY(5,0,H57,J57)</f>
        <v>↑</v>
      </c>
      <c r="J57" s="1" t="s">
        <v>100</v>
      </c>
      <c r="K57" s="1" t="s">
        <v>47</v>
      </c>
    </row>
    <row r="58" spans="1:11" x14ac:dyDescent="0.35">
      <c r="A58" s="1" t="s">
        <v>70</v>
      </c>
      <c r="B58" s="1" t="s">
        <v>9</v>
      </c>
      <c r="C58" s="7" t="str">
        <f t="shared" si="4"/>
        <v xml:space="preserve">Q11 </v>
      </c>
      <c r="D58" t="s">
        <v>230</v>
      </c>
      <c r="E58" s="1">
        <v>17</v>
      </c>
      <c r="F58" s="1">
        <v>2</v>
      </c>
      <c r="G58" s="1">
        <f t="shared" si="5"/>
        <v>20.700000000000003</v>
      </c>
      <c r="H58" s="1">
        <v>65.130600000000001</v>
      </c>
      <c r="I58" t="str" cm="1">
        <f t="array" ref="I58">_xlfn._xlws.PY(5,0,H58,J58)</f>
        <v>↑</v>
      </c>
      <c r="J58" s="1" t="s">
        <v>130</v>
      </c>
      <c r="K58" s="1" t="s">
        <v>47</v>
      </c>
    </row>
    <row r="59" spans="1:11" x14ac:dyDescent="0.35">
      <c r="A59" s="1" t="s">
        <v>75</v>
      </c>
      <c r="B59" s="1" t="s">
        <v>35</v>
      </c>
      <c r="C59" s="7" t="str">
        <f t="shared" si="4"/>
        <v xml:space="preserve">Q26 </v>
      </c>
      <c r="D59" t="s">
        <v>243</v>
      </c>
      <c r="E59" s="1">
        <v>13</v>
      </c>
      <c r="F59" s="1">
        <v>7</v>
      </c>
      <c r="G59" s="1">
        <f t="shared" si="5"/>
        <v>21.3</v>
      </c>
      <c r="H59" s="1">
        <v>66.819800000000001</v>
      </c>
      <c r="I59" t="str" cm="1">
        <f t="array" ref="I59">_xlfn._xlws.PY(5,0,H59,J59)</f>
        <v>↑</v>
      </c>
      <c r="J59" s="1" t="s">
        <v>138</v>
      </c>
      <c r="K59" s="1" t="s">
        <v>47</v>
      </c>
    </row>
    <row r="60" spans="1:11" x14ac:dyDescent="0.35">
      <c r="A60" s="1" t="s">
        <v>79</v>
      </c>
      <c r="B60" s="1" t="s">
        <v>11</v>
      </c>
      <c r="C60" s="7" t="str">
        <f t="shared" si="4"/>
        <v xml:space="preserve">Q12 </v>
      </c>
      <c r="D60" t="s">
        <v>231</v>
      </c>
      <c r="E60" s="1">
        <v>5</v>
      </c>
      <c r="F60" s="1">
        <v>16</v>
      </c>
      <c r="G60" s="1">
        <f t="shared" si="5"/>
        <v>21.5</v>
      </c>
      <c r="H60" s="1">
        <v>71.1036</v>
      </c>
      <c r="I60" t="str" cm="1">
        <f t="array" ref="I60">_xlfn._xlws.PY(5,0,H60,J60)</f>
        <v>↑</v>
      </c>
      <c r="J60" s="1" t="s">
        <v>139</v>
      </c>
      <c r="K60" s="1" t="s">
        <v>47</v>
      </c>
    </row>
    <row r="61" spans="1:11" x14ac:dyDescent="0.35">
      <c r="A61" s="1" t="s">
        <v>68</v>
      </c>
      <c r="B61" s="1" t="s">
        <v>29</v>
      </c>
      <c r="C61" s="7" t="str">
        <f t="shared" si="4"/>
        <v xml:space="preserve">Q23 </v>
      </c>
      <c r="D61" t="s">
        <v>240</v>
      </c>
      <c r="E61" s="1">
        <v>11</v>
      </c>
      <c r="F61" s="1">
        <v>10</v>
      </c>
      <c r="G61" s="1">
        <f t="shared" si="5"/>
        <v>22.1</v>
      </c>
      <c r="H61" s="1">
        <v>67.220699999999994</v>
      </c>
      <c r="I61" t="str" cm="1">
        <f t="array" ref="I61">_xlfn._xlws.PY(5,0,H61,J61)</f>
        <v>↑</v>
      </c>
      <c r="J61" s="1" t="s">
        <v>136</v>
      </c>
      <c r="K61" s="1" t="s">
        <v>47</v>
      </c>
    </row>
    <row r="62" spans="1:11" x14ac:dyDescent="0.35">
      <c r="A62" s="1" t="s">
        <v>71</v>
      </c>
      <c r="B62" s="1" t="s">
        <v>23</v>
      </c>
      <c r="C62" s="7" t="str">
        <f t="shared" si="4"/>
        <v xml:space="preserve">Q20 </v>
      </c>
      <c r="D62" t="s">
        <v>237</v>
      </c>
      <c r="E62" s="1">
        <v>7</v>
      </c>
      <c r="F62" s="1">
        <v>19</v>
      </c>
      <c r="G62" s="1">
        <f t="shared" si="5"/>
        <v>26.700000000000003</v>
      </c>
      <c r="H62" s="1">
        <v>68.653199999999998</v>
      </c>
      <c r="I62" t="str" cm="1">
        <f t="array" ref="I62">_xlfn._xlws.PY(5,0,H62,J62)</f>
        <v>↑</v>
      </c>
      <c r="J62" s="1" t="s">
        <v>133</v>
      </c>
      <c r="K62" s="1" t="s">
        <v>47</v>
      </c>
    </row>
    <row r="63" spans="1:11" x14ac:dyDescent="0.35">
      <c r="A63" s="1" t="s">
        <v>45</v>
      </c>
      <c r="B63" s="1" t="s">
        <v>27</v>
      </c>
      <c r="C63" s="7" t="str">
        <f t="shared" si="4"/>
        <v xml:space="preserve">Q22 </v>
      </c>
      <c r="D63" t="s">
        <v>239</v>
      </c>
      <c r="E63" s="1">
        <v>15</v>
      </c>
      <c r="F63" s="1">
        <v>13</v>
      </c>
      <c r="G63" s="1">
        <f t="shared" si="5"/>
        <v>29.5</v>
      </c>
      <c r="H63" s="1">
        <v>65.531499999999994</v>
      </c>
      <c r="I63" t="str" cm="1">
        <f t="array" ref="I63">_xlfn._xlws.PY(5,0,H63,J63)</f>
        <v>↑</v>
      </c>
      <c r="J63" s="1" t="s">
        <v>135</v>
      </c>
      <c r="K63" s="1" t="s">
        <v>47</v>
      </c>
    </row>
    <row r="64" spans="1:11" x14ac:dyDescent="0.35">
      <c r="A64" s="1" t="s">
        <v>81</v>
      </c>
      <c r="B64" s="1" t="s">
        <v>21</v>
      </c>
      <c r="C64" s="7" t="str">
        <f t="shared" si="4"/>
        <v xml:space="preserve">Q19 </v>
      </c>
      <c r="D64" t="s">
        <v>236</v>
      </c>
      <c r="E64" s="1">
        <v>9</v>
      </c>
      <c r="F64" s="1">
        <v>20</v>
      </c>
      <c r="G64" s="1">
        <f t="shared" si="5"/>
        <v>29.9</v>
      </c>
      <c r="H64" s="1">
        <v>69.162199999999999</v>
      </c>
      <c r="I64" t="str" cm="1">
        <f t="array" ref="I64">_xlfn._xlws.PY(5,0,H64,J64)</f>
        <v>↑</v>
      </c>
      <c r="J64" s="1" t="s">
        <v>132</v>
      </c>
      <c r="K64" s="1" t="s">
        <v>47</v>
      </c>
    </row>
    <row r="65" spans="1:11" x14ac:dyDescent="0.35">
      <c r="A65" s="1" t="s">
        <v>77</v>
      </c>
      <c r="B65" s="1" t="s">
        <v>39</v>
      </c>
      <c r="C65" s="7" t="str">
        <f t="shared" si="4"/>
        <v xml:space="preserve">Q28 </v>
      </c>
      <c r="D65" t="s">
        <v>245</v>
      </c>
      <c r="E65" s="1">
        <v>14</v>
      </c>
      <c r="F65" s="1">
        <v>15</v>
      </c>
      <c r="G65" s="1">
        <f t="shared" si="5"/>
        <v>30.400000000000002</v>
      </c>
      <c r="H65" s="1">
        <v>65.581100000000006</v>
      </c>
      <c r="I65" t="str" cm="1">
        <f t="array" ref="I65">_xlfn._xlws.PY(5,0,H65,J65)</f>
        <v>↑</v>
      </c>
      <c r="J65" s="1" t="s">
        <v>140</v>
      </c>
      <c r="K65" s="1" t="s">
        <v>47</v>
      </c>
    </row>
    <row r="66" spans="1:11" x14ac:dyDescent="0.35">
      <c r="A66" s="1" t="s">
        <v>74</v>
      </c>
      <c r="B66" s="1" t="s">
        <v>25</v>
      </c>
      <c r="C66" s="7" t="str">
        <f t="shared" si="4"/>
        <v xml:space="preserve">Q21 </v>
      </c>
      <c r="D66" t="s">
        <v>238</v>
      </c>
      <c r="E66" s="1">
        <v>19</v>
      </c>
      <c r="F66" s="1">
        <v>11</v>
      </c>
      <c r="G66" s="1">
        <f t="shared" si="5"/>
        <v>31.900000000000002</v>
      </c>
      <c r="H66" s="1">
        <v>68.382900000000006</v>
      </c>
      <c r="I66" t="str" cm="1">
        <f t="array" ref="I66">_xlfn._xlws.PY(5,0,H66,J66)</f>
        <v>↑</v>
      </c>
      <c r="J66" s="1" t="s">
        <v>123</v>
      </c>
      <c r="K66" s="1" t="s">
        <v>134</v>
      </c>
    </row>
    <row r="67" spans="1:11" x14ac:dyDescent="0.35">
      <c r="A67" s="1" t="s">
        <v>76</v>
      </c>
      <c r="B67" s="1" t="s">
        <v>19</v>
      </c>
      <c r="C67" s="7" t="str">
        <f t="shared" si="4"/>
        <v xml:space="preserve">Q18 </v>
      </c>
      <c r="D67" t="s">
        <v>235</v>
      </c>
      <c r="E67" s="1">
        <v>18</v>
      </c>
      <c r="F67" s="1">
        <v>14</v>
      </c>
      <c r="G67" s="1">
        <f t="shared" si="5"/>
        <v>33.799999999999997</v>
      </c>
      <c r="H67" s="1">
        <v>67.427899999999994</v>
      </c>
      <c r="I67" t="str" cm="1">
        <f t="array" ref="I67">_xlfn._xlws.PY(5,0,H67,J67)</f>
        <v>NA</v>
      </c>
      <c r="J67" s="1" t="s">
        <v>91</v>
      </c>
      <c r="K67" s="1" t="s">
        <v>91</v>
      </c>
    </row>
    <row r="68" spans="1:11" x14ac:dyDescent="0.35">
      <c r="A68" s="1" t="s">
        <v>82</v>
      </c>
      <c r="B68" s="1" t="s">
        <v>37</v>
      </c>
      <c r="C68" s="7" t="str">
        <f t="shared" si="4"/>
        <v xml:space="preserve">Q27 </v>
      </c>
      <c r="D68" t="s">
        <v>244</v>
      </c>
      <c r="E68" s="1">
        <v>16</v>
      </c>
      <c r="F68" s="1">
        <v>17</v>
      </c>
      <c r="G68" s="1">
        <f t="shared" si="5"/>
        <v>34.6</v>
      </c>
      <c r="H68" s="1">
        <v>68.486500000000007</v>
      </c>
      <c r="I68" t="str" cm="1">
        <f t="array" ref="I68">_xlfn._xlws.PY(5,0,H68,J68)</f>
        <v>↑</v>
      </c>
      <c r="J68" s="1" t="s">
        <v>139</v>
      </c>
      <c r="K68" s="1" t="s">
        <v>47</v>
      </c>
    </row>
    <row r="69" spans="1:11" x14ac:dyDescent="0.35">
      <c r="A69" s="1" t="s">
        <v>80</v>
      </c>
      <c r="B69" s="1" t="s">
        <v>13</v>
      </c>
      <c r="C69" s="7" t="str">
        <f t="shared" si="4"/>
        <v xml:space="preserve">Q15 </v>
      </c>
      <c r="D69" t="s">
        <v>232</v>
      </c>
      <c r="E69" s="1">
        <v>21</v>
      </c>
      <c r="F69" s="1">
        <v>18</v>
      </c>
      <c r="G69" s="1">
        <f t="shared" si="5"/>
        <v>41.1</v>
      </c>
      <c r="H69" s="1">
        <v>69.2928</v>
      </c>
      <c r="I69" t="str" cm="1">
        <f t="array" ref="I69">_xlfn._xlws.PY(5,0,H69,J69)</f>
        <v>NA</v>
      </c>
      <c r="J69" s="1" t="s">
        <v>91</v>
      </c>
      <c r="K69" s="1" t="s">
        <v>47</v>
      </c>
    </row>
    <row r="70" spans="1:11" x14ac:dyDescent="0.35">
      <c r="A70" s="1" t="s">
        <v>84</v>
      </c>
      <c r="B70" s="1" t="s">
        <v>1</v>
      </c>
      <c r="C70" s="7" t="str">
        <f t="shared" si="4"/>
        <v xml:space="preserve">Q7  </v>
      </c>
      <c r="D70" t="s">
        <v>226</v>
      </c>
      <c r="E70" s="1">
        <v>20</v>
      </c>
      <c r="F70" s="1">
        <v>22</v>
      </c>
      <c r="G70" s="1">
        <f t="shared" si="5"/>
        <v>44</v>
      </c>
      <c r="H70" s="1">
        <v>70.846800000000002</v>
      </c>
      <c r="I70" t="str" cm="1">
        <f t="array" ref="I70">_xlfn._xlws.PY(5,0,H70,J70)</f>
        <v>NA</v>
      </c>
      <c r="J70" s="1" t="s">
        <v>91</v>
      </c>
      <c r="K70" s="1" t="s">
        <v>91</v>
      </c>
    </row>
    <row r="71" spans="1:11" x14ac:dyDescent="0.35">
      <c r="A71" s="1" t="s">
        <v>83</v>
      </c>
      <c r="B71" s="1" t="s">
        <v>17</v>
      </c>
      <c r="C71" s="7" t="str">
        <f t="shared" si="4"/>
        <v xml:space="preserve">Q17 </v>
      </c>
      <c r="D71" t="s">
        <v>234</v>
      </c>
      <c r="E71" s="1">
        <v>22</v>
      </c>
      <c r="F71" s="1">
        <v>21</v>
      </c>
      <c r="G71" s="1">
        <f t="shared" si="5"/>
        <v>45.2</v>
      </c>
      <c r="H71" s="1">
        <v>70.932400000000001</v>
      </c>
      <c r="I71" t="str" cm="1">
        <f t="array" ref="I71">_xlfn._xlws.PY(5,0,H71,J71)</f>
        <v>NA</v>
      </c>
      <c r="J71" s="1" t="s">
        <v>91</v>
      </c>
      <c r="K71" s="1" t="s">
        <v>91</v>
      </c>
    </row>
    <row r="73" spans="1:11" x14ac:dyDescent="0.35">
      <c r="A73" s="1" t="s">
        <v>0</v>
      </c>
      <c r="B73" s="1" t="s">
        <v>85</v>
      </c>
      <c r="C73" t="s">
        <v>253</v>
      </c>
      <c r="D73" s="1" t="s">
        <v>248</v>
      </c>
      <c r="E73" s="1" t="s">
        <v>125</v>
      </c>
      <c r="F73" s="1" t="s">
        <v>126</v>
      </c>
      <c r="G73" t="s">
        <v>252</v>
      </c>
      <c r="H73" s="1" t="s">
        <v>46</v>
      </c>
      <c r="I73" t="s">
        <v>249</v>
      </c>
      <c r="J73" s="1" t="s">
        <v>51</v>
      </c>
      <c r="K73" s="1" t="s">
        <v>48</v>
      </c>
    </row>
    <row r="74" spans="1:11" x14ac:dyDescent="0.35">
      <c r="A74" s="1" t="s">
        <v>68</v>
      </c>
      <c r="B74" s="1" t="s">
        <v>29</v>
      </c>
      <c r="C74" s="7" t="str">
        <f t="shared" ref="C74:C95" si="6">SUBSTITUTE(A74,"avg_score_","")</f>
        <v xml:space="preserve">Q23 </v>
      </c>
      <c r="D74" t="s">
        <v>240</v>
      </c>
      <c r="E74" s="1">
        <v>2</v>
      </c>
      <c r="F74" s="1">
        <v>1</v>
      </c>
      <c r="G74" s="1">
        <f t="shared" ref="G74:G95" si="7">E74*1.1+F74</f>
        <v>3.2</v>
      </c>
      <c r="H74" s="1">
        <v>67.098699999999994</v>
      </c>
      <c r="I74" t="str" cm="1">
        <f t="array" ref="I74">_xlfn._xlws.PY(5,0,H74,J74)</f>
        <v>↑</v>
      </c>
      <c r="J74" s="1" t="s">
        <v>155</v>
      </c>
      <c r="K74" s="1" t="s">
        <v>47</v>
      </c>
    </row>
    <row r="75" spans="1:11" x14ac:dyDescent="0.35">
      <c r="A75" s="1" t="s">
        <v>175</v>
      </c>
      <c r="B75" s="1" t="s">
        <v>5</v>
      </c>
      <c r="C75" s="7" t="str">
        <f t="shared" si="6"/>
        <v xml:space="preserve">Q09  </v>
      </c>
      <c r="D75" t="s">
        <v>228</v>
      </c>
      <c r="E75" s="1">
        <v>1</v>
      </c>
      <c r="F75" s="1">
        <v>9</v>
      </c>
      <c r="G75" s="1">
        <f t="shared" si="7"/>
        <v>10.1</v>
      </c>
      <c r="H75" s="1">
        <v>66.901300000000006</v>
      </c>
      <c r="I75" t="str" cm="1">
        <f t="array" ref="I75">_xlfn._xlws.PY(5,0,H75,J75)</f>
        <v>↑</v>
      </c>
      <c r="J75" s="1" t="s">
        <v>144</v>
      </c>
      <c r="K75" s="1" t="s">
        <v>47</v>
      </c>
    </row>
    <row r="76" spans="1:11" x14ac:dyDescent="0.35">
      <c r="A76" s="1" t="s">
        <v>72</v>
      </c>
      <c r="B76" s="1" t="s">
        <v>33</v>
      </c>
      <c r="C76" s="7" t="str">
        <f t="shared" si="6"/>
        <v xml:space="preserve">Q25 </v>
      </c>
      <c r="D76" t="s">
        <v>242</v>
      </c>
      <c r="E76" s="1">
        <v>6</v>
      </c>
      <c r="F76" s="1">
        <v>4</v>
      </c>
      <c r="G76" s="1">
        <f t="shared" si="7"/>
        <v>10.600000000000001</v>
      </c>
      <c r="H76" s="1">
        <v>67.524699999999996</v>
      </c>
      <c r="I76" t="str" cm="1">
        <f t="array" ref="I76">_xlfn._xlws.PY(5,0,H76,J76)</f>
        <v>↑</v>
      </c>
      <c r="J76" s="1" t="s">
        <v>150</v>
      </c>
      <c r="K76" s="1" t="s">
        <v>47</v>
      </c>
    </row>
    <row r="77" spans="1:11" x14ac:dyDescent="0.35">
      <c r="A77" s="1" t="s">
        <v>80</v>
      </c>
      <c r="B77" s="1" t="s">
        <v>13</v>
      </c>
      <c r="C77" s="7" t="str">
        <f t="shared" si="6"/>
        <v xml:space="preserve">Q15 </v>
      </c>
      <c r="D77" t="s">
        <v>232</v>
      </c>
      <c r="E77" s="1">
        <v>5</v>
      </c>
      <c r="F77" s="1">
        <v>7</v>
      </c>
      <c r="G77" s="1">
        <f t="shared" si="7"/>
        <v>12.5</v>
      </c>
      <c r="H77" s="1">
        <v>69.156999999999996</v>
      </c>
      <c r="I77" t="str" cm="1">
        <f t="array" ref="I77">_xlfn._xlws.PY(5,0,H77,J77)</f>
        <v>↑</v>
      </c>
      <c r="J77" s="1" t="s">
        <v>147</v>
      </c>
      <c r="K77" s="1" t="s">
        <v>47</v>
      </c>
    </row>
    <row r="78" spans="1:11" x14ac:dyDescent="0.35">
      <c r="A78" s="1" t="s">
        <v>66</v>
      </c>
      <c r="B78" s="1" t="s">
        <v>31</v>
      </c>
      <c r="C78" s="7" t="str">
        <f t="shared" si="6"/>
        <v xml:space="preserve">Q24 </v>
      </c>
      <c r="D78" t="s">
        <v>241</v>
      </c>
      <c r="E78" s="1">
        <v>10</v>
      </c>
      <c r="F78" s="1">
        <v>2</v>
      </c>
      <c r="G78" s="1">
        <f t="shared" si="7"/>
        <v>13</v>
      </c>
      <c r="H78" s="1">
        <v>66.596400000000003</v>
      </c>
      <c r="I78" t="str" cm="1">
        <f t="array" ref="I78">_xlfn._xlws.PY(5,0,H78,J78)</f>
        <v>↑</v>
      </c>
      <c r="J78" s="1" t="s">
        <v>156</v>
      </c>
      <c r="K78" s="1" t="s">
        <v>47</v>
      </c>
    </row>
    <row r="79" spans="1:11" x14ac:dyDescent="0.35">
      <c r="A79" s="1" t="s">
        <v>64</v>
      </c>
      <c r="B79" s="1" t="s">
        <v>41</v>
      </c>
      <c r="C79" s="7" t="str">
        <f t="shared" si="6"/>
        <v xml:space="preserve">Q29 </v>
      </c>
      <c r="D79" t="s">
        <v>246</v>
      </c>
      <c r="E79" s="1">
        <v>3</v>
      </c>
      <c r="F79" s="1">
        <v>12</v>
      </c>
      <c r="G79" s="1">
        <f t="shared" si="7"/>
        <v>15.3</v>
      </c>
      <c r="H79" s="1">
        <v>64.4619</v>
      </c>
      <c r="I79" t="str" cm="1">
        <f t="array" ref="I79">_xlfn._xlws.PY(5,0,H79,J79)</f>
        <v>↑</v>
      </c>
      <c r="J79" s="1" t="s">
        <v>158</v>
      </c>
      <c r="K79" s="1" t="s">
        <v>47</v>
      </c>
    </row>
    <row r="80" spans="1:11" x14ac:dyDescent="0.35">
      <c r="A80" s="1" t="s">
        <v>70</v>
      </c>
      <c r="B80" s="1" t="s">
        <v>9</v>
      </c>
      <c r="C80" s="7" t="str">
        <f t="shared" si="6"/>
        <v xml:space="preserve">Q11 </v>
      </c>
      <c r="D80" t="s">
        <v>230</v>
      </c>
      <c r="E80" s="1">
        <v>12</v>
      </c>
      <c r="F80" s="1">
        <v>3</v>
      </c>
      <c r="G80" s="1">
        <f t="shared" si="7"/>
        <v>16.200000000000003</v>
      </c>
      <c r="H80" s="1">
        <v>64.950699999999998</v>
      </c>
      <c r="I80" t="str" cm="1">
        <f t="array" ref="I80">_xlfn._xlws.PY(5,0,H80,J80)</f>
        <v>↑</v>
      </c>
      <c r="J80" s="1" t="s">
        <v>130</v>
      </c>
      <c r="K80" s="1" t="s">
        <v>47</v>
      </c>
    </row>
    <row r="81" spans="1:11" x14ac:dyDescent="0.35">
      <c r="A81" s="1" t="s">
        <v>67</v>
      </c>
      <c r="B81" s="1" t="s">
        <v>43</v>
      </c>
      <c r="C81" s="7" t="str">
        <f t="shared" si="6"/>
        <v xml:space="preserve">Q30 </v>
      </c>
      <c r="D81" t="s">
        <v>247</v>
      </c>
      <c r="E81" s="1">
        <v>8</v>
      </c>
      <c r="F81" s="1">
        <v>11</v>
      </c>
      <c r="G81" s="1">
        <f t="shared" si="7"/>
        <v>19.8</v>
      </c>
      <c r="H81" s="1">
        <v>66.9148</v>
      </c>
      <c r="I81" t="str" cm="1">
        <f t="array" ref="I81">_xlfn._xlws.PY(5,0,H81,J81)</f>
        <v>↑</v>
      </c>
      <c r="J81" s="1" t="s">
        <v>159</v>
      </c>
      <c r="K81" s="1" t="s">
        <v>47</v>
      </c>
    </row>
    <row r="82" spans="1:11" x14ac:dyDescent="0.35">
      <c r="A82" s="1" t="s">
        <v>69</v>
      </c>
      <c r="B82" s="1" t="s">
        <v>15</v>
      </c>
      <c r="C82" s="7" t="str">
        <f t="shared" si="6"/>
        <v xml:space="preserve">Q16 </v>
      </c>
      <c r="D82" t="s">
        <v>233</v>
      </c>
      <c r="E82" s="1">
        <v>13</v>
      </c>
      <c r="F82" s="1">
        <v>6</v>
      </c>
      <c r="G82" s="1">
        <f t="shared" si="7"/>
        <v>20.3</v>
      </c>
      <c r="H82" s="1">
        <v>68.995500000000007</v>
      </c>
      <c r="I82" t="str" cm="1">
        <f t="array" ref="I82">_xlfn._xlws.PY(5,0,H82,J82)</f>
        <v>↑</v>
      </c>
      <c r="J82" s="1" t="s">
        <v>148</v>
      </c>
      <c r="K82" s="1" t="s">
        <v>47</v>
      </c>
    </row>
    <row r="83" spans="1:11" x14ac:dyDescent="0.35">
      <c r="A83" s="1" t="s">
        <v>81</v>
      </c>
      <c r="B83" s="1" t="s">
        <v>21</v>
      </c>
      <c r="C83" s="7" t="str">
        <f t="shared" si="6"/>
        <v xml:space="preserve">Q19 </v>
      </c>
      <c r="D83" t="s">
        <v>236</v>
      </c>
      <c r="E83" s="1">
        <v>4</v>
      </c>
      <c r="F83" s="1">
        <v>17</v>
      </c>
      <c r="G83" s="1">
        <f t="shared" si="7"/>
        <v>21.4</v>
      </c>
      <c r="H83" s="1">
        <v>68.982100000000003</v>
      </c>
      <c r="I83" t="str" cm="1">
        <f t="array" ref="I83">_xlfn._xlws.PY(5,0,H83,J83)</f>
        <v>--</v>
      </c>
      <c r="J83" s="1" t="s">
        <v>151</v>
      </c>
      <c r="K83" s="1" t="s">
        <v>47</v>
      </c>
    </row>
    <row r="84" spans="1:11" x14ac:dyDescent="0.35">
      <c r="A84" s="1" t="s">
        <v>174</v>
      </c>
      <c r="B84" s="1" t="s">
        <v>3</v>
      </c>
      <c r="C84" s="7" t="str">
        <f t="shared" si="6"/>
        <v xml:space="preserve">Q08  </v>
      </c>
      <c r="D84" t="s">
        <v>227</v>
      </c>
      <c r="E84" s="1">
        <v>7</v>
      </c>
      <c r="F84" s="1">
        <v>16</v>
      </c>
      <c r="G84" s="1">
        <f t="shared" si="7"/>
        <v>23.700000000000003</v>
      </c>
      <c r="H84" s="1">
        <v>64.255600000000001</v>
      </c>
      <c r="I84" t="str" cm="1">
        <f t="array" ref="I84">_xlfn._xlws.PY(5,0,H84,J84)</f>
        <v>↑</v>
      </c>
      <c r="J84" s="1" t="s">
        <v>122</v>
      </c>
      <c r="K84" s="1" t="s">
        <v>47</v>
      </c>
    </row>
    <row r="85" spans="1:11" x14ac:dyDescent="0.35">
      <c r="A85" s="1" t="s">
        <v>74</v>
      </c>
      <c r="B85" s="1" t="s">
        <v>25</v>
      </c>
      <c r="C85" s="7" t="str">
        <f t="shared" si="6"/>
        <v xml:space="preserve">Q21 </v>
      </c>
      <c r="D85" t="s">
        <v>238</v>
      </c>
      <c r="E85" s="1">
        <v>17</v>
      </c>
      <c r="F85" s="1">
        <v>5</v>
      </c>
      <c r="G85" s="1">
        <f t="shared" si="7"/>
        <v>23.700000000000003</v>
      </c>
      <c r="H85" s="1">
        <v>68.094200000000001</v>
      </c>
      <c r="I85" t="str" cm="1">
        <f t="array" ref="I85">_xlfn._xlws.PY(5,0,H85,J85)</f>
        <v>↑</v>
      </c>
      <c r="J85" s="1" t="s">
        <v>153</v>
      </c>
      <c r="K85" s="1" t="s">
        <v>47</v>
      </c>
    </row>
    <row r="86" spans="1:11" x14ac:dyDescent="0.35">
      <c r="A86" s="1" t="s">
        <v>71</v>
      </c>
      <c r="B86" s="1" t="s">
        <v>23</v>
      </c>
      <c r="C86" s="7" t="str">
        <f t="shared" si="6"/>
        <v xml:space="preserve">Q20 </v>
      </c>
      <c r="D86" t="s">
        <v>237</v>
      </c>
      <c r="E86" s="1">
        <v>9</v>
      </c>
      <c r="F86" s="1">
        <v>15</v>
      </c>
      <c r="G86" s="1">
        <f t="shared" si="7"/>
        <v>24.9</v>
      </c>
      <c r="H86" s="1">
        <v>68.394599999999997</v>
      </c>
      <c r="I86" t="str" cm="1">
        <f t="array" ref="I86">_xlfn._xlws.PY(5,0,H86,J86)</f>
        <v>↑</v>
      </c>
      <c r="J86" s="1" t="s">
        <v>152</v>
      </c>
      <c r="K86" s="1" t="s">
        <v>47</v>
      </c>
    </row>
    <row r="87" spans="1:11" x14ac:dyDescent="0.35">
      <c r="A87" s="1" t="s">
        <v>78</v>
      </c>
      <c r="B87" s="1" t="s">
        <v>7</v>
      </c>
      <c r="C87" s="7" t="str">
        <f t="shared" si="6"/>
        <v xml:space="preserve">Q10 </v>
      </c>
      <c r="D87" t="s">
        <v>229</v>
      </c>
      <c r="E87" s="1">
        <v>18</v>
      </c>
      <c r="F87" s="1">
        <v>8</v>
      </c>
      <c r="G87" s="1">
        <f t="shared" si="7"/>
        <v>27.8</v>
      </c>
      <c r="H87" s="1">
        <v>67.103099999999998</v>
      </c>
      <c r="I87" t="str" cm="1">
        <f t="array" ref="I87">_xlfn._xlws.PY(5,0,H87,J87)</f>
        <v>↑</v>
      </c>
      <c r="J87" s="1" t="s">
        <v>145</v>
      </c>
      <c r="K87" s="1" t="s">
        <v>47</v>
      </c>
    </row>
    <row r="88" spans="1:11" x14ac:dyDescent="0.35">
      <c r="A88" s="1" t="s">
        <v>45</v>
      </c>
      <c r="B88" s="1" t="s">
        <v>27</v>
      </c>
      <c r="C88" s="7" t="str">
        <f t="shared" si="6"/>
        <v xml:space="preserve">Q22 </v>
      </c>
      <c r="D88" t="s">
        <v>239</v>
      </c>
      <c r="E88" s="1">
        <v>15</v>
      </c>
      <c r="F88" s="1">
        <v>14</v>
      </c>
      <c r="G88" s="1">
        <f t="shared" si="7"/>
        <v>30.5</v>
      </c>
      <c r="H88" s="1">
        <v>65.094200000000001</v>
      </c>
      <c r="I88" t="str" cm="1">
        <f t="array" ref="I88">_xlfn._xlws.PY(5,0,H88,J88)</f>
        <v>↑</v>
      </c>
      <c r="J88" s="1" t="s">
        <v>154</v>
      </c>
      <c r="K88" s="1" t="s">
        <v>47</v>
      </c>
    </row>
    <row r="89" spans="1:11" x14ac:dyDescent="0.35">
      <c r="A89" s="1" t="s">
        <v>173</v>
      </c>
      <c r="B89" s="1" t="s">
        <v>1</v>
      </c>
      <c r="C89" s="7" t="str">
        <f t="shared" si="6"/>
        <v xml:space="preserve">Q07  </v>
      </c>
      <c r="D89" t="s">
        <v>226</v>
      </c>
      <c r="E89" s="1">
        <v>11</v>
      </c>
      <c r="F89" s="1">
        <v>19</v>
      </c>
      <c r="G89" s="1">
        <f t="shared" si="7"/>
        <v>31.1</v>
      </c>
      <c r="H89" s="1">
        <v>71.040400000000005</v>
      </c>
      <c r="I89" t="str" cm="1">
        <f t="array" ref="I89">_xlfn._xlws.PY(5,0,H89,J89)</f>
        <v>↑</v>
      </c>
      <c r="J89" s="1" t="s">
        <v>143</v>
      </c>
      <c r="K89" s="1" t="s">
        <v>47</v>
      </c>
    </row>
    <row r="90" spans="1:11" x14ac:dyDescent="0.35">
      <c r="A90" s="1" t="s">
        <v>75</v>
      </c>
      <c r="B90" s="1" t="s">
        <v>35</v>
      </c>
      <c r="C90" s="7" t="str">
        <f t="shared" si="6"/>
        <v xml:space="preserve">Q26 </v>
      </c>
      <c r="D90" t="s">
        <v>243</v>
      </c>
      <c r="E90" s="1">
        <v>22</v>
      </c>
      <c r="F90" s="1">
        <v>10</v>
      </c>
      <c r="G90" s="1">
        <f t="shared" si="7"/>
        <v>34.200000000000003</v>
      </c>
      <c r="H90" s="1">
        <v>66.829599999999999</v>
      </c>
      <c r="I90" t="str" cm="1">
        <f t="array" ref="I90">_xlfn._xlws.PY(5,0,H90,J90)</f>
        <v>--</v>
      </c>
      <c r="J90" s="1" t="s">
        <v>50</v>
      </c>
      <c r="K90" s="1" t="s">
        <v>47</v>
      </c>
    </row>
    <row r="91" spans="1:11" x14ac:dyDescent="0.35">
      <c r="A91" s="1" t="s">
        <v>76</v>
      </c>
      <c r="B91" s="1" t="s">
        <v>19</v>
      </c>
      <c r="C91" s="7" t="str">
        <f t="shared" si="6"/>
        <v xml:space="preserve">Q18 </v>
      </c>
      <c r="D91" t="s">
        <v>235</v>
      </c>
      <c r="E91" s="1">
        <v>20</v>
      </c>
      <c r="F91" s="1">
        <v>13</v>
      </c>
      <c r="G91" s="1">
        <f t="shared" si="7"/>
        <v>35</v>
      </c>
      <c r="H91" s="1">
        <v>67.278000000000006</v>
      </c>
      <c r="I91" t="str" cm="1">
        <f t="array" ref="I91">_xlfn._xlws.PY(5,0,H91,J91)</f>
        <v>↑</v>
      </c>
      <c r="J91" s="1" t="s">
        <v>149</v>
      </c>
      <c r="K91" s="1" t="s">
        <v>47</v>
      </c>
    </row>
    <row r="92" spans="1:11" x14ac:dyDescent="0.35">
      <c r="A92" s="1" t="s">
        <v>83</v>
      </c>
      <c r="B92" s="1" t="s">
        <v>17</v>
      </c>
      <c r="C92" s="7" t="str">
        <f t="shared" si="6"/>
        <v xml:space="preserve">Q17 </v>
      </c>
      <c r="D92" t="s">
        <v>234</v>
      </c>
      <c r="E92" s="1">
        <v>14</v>
      </c>
      <c r="F92" s="1">
        <v>22</v>
      </c>
      <c r="G92" s="1">
        <f t="shared" si="7"/>
        <v>37.400000000000006</v>
      </c>
      <c r="H92" s="1">
        <v>70.820599999999999</v>
      </c>
      <c r="I92" t="str" cm="1">
        <f t="array" ref="I92">_xlfn._xlws.PY(5,0,H92,J92)</f>
        <v>NA</v>
      </c>
      <c r="J92" s="1" t="s">
        <v>91</v>
      </c>
      <c r="K92" s="1" t="s">
        <v>91</v>
      </c>
    </row>
    <row r="93" spans="1:11" x14ac:dyDescent="0.35">
      <c r="A93" s="1" t="s">
        <v>79</v>
      </c>
      <c r="B93" s="1" t="s">
        <v>11</v>
      </c>
      <c r="C93" s="7" t="str">
        <f t="shared" si="6"/>
        <v xml:space="preserve">Q12 </v>
      </c>
      <c r="D93" t="s">
        <v>231</v>
      </c>
      <c r="E93" s="1">
        <v>16</v>
      </c>
      <c r="F93" s="1">
        <v>20</v>
      </c>
      <c r="G93" s="1">
        <f t="shared" si="7"/>
        <v>37.6</v>
      </c>
      <c r="H93" s="1">
        <v>70.766800000000003</v>
      </c>
      <c r="I93" t="str" cm="1">
        <f t="array" ref="I93">_xlfn._xlws.PY(5,0,H93,J93)</f>
        <v>↑</v>
      </c>
      <c r="J93" s="1" t="s">
        <v>146</v>
      </c>
      <c r="K93" s="1" t="s">
        <v>47</v>
      </c>
    </row>
    <row r="94" spans="1:11" x14ac:dyDescent="0.35">
      <c r="A94" s="1" t="s">
        <v>77</v>
      </c>
      <c r="B94" s="1" t="s">
        <v>39</v>
      </c>
      <c r="C94" s="7" t="str">
        <f t="shared" si="6"/>
        <v xml:space="preserve">Q28 </v>
      </c>
      <c r="D94" t="s">
        <v>245</v>
      </c>
      <c r="E94" s="1">
        <v>19</v>
      </c>
      <c r="F94" s="1">
        <v>18</v>
      </c>
      <c r="G94" s="1">
        <f t="shared" si="7"/>
        <v>38.900000000000006</v>
      </c>
      <c r="H94" s="1">
        <v>65.556100000000001</v>
      </c>
      <c r="I94" t="str" cm="1">
        <f t="array" ref="I94">_xlfn._xlws.PY(5,0,H94,J94)</f>
        <v>↑</v>
      </c>
      <c r="J94" s="1" t="s">
        <v>157</v>
      </c>
      <c r="K94" s="1" t="s">
        <v>47</v>
      </c>
    </row>
    <row r="95" spans="1:11" x14ac:dyDescent="0.35">
      <c r="A95" s="1" t="s">
        <v>82</v>
      </c>
      <c r="B95" s="1" t="s">
        <v>37</v>
      </c>
      <c r="C95" s="7" t="str">
        <f t="shared" si="6"/>
        <v xml:space="preserve">Q27 </v>
      </c>
      <c r="D95" t="s">
        <v>244</v>
      </c>
      <c r="E95" s="1">
        <v>21</v>
      </c>
      <c r="F95" s="1">
        <v>21</v>
      </c>
      <c r="G95" s="1">
        <f t="shared" si="7"/>
        <v>44.1</v>
      </c>
      <c r="H95" s="1">
        <v>68.13</v>
      </c>
      <c r="I95" t="str" cm="1">
        <f t="array" ref="I95">_xlfn._xlws.PY(5,0,H95,J95)</f>
        <v>NA</v>
      </c>
      <c r="J95" s="1" t="s">
        <v>91</v>
      </c>
      <c r="K95" s="1" t="s">
        <v>47</v>
      </c>
    </row>
    <row r="97" spans="1:11" x14ac:dyDescent="0.35">
      <c r="A97" s="1" t="s">
        <v>0</v>
      </c>
      <c r="B97" s="1" t="s">
        <v>85</v>
      </c>
      <c r="C97" t="s">
        <v>253</v>
      </c>
      <c r="D97" s="1" t="s">
        <v>248</v>
      </c>
      <c r="E97" s="1" t="s">
        <v>125</v>
      </c>
      <c r="F97" s="1" t="s">
        <v>126</v>
      </c>
      <c r="G97" t="s">
        <v>252</v>
      </c>
      <c r="H97" s="1" t="s">
        <v>46</v>
      </c>
      <c r="I97" t="s">
        <v>249</v>
      </c>
      <c r="J97" s="1" t="s">
        <v>51</v>
      </c>
      <c r="K97" s="1" t="s">
        <v>48</v>
      </c>
    </row>
    <row r="98" spans="1:11" x14ac:dyDescent="0.35">
      <c r="A98" s="1" t="s">
        <v>64</v>
      </c>
      <c r="B98" s="1" t="s">
        <v>41</v>
      </c>
      <c r="C98" s="7" t="str">
        <f t="shared" ref="C98:C118" si="8">SUBSTITUTE(A98,"avg_score_","")</f>
        <v xml:space="preserve">Q29 </v>
      </c>
      <c r="D98" t="s">
        <v>246</v>
      </c>
      <c r="E98" s="1">
        <v>2</v>
      </c>
      <c r="F98" s="1">
        <v>1</v>
      </c>
      <c r="G98" s="1">
        <f t="shared" ref="G98:G119" si="9">E98*1.1+F98</f>
        <v>3.2</v>
      </c>
      <c r="H98" s="1">
        <v>64.372200000000007</v>
      </c>
      <c r="I98" t="str" cm="1">
        <f t="array" ref="I98">_xlfn._xlws.PY(5,0,H98,J98)</f>
        <v>↑</v>
      </c>
      <c r="J98" s="1" t="s">
        <v>171</v>
      </c>
      <c r="K98" s="1" t="s">
        <v>47</v>
      </c>
    </row>
    <row r="99" spans="1:11" x14ac:dyDescent="0.35">
      <c r="A99" s="1" t="s">
        <v>175</v>
      </c>
      <c r="B99" s="1" t="s">
        <v>5</v>
      </c>
      <c r="C99" s="7" t="str">
        <f t="shared" si="8"/>
        <v xml:space="preserve">Q09  </v>
      </c>
      <c r="D99" t="s">
        <v>228</v>
      </c>
      <c r="E99" s="1">
        <v>4</v>
      </c>
      <c r="F99" s="1">
        <v>2</v>
      </c>
      <c r="G99" s="1">
        <f t="shared" si="9"/>
        <v>6.4</v>
      </c>
      <c r="H99" s="1">
        <v>66.789199999999994</v>
      </c>
      <c r="I99" t="str" cm="1">
        <f t="array" ref="I99">_xlfn._xlws.PY(5,0,H99,J99)</f>
        <v>↑</v>
      </c>
      <c r="J99" s="1" t="s">
        <v>160</v>
      </c>
      <c r="K99" s="1" t="s">
        <v>47</v>
      </c>
    </row>
    <row r="100" spans="1:11" x14ac:dyDescent="0.35">
      <c r="A100" s="1" t="s">
        <v>174</v>
      </c>
      <c r="B100" s="1" t="s">
        <v>3</v>
      </c>
      <c r="C100" s="7" t="str">
        <f t="shared" si="8"/>
        <v xml:space="preserve">Q08  </v>
      </c>
      <c r="D100" t="s">
        <v>227</v>
      </c>
      <c r="E100" s="1">
        <v>7</v>
      </c>
      <c r="F100" s="1">
        <v>3</v>
      </c>
      <c r="G100" s="1">
        <f t="shared" si="9"/>
        <v>10.700000000000001</v>
      </c>
      <c r="H100" s="1">
        <v>64.004499999999993</v>
      </c>
      <c r="I100" t="str" cm="1">
        <f t="array" ref="I100">_xlfn._xlws.PY(5,0,H100,J100)</f>
        <v>↑</v>
      </c>
      <c r="J100" s="1" t="s">
        <v>161</v>
      </c>
      <c r="K100" s="1" t="s">
        <v>47</v>
      </c>
    </row>
    <row r="101" spans="1:11" x14ac:dyDescent="0.35">
      <c r="A101" s="1" t="s">
        <v>45</v>
      </c>
      <c r="B101" s="1" t="s">
        <v>27</v>
      </c>
      <c r="C101" s="7" t="str">
        <f t="shared" si="8"/>
        <v xml:space="preserve">Q22 </v>
      </c>
      <c r="D101" t="s">
        <v>239</v>
      </c>
      <c r="E101" s="1">
        <v>3</v>
      </c>
      <c r="F101" s="1">
        <v>10</v>
      </c>
      <c r="G101" s="1">
        <f t="shared" si="9"/>
        <v>13.3</v>
      </c>
      <c r="H101" s="1">
        <v>65.040400000000005</v>
      </c>
      <c r="I101" t="str" cm="1">
        <f t="array" ref="I101">_xlfn._xlws.PY(5,0,H101,J101)</f>
        <v>NA</v>
      </c>
      <c r="J101" s="1" t="s">
        <v>91</v>
      </c>
      <c r="K101" s="1" t="s">
        <v>91</v>
      </c>
    </row>
    <row r="102" spans="1:11" x14ac:dyDescent="0.35">
      <c r="A102" s="1" t="s">
        <v>71</v>
      </c>
      <c r="B102" s="1" t="s">
        <v>23</v>
      </c>
      <c r="C102" s="7" t="str">
        <f t="shared" si="8"/>
        <v xml:space="preserve">Q20 </v>
      </c>
      <c r="D102" t="s">
        <v>237</v>
      </c>
      <c r="E102" s="1">
        <v>8</v>
      </c>
      <c r="F102" s="1">
        <v>5</v>
      </c>
      <c r="G102" s="1">
        <f t="shared" si="9"/>
        <v>13.8</v>
      </c>
      <c r="H102" s="1">
        <v>68.251099999999994</v>
      </c>
      <c r="I102" t="str" cm="1">
        <f t="array" ref="I102">_xlfn._xlws.PY(5,0,H102,J102)</f>
        <v>↑</v>
      </c>
      <c r="J102" s="1" t="s">
        <v>164</v>
      </c>
      <c r="K102" s="1" t="s">
        <v>47</v>
      </c>
    </row>
    <row r="103" spans="1:11" x14ac:dyDescent="0.35">
      <c r="A103" s="1" t="s">
        <v>66</v>
      </c>
      <c r="B103" s="1" t="s">
        <v>31</v>
      </c>
      <c r="C103" s="7" t="str">
        <f t="shared" si="8"/>
        <v xml:space="preserve">Q24 </v>
      </c>
      <c r="D103" t="s">
        <v>241</v>
      </c>
      <c r="E103" s="1">
        <v>5</v>
      </c>
      <c r="F103" s="1">
        <v>9</v>
      </c>
      <c r="G103" s="1">
        <f t="shared" si="9"/>
        <v>14.5</v>
      </c>
      <c r="H103" s="1">
        <v>66.439499999999995</v>
      </c>
      <c r="I103" t="str" cm="1">
        <f t="array" ref="I103">_xlfn._xlws.PY(5,0,H103,J103)</f>
        <v>↑</v>
      </c>
      <c r="J103" s="1" t="s">
        <v>168</v>
      </c>
      <c r="K103" s="1" t="s">
        <v>47</v>
      </c>
    </row>
    <row r="104" spans="1:11" x14ac:dyDescent="0.35">
      <c r="A104" s="1" t="s">
        <v>76</v>
      </c>
      <c r="B104" s="1" t="s">
        <v>19</v>
      </c>
      <c r="C104" s="7" t="str">
        <f t="shared" si="8"/>
        <v xml:space="preserve">Q18 </v>
      </c>
      <c r="D104" t="s">
        <v>235</v>
      </c>
      <c r="E104" s="1">
        <v>10</v>
      </c>
      <c r="F104" s="1">
        <v>4</v>
      </c>
      <c r="G104" s="1">
        <f t="shared" si="9"/>
        <v>15</v>
      </c>
      <c r="H104" s="1">
        <v>67.094200000000001</v>
      </c>
      <c r="I104" t="str" cm="1">
        <f t="array" ref="I104">_xlfn._xlws.PY(5,0,H104,J104)</f>
        <v>↑</v>
      </c>
      <c r="J104" s="1" t="s">
        <v>163</v>
      </c>
      <c r="K104" s="1" t="s">
        <v>47</v>
      </c>
    </row>
    <row r="105" spans="1:11" x14ac:dyDescent="0.35">
      <c r="A105" s="1" t="s">
        <v>69</v>
      </c>
      <c r="B105" s="1" t="s">
        <v>15</v>
      </c>
      <c r="C105" s="7" t="str">
        <f t="shared" si="8"/>
        <v xml:space="preserve">Q16 </v>
      </c>
      <c r="D105" t="s">
        <v>233</v>
      </c>
      <c r="E105" s="1">
        <v>6</v>
      </c>
      <c r="F105" s="1">
        <v>11</v>
      </c>
      <c r="G105" s="1">
        <f t="shared" si="9"/>
        <v>17.600000000000001</v>
      </c>
      <c r="H105" s="1">
        <v>68.847499999999997</v>
      </c>
      <c r="I105" t="str" cm="1">
        <f t="array" ref="I105">_xlfn._xlws.PY(5,0,H105,J105)</f>
        <v>NA</v>
      </c>
      <c r="J105" s="1" t="s">
        <v>91</v>
      </c>
      <c r="K105" s="1" t="s">
        <v>91</v>
      </c>
    </row>
    <row r="106" spans="1:11" x14ac:dyDescent="0.35">
      <c r="A106" s="1" t="s">
        <v>74</v>
      </c>
      <c r="B106" s="1" t="s">
        <v>25</v>
      </c>
      <c r="C106" s="7" t="str">
        <f t="shared" si="8"/>
        <v xml:space="preserve">Q21 </v>
      </c>
      <c r="D106" t="s">
        <v>238</v>
      </c>
      <c r="E106" s="1">
        <v>1</v>
      </c>
      <c r="F106" s="1">
        <v>17</v>
      </c>
      <c r="G106" s="1">
        <f t="shared" si="9"/>
        <v>18.100000000000001</v>
      </c>
      <c r="H106" s="1">
        <v>67.901300000000006</v>
      </c>
      <c r="I106" t="str" cm="1">
        <f t="array" ref="I106">_xlfn._xlws.PY(5,0,H106,J106)</f>
        <v>↑</v>
      </c>
      <c r="J106" s="1" t="s">
        <v>165</v>
      </c>
      <c r="K106" s="1" t="s">
        <v>47</v>
      </c>
    </row>
    <row r="107" spans="1:11" x14ac:dyDescent="0.35">
      <c r="A107" s="1" t="s">
        <v>75</v>
      </c>
      <c r="B107" s="1" t="s">
        <v>35</v>
      </c>
      <c r="C107" s="7" t="str">
        <f t="shared" si="8"/>
        <v xml:space="preserve">Q26 </v>
      </c>
      <c r="D107" t="s">
        <v>243</v>
      </c>
      <c r="E107" s="1">
        <v>12</v>
      </c>
      <c r="F107" s="1">
        <v>6</v>
      </c>
      <c r="G107" s="1">
        <f t="shared" si="9"/>
        <v>19.200000000000003</v>
      </c>
      <c r="H107" s="1">
        <v>66.269099999999995</v>
      </c>
      <c r="I107" t="str" cm="1">
        <f t="array" ref="I107">_xlfn._xlws.PY(5,0,H107,J107)</f>
        <v>↑</v>
      </c>
      <c r="J107" s="1" t="s">
        <v>169</v>
      </c>
      <c r="K107" s="1" t="s">
        <v>47</v>
      </c>
    </row>
    <row r="108" spans="1:11" x14ac:dyDescent="0.35">
      <c r="A108" s="1" t="s">
        <v>77</v>
      </c>
      <c r="B108" s="1" t="s">
        <v>39</v>
      </c>
      <c r="C108" s="7" t="str">
        <f t="shared" si="8"/>
        <v xml:space="preserve">Q28 </v>
      </c>
      <c r="D108" t="s">
        <v>245</v>
      </c>
      <c r="E108" s="1">
        <v>13</v>
      </c>
      <c r="F108" s="1">
        <v>8</v>
      </c>
      <c r="G108" s="1">
        <f t="shared" si="9"/>
        <v>22.3</v>
      </c>
      <c r="H108" s="1">
        <v>65.304900000000004</v>
      </c>
      <c r="I108" t="str" cm="1">
        <f t="array" ref="I108">_xlfn._xlws.PY(5,0,H108,J108)</f>
        <v>↑</v>
      </c>
      <c r="J108" s="1" t="s">
        <v>170</v>
      </c>
      <c r="K108" s="1" t="s">
        <v>47</v>
      </c>
    </row>
    <row r="109" spans="1:11" x14ac:dyDescent="0.35">
      <c r="A109" s="1" t="s">
        <v>68</v>
      </c>
      <c r="B109" s="1" t="s">
        <v>29</v>
      </c>
      <c r="C109" s="7" t="str">
        <f t="shared" si="8"/>
        <v xml:space="preserve">Q23 </v>
      </c>
      <c r="D109" t="s">
        <v>240</v>
      </c>
      <c r="E109" s="1">
        <v>14</v>
      </c>
      <c r="F109" s="1">
        <v>7</v>
      </c>
      <c r="G109" s="1">
        <f t="shared" si="9"/>
        <v>22.400000000000002</v>
      </c>
      <c r="H109" s="1">
        <v>66.735399999999998</v>
      </c>
      <c r="I109" t="str" cm="1">
        <f t="array" ref="I109">_xlfn._xlws.PY(5,0,H109,J109)</f>
        <v>↑</v>
      </c>
      <c r="J109" s="1" t="s">
        <v>166</v>
      </c>
      <c r="K109" s="1" t="s">
        <v>47</v>
      </c>
    </row>
    <row r="110" spans="1:11" x14ac:dyDescent="0.35">
      <c r="A110" s="1" t="s">
        <v>72</v>
      </c>
      <c r="B110" s="1" t="s">
        <v>33</v>
      </c>
      <c r="C110" s="7" t="str">
        <f t="shared" si="8"/>
        <v xml:space="preserve">Q25 </v>
      </c>
      <c r="D110" t="s">
        <v>242</v>
      </c>
      <c r="E110" s="1">
        <v>9</v>
      </c>
      <c r="F110" s="1">
        <v>13</v>
      </c>
      <c r="G110" s="1">
        <f t="shared" si="9"/>
        <v>22.9</v>
      </c>
      <c r="H110" s="1">
        <v>67.560500000000005</v>
      </c>
      <c r="I110" t="str" cm="1">
        <f t="array" ref="I110">_xlfn._xlws.PY(5,0,H110,J110)</f>
        <v>↑</v>
      </c>
      <c r="J110" s="1" t="s">
        <v>167</v>
      </c>
      <c r="K110" s="1" t="s">
        <v>47</v>
      </c>
    </row>
    <row r="111" spans="1:11" x14ac:dyDescent="0.35">
      <c r="A111" s="1" t="s">
        <v>67</v>
      </c>
      <c r="B111" s="1" t="s">
        <v>43</v>
      </c>
      <c r="C111" s="7" t="str">
        <f t="shared" si="8"/>
        <v xml:space="preserve">Q30 </v>
      </c>
      <c r="D111" t="s">
        <v>247</v>
      </c>
      <c r="E111" s="1">
        <v>11</v>
      </c>
      <c r="F111" s="1">
        <v>14</v>
      </c>
      <c r="G111" s="1">
        <f t="shared" si="9"/>
        <v>26.1</v>
      </c>
      <c r="H111" s="1">
        <v>66.847499999999997</v>
      </c>
      <c r="I111" t="str" cm="1">
        <f t="array" ref="I111">_xlfn._xlws.PY(5,0,H111,J111)</f>
        <v>↑</v>
      </c>
      <c r="J111" s="1" t="s">
        <v>172</v>
      </c>
      <c r="K111" s="1" t="s">
        <v>47</v>
      </c>
    </row>
    <row r="112" spans="1:11" x14ac:dyDescent="0.35">
      <c r="A112" s="1" t="s">
        <v>80</v>
      </c>
      <c r="B112" s="1" t="s">
        <v>13</v>
      </c>
      <c r="C112" s="7" t="str">
        <f t="shared" si="8"/>
        <v xml:space="preserve">Q15 </v>
      </c>
      <c r="D112" t="s">
        <v>232</v>
      </c>
      <c r="E112" s="1">
        <v>16</v>
      </c>
      <c r="F112" s="1">
        <v>12</v>
      </c>
      <c r="G112" s="1">
        <f t="shared" si="9"/>
        <v>29.6</v>
      </c>
      <c r="H112" s="1">
        <v>68.721999999999994</v>
      </c>
      <c r="I112" t="str" cm="1">
        <f t="array" ref="I112">_xlfn._xlws.PY(5,0,H112,J112)</f>
        <v>NA</v>
      </c>
      <c r="J112" s="1" t="s">
        <v>91</v>
      </c>
      <c r="K112" s="1" t="s">
        <v>91</v>
      </c>
    </row>
    <row r="113" spans="1:11" x14ac:dyDescent="0.35">
      <c r="A113" s="1" t="s">
        <v>79</v>
      </c>
      <c r="B113" s="1" t="s">
        <v>11</v>
      </c>
      <c r="C113" s="7" t="str">
        <f t="shared" si="8"/>
        <v xml:space="preserve">Q12 </v>
      </c>
      <c r="D113" t="s">
        <v>231</v>
      </c>
      <c r="E113" s="1">
        <v>15</v>
      </c>
      <c r="F113" s="1">
        <v>16</v>
      </c>
      <c r="G113" s="1">
        <f t="shared" si="9"/>
        <v>32.5</v>
      </c>
      <c r="H113" s="1">
        <v>70.726500000000001</v>
      </c>
      <c r="I113" t="str" cm="1">
        <f t="array" ref="I113">_xlfn._xlws.PY(5,0,H113,J113)</f>
        <v>NA</v>
      </c>
      <c r="J113" s="1" t="s">
        <v>91</v>
      </c>
      <c r="K113" s="1" t="s">
        <v>91</v>
      </c>
    </row>
    <row r="114" spans="1:11" x14ac:dyDescent="0.35">
      <c r="A114" s="1" t="s">
        <v>70</v>
      </c>
      <c r="B114" s="1" t="s">
        <v>9</v>
      </c>
      <c r="C114" s="7" t="str">
        <f t="shared" si="8"/>
        <v xml:space="preserve">Q11 </v>
      </c>
      <c r="D114" t="s">
        <v>230</v>
      </c>
      <c r="E114" s="1">
        <v>17</v>
      </c>
      <c r="F114" s="1">
        <v>18</v>
      </c>
      <c r="G114" s="1">
        <f t="shared" si="9"/>
        <v>36.700000000000003</v>
      </c>
      <c r="H114" s="1">
        <v>64.717500000000001</v>
      </c>
      <c r="I114" t="str" cm="1">
        <f t="array" ref="I114">_xlfn._xlws.PY(5,0,H114,J114)</f>
        <v>NA</v>
      </c>
      <c r="J114" s="1" t="s">
        <v>91</v>
      </c>
      <c r="K114" s="1" t="s">
        <v>91</v>
      </c>
    </row>
    <row r="115" spans="1:11" x14ac:dyDescent="0.35">
      <c r="A115" s="1" t="s">
        <v>78</v>
      </c>
      <c r="B115" s="1" t="s">
        <v>7</v>
      </c>
      <c r="C115" s="7" t="str">
        <f t="shared" si="8"/>
        <v xml:space="preserve">Q10 </v>
      </c>
      <c r="D115" t="s">
        <v>229</v>
      </c>
      <c r="E115" s="1">
        <v>20</v>
      </c>
      <c r="F115" s="1">
        <v>15</v>
      </c>
      <c r="G115" s="1">
        <f t="shared" si="9"/>
        <v>37</v>
      </c>
      <c r="H115" s="1">
        <v>66.843000000000004</v>
      </c>
      <c r="I115" t="str" cm="1">
        <f t="array" ref="I115">_xlfn._xlws.PY(5,0,H115,J115)</f>
        <v>↑</v>
      </c>
      <c r="J115" s="1" t="s">
        <v>162</v>
      </c>
      <c r="K115" s="1" t="s">
        <v>47</v>
      </c>
    </row>
    <row r="116" spans="1:11" x14ac:dyDescent="0.35">
      <c r="A116" s="1" t="s">
        <v>81</v>
      </c>
      <c r="B116" s="1" t="s">
        <v>21</v>
      </c>
      <c r="C116" s="7" t="str">
        <f t="shared" si="8"/>
        <v xml:space="preserve">Q19 </v>
      </c>
      <c r="D116" t="s">
        <v>236</v>
      </c>
      <c r="E116" s="1">
        <v>18</v>
      </c>
      <c r="F116" s="1">
        <v>20</v>
      </c>
      <c r="G116" s="1">
        <f t="shared" si="9"/>
        <v>39.799999999999997</v>
      </c>
      <c r="H116" s="1">
        <v>69.035899999999998</v>
      </c>
      <c r="I116" t="str" cm="1">
        <f t="array" ref="I116">_xlfn._xlws.PY(5,0,H116,J116)</f>
        <v>NA</v>
      </c>
      <c r="J116" s="1" t="s">
        <v>91</v>
      </c>
      <c r="K116" s="1" t="s">
        <v>91</v>
      </c>
    </row>
    <row r="117" spans="1:11" x14ac:dyDescent="0.35">
      <c r="A117" s="1" t="s">
        <v>82</v>
      </c>
      <c r="B117" s="1" t="s">
        <v>37</v>
      </c>
      <c r="C117" s="7" t="str">
        <f t="shared" si="8"/>
        <v xml:space="preserve">Q27 </v>
      </c>
      <c r="D117" t="s">
        <v>244</v>
      </c>
      <c r="E117" s="1">
        <v>19</v>
      </c>
      <c r="F117" s="1">
        <v>19</v>
      </c>
      <c r="G117" s="1">
        <f t="shared" si="9"/>
        <v>39.900000000000006</v>
      </c>
      <c r="H117" s="1">
        <v>68.022400000000005</v>
      </c>
      <c r="I117" t="str" cm="1">
        <f t="array" ref="I117">_xlfn._xlws.PY(5,0,H117,J117)</f>
        <v>NA</v>
      </c>
      <c r="J117" s="1" t="s">
        <v>91</v>
      </c>
      <c r="K117" s="1" t="s">
        <v>91</v>
      </c>
    </row>
    <row r="118" spans="1:11" x14ac:dyDescent="0.35">
      <c r="A118" s="1" t="s">
        <v>173</v>
      </c>
      <c r="B118" s="1" t="s">
        <v>1</v>
      </c>
      <c r="C118" s="7" t="str">
        <f t="shared" si="8"/>
        <v xml:space="preserve">Q07  </v>
      </c>
      <c r="D118" t="s">
        <v>226</v>
      </c>
      <c r="E118" s="1">
        <v>21</v>
      </c>
      <c r="F118" s="1">
        <v>22</v>
      </c>
      <c r="G118" s="1">
        <f t="shared" si="9"/>
        <v>45.1</v>
      </c>
      <c r="H118" s="1">
        <v>70.861000000000004</v>
      </c>
      <c r="I118" t="str" cm="1">
        <f t="array" ref="I118">_xlfn._xlws.PY(5,0,H118,J118)</f>
        <v>NA</v>
      </c>
      <c r="J118" s="1" t="s">
        <v>91</v>
      </c>
      <c r="K118" s="1" t="s">
        <v>91</v>
      </c>
    </row>
    <row r="119" spans="1:11" x14ac:dyDescent="0.35">
      <c r="A119" s="1" t="s">
        <v>83</v>
      </c>
      <c r="B119" s="1" t="s">
        <v>17</v>
      </c>
      <c r="C119" s="7" t="str">
        <f>SUBSTITUTE(A119,"avg_score_","")</f>
        <v xml:space="preserve">Q17 </v>
      </c>
      <c r="D119" t="s">
        <v>234</v>
      </c>
      <c r="E119" s="1">
        <v>22</v>
      </c>
      <c r="F119" s="1">
        <v>21</v>
      </c>
      <c r="G119" s="1">
        <f t="shared" si="9"/>
        <v>45.2</v>
      </c>
      <c r="H119" s="1">
        <v>70.430499999999995</v>
      </c>
      <c r="I119" t="str" cm="1">
        <f t="array" ref="I119">_xlfn._xlws.PY(5,0,H119,J119)</f>
        <v>NA</v>
      </c>
      <c r="J119" s="1" t="s">
        <v>91</v>
      </c>
      <c r="K119" s="1" t="s">
        <v>91</v>
      </c>
    </row>
  </sheetData>
  <sortState xmlns:xlrd2="http://schemas.microsoft.com/office/spreadsheetml/2017/richdata2" ref="A2:K23">
    <sortCondition ref="A2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4774-BC37-44AD-ADE3-9EDEE5720051}">
  <dimension ref="A1:K23"/>
  <sheetViews>
    <sheetView tabSelected="1" workbookViewId="0"/>
    <sheetView workbookViewId="1"/>
  </sheetViews>
  <sheetFormatPr defaultRowHeight="14.5" x14ac:dyDescent="0.35"/>
  <cols>
    <col min="1" max="1" width="13.54296875" bestFit="1" customWidth="1"/>
  </cols>
  <sheetData>
    <row r="1" spans="1:11" x14ac:dyDescent="0.35">
      <c r="A1" s="1" t="s">
        <v>0</v>
      </c>
      <c r="B1" s="1" t="s">
        <v>205</v>
      </c>
      <c r="C1" s="1" t="s">
        <v>207</v>
      </c>
      <c r="D1" s="1" t="s">
        <v>206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176</v>
      </c>
      <c r="K1" s="1" t="s">
        <v>213</v>
      </c>
    </row>
    <row r="2" spans="1:11" x14ac:dyDescent="0.35">
      <c r="A2" s="1" t="s">
        <v>64</v>
      </c>
      <c r="B2" s="1" t="s">
        <v>177</v>
      </c>
      <c r="C2" s="1">
        <v>1</v>
      </c>
      <c r="D2" s="1">
        <v>3</v>
      </c>
      <c r="E2" s="1">
        <v>1</v>
      </c>
      <c r="F2" s="1">
        <v>6</v>
      </c>
      <c r="G2" s="1">
        <v>1</v>
      </c>
      <c r="H2" s="1">
        <v>5</v>
      </c>
      <c r="I2" s="1">
        <v>12</v>
      </c>
      <c r="J2" s="1" t="s">
        <v>178</v>
      </c>
      <c r="K2" s="1" t="s">
        <v>179</v>
      </c>
    </row>
    <row r="3" spans="1:11" x14ac:dyDescent="0.35">
      <c r="A3" s="1" t="s">
        <v>65</v>
      </c>
      <c r="B3" s="1" t="s">
        <v>180</v>
      </c>
      <c r="C3" s="1">
        <v>8</v>
      </c>
      <c r="D3" s="1">
        <v>10</v>
      </c>
      <c r="E3" s="1">
        <v>2</v>
      </c>
      <c r="F3" s="1">
        <v>2</v>
      </c>
      <c r="G3" s="1">
        <v>2</v>
      </c>
      <c r="H3" s="1">
        <v>5</v>
      </c>
      <c r="I3" s="1">
        <v>24</v>
      </c>
      <c r="J3" s="1" t="s">
        <v>178</v>
      </c>
      <c r="K3" s="1" t="s">
        <v>181</v>
      </c>
    </row>
    <row r="4" spans="1:11" x14ac:dyDescent="0.35">
      <c r="A4" s="1" t="s">
        <v>66</v>
      </c>
      <c r="B4" s="1" t="s">
        <v>182</v>
      </c>
      <c r="C4" s="1">
        <v>3</v>
      </c>
      <c r="D4" s="1">
        <v>6</v>
      </c>
      <c r="E4" s="1">
        <v>8</v>
      </c>
      <c r="F4" s="1">
        <v>4</v>
      </c>
      <c r="G4" s="1">
        <v>6</v>
      </c>
      <c r="H4" s="1">
        <v>5</v>
      </c>
      <c r="I4" s="1">
        <v>27</v>
      </c>
      <c r="J4" s="1" t="s">
        <v>178</v>
      </c>
      <c r="K4" s="1" t="s">
        <v>179</v>
      </c>
    </row>
    <row r="5" spans="1:11" x14ac:dyDescent="0.35">
      <c r="A5" s="1" t="s">
        <v>67</v>
      </c>
      <c r="B5" s="1" t="s">
        <v>183</v>
      </c>
      <c r="C5" s="1">
        <v>2</v>
      </c>
      <c r="D5" s="1">
        <v>1</v>
      </c>
      <c r="E5" s="1">
        <v>7</v>
      </c>
      <c r="F5" s="1">
        <v>8</v>
      </c>
      <c r="G5" s="1">
        <v>14</v>
      </c>
      <c r="H5" s="1">
        <v>4</v>
      </c>
      <c r="I5" s="1">
        <v>32</v>
      </c>
      <c r="J5" s="1" t="s">
        <v>178</v>
      </c>
      <c r="K5" s="1" t="s">
        <v>181</v>
      </c>
    </row>
    <row r="6" spans="1:11" x14ac:dyDescent="0.35">
      <c r="A6" s="1" t="s">
        <v>68</v>
      </c>
      <c r="B6" s="1" t="s">
        <v>184</v>
      </c>
      <c r="C6" s="1">
        <v>3</v>
      </c>
      <c r="D6" s="1">
        <v>7</v>
      </c>
      <c r="E6" s="1">
        <v>11</v>
      </c>
      <c r="F6" s="1">
        <v>1</v>
      </c>
      <c r="G6" s="1">
        <v>11</v>
      </c>
      <c r="H6" s="1">
        <v>3</v>
      </c>
      <c r="I6" s="1">
        <v>33</v>
      </c>
      <c r="J6" s="1" t="s">
        <v>178</v>
      </c>
      <c r="K6" s="1" t="s">
        <v>181</v>
      </c>
    </row>
    <row r="7" spans="1:11" x14ac:dyDescent="0.35">
      <c r="A7" s="1" t="s">
        <v>69</v>
      </c>
      <c r="B7" s="1" t="s">
        <v>185</v>
      </c>
      <c r="C7" s="1">
        <v>8</v>
      </c>
      <c r="D7" s="1">
        <v>14</v>
      </c>
      <c r="E7" s="1">
        <v>4</v>
      </c>
      <c r="F7" s="1">
        <v>8</v>
      </c>
      <c r="G7" s="1">
        <v>8</v>
      </c>
      <c r="H7" s="1">
        <v>4</v>
      </c>
      <c r="I7" s="1">
        <v>42</v>
      </c>
      <c r="J7" s="1" t="s">
        <v>186</v>
      </c>
      <c r="K7" s="1" t="s">
        <v>181</v>
      </c>
    </row>
    <row r="8" spans="1:11" x14ac:dyDescent="0.35">
      <c r="A8" s="1" t="s">
        <v>70</v>
      </c>
      <c r="B8" s="1" t="s">
        <v>187</v>
      </c>
      <c r="C8" s="1">
        <v>10</v>
      </c>
      <c r="D8" s="1">
        <v>1</v>
      </c>
      <c r="E8" s="1">
        <v>9</v>
      </c>
      <c r="F8" s="1">
        <v>6</v>
      </c>
      <c r="G8" s="1">
        <v>17</v>
      </c>
      <c r="H8" s="1">
        <v>4</v>
      </c>
      <c r="I8" s="1">
        <v>43</v>
      </c>
      <c r="J8" s="1" t="s">
        <v>186</v>
      </c>
      <c r="K8" s="1" t="s">
        <v>181</v>
      </c>
    </row>
    <row r="9" spans="1:11" x14ac:dyDescent="0.35">
      <c r="A9" s="1" t="s">
        <v>71</v>
      </c>
      <c r="B9" s="1" t="s">
        <v>188</v>
      </c>
      <c r="C9" s="1">
        <v>10</v>
      </c>
      <c r="D9" s="1">
        <v>4</v>
      </c>
      <c r="E9" s="1">
        <v>13</v>
      </c>
      <c r="F9" s="1">
        <v>13</v>
      </c>
      <c r="G9" s="1">
        <v>4</v>
      </c>
      <c r="H9" s="1">
        <v>3</v>
      </c>
      <c r="I9" s="1">
        <v>44</v>
      </c>
      <c r="J9" s="1" t="s">
        <v>186</v>
      </c>
      <c r="K9" s="1" t="s">
        <v>181</v>
      </c>
    </row>
    <row r="10" spans="1:11" x14ac:dyDescent="0.35">
      <c r="A10" s="1" t="s">
        <v>72</v>
      </c>
      <c r="B10" s="1" t="s">
        <v>189</v>
      </c>
      <c r="C10" s="1">
        <v>19</v>
      </c>
      <c r="D10" s="1">
        <v>16</v>
      </c>
      <c r="E10" s="1">
        <v>3</v>
      </c>
      <c r="F10" s="1">
        <v>2</v>
      </c>
      <c r="G10" s="1">
        <v>13</v>
      </c>
      <c r="H10" s="1">
        <v>2</v>
      </c>
      <c r="I10" s="1">
        <v>53</v>
      </c>
      <c r="J10" s="1" t="s">
        <v>186</v>
      </c>
      <c r="K10" s="1" t="s">
        <v>181</v>
      </c>
    </row>
    <row r="11" spans="1:11" x14ac:dyDescent="0.35">
      <c r="A11" s="1" t="s">
        <v>45</v>
      </c>
      <c r="B11" s="1" t="s">
        <v>190</v>
      </c>
      <c r="C11" s="1">
        <v>12</v>
      </c>
      <c r="D11" s="1">
        <v>9</v>
      </c>
      <c r="E11" s="1">
        <v>14</v>
      </c>
      <c r="F11" s="1">
        <v>15</v>
      </c>
      <c r="G11" s="1">
        <v>4</v>
      </c>
      <c r="H11" s="1">
        <v>2</v>
      </c>
      <c r="I11" s="1">
        <v>54</v>
      </c>
      <c r="J11" s="1" t="s">
        <v>186</v>
      </c>
      <c r="K11" s="1" t="s">
        <v>181</v>
      </c>
    </row>
    <row r="12" spans="1:11" x14ac:dyDescent="0.35">
      <c r="A12" s="1" t="s">
        <v>73</v>
      </c>
      <c r="B12" s="1" t="s">
        <v>191</v>
      </c>
      <c r="C12" s="1">
        <v>15</v>
      </c>
      <c r="D12" s="1">
        <v>22</v>
      </c>
      <c r="E12" s="1">
        <v>5</v>
      </c>
      <c r="F12" s="1">
        <v>12</v>
      </c>
      <c r="G12" s="1">
        <v>3</v>
      </c>
      <c r="H12" s="1">
        <v>2</v>
      </c>
      <c r="I12" s="1">
        <v>57</v>
      </c>
      <c r="J12" s="1" t="s">
        <v>186</v>
      </c>
      <c r="K12" s="1" t="s">
        <v>181</v>
      </c>
    </row>
    <row r="13" spans="1:11" x14ac:dyDescent="0.35">
      <c r="A13" s="1" t="s">
        <v>74</v>
      </c>
      <c r="B13" s="1" t="s">
        <v>192</v>
      </c>
      <c r="C13" s="1">
        <v>19</v>
      </c>
      <c r="D13" s="1">
        <v>5</v>
      </c>
      <c r="E13" s="1">
        <v>17</v>
      </c>
      <c r="F13" s="1">
        <v>11</v>
      </c>
      <c r="G13" s="1">
        <v>9</v>
      </c>
      <c r="H13" s="1">
        <v>2</v>
      </c>
      <c r="I13" s="1">
        <v>61</v>
      </c>
      <c r="J13" s="1" t="s">
        <v>193</v>
      </c>
      <c r="K13" s="1" t="s">
        <v>181</v>
      </c>
    </row>
    <row r="14" spans="1:11" x14ac:dyDescent="0.35">
      <c r="A14" s="1" t="s">
        <v>75</v>
      </c>
      <c r="B14" s="1" t="s">
        <v>194</v>
      </c>
      <c r="C14" s="1">
        <v>6</v>
      </c>
      <c r="D14" s="1">
        <v>20</v>
      </c>
      <c r="E14" s="1">
        <v>10</v>
      </c>
      <c r="F14" s="1">
        <v>17</v>
      </c>
      <c r="G14" s="1">
        <v>9</v>
      </c>
      <c r="H14" s="1">
        <v>3</v>
      </c>
      <c r="I14" s="1">
        <v>62</v>
      </c>
      <c r="J14" s="1" t="s">
        <v>193</v>
      </c>
      <c r="K14" s="1" t="s">
        <v>181</v>
      </c>
    </row>
    <row r="15" spans="1:11" x14ac:dyDescent="0.35">
      <c r="A15" s="1" t="s">
        <v>76</v>
      </c>
      <c r="B15" s="1" t="s">
        <v>195</v>
      </c>
      <c r="C15" s="1">
        <v>5</v>
      </c>
      <c r="D15" s="1">
        <v>17</v>
      </c>
      <c r="E15" s="1">
        <v>18</v>
      </c>
      <c r="F15" s="1">
        <v>18</v>
      </c>
      <c r="G15" s="1">
        <v>6</v>
      </c>
      <c r="H15" s="1">
        <v>2</v>
      </c>
      <c r="I15" s="1">
        <v>64</v>
      </c>
      <c r="J15" s="1" t="s">
        <v>193</v>
      </c>
      <c r="K15" s="1" t="s">
        <v>181</v>
      </c>
    </row>
    <row r="16" spans="1:11" x14ac:dyDescent="0.35">
      <c r="A16" s="1" t="s">
        <v>77</v>
      </c>
      <c r="B16" s="1" t="s">
        <v>196</v>
      </c>
      <c r="C16" s="1">
        <v>12</v>
      </c>
      <c r="D16" s="1">
        <v>11</v>
      </c>
      <c r="E16" s="1">
        <v>15</v>
      </c>
      <c r="F16" s="1">
        <v>21</v>
      </c>
      <c r="G16" s="1">
        <v>11</v>
      </c>
      <c r="H16" s="1">
        <v>0</v>
      </c>
      <c r="I16" s="1">
        <v>70</v>
      </c>
      <c r="J16" s="1" t="s">
        <v>197</v>
      </c>
      <c r="K16" s="1" t="s">
        <v>181</v>
      </c>
    </row>
    <row r="17" spans="1:11" x14ac:dyDescent="0.35">
      <c r="A17" s="1" t="s">
        <v>78</v>
      </c>
      <c r="B17" s="1" t="s">
        <v>198</v>
      </c>
      <c r="C17" s="1">
        <v>16</v>
      </c>
      <c r="D17" s="1">
        <v>18</v>
      </c>
      <c r="E17" s="1">
        <v>5</v>
      </c>
      <c r="F17" s="1">
        <v>14</v>
      </c>
      <c r="G17" s="1">
        <v>17</v>
      </c>
      <c r="H17" s="1">
        <v>1</v>
      </c>
      <c r="I17" s="1">
        <v>70</v>
      </c>
      <c r="J17" s="1" t="s">
        <v>197</v>
      </c>
      <c r="K17" s="1" t="s">
        <v>179</v>
      </c>
    </row>
    <row r="18" spans="1:11" x14ac:dyDescent="0.35">
      <c r="A18" s="1" t="s">
        <v>79</v>
      </c>
      <c r="B18" s="1" t="s">
        <v>199</v>
      </c>
      <c r="C18" s="1">
        <v>14</v>
      </c>
      <c r="D18" s="1">
        <v>12</v>
      </c>
      <c r="E18" s="1">
        <v>11</v>
      </c>
      <c r="F18" s="1">
        <v>19</v>
      </c>
      <c r="G18" s="1">
        <v>16</v>
      </c>
      <c r="H18" s="1">
        <v>0</v>
      </c>
      <c r="I18" s="1">
        <v>72</v>
      </c>
      <c r="J18" s="1" t="s">
        <v>197</v>
      </c>
      <c r="K18" s="1" t="s">
        <v>181</v>
      </c>
    </row>
    <row r="19" spans="1:11" x14ac:dyDescent="0.35">
      <c r="A19" s="1" t="s">
        <v>80</v>
      </c>
      <c r="B19" s="1" t="s">
        <v>200</v>
      </c>
      <c r="C19" s="1">
        <v>21</v>
      </c>
      <c r="D19" s="1">
        <v>12</v>
      </c>
      <c r="E19" s="1">
        <v>20</v>
      </c>
      <c r="F19" s="1">
        <v>4</v>
      </c>
      <c r="G19" s="1">
        <v>15</v>
      </c>
      <c r="H19" s="1">
        <v>1</v>
      </c>
      <c r="I19" s="1">
        <v>72</v>
      </c>
      <c r="J19" s="1" t="s">
        <v>197</v>
      </c>
      <c r="K19" s="1" t="s">
        <v>181</v>
      </c>
    </row>
    <row r="20" spans="1:11" x14ac:dyDescent="0.35">
      <c r="A20" s="1" t="s">
        <v>81</v>
      </c>
      <c r="B20" s="1" t="s">
        <v>201</v>
      </c>
      <c r="C20" s="1">
        <v>16</v>
      </c>
      <c r="D20" s="1">
        <v>14</v>
      </c>
      <c r="E20" s="1">
        <v>15</v>
      </c>
      <c r="F20" s="1">
        <v>10</v>
      </c>
      <c r="G20" s="1">
        <v>19</v>
      </c>
      <c r="H20" s="1">
        <v>1</v>
      </c>
      <c r="I20" s="1">
        <v>74</v>
      </c>
      <c r="J20" s="1" t="s">
        <v>197</v>
      </c>
      <c r="K20" s="1" t="s">
        <v>181</v>
      </c>
    </row>
    <row r="21" spans="1:11" x14ac:dyDescent="0.35">
      <c r="A21" s="1" t="s">
        <v>82</v>
      </c>
      <c r="B21" s="1" t="s">
        <v>202</v>
      </c>
      <c r="C21" s="1">
        <v>7</v>
      </c>
      <c r="D21" s="1">
        <v>19</v>
      </c>
      <c r="E21" s="1">
        <v>19</v>
      </c>
      <c r="F21" s="1">
        <v>22</v>
      </c>
      <c r="G21" s="1">
        <v>19</v>
      </c>
      <c r="H21" s="1">
        <v>1</v>
      </c>
      <c r="I21" s="1">
        <v>86</v>
      </c>
      <c r="J21" s="1" t="s">
        <v>197</v>
      </c>
      <c r="K21" s="1" t="s">
        <v>181</v>
      </c>
    </row>
    <row r="22" spans="1:11" x14ac:dyDescent="0.35">
      <c r="A22" s="1" t="s">
        <v>83</v>
      </c>
      <c r="B22" s="1" t="s">
        <v>203</v>
      </c>
      <c r="C22" s="1">
        <v>16</v>
      </c>
      <c r="D22" s="1">
        <v>8</v>
      </c>
      <c r="E22" s="1">
        <v>22</v>
      </c>
      <c r="F22" s="1">
        <v>19</v>
      </c>
      <c r="G22" s="1">
        <v>21</v>
      </c>
      <c r="H22" s="1">
        <v>1</v>
      </c>
      <c r="I22" s="1">
        <v>86</v>
      </c>
      <c r="J22" s="1" t="s">
        <v>197</v>
      </c>
      <c r="K22" s="1" t="s">
        <v>181</v>
      </c>
    </row>
    <row r="23" spans="1:11" x14ac:dyDescent="0.35">
      <c r="A23" s="1" t="s">
        <v>84</v>
      </c>
      <c r="B23" s="1" t="s">
        <v>204</v>
      </c>
      <c r="C23" s="1">
        <v>22</v>
      </c>
      <c r="D23" s="1">
        <v>21</v>
      </c>
      <c r="E23" s="1">
        <v>21</v>
      </c>
      <c r="F23" s="1">
        <v>16</v>
      </c>
      <c r="G23" s="1">
        <v>21</v>
      </c>
      <c r="H23" s="1">
        <v>0</v>
      </c>
      <c r="I23" s="1">
        <v>101</v>
      </c>
      <c r="J23" s="1" t="s">
        <v>197</v>
      </c>
      <c r="K23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93DC-4C61-4481-AF48-E85018B69530}">
  <dimension ref="A1:L23"/>
  <sheetViews>
    <sheetView workbookViewId="0"/>
    <sheetView workbookViewId="1"/>
  </sheetViews>
  <sheetFormatPr defaultRowHeight="14.5" x14ac:dyDescent="0.35"/>
  <cols>
    <col min="1" max="1" width="13.1796875" bestFit="1" customWidth="1"/>
    <col min="3" max="3" width="3.90625" customWidth="1"/>
  </cols>
  <sheetData>
    <row r="1" spans="1:12" x14ac:dyDescent="0.35">
      <c r="A1" t="s">
        <v>0</v>
      </c>
      <c r="B1" t="s">
        <v>205</v>
      </c>
      <c r="C1" t="s">
        <v>222</v>
      </c>
      <c r="D1" t="s">
        <v>223</v>
      </c>
      <c r="E1" t="s">
        <v>208</v>
      </c>
      <c r="F1" t="s">
        <v>209</v>
      </c>
      <c r="G1" t="s">
        <v>210</v>
      </c>
      <c r="H1" t="s">
        <v>224</v>
      </c>
      <c r="I1" t="s">
        <v>212</v>
      </c>
      <c r="J1" t="s">
        <v>176</v>
      </c>
      <c r="K1" t="s">
        <v>213</v>
      </c>
      <c r="L1" t="s">
        <v>225</v>
      </c>
    </row>
    <row r="2" spans="1:12" x14ac:dyDescent="0.35">
      <c r="A2" t="s">
        <v>42</v>
      </c>
      <c r="B2" t="s">
        <v>41</v>
      </c>
      <c r="C2">
        <v>1</v>
      </c>
      <c r="D2">
        <v>1</v>
      </c>
      <c r="E2">
        <v>1</v>
      </c>
      <c r="F2">
        <v>1</v>
      </c>
      <c r="G2">
        <v>11</v>
      </c>
      <c r="H2">
        <v>4</v>
      </c>
      <c r="I2">
        <v>15</v>
      </c>
      <c r="J2" t="s">
        <v>214</v>
      </c>
      <c r="K2" t="s">
        <v>215</v>
      </c>
      <c r="L2" t="s">
        <v>216</v>
      </c>
    </row>
    <row r="3" spans="1:12" x14ac:dyDescent="0.35">
      <c r="A3" t="s">
        <v>10</v>
      </c>
      <c r="B3" t="s">
        <v>9</v>
      </c>
      <c r="C3">
        <v>5</v>
      </c>
      <c r="D3">
        <v>4</v>
      </c>
      <c r="E3">
        <v>4</v>
      </c>
      <c r="F3">
        <v>2</v>
      </c>
      <c r="G3">
        <v>3</v>
      </c>
      <c r="H3">
        <v>5</v>
      </c>
      <c r="I3">
        <v>18</v>
      </c>
      <c r="J3" t="s">
        <v>214</v>
      </c>
      <c r="K3" t="s">
        <v>217</v>
      </c>
      <c r="L3" t="s">
        <v>218</v>
      </c>
    </row>
    <row r="4" spans="1:12" x14ac:dyDescent="0.35">
      <c r="A4" t="s">
        <v>44</v>
      </c>
      <c r="B4" t="s">
        <v>43</v>
      </c>
      <c r="C4">
        <v>3</v>
      </c>
      <c r="D4">
        <v>2</v>
      </c>
      <c r="E4">
        <v>2</v>
      </c>
      <c r="F4">
        <v>8</v>
      </c>
      <c r="G4">
        <v>7</v>
      </c>
      <c r="H4">
        <v>5</v>
      </c>
      <c r="I4">
        <v>22</v>
      </c>
      <c r="J4" t="s">
        <v>214</v>
      </c>
      <c r="K4" t="s">
        <v>217</v>
      </c>
      <c r="L4" t="s">
        <v>218</v>
      </c>
    </row>
    <row r="5" spans="1:12" x14ac:dyDescent="0.35">
      <c r="A5" t="s">
        <v>30</v>
      </c>
      <c r="B5" t="s">
        <v>29</v>
      </c>
      <c r="C5">
        <v>2</v>
      </c>
      <c r="D5">
        <v>10</v>
      </c>
      <c r="E5">
        <v>6</v>
      </c>
      <c r="F5">
        <v>4</v>
      </c>
      <c r="G5">
        <v>8</v>
      </c>
      <c r="H5">
        <v>5</v>
      </c>
      <c r="I5">
        <v>30</v>
      </c>
      <c r="J5" t="s">
        <v>214</v>
      </c>
      <c r="K5" t="s">
        <v>217</v>
      </c>
      <c r="L5" t="s">
        <v>218</v>
      </c>
    </row>
    <row r="6" spans="1:12" x14ac:dyDescent="0.35">
      <c r="A6" t="s">
        <v>4</v>
      </c>
      <c r="B6" t="s">
        <v>3</v>
      </c>
      <c r="C6">
        <v>8</v>
      </c>
      <c r="D6">
        <v>7</v>
      </c>
      <c r="E6">
        <v>9</v>
      </c>
      <c r="F6">
        <v>6</v>
      </c>
      <c r="G6">
        <v>1</v>
      </c>
      <c r="H6">
        <v>5</v>
      </c>
      <c r="I6">
        <v>31</v>
      </c>
      <c r="J6" t="s">
        <v>214</v>
      </c>
      <c r="K6" t="s">
        <v>217</v>
      </c>
      <c r="L6" t="s">
        <v>218</v>
      </c>
    </row>
    <row r="7" spans="1:12" x14ac:dyDescent="0.35">
      <c r="A7" t="s">
        <v>22</v>
      </c>
      <c r="B7" t="s">
        <v>21</v>
      </c>
      <c r="C7">
        <v>4</v>
      </c>
      <c r="D7">
        <v>18</v>
      </c>
      <c r="E7">
        <v>5</v>
      </c>
      <c r="F7">
        <v>6</v>
      </c>
      <c r="G7">
        <v>11</v>
      </c>
      <c r="H7">
        <v>3</v>
      </c>
      <c r="I7">
        <v>44</v>
      </c>
      <c r="J7" t="s">
        <v>219</v>
      </c>
      <c r="K7" t="s">
        <v>217</v>
      </c>
      <c r="L7" t="s">
        <v>218</v>
      </c>
    </row>
    <row r="8" spans="1:12" x14ac:dyDescent="0.35">
      <c r="A8" t="s">
        <v>32</v>
      </c>
      <c r="B8" t="s">
        <v>31</v>
      </c>
      <c r="C8">
        <v>13</v>
      </c>
      <c r="D8">
        <v>6</v>
      </c>
      <c r="E8">
        <v>7</v>
      </c>
      <c r="F8">
        <v>11</v>
      </c>
      <c r="G8">
        <v>9</v>
      </c>
      <c r="H8">
        <v>3</v>
      </c>
      <c r="I8">
        <v>46</v>
      </c>
      <c r="J8" t="s">
        <v>219</v>
      </c>
      <c r="K8" t="s">
        <v>217</v>
      </c>
      <c r="L8" t="s">
        <v>218</v>
      </c>
    </row>
    <row r="9" spans="1:12" x14ac:dyDescent="0.35">
      <c r="A9" t="s">
        <v>24</v>
      </c>
      <c r="B9" t="s">
        <v>23</v>
      </c>
      <c r="C9">
        <v>6</v>
      </c>
      <c r="D9">
        <v>18</v>
      </c>
      <c r="E9">
        <v>3</v>
      </c>
      <c r="F9">
        <v>3</v>
      </c>
      <c r="G9">
        <v>20</v>
      </c>
      <c r="H9">
        <v>3</v>
      </c>
      <c r="I9">
        <v>50</v>
      </c>
      <c r="J9" t="s">
        <v>219</v>
      </c>
      <c r="K9" t="s">
        <v>217</v>
      </c>
      <c r="L9" t="s">
        <v>218</v>
      </c>
    </row>
    <row r="10" spans="1:12" x14ac:dyDescent="0.35">
      <c r="A10" t="s">
        <v>28</v>
      </c>
      <c r="B10" t="s">
        <v>27</v>
      </c>
      <c r="C10">
        <v>8</v>
      </c>
      <c r="D10">
        <v>9</v>
      </c>
      <c r="E10">
        <v>14</v>
      </c>
      <c r="F10">
        <v>16</v>
      </c>
      <c r="G10">
        <v>4</v>
      </c>
      <c r="H10">
        <v>3</v>
      </c>
      <c r="I10">
        <v>51</v>
      </c>
      <c r="J10" t="s">
        <v>219</v>
      </c>
      <c r="K10" t="s">
        <v>217</v>
      </c>
      <c r="L10" t="s">
        <v>216</v>
      </c>
    </row>
    <row r="11" spans="1:12" x14ac:dyDescent="0.35">
      <c r="A11" t="s">
        <v>34</v>
      </c>
      <c r="B11" t="s">
        <v>33</v>
      </c>
      <c r="C11">
        <v>15</v>
      </c>
      <c r="D11">
        <v>3</v>
      </c>
      <c r="E11">
        <v>11</v>
      </c>
      <c r="F11">
        <v>17</v>
      </c>
      <c r="G11">
        <v>9</v>
      </c>
      <c r="H11">
        <v>2</v>
      </c>
      <c r="I11">
        <v>55</v>
      </c>
      <c r="J11" t="s">
        <v>219</v>
      </c>
      <c r="K11" t="s">
        <v>217</v>
      </c>
      <c r="L11" t="s">
        <v>218</v>
      </c>
    </row>
    <row r="12" spans="1:12" x14ac:dyDescent="0.35">
      <c r="A12" t="s">
        <v>38</v>
      </c>
      <c r="B12" t="s">
        <v>37</v>
      </c>
      <c r="C12">
        <v>10</v>
      </c>
      <c r="D12">
        <v>5</v>
      </c>
      <c r="E12">
        <v>18</v>
      </c>
      <c r="F12">
        <v>13</v>
      </c>
      <c r="G12">
        <v>13</v>
      </c>
      <c r="H12">
        <v>2</v>
      </c>
      <c r="I12">
        <v>59</v>
      </c>
      <c r="J12" t="s">
        <v>219</v>
      </c>
      <c r="K12" t="s">
        <v>217</v>
      </c>
      <c r="L12" t="s">
        <v>218</v>
      </c>
    </row>
    <row r="13" spans="1:12" x14ac:dyDescent="0.35">
      <c r="A13" t="s">
        <v>36</v>
      </c>
      <c r="B13" t="s">
        <v>35</v>
      </c>
      <c r="C13">
        <v>7</v>
      </c>
      <c r="D13">
        <v>8</v>
      </c>
      <c r="E13">
        <v>20</v>
      </c>
      <c r="F13">
        <v>13</v>
      </c>
      <c r="G13">
        <v>13</v>
      </c>
      <c r="H13">
        <v>2</v>
      </c>
      <c r="I13">
        <v>61</v>
      </c>
      <c r="J13" t="s">
        <v>220</v>
      </c>
      <c r="K13" t="s">
        <v>217</v>
      </c>
      <c r="L13" t="s">
        <v>218</v>
      </c>
    </row>
    <row r="14" spans="1:12" x14ac:dyDescent="0.35">
      <c r="A14" t="s">
        <v>8</v>
      </c>
      <c r="B14" t="s">
        <v>7</v>
      </c>
      <c r="C14">
        <v>10</v>
      </c>
      <c r="D14">
        <v>12</v>
      </c>
      <c r="E14">
        <v>14</v>
      </c>
      <c r="F14">
        <v>10</v>
      </c>
      <c r="G14">
        <v>17</v>
      </c>
      <c r="H14">
        <v>2</v>
      </c>
      <c r="I14">
        <v>63</v>
      </c>
      <c r="J14" t="s">
        <v>220</v>
      </c>
      <c r="K14" t="s">
        <v>215</v>
      </c>
      <c r="L14" t="s">
        <v>216</v>
      </c>
    </row>
    <row r="15" spans="1:12" x14ac:dyDescent="0.35">
      <c r="A15" t="s">
        <v>14</v>
      </c>
      <c r="B15" t="s">
        <v>13</v>
      </c>
      <c r="C15">
        <v>19</v>
      </c>
      <c r="D15">
        <v>14</v>
      </c>
      <c r="E15">
        <v>18</v>
      </c>
      <c r="F15">
        <v>8</v>
      </c>
      <c r="G15">
        <v>6</v>
      </c>
      <c r="H15">
        <v>2</v>
      </c>
      <c r="I15">
        <v>65</v>
      </c>
      <c r="J15" t="s">
        <v>220</v>
      </c>
      <c r="K15" t="s">
        <v>217</v>
      </c>
      <c r="L15" t="s">
        <v>218</v>
      </c>
    </row>
    <row r="16" spans="1:12" x14ac:dyDescent="0.35">
      <c r="A16" t="s">
        <v>26</v>
      </c>
      <c r="B16" t="s">
        <v>25</v>
      </c>
      <c r="C16">
        <v>17</v>
      </c>
      <c r="D16">
        <v>10</v>
      </c>
      <c r="E16">
        <v>10</v>
      </c>
      <c r="F16">
        <v>13</v>
      </c>
      <c r="G16">
        <v>22</v>
      </c>
      <c r="H16">
        <v>2</v>
      </c>
      <c r="I16">
        <v>72</v>
      </c>
      <c r="J16" t="s">
        <v>221</v>
      </c>
      <c r="K16" t="s">
        <v>217</v>
      </c>
      <c r="L16" t="s">
        <v>218</v>
      </c>
    </row>
    <row r="17" spans="1:12" x14ac:dyDescent="0.35">
      <c r="A17" t="s">
        <v>2</v>
      </c>
      <c r="B17" t="s">
        <v>1</v>
      </c>
      <c r="C17">
        <v>18</v>
      </c>
      <c r="D17">
        <v>12</v>
      </c>
      <c r="E17">
        <v>14</v>
      </c>
      <c r="F17">
        <v>11</v>
      </c>
      <c r="G17">
        <v>18</v>
      </c>
      <c r="H17">
        <v>0</v>
      </c>
      <c r="I17">
        <v>73</v>
      </c>
      <c r="J17" t="s">
        <v>221</v>
      </c>
      <c r="K17" t="s">
        <v>217</v>
      </c>
      <c r="L17" t="s">
        <v>218</v>
      </c>
    </row>
    <row r="18" spans="1:12" x14ac:dyDescent="0.35">
      <c r="A18" t="s">
        <v>16</v>
      </c>
      <c r="B18" t="s">
        <v>15</v>
      </c>
      <c r="C18">
        <v>21</v>
      </c>
      <c r="D18">
        <v>21</v>
      </c>
      <c r="E18">
        <v>8</v>
      </c>
      <c r="F18">
        <v>5</v>
      </c>
      <c r="G18">
        <v>18</v>
      </c>
      <c r="H18">
        <v>2</v>
      </c>
      <c r="I18">
        <v>73</v>
      </c>
      <c r="J18" t="s">
        <v>221</v>
      </c>
      <c r="K18" t="s">
        <v>217</v>
      </c>
      <c r="L18" t="s">
        <v>218</v>
      </c>
    </row>
    <row r="19" spans="1:12" x14ac:dyDescent="0.35">
      <c r="A19" t="s">
        <v>40</v>
      </c>
      <c r="B19" t="s">
        <v>39</v>
      </c>
      <c r="C19">
        <v>12</v>
      </c>
      <c r="D19">
        <v>16</v>
      </c>
      <c r="E19">
        <v>13</v>
      </c>
      <c r="F19">
        <v>21</v>
      </c>
      <c r="G19">
        <v>13</v>
      </c>
      <c r="H19">
        <v>0</v>
      </c>
      <c r="I19">
        <v>75</v>
      </c>
      <c r="J19" t="s">
        <v>221</v>
      </c>
      <c r="K19" t="s">
        <v>217</v>
      </c>
      <c r="L19" t="s">
        <v>218</v>
      </c>
    </row>
    <row r="20" spans="1:12" x14ac:dyDescent="0.35">
      <c r="A20" t="s">
        <v>6</v>
      </c>
      <c r="B20" t="s">
        <v>5</v>
      </c>
      <c r="C20">
        <v>13</v>
      </c>
      <c r="D20">
        <v>16</v>
      </c>
      <c r="E20">
        <v>21</v>
      </c>
      <c r="F20">
        <v>20</v>
      </c>
      <c r="G20">
        <v>5</v>
      </c>
      <c r="H20">
        <v>1</v>
      </c>
      <c r="I20">
        <v>75</v>
      </c>
      <c r="J20" t="s">
        <v>221</v>
      </c>
      <c r="K20" t="s">
        <v>217</v>
      </c>
      <c r="L20" t="s">
        <v>218</v>
      </c>
    </row>
    <row r="21" spans="1:12" x14ac:dyDescent="0.35">
      <c r="A21" t="s">
        <v>20</v>
      </c>
      <c r="B21" t="s">
        <v>19</v>
      </c>
      <c r="C21">
        <v>19</v>
      </c>
      <c r="D21">
        <v>14</v>
      </c>
      <c r="E21">
        <v>22</v>
      </c>
      <c r="F21">
        <v>19</v>
      </c>
      <c r="G21">
        <v>2</v>
      </c>
      <c r="H21">
        <v>1</v>
      </c>
      <c r="I21">
        <v>76</v>
      </c>
      <c r="J21" t="s">
        <v>221</v>
      </c>
      <c r="K21" t="s">
        <v>215</v>
      </c>
      <c r="L21" t="s">
        <v>216</v>
      </c>
    </row>
    <row r="22" spans="1:12" x14ac:dyDescent="0.35">
      <c r="A22" t="s">
        <v>12</v>
      </c>
      <c r="B22" t="s">
        <v>11</v>
      </c>
      <c r="C22">
        <v>16</v>
      </c>
      <c r="D22">
        <v>21</v>
      </c>
      <c r="E22">
        <v>17</v>
      </c>
      <c r="F22">
        <v>21</v>
      </c>
      <c r="G22">
        <v>13</v>
      </c>
      <c r="H22">
        <v>0</v>
      </c>
      <c r="I22">
        <v>88</v>
      </c>
      <c r="J22" t="s">
        <v>221</v>
      </c>
      <c r="K22" t="s">
        <v>217</v>
      </c>
      <c r="L22" t="s">
        <v>218</v>
      </c>
    </row>
    <row r="23" spans="1:12" x14ac:dyDescent="0.35">
      <c r="A23" t="s">
        <v>18</v>
      </c>
      <c r="B23" t="s">
        <v>17</v>
      </c>
      <c r="C23">
        <v>22</v>
      </c>
      <c r="D23">
        <v>18</v>
      </c>
      <c r="E23">
        <v>11</v>
      </c>
      <c r="F23">
        <v>18</v>
      </c>
      <c r="G23">
        <v>21</v>
      </c>
      <c r="H23">
        <v>0</v>
      </c>
      <c r="I23">
        <v>90</v>
      </c>
      <c r="J23" t="s">
        <v>221</v>
      </c>
      <c r="K23" t="s">
        <v>217</v>
      </c>
      <c r="L2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47F9-567A-4340-9180-33955E67FEAC}">
  <dimension ref="A1:BQ73"/>
  <sheetViews>
    <sheetView topLeftCell="A43" zoomScale="106" zoomScaleNormal="106" workbookViewId="0">
      <selection activeCell="D58" sqref="D58"/>
    </sheetView>
    <sheetView topLeftCell="A10" workbookViewId="1">
      <selection activeCell="H52" activeCellId="1" sqref="H29:H30 H52:H53"/>
    </sheetView>
  </sheetViews>
  <sheetFormatPr defaultColWidth="8.984375E-2" defaultRowHeight="14.5" x14ac:dyDescent="0.35"/>
  <cols>
    <col min="1" max="1" width="4.36328125" style="1" bestFit="1" customWidth="1"/>
    <col min="2" max="2" width="70.54296875" style="1" hidden="1" customWidth="1"/>
    <col min="3" max="3" width="4.1796875" style="1" hidden="1" customWidth="1"/>
    <col min="4" max="4" width="42.453125" style="1" hidden="1" customWidth="1"/>
    <col min="5" max="5" width="12" style="1" hidden="1" customWidth="1"/>
    <col min="6" max="6" width="70.54296875" style="1" hidden="1" customWidth="1"/>
    <col min="7" max="7" width="4.1796875" style="1" hidden="1" customWidth="1"/>
    <col min="8" max="8" width="39.26953125" style="1" bestFit="1" customWidth="1"/>
    <col min="9" max="9" width="12" style="1" hidden="1" customWidth="1"/>
    <col min="10" max="10" width="70.54296875" style="1" hidden="1" customWidth="1"/>
    <col min="11" max="11" width="4.1796875" style="1" hidden="1" customWidth="1"/>
    <col min="12" max="12" width="39.26953125" style="1" bestFit="1" customWidth="1"/>
    <col min="13" max="13" width="10" style="1" hidden="1" customWidth="1"/>
    <col min="14" max="14" width="70.54296875" style="1" hidden="1" customWidth="1"/>
    <col min="15" max="15" width="4.1796875" style="1" hidden="1" customWidth="1"/>
    <col min="16" max="16" width="39.26953125" style="1" bestFit="1" customWidth="1"/>
    <col min="17" max="17" width="10" style="1" hidden="1" customWidth="1"/>
    <col min="18" max="18" width="70.54296875" style="1" hidden="1" customWidth="1"/>
    <col min="19" max="19" width="4.1796875" style="1" hidden="1" customWidth="1"/>
    <col min="20" max="20" width="39.26953125" style="1" bestFit="1" customWidth="1"/>
    <col min="21" max="21" width="12" style="1" hidden="1" customWidth="1"/>
    <col min="22" max="32" width="8.984375E-2" style="1"/>
    <col min="33" max="33" width="5.36328125" style="1" customWidth="1"/>
    <col min="34" max="65" width="8.984375E-2" style="1"/>
    <col min="66" max="66" width="0" style="1" hidden="1" customWidth="1"/>
    <col min="67" max="69" width="8.984375E-2" style="1" hidden="1" customWidth="1"/>
    <col min="70" max="117" width="8.984375E-2" style="1"/>
    <col min="118" max="118" width="6.08984375" style="1" customWidth="1"/>
    <col min="119" max="16384" width="8.984375E-2" style="1"/>
  </cols>
  <sheetData>
    <row r="1" spans="1:21" x14ac:dyDescent="0.35">
      <c r="B1" s="1" t="s">
        <v>259</v>
      </c>
      <c r="F1" s="1" t="s">
        <v>260</v>
      </c>
      <c r="J1" s="1" t="s">
        <v>261</v>
      </c>
      <c r="N1" s="1" t="s">
        <v>262</v>
      </c>
      <c r="R1" s="1" t="s">
        <v>263</v>
      </c>
    </row>
    <row r="2" spans="1:21" x14ac:dyDescent="0.35">
      <c r="A2" s="1" t="s">
        <v>266</v>
      </c>
      <c r="C2" s="1" t="s">
        <v>873</v>
      </c>
      <c r="D2" s="1" t="s">
        <v>690</v>
      </c>
      <c r="E2" s="1" t="s">
        <v>691</v>
      </c>
      <c r="G2" s="1" t="s">
        <v>873</v>
      </c>
      <c r="H2" s="1" t="s">
        <v>692</v>
      </c>
      <c r="I2" s="1" t="s">
        <v>693</v>
      </c>
      <c r="K2" s="1" t="s">
        <v>873</v>
      </c>
      <c r="L2" s="1" t="s">
        <v>694</v>
      </c>
      <c r="M2" s="1" t="s">
        <v>695</v>
      </c>
      <c r="O2" s="1" t="s">
        <v>873</v>
      </c>
      <c r="P2" s="1" t="s">
        <v>696</v>
      </c>
      <c r="Q2" s="1" t="s">
        <v>697</v>
      </c>
      <c r="S2" s="1" t="s">
        <v>873</v>
      </c>
      <c r="T2" s="1" t="s">
        <v>698</v>
      </c>
      <c r="U2" s="1" t="s">
        <v>699</v>
      </c>
    </row>
    <row r="3" spans="1:21" x14ac:dyDescent="0.35">
      <c r="A3" s="1" t="s">
        <v>47</v>
      </c>
      <c r="B3" s="1" t="s">
        <v>450</v>
      </c>
      <c r="C3" s="1" t="str">
        <f>MID(B3, FIND("_",B3, FIND("_",B3)+1)+1, FIND("+",B3)-FIND("_",B3, FIND("_",B3)+1)-1)</f>
        <v>Q3</v>
      </c>
      <c r="D3" s="1" t="str">
        <f>MID(B3, FIND("_",B3, FIND("_",B3)+1)+1, FIND("+",B3)-FIND("_",B3, FIND("_",B3)+1)-1)</f>
        <v>Q3</v>
      </c>
      <c r="E3" s="1" t="s">
        <v>745</v>
      </c>
      <c r="F3" s="1" t="s">
        <v>269</v>
      </c>
      <c r="G3" s="1" t="str">
        <f>MID(F3, FIND("_",F3, FIND("_",F3)+1)+1, FIND("+",F3)-FIND("_",F3, FIND("_",F3)+1)-1)</f>
        <v>Q21</v>
      </c>
      <c r="H3" s="47" t="str">
        <f>MID(F3, FIND("_",F3, FIND("_",F3)+1)+1, FIND("+",F3)-FIND("_",F3, FIND("_",F3)+1)-1)</f>
        <v>Q21</v>
      </c>
      <c r="I3" s="1" t="s">
        <v>764</v>
      </c>
      <c r="J3" s="1" t="s">
        <v>407</v>
      </c>
      <c r="K3" s="1" t="str">
        <f>MID(J3, FIND("_",J3, FIND("_",J3)+1)+1, FIND("+",J3)-FIND("_",J3, FIND("_",J3)+1)-1)</f>
        <v>Q1</v>
      </c>
      <c r="L3" s="12" t="str">
        <f>MID(J3, FIND("_",J3, FIND("_",J3)+1)+1, FIND("+",J3)-FIND("_",J3, FIND("_",J3)+1)-1)</f>
        <v>Q1</v>
      </c>
      <c r="M3" s="1" t="s">
        <v>778</v>
      </c>
      <c r="N3" s="1" t="s">
        <v>407</v>
      </c>
      <c r="O3" s="1" t="str">
        <f>MID(N3, FIND("_",N3, FIND("_",N3)+1)+1, FIND("+",N3)-FIND("_",N3, FIND("_",N3)+1)-1)</f>
        <v>Q1</v>
      </c>
      <c r="P3" s="12" t="str">
        <f>MID(N3, FIND("_",N3, FIND("_",N3)+1)+1, FIND("+",N3)-FIND("_",N3, FIND("_",N3)+1)-1)</f>
        <v>Q1</v>
      </c>
      <c r="Q3" s="1" t="s">
        <v>445</v>
      </c>
      <c r="R3" s="1" t="s">
        <v>446</v>
      </c>
      <c r="S3" s="1" t="str">
        <f>MID(R3, FIND("_",R3, FIND("_",R3)+1)+1, FIND("+",R3)-FIND("_",R3, FIND("_",R3)+1)-1)</f>
        <v>Q2</v>
      </c>
      <c r="T3" s="10" t="str">
        <f>MID(R3, FIND("_",R3, FIND("_",R3)+1)+1, FIND("+",R3)-FIND("_",R3, FIND("_",R3)+1)-1)</f>
        <v>Q2</v>
      </c>
      <c r="U3" s="1" t="s">
        <v>463</v>
      </c>
    </row>
    <row r="4" spans="1:21" x14ac:dyDescent="0.35">
      <c r="D4" s="1" t="str">
        <f>TRIM(RIGHT(B3, LEN(B3)-FIND("cluster",B3)-LEN("cluster")+1))</f>
        <v>Urban Hub - High Income (Upscale)</v>
      </c>
      <c r="H4" s="48" t="str">
        <f>TRIM(RIGHT(F3, LEN(F3)-FIND("cluster",F3)-LEN("cluster")+1))</f>
        <v>Residential - Western &amp; Top Income (Upscale)</v>
      </c>
      <c r="L4" s="16" t="str">
        <f>TRIM(RIGHT(J3, LEN(J3)-FIND("cluster",J3)-LEN("cluster")+1))</f>
        <v>Office - High Income (Upscale)</v>
      </c>
      <c r="P4" s="16" t="str">
        <f>TRIM(RIGHT(N3, LEN(N3)-FIND("cluster",N3)-LEN("cluster")+1))</f>
        <v>Office - High Income (Upscale)</v>
      </c>
      <c r="T4" s="20" t="str">
        <f>TRIM(RIGHT(R3, LEN(R3)-FIND("cluster",R3)-LEN("cluster")+1))</f>
        <v>Office - High Income (Upscale)</v>
      </c>
    </row>
    <row r="5" spans="1:21" x14ac:dyDescent="0.35">
      <c r="A5" s="1" t="s">
        <v>47</v>
      </c>
      <c r="B5" s="1" t="s">
        <v>267</v>
      </c>
      <c r="C5" s="1" t="str">
        <f t="shared" ref="C5:C35" si="0">MID(B5, FIND("_",B5, FIND("_",B5)+1)+1, FIND("+",B5)-FIND("_",B5, FIND("_",B5)+1)-1)</f>
        <v>Q1</v>
      </c>
      <c r="D5" s="1" t="str">
        <f>MID(B5, FIND("_",B5, FIND("_",B5)+1)+1, FIND("+",B5)-FIND("_",B5, FIND("_",B5)+1)-1)</f>
        <v>Q1</v>
      </c>
      <c r="E5" s="1" t="s">
        <v>286</v>
      </c>
      <c r="F5" s="1" t="s">
        <v>510</v>
      </c>
      <c r="G5" s="1" t="str">
        <f t="shared" ref="G5:G35" si="1">MID(F5, FIND("_",F5, FIND("_",F5)+1)+1, FIND("+",F5)-FIND("_",F5, FIND("_",F5)+1)-1)</f>
        <v>Q2</v>
      </c>
      <c r="H5" s="10" t="str">
        <f>MID(F5, FIND("_",F5, FIND("_",F5)+1)+1, FIND("+",F5)-FIND("_",F5, FIND("_",F5)+1)-1)</f>
        <v>Q2</v>
      </c>
      <c r="I5" s="1" t="s">
        <v>765</v>
      </c>
      <c r="J5" s="1" t="s">
        <v>270</v>
      </c>
      <c r="K5" s="1" t="str">
        <f t="shared" ref="K5:K35" si="2">MID(J5, FIND("_",J5, FIND("_",J5)+1)+1, FIND("+",J5)-FIND("_",J5, FIND("_",J5)+1)-1)</f>
        <v>Q3</v>
      </c>
      <c r="L5" s="11" t="str">
        <f>MID(J5, FIND("_",J5, FIND("_",J5)+1)+1, FIND("+",J5)-FIND("_",J5, FIND("_",J5)+1)-1)</f>
        <v>Q3</v>
      </c>
      <c r="M5" s="1" t="s">
        <v>383</v>
      </c>
      <c r="N5" s="1" t="s">
        <v>406</v>
      </c>
      <c r="O5" s="1" t="str">
        <f t="shared" ref="O5:O35" si="3">MID(N5, FIND("_",N5, FIND("_",N5)+1)+1, FIND("+",N5)-FIND("_",N5, FIND("_",N5)+1)-1)</f>
        <v>Q3</v>
      </c>
      <c r="P5" s="11" t="str">
        <f>MID(N5, FIND("_",N5, FIND("_",N5)+1)+1, FIND("+",N5)-FIND("_",N5, FIND("_",N5)+1)-1)</f>
        <v>Q3</v>
      </c>
      <c r="Q5" s="1" t="s">
        <v>444</v>
      </c>
      <c r="R5" s="1" t="s">
        <v>447</v>
      </c>
      <c r="S5" s="1" t="str">
        <f t="shared" ref="S5:S35" si="4">MID(R5, FIND("_",R5, FIND("_",R5)+1)+1, FIND("+",R5)-FIND("_",R5, FIND("_",R5)+1)-1)</f>
        <v>Q4</v>
      </c>
      <c r="T5" s="15" t="str">
        <f>MID(R5, FIND("_",R5, FIND("_",R5)+1)+1, FIND("+",R5)-FIND("_",R5, FIND("_",R5)+1)-1)</f>
        <v>Q4</v>
      </c>
      <c r="U5" s="1" t="s">
        <v>464</v>
      </c>
    </row>
    <row r="6" spans="1:21" x14ac:dyDescent="0.35">
      <c r="D6" s="1" t="str">
        <f>TRIM(RIGHT(B5, LEN(B5)-FIND("cluster",B5)-LEN("cluster")+1))</f>
        <v>Residential - Western &amp; Top Income (Upscale)</v>
      </c>
      <c r="H6" s="23" t="str">
        <f>TRIM(RIGHT(F5, LEN(F5)-FIND("cluster",F5)-LEN("cluster")+1))</f>
        <v>Office - Local (Wellcome)</v>
      </c>
      <c r="L6" s="24" t="str">
        <f>TRIM(RIGHT(J5, LEN(J5)-FIND("cluster",J5)-LEN("cluster")+1))</f>
        <v>Office - Local (Wellcome)</v>
      </c>
      <c r="P6" s="26" t="str">
        <f>TRIM(RIGHT(N5, LEN(N5)-FIND("scale",N5)-LEN("scale")+1))</f>
        <v>Upscales</v>
      </c>
      <c r="T6" s="31" t="str">
        <f>TRIM(RIGHT(R5, LEN(R5)-FIND("scale",R5)-LEN("scale")+1))</f>
        <v>Upscales</v>
      </c>
    </row>
    <row r="7" spans="1:21" x14ac:dyDescent="0.35">
      <c r="A7" s="1" t="s">
        <v>47</v>
      </c>
      <c r="B7" s="1" t="s">
        <v>451</v>
      </c>
      <c r="C7" s="1" t="str">
        <f t="shared" si="0"/>
        <v>Q3</v>
      </c>
      <c r="D7" s="1" t="str">
        <f>MID(B7, FIND("_",B7, FIND("_",B7)+1)+1, FIND("+",B7)-FIND("_",B7, FIND("_",B7)+1)-1)</f>
        <v>Q3</v>
      </c>
      <c r="E7" s="1" t="s">
        <v>746</v>
      </c>
      <c r="F7" s="1" t="s">
        <v>272</v>
      </c>
      <c r="G7" s="1" t="str">
        <f t="shared" si="1"/>
        <v>Q8</v>
      </c>
      <c r="H7" s="65" t="str">
        <f>MID(F7, FIND("_",F7, FIND("_",F7)+1)+1, FIND("+",F7)-FIND("_",F7, FIND("_",F7)+1)-1)</f>
        <v>Q8</v>
      </c>
      <c r="I7" s="1" t="s">
        <v>766</v>
      </c>
      <c r="J7" s="1" t="s">
        <v>267</v>
      </c>
      <c r="K7" s="1" t="str">
        <f t="shared" si="2"/>
        <v>Q1</v>
      </c>
      <c r="L7" s="68" t="str">
        <f>MID(J7, FIND("_",J7, FIND("_",J7)+1)+1, FIND("+",J7)-FIND("_",J7, FIND("_",J7)+1)-1)</f>
        <v>Q1</v>
      </c>
      <c r="M7" s="1" t="s">
        <v>779</v>
      </c>
      <c r="N7" s="1" t="s">
        <v>645</v>
      </c>
      <c r="O7" s="1" t="str">
        <f t="shared" si="3"/>
        <v>Q4</v>
      </c>
      <c r="P7" s="15" t="str">
        <f>MID(N7, FIND("_",N7, FIND("_",N7)+1)+1, FIND("+",N7)-FIND("_",N7, FIND("_",N7)+1)-1)</f>
        <v>Q4</v>
      </c>
      <c r="Q7" s="1" t="s">
        <v>790</v>
      </c>
      <c r="R7" s="1" t="s">
        <v>448</v>
      </c>
      <c r="S7" s="1" t="str">
        <f t="shared" si="4"/>
        <v>Q2</v>
      </c>
      <c r="T7" s="10" t="str">
        <f>MID(R7, FIND("_",R7, FIND("_",R7)+1)+1, FIND("+",R7)-FIND("_",R7, FIND("_",R7)+1)-1)</f>
        <v>Q2</v>
      </c>
      <c r="U7" s="1" t="s">
        <v>465</v>
      </c>
    </row>
    <row r="8" spans="1:21" x14ac:dyDescent="0.35">
      <c r="D8" s="1" t="str">
        <f>TRIM(RIGHT(B7, LEN(B7)-FIND("cluster",B7)-LEN("cluster")+1))</f>
        <v>Residential - Western &amp; Top Income (Upscale)</v>
      </c>
      <c r="H8" s="66" t="str">
        <f>TRIM(RIGHT(F7, LEN(F7)-FIND("cluster",F7)-LEN("cluster")+1))</f>
        <v>Residential - Western &amp; Top Income (Upscale)</v>
      </c>
      <c r="L8" s="17" t="str">
        <f>TRIM(RIGHT(J7, LEN(J7)-FIND("cluster",J7)-LEN("cluster")+1))</f>
        <v>Residential - Western &amp; Top Income (Upscale)</v>
      </c>
      <c r="P8" s="32" t="str">
        <f>TRIM(RIGHT(N7, LEN(N7)-FIND("cluster",N7)-LEN("cluster")+1))</f>
        <v>Urban Hub - High Income (Upscale)</v>
      </c>
      <c r="T8" s="21" t="str">
        <f>TRIM(RIGHT(R7, LEN(R7)-FIND("cluster",R7)-LEN("cluster")+1))</f>
        <v>Residential - Western &amp; Top Income (Upscale)</v>
      </c>
    </row>
    <row r="9" spans="1:21" x14ac:dyDescent="0.35">
      <c r="A9" s="1" t="s">
        <v>47</v>
      </c>
      <c r="B9" s="1" t="s">
        <v>268</v>
      </c>
      <c r="C9" s="1" t="str">
        <f t="shared" si="0"/>
        <v>Q1</v>
      </c>
      <c r="D9" s="1" t="str">
        <f>MID(B9, FIND("_",B9, FIND("_",B9)+1)+1, FIND("+",B9)-FIND("_",B9, FIND("_",B9)+1)-1)</f>
        <v>Q1</v>
      </c>
      <c r="E9" s="1" t="s">
        <v>287</v>
      </c>
      <c r="F9" s="1" t="s">
        <v>453</v>
      </c>
      <c r="G9" s="1" t="str">
        <f t="shared" si="1"/>
        <v>Q20</v>
      </c>
      <c r="H9" s="14" t="str">
        <f>MID(F9, FIND("_",F9, FIND("_",F9)+1)+1, FIND("+",F9)-FIND("_",F9, FIND("_",F9)+1)-1)</f>
        <v>Q20</v>
      </c>
      <c r="I9" s="1" t="s">
        <v>767</v>
      </c>
      <c r="J9" s="1" t="s">
        <v>405</v>
      </c>
      <c r="K9" s="1" t="str">
        <f t="shared" si="2"/>
        <v>Q19</v>
      </c>
      <c r="L9" s="37" t="str">
        <f>MID(J9, FIND("_",J9, FIND("_",J9)+1)+1, FIND("+",J9)-FIND("_",J9, FIND("_",J9)+1)-1)</f>
        <v>Q19</v>
      </c>
      <c r="M9" s="1" t="s">
        <v>780</v>
      </c>
      <c r="N9" s="1" t="s">
        <v>646</v>
      </c>
      <c r="O9" s="1" t="str">
        <f t="shared" si="3"/>
        <v>Q4</v>
      </c>
      <c r="P9" s="15" t="str">
        <f>MID(N9, FIND("_",N9, FIND("_",N9)+1)+1, FIND("+",N9)-FIND("_",N9, FIND("_",N9)+1)-1)</f>
        <v>Q4</v>
      </c>
      <c r="Q9" s="1" t="s">
        <v>791</v>
      </c>
      <c r="R9" s="1" t="s">
        <v>449</v>
      </c>
      <c r="S9" s="1" t="str">
        <f t="shared" si="4"/>
        <v>Q2</v>
      </c>
      <c r="T9" s="10" t="str">
        <f>MID(R9, FIND("_",R9, FIND("_",R9)+1)+1, FIND("+",R9)-FIND("_",R9, FIND("_",R9)+1)-1)</f>
        <v>Q2</v>
      </c>
      <c r="U9" s="1" t="s">
        <v>466</v>
      </c>
    </row>
    <row r="10" spans="1:21" x14ac:dyDescent="0.35">
      <c r="D10" s="1" t="str">
        <f>TRIM(RIGHT(B9, LEN(B9)-FIND("cluster",B9)-LEN("cluster")+1))</f>
        <v>Urban Hub - High Income (Upscale)</v>
      </c>
      <c r="H10" s="18" t="str">
        <f>TRIM(RIGHT(F9, LEN(F9)-FIND("scale",F9)-LEN("scale")+1))</f>
        <v>Upscales</v>
      </c>
      <c r="L10" s="38" t="str">
        <f>TRIM(RIGHT(J9, LEN(J9)-FIND("cluster",J9)-LEN("cluster")+1))</f>
        <v>Residential - Western &amp; Top Income (Upscale)</v>
      </c>
      <c r="P10" s="33" t="str">
        <f>TRIM(RIGHT(N9, LEN(N9)-FIND("cluster",N9)-LEN("cluster")+1))</f>
        <v>Residential - Western &amp; Top Income (Upscale)</v>
      </c>
      <c r="T10" s="29" t="str">
        <f>TRIM(RIGHT(R9, LEN(R9)-FIND("cluster",R9)-LEN("cluster")+1))</f>
        <v>Urban Hub - High Income (Upscale)</v>
      </c>
    </row>
    <row r="11" spans="1:21" x14ac:dyDescent="0.35">
      <c r="A11" s="1" t="s">
        <v>47</v>
      </c>
      <c r="B11" s="1" t="s">
        <v>269</v>
      </c>
      <c r="C11" s="1" t="str">
        <f t="shared" si="0"/>
        <v>Q21</v>
      </c>
      <c r="D11" s="1" t="str">
        <f>MID(B11, FIND("_",B11, FIND("_",B11)+1)+1, FIND("+",B11)-FIND("_",B11, FIND("_",B11)+1)-1)</f>
        <v>Q21</v>
      </c>
      <c r="E11" s="1" t="s">
        <v>288</v>
      </c>
      <c r="F11" s="1" t="s">
        <v>271</v>
      </c>
      <c r="G11" s="1" t="str">
        <f t="shared" si="1"/>
        <v>Q9</v>
      </c>
      <c r="H11" s="35" t="str">
        <f>MID(F11, FIND("_",F11, FIND("_",F11)+1)+1, FIND("+",F11)-FIND("_",F11, FIND("_",F11)+1)-1)</f>
        <v>Q9</v>
      </c>
      <c r="I11" s="1" t="s">
        <v>768</v>
      </c>
      <c r="J11" s="1" t="s">
        <v>402</v>
      </c>
      <c r="K11" s="1" t="str">
        <f t="shared" si="2"/>
        <v>Q12</v>
      </c>
      <c r="L11" s="41" t="str">
        <f>MID(J11, FIND("_",J11, FIND("_",J11)+1)+1, FIND("+",J11)-FIND("_",J11, FIND("_",J11)+1)-1)</f>
        <v>Q12</v>
      </c>
      <c r="M11" s="1" t="s">
        <v>781</v>
      </c>
      <c r="N11" s="1" t="s">
        <v>405</v>
      </c>
      <c r="O11" s="1" t="str">
        <f t="shared" si="3"/>
        <v>Q19</v>
      </c>
      <c r="P11" s="37" t="str">
        <f>MID(N11, FIND("_",N11, FIND("_",N11)+1)+1, FIND("+",N11)-FIND("_",N11, FIND("_",N11)+1)-1)</f>
        <v>Q19</v>
      </c>
      <c r="Q11" s="1" t="s">
        <v>443</v>
      </c>
      <c r="R11" s="1" t="s">
        <v>450</v>
      </c>
      <c r="S11" s="1" t="str">
        <f t="shared" si="4"/>
        <v>Q3</v>
      </c>
      <c r="T11" s="11" t="str">
        <f>MID(R11, FIND("_",R11, FIND("_",R11)+1)+1, FIND("+",R11)-FIND("_",R11, FIND("_",R11)+1)-1)</f>
        <v>Q3</v>
      </c>
      <c r="U11" s="1" t="s">
        <v>467</v>
      </c>
    </row>
    <row r="12" spans="1:21" x14ac:dyDescent="0.35">
      <c r="D12" s="1" t="str">
        <f>TRIM(RIGHT(B11, LEN(B11)-FIND("cluster",B11)-LEN("cluster")+1))</f>
        <v>Residential - Western &amp; Top Income (Upscale)</v>
      </c>
      <c r="H12" s="36" t="str">
        <f>TRIM(RIGHT(F11, LEN(F11)-FIND("cluster",F11)-LEN("cluster")+1))</f>
        <v>Residential - Western &amp; Top Income (Upscale)</v>
      </c>
      <c r="L12" s="42" t="str">
        <f>TRIM(RIGHT(J11, LEN(J11)-FIND("scale",J11)-LEN("scale")+1))</f>
        <v>Upscales</v>
      </c>
      <c r="P12" s="38" t="str">
        <f>TRIM(RIGHT(N11, LEN(N11)-FIND("cluster",N11)-LEN("cluster")+1))</f>
        <v>Residential - Western &amp; Top Income (Upscale)</v>
      </c>
      <c r="T12" s="30" t="str">
        <f>TRIM(RIGHT(R11, LEN(R11)-FIND("cluster",R11)-LEN("cluster")+1))</f>
        <v>Urban Hub - High Income (Upscale)</v>
      </c>
    </row>
    <row r="14" spans="1:21" x14ac:dyDescent="0.35">
      <c r="U14" s="1" t="s">
        <v>699</v>
      </c>
    </row>
    <row r="15" spans="1:21" x14ac:dyDescent="0.35">
      <c r="A15" s="1" t="s">
        <v>47</v>
      </c>
      <c r="B15" s="1" t="s">
        <v>270</v>
      </c>
      <c r="C15" s="1" t="str">
        <f t="shared" si="0"/>
        <v>Q3</v>
      </c>
      <c r="D15" s="1" t="str">
        <f>MID(B15, FIND("_",B15, FIND("_",B15)+1)+1, FIND("+",B15)-FIND("_",B15, FIND("_",B15)+1)-1)</f>
        <v>Q3</v>
      </c>
      <c r="E15" s="1" t="s">
        <v>289</v>
      </c>
      <c r="F15" s="1" t="s">
        <v>274</v>
      </c>
      <c r="G15" s="1" t="str">
        <f t="shared" si="1"/>
        <v>Q18</v>
      </c>
      <c r="H15" s="13" t="str">
        <f>MID(F15, FIND("_",F15, FIND("_",F15)+1)+1, FIND("+",F15)-FIND("_",F15, FIND("_",F15)+1)-1)</f>
        <v>Q18</v>
      </c>
      <c r="I15" s="1" t="s">
        <v>769</v>
      </c>
      <c r="J15" s="1" t="s">
        <v>403</v>
      </c>
      <c r="K15" s="1" t="str">
        <f t="shared" si="2"/>
        <v>Q9</v>
      </c>
      <c r="L15" s="35" t="str">
        <f>MID(J15, FIND("_",J15, FIND("_",J15)+1)+1, FIND("+",J15)-FIND("_",J15, FIND("_",J15)+1)-1)</f>
        <v>Q9</v>
      </c>
      <c r="M15" s="1" t="s">
        <v>782</v>
      </c>
      <c r="N15" s="1" t="s">
        <v>404</v>
      </c>
      <c r="O15" s="1" t="str">
        <f t="shared" si="3"/>
        <v>Q16</v>
      </c>
      <c r="P15" s="50" t="str">
        <f>MID(N15, FIND("_",N15, FIND("_",N15)+1)+1, FIND("+",N15)-FIND("_",N15, FIND("_",N15)+1)-1)</f>
        <v>Q16</v>
      </c>
      <c r="Q15" s="1" t="s">
        <v>442</v>
      </c>
      <c r="R15" s="1" t="s">
        <v>451</v>
      </c>
      <c r="S15" s="1" t="str">
        <f t="shared" si="4"/>
        <v>Q3</v>
      </c>
      <c r="T15" s="11" t="str">
        <f>MID(R15, FIND("_",R15, FIND("_",R15)+1)+1, FIND("+",R15)-FIND("_",R15, FIND("_",R15)+1)-1)</f>
        <v>Q3</v>
      </c>
      <c r="U15" s="1" t="s">
        <v>468</v>
      </c>
    </row>
    <row r="16" spans="1:21" x14ac:dyDescent="0.35">
      <c r="D16" s="1" t="str">
        <f>TRIM(RIGHT(B15, LEN(B15)-FIND("cluster",B15)-LEN("cluster")+1))</f>
        <v>Office - Local (Wellcome)</v>
      </c>
      <c r="H16" s="55" t="str">
        <f>TRIM(RIGHT(F15, LEN(F15)-FIND("cluster",F15)-LEN("cluster")+1))</f>
        <v>Residential - Western &amp; Top Income (Upscale)</v>
      </c>
      <c r="L16" s="39" t="str">
        <f>TRIM(RIGHT(J15, LEN(J15)-FIND("scale",J15)-LEN("scale")+1))</f>
        <v>Upscales</v>
      </c>
      <c r="P16" s="51" t="str">
        <f>TRIM(RIGHT(N15, LEN(N15)-FIND("cluster",N15)-LEN("cluster")+1))</f>
        <v>Residential - Western &amp; Top Income (Upscale)</v>
      </c>
      <c r="T16" s="28" t="str">
        <f>TRIM(RIGHT(R15, LEN(R15)-FIND("cluster",R15)-LEN("cluster")+1))</f>
        <v>Residential - Western &amp; Top Income (Upscale)</v>
      </c>
    </row>
    <row r="17" spans="1:21" x14ac:dyDescent="0.35">
      <c r="A17" s="1" t="s">
        <v>47</v>
      </c>
      <c r="B17" s="1" t="s">
        <v>271</v>
      </c>
      <c r="C17" s="1" t="str">
        <f t="shared" si="0"/>
        <v>Q9</v>
      </c>
      <c r="D17" s="1" t="str">
        <f>MID(B17, FIND("_",B17, FIND("_",B17)+1)+1, FIND("+",B17)-FIND("_",B17, FIND("_",B17)+1)-1)</f>
        <v>Q9</v>
      </c>
      <c r="E17" s="1" t="s">
        <v>290</v>
      </c>
      <c r="F17" s="1" t="s">
        <v>314</v>
      </c>
      <c r="G17" s="1" t="str">
        <f t="shared" si="1"/>
        <v>Q6</v>
      </c>
      <c r="H17" s="57" t="str">
        <f>MID(F17, FIND("_",F17, FIND("_",F17)+1)+1, FIND("+",F17)-FIND("_",F17, FIND("_",F17)+1)-1)</f>
        <v>Q6</v>
      </c>
      <c r="I17" s="1" t="s">
        <v>328</v>
      </c>
      <c r="J17" s="1" t="s">
        <v>360</v>
      </c>
      <c r="K17" s="1" t="str">
        <f t="shared" si="2"/>
        <v>Q23</v>
      </c>
      <c r="L17" s="1" t="str">
        <f>MID(J17, FIND("_",J17, FIND("_",J17)+1)+1, FIND("+",J17)-FIND("_",J17, FIND("_",J17)+1)-1)</f>
        <v>Q23</v>
      </c>
      <c r="M17" s="1" t="s">
        <v>382</v>
      </c>
      <c r="N17" s="1" t="s">
        <v>403</v>
      </c>
      <c r="O17" s="1" t="str">
        <f t="shared" si="3"/>
        <v>Q9</v>
      </c>
      <c r="P17" s="35" t="str">
        <f>MID(N17, FIND("_",N17, FIND("_",N17)+1)+1, FIND("+",N17)-FIND("_",N17, FIND("_",N17)+1)-1)</f>
        <v>Q9</v>
      </c>
      <c r="Q17" s="1" t="s">
        <v>441</v>
      </c>
      <c r="R17" s="1" t="s">
        <v>269</v>
      </c>
      <c r="S17" s="1" t="str">
        <f t="shared" si="4"/>
        <v>Q21</v>
      </c>
      <c r="T17" s="47" t="str">
        <f>MID(R17, FIND("_",R17, FIND("_",R17)+1)+1, FIND("+",R17)-FIND("_",R17, FIND("_",R17)+1)-1)</f>
        <v>Q21</v>
      </c>
      <c r="U17" s="1" t="s">
        <v>469</v>
      </c>
    </row>
    <row r="18" spans="1:21" x14ac:dyDescent="0.35">
      <c r="D18" s="1" t="str">
        <f>TRIM(RIGHT(B17, LEN(B17)-FIND("cluster",B17)-LEN("cluster")+1))</f>
        <v>Residential - Western &amp; Top Income (Upscale)</v>
      </c>
      <c r="H18" s="58" t="str">
        <f>TRIM(RIGHT(F17, LEN(F17)-FIND("scale",F17)-LEN("scale")+1))</f>
        <v>Upscales</v>
      </c>
      <c r="L18" s="1" t="str">
        <f>TRIM(RIGHT(J17, LEN(J17)-FIND("cluster",J17)-LEN("cluster")+1))</f>
        <v>Urban Hub - Local (Wellcome)</v>
      </c>
      <c r="P18" s="39" t="str">
        <f>TRIM(RIGHT(N17, LEN(N17)-FIND("scale",N17)-LEN("scale")+1))</f>
        <v>Upscales</v>
      </c>
      <c r="T18" s="48" t="str">
        <f>TRIM(RIGHT(R17, LEN(R17)-FIND("cluster",R17)-LEN("cluster")+1))</f>
        <v>Residential - Western &amp; Top Income (Upscale)</v>
      </c>
    </row>
    <row r="19" spans="1:21" x14ac:dyDescent="0.35">
      <c r="A19" s="1" t="s">
        <v>47</v>
      </c>
      <c r="B19" s="1" t="s">
        <v>272</v>
      </c>
      <c r="C19" s="1" t="str">
        <f t="shared" si="0"/>
        <v>Q8</v>
      </c>
      <c r="D19" s="1" t="str">
        <f>MID(B19, FIND("_",B19, FIND("_",B19)+1)+1, FIND("+",B19)-FIND("_",B19, FIND("_",B19)+1)-1)</f>
        <v>Q8</v>
      </c>
      <c r="E19" s="1" t="s">
        <v>291</v>
      </c>
      <c r="F19" s="1" t="s">
        <v>456</v>
      </c>
      <c r="G19" s="1" t="str">
        <f t="shared" si="1"/>
        <v>Q10</v>
      </c>
      <c r="H19" s="46" t="str">
        <f>MID(F19, FIND("_",F19, FIND("_",F19)+1)+1, FIND("+",F19)-FIND("_",F19, FIND("_",F19)+1)-1)</f>
        <v>Q10</v>
      </c>
      <c r="I19" s="1" t="s">
        <v>770</v>
      </c>
      <c r="J19" s="1" t="s">
        <v>395</v>
      </c>
      <c r="K19" s="1" t="str">
        <f t="shared" si="2"/>
        <v>Q18</v>
      </c>
      <c r="L19" s="13" t="str">
        <f>MID(J19, FIND("_",J19, FIND("_",J19)+1)+1, FIND("+",J19)-FIND("_",J19, FIND("_",J19)+1)-1)</f>
        <v>Q18</v>
      </c>
      <c r="M19" s="1" t="s">
        <v>783</v>
      </c>
      <c r="N19" s="1" t="s">
        <v>402</v>
      </c>
      <c r="O19" s="1" t="str">
        <f t="shared" si="3"/>
        <v>Q12</v>
      </c>
      <c r="P19" s="41" t="str">
        <f>MID(N19, FIND("_",N19, FIND("_",N19)+1)+1, FIND("+",N19)-FIND("_",N19, FIND("_",N19)+1)-1)</f>
        <v>Q12</v>
      </c>
      <c r="Q19" s="1" t="s">
        <v>440</v>
      </c>
      <c r="R19" s="1" t="s">
        <v>272</v>
      </c>
      <c r="S19" s="1" t="str">
        <f t="shared" si="4"/>
        <v>Q8</v>
      </c>
      <c r="T19" s="52" t="str">
        <f>MID(R19, FIND("_",R19, FIND("_",R19)+1)+1, FIND("+",R19)-FIND("_",R19, FIND("_",R19)+1)-1)</f>
        <v>Q8</v>
      </c>
      <c r="U19" s="1" t="s">
        <v>470</v>
      </c>
    </row>
    <row r="20" spans="1:21" x14ac:dyDescent="0.35">
      <c r="D20" s="1" t="str">
        <f>TRIM(RIGHT(B19, LEN(B19)-FIND("cluster",B19)-LEN("cluster")+1))</f>
        <v>Residential - Western &amp; Top Income (Upscale)</v>
      </c>
      <c r="H20" s="59" t="str">
        <f>TRIM(RIGHT(F19, LEN(F19)-FIND("scale",F19)-LEN("scale")+1))</f>
        <v>Upscales</v>
      </c>
      <c r="L20" s="56" t="str">
        <f>TRIM(RIGHT(J19, LEN(J19)-FIND("scale",J19)-LEN("scale")+1))</f>
        <v>Upscales</v>
      </c>
      <c r="P20" s="42" t="str">
        <f>TRIM(RIGHT(N19, LEN(N19)-FIND("scale",N19)-LEN("scale")+1))</f>
        <v>Upscales</v>
      </c>
      <c r="T20" s="53" t="str">
        <f>TRIM(RIGHT(R19, LEN(R19)-FIND("cluster",R19)-LEN("cluster")+1))</f>
        <v>Residential - Western &amp; Top Income (Upscale)</v>
      </c>
    </row>
    <row r="21" spans="1:21" x14ac:dyDescent="0.35">
      <c r="A21" s="1" t="s">
        <v>47</v>
      </c>
      <c r="B21" s="1" t="s">
        <v>273</v>
      </c>
      <c r="C21" s="1" t="str">
        <f t="shared" si="0"/>
        <v>Q16</v>
      </c>
      <c r="D21" s="1" t="str">
        <f>MID(B21, FIND("_",B21, FIND("_",B21)+1)+1, FIND("+",B21)-FIND("_",B21, FIND("_",B21)+1)-1)</f>
        <v>Q16</v>
      </c>
      <c r="E21" s="1" t="s">
        <v>292</v>
      </c>
      <c r="F21" s="1" t="s">
        <v>315</v>
      </c>
      <c r="G21" s="1" t="str">
        <f t="shared" si="1"/>
        <v>Q21</v>
      </c>
      <c r="H21" s="47" t="str">
        <f>MID(F21, FIND("_",F21, FIND("_",F21)+1)+1, FIND("+",F21)-FIND("_",F21, FIND("_",F21)+1)-1)</f>
        <v>Q21</v>
      </c>
      <c r="I21" s="1" t="s">
        <v>329</v>
      </c>
      <c r="J21" s="1" t="s">
        <v>359</v>
      </c>
      <c r="K21" s="1" t="str">
        <f t="shared" si="2"/>
        <v>Q29</v>
      </c>
      <c r="L21" s="1" t="str">
        <f>MID(J21, FIND("_",J21, FIND("_",J21)+1)+1, FIND("+",J21)-FIND("_",J21, FIND("_",J21)+1)-1)</f>
        <v>Q29</v>
      </c>
      <c r="M21" s="1" t="s">
        <v>381</v>
      </c>
      <c r="N21" s="1" t="s">
        <v>401</v>
      </c>
      <c r="O21" s="1" t="str">
        <f t="shared" si="3"/>
        <v>Q8</v>
      </c>
      <c r="P21" s="52" t="str">
        <f>MID(N21, FIND("_",N21, FIND("_",N21)+1)+1, FIND("+",N21)-FIND("_",N21, FIND("_",N21)+1)-1)</f>
        <v>Q8</v>
      </c>
      <c r="Q21" s="1" t="s">
        <v>439</v>
      </c>
      <c r="R21" s="1" t="s">
        <v>452</v>
      </c>
      <c r="S21" s="1" t="str">
        <f t="shared" si="4"/>
        <v>Q19</v>
      </c>
      <c r="T21" s="37" t="str">
        <f>MID(R21, FIND("_",R21, FIND("_",R21)+1)+1, FIND("+",R21)-FIND("_",R21, FIND("_",R21)+1)-1)</f>
        <v>Q19</v>
      </c>
      <c r="U21" s="1" t="s">
        <v>471</v>
      </c>
    </row>
    <row r="22" spans="1:21" x14ac:dyDescent="0.35">
      <c r="D22" s="1" t="str">
        <f>TRIM(RIGHT(B21, LEN(B21)-FIND("scale",B21)-LEN("scale")+1))</f>
        <v>Upscales</v>
      </c>
      <c r="H22" s="49" t="str">
        <f>TRIM(RIGHT(F21, LEN(F21)-FIND("cluster",F21)-LEN("cluster")+1))</f>
        <v>Residential - High Income (Wellcome)</v>
      </c>
      <c r="L22" s="1" t="str">
        <f>TRIM(RIGHT(J21, LEN(J21)-FIND("cluster",J21)-LEN("cluster")+1))</f>
        <v>Urban Hub - Local (Wellcome)</v>
      </c>
      <c r="P22" s="54" t="str">
        <f>TRIM(RIGHT(N21, LEN(N21)-FIND("scale",N21)-LEN("scale")+1))</f>
        <v>Upscales</v>
      </c>
      <c r="T22" s="40" t="str">
        <f>TRIM(RIGHT(R21, LEN(R21)-FIND("scale",R21)-LEN("scale")+1))</f>
        <v>Upscales</v>
      </c>
    </row>
    <row r="23" spans="1:21" x14ac:dyDescent="0.35">
      <c r="A23" s="1" t="s">
        <v>47</v>
      </c>
      <c r="B23" s="1" t="s">
        <v>454</v>
      </c>
      <c r="C23" s="1" t="str">
        <f t="shared" si="0"/>
        <v>Q12</v>
      </c>
      <c r="D23" s="1" t="str">
        <f>MID(B23, FIND("_",B23, FIND("_",B23)+1)+1, FIND("+",B23)-FIND("_",B23, FIND("_",B23)+1)-1)</f>
        <v>Q12</v>
      </c>
      <c r="E23" s="1" t="s">
        <v>747</v>
      </c>
      <c r="F23" s="1" t="s">
        <v>316</v>
      </c>
      <c r="G23" s="1" t="str">
        <f t="shared" si="1"/>
        <v>Q25</v>
      </c>
      <c r="H23" s="71" t="str">
        <f>MID(F23, FIND("_",F23, FIND("_",F23)+1)+1, FIND("+",F23)-FIND("_",F23, FIND("_",F23)+1)-1)</f>
        <v>Q25</v>
      </c>
      <c r="I23" s="1" t="s">
        <v>330</v>
      </c>
      <c r="J23" s="1" t="s">
        <v>399</v>
      </c>
      <c r="K23" s="1" t="str">
        <f t="shared" si="2"/>
        <v>Q21</v>
      </c>
      <c r="L23" s="47" t="str">
        <f>MID(J23, FIND("_",J23, FIND("_",J23)+1)+1, FIND("+",J23)-FIND("_",J23, FIND("_",J23)+1)-1)</f>
        <v>Q21</v>
      </c>
      <c r="M23" s="1" t="s">
        <v>784</v>
      </c>
      <c r="N23" s="1" t="s">
        <v>507</v>
      </c>
      <c r="O23" s="1" t="str">
        <f t="shared" si="3"/>
        <v>Q20</v>
      </c>
      <c r="P23" s="14" t="str">
        <f>MID(N23, FIND("_",N23, FIND("_",N23)+1)+1, FIND("+",N23)-FIND("_",N23, FIND("_",N23)+1)-1)</f>
        <v>Q20</v>
      </c>
      <c r="Q23" s="1" t="s">
        <v>792</v>
      </c>
      <c r="R23" s="1" t="s">
        <v>274</v>
      </c>
      <c r="S23" s="1" t="str">
        <f t="shared" si="4"/>
        <v>Q18</v>
      </c>
      <c r="T23" s="13" t="str">
        <f>MID(R23, FIND("_",R23, FIND("_",R23)+1)+1, FIND("+",R23)-FIND("_",R23, FIND("_",R23)+1)-1)</f>
        <v>Q18</v>
      </c>
      <c r="U23" s="1" t="s">
        <v>472</v>
      </c>
    </row>
    <row r="24" spans="1:21" x14ac:dyDescent="0.35">
      <c r="D24" s="1" t="str">
        <f>TRIM(RIGHT(B23, LEN(B23)-FIND("cluster",B23)-LEN("cluster")+1))</f>
        <v>Residential - Western &amp; Top Income (Upscale)</v>
      </c>
      <c r="H24" s="72" t="str">
        <f>TRIM(RIGHT(F23, LEN(F23)-FIND("cluster",F23)-LEN("cluster")+1))</f>
        <v>Urban Hub - Local (Wellcome)</v>
      </c>
      <c r="L24" s="47" t="str">
        <f>TRIM(RIGHT(J23, LEN(J23)-FIND("scale",J23)-LEN("scale")+1))</f>
        <v>Upscales</v>
      </c>
      <c r="P24" s="19" t="str">
        <f>TRIM(RIGHT(N23, LEN(N23)-FIND("cluster",N23)-LEN("cluster")+1))</f>
        <v>Residential - Western &amp; Top Income (Upscale)</v>
      </c>
      <c r="T24" s="55" t="str">
        <f>TRIM(RIGHT(R23, LEN(R23)-FIND("cluster",R23)-LEN("cluster")+1))</f>
        <v>Residential - Western &amp; Top Income (Upscale)</v>
      </c>
    </row>
    <row r="25" spans="1:21" x14ac:dyDescent="0.35">
      <c r="D25" s="1" t="s">
        <v>259</v>
      </c>
      <c r="H25" s="1" t="s">
        <v>260</v>
      </c>
      <c r="L25" s="1" t="s">
        <v>261</v>
      </c>
      <c r="P25" s="1" t="s">
        <v>262</v>
      </c>
      <c r="T25" s="1" t="s">
        <v>263</v>
      </c>
    </row>
    <row r="26" spans="1:21" x14ac:dyDescent="0.35">
      <c r="A26" s="1" t="s">
        <v>266</v>
      </c>
      <c r="C26" s="1" t="s">
        <v>873</v>
      </c>
      <c r="D26" s="1" t="s">
        <v>690</v>
      </c>
      <c r="E26" s="1" t="s">
        <v>691</v>
      </c>
      <c r="G26" s="1" t="s">
        <v>873</v>
      </c>
      <c r="H26" s="1" t="s">
        <v>692</v>
      </c>
      <c r="I26" s="1" t="s">
        <v>693</v>
      </c>
      <c r="K26" s="1" t="s">
        <v>873</v>
      </c>
      <c r="L26" s="1" t="s">
        <v>694</v>
      </c>
      <c r="M26" s="1" t="s">
        <v>695</v>
      </c>
      <c r="O26" s="1" t="s">
        <v>873</v>
      </c>
      <c r="P26" s="1" t="s">
        <v>696</v>
      </c>
      <c r="Q26" s="1" t="s">
        <v>697</v>
      </c>
      <c r="S26" s="1" t="s">
        <v>873</v>
      </c>
      <c r="T26" s="1" t="s">
        <v>698</v>
      </c>
      <c r="U26" s="1" t="s">
        <v>699</v>
      </c>
    </row>
    <row r="27" spans="1:21" x14ac:dyDescent="0.35">
      <c r="A27" s="1" t="s">
        <v>47</v>
      </c>
      <c r="B27" s="1" t="s">
        <v>274</v>
      </c>
      <c r="C27" s="1" t="str">
        <f t="shared" si="0"/>
        <v>Q18</v>
      </c>
      <c r="D27" s="1" t="str">
        <f>MID(B27, FIND("_",B27, FIND("_",B27)+1)+1, FIND("+",B27)-FIND("_",B27, FIND("_",B27)+1)-1)</f>
        <v>Q18</v>
      </c>
      <c r="E27" s="1" t="s">
        <v>293</v>
      </c>
      <c r="F27" s="1" t="s">
        <v>317</v>
      </c>
      <c r="G27" s="1" t="str">
        <f t="shared" si="1"/>
        <v>Q21</v>
      </c>
      <c r="H27" s="47" t="str">
        <f>MID(F27, FIND("_",F27, FIND("_",F27)+1)+1, FIND("+",F27)-FIND("_",F27, FIND("_",F27)+1)-1)</f>
        <v>Q21</v>
      </c>
      <c r="I27" s="1" t="s">
        <v>331</v>
      </c>
      <c r="J27" s="1" t="s">
        <v>322</v>
      </c>
      <c r="K27" s="1" t="str">
        <f t="shared" si="2"/>
        <v>Q9</v>
      </c>
      <c r="L27" s="35" t="str">
        <f>MID(J27, FIND("_",J27, FIND("_",J27)+1)+1, FIND("+",J27)-FIND("_",J27, FIND("_",J27)+1)-1)</f>
        <v>Q9</v>
      </c>
      <c r="M27" s="1" t="s">
        <v>380</v>
      </c>
      <c r="N27" s="1" t="s">
        <v>400</v>
      </c>
      <c r="O27" s="1" t="str">
        <f t="shared" si="3"/>
        <v>Q7</v>
      </c>
      <c r="P27" s="1" t="str">
        <f>MID(N27, FIND("_",N27, FIND("_",N27)+1)+1, FIND("+",N27)-FIND("_",N27, FIND("_",N27)+1)-1)</f>
        <v>Q7</v>
      </c>
      <c r="Q27" s="1" t="s">
        <v>438</v>
      </c>
      <c r="R27" s="1" t="s">
        <v>453</v>
      </c>
      <c r="S27" s="1" t="str">
        <f t="shared" si="4"/>
        <v>Q20</v>
      </c>
      <c r="T27" s="14" t="str">
        <f>MID(R27, FIND("_",R27, FIND("_",R27)+1)+1, FIND("+",R27)-FIND("_",R27, FIND("_",R27)+1)-1)</f>
        <v>Q20</v>
      </c>
      <c r="U27" s="1" t="s">
        <v>473</v>
      </c>
    </row>
    <row r="28" spans="1:21" x14ac:dyDescent="0.35">
      <c r="D28" s="1" t="str">
        <f>TRIM(RIGHT(B27, LEN(B27)-FIND("cluster",B27)-LEN("cluster")+1))</f>
        <v>Residential - Western &amp; Top Income (Upscale)</v>
      </c>
      <c r="H28" s="75" t="str">
        <f>TRIM(RIGHT(F27, LEN(F27)-FIND("cluster",F27)-LEN("cluster")+1))</f>
        <v>Urban Hub - Local (Wellcome)</v>
      </c>
      <c r="L28" s="77" t="str">
        <f>TRIM(RIGHT(J27, LEN(J27)-FIND("cluster",J27)-LEN("cluster")+1))</f>
        <v>Urban Hub - Local (Wellcome)</v>
      </c>
      <c r="P28" s="1" t="str">
        <f>TRIM(RIGHT(N27, LEN(N27)-FIND("cluster",N27)-LEN("cluster")+1))</f>
        <v>Residential - Western &amp; Top Income (Upscale)</v>
      </c>
      <c r="T28" s="18" t="str">
        <f>TRIM(RIGHT(R27, LEN(R27)-FIND("scale",R27)-LEN("scale")+1))</f>
        <v>Upscales</v>
      </c>
    </row>
    <row r="29" spans="1:21" x14ac:dyDescent="0.35">
      <c r="A29" s="1" t="s">
        <v>47</v>
      </c>
      <c r="B29" s="1" t="s">
        <v>452</v>
      </c>
      <c r="C29" s="1" t="str">
        <f t="shared" si="0"/>
        <v>Q19</v>
      </c>
      <c r="D29" s="1" t="str">
        <f>MID(B29, FIND("_",B29, FIND("_",B29)+1)+1, FIND("+",B29)-FIND("_",B29, FIND("_",B29)+1)-1)</f>
        <v>Q19</v>
      </c>
      <c r="E29" s="1" t="s">
        <v>748</v>
      </c>
      <c r="F29" s="1" t="s">
        <v>318</v>
      </c>
      <c r="G29" s="1" t="str">
        <f t="shared" si="1"/>
        <v>Q15</v>
      </c>
      <c r="H29" s="1" t="str">
        <f>MID(F29, FIND("_",F29, FIND("_",F29)+1)+1, FIND("+",F29)-FIND("_",F29, FIND("_",F29)+1)-1)</f>
        <v>Q15</v>
      </c>
      <c r="I29" s="1" t="s">
        <v>332</v>
      </c>
      <c r="J29" s="1" t="s">
        <v>278</v>
      </c>
      <c r="K29" s="1" t="str">
        <f t="shared" si="2"/>
        <v>Q20</v>
      </c>
      <c r="L29" s="14" t="str">
        <f>MID(J29, FIND("_",J29, FIND("_",J29)+1)+1, FIND("+",J29)-FIND("_",J29, FIND("_",J29)+1)-1)</f>
        <v>Q20</v>
      </c>
      <c r="M29" s="1" t="s">
        <v>379</v>
      </c>
      <c r="N29" s="1" t="s">
        <v>267</v>
      </c>
      <c r="O29" s="1" t="str">
        <f t="shared" si="3"/>
        <v>Q1</v>
      </c>
      <c r="P29" s="12" t="str">
        <f>MID(N29, FIND("_",N29, FIND("_",N29)+1)+1, FIND("+",N29)-FIND("_",N29, FIND("_",N29)+1)-1)</f>
        <v>Q1</v>
      </c>
      <c r="Q29" s="1" t="s">
        <v>793</v>
      </c>
      <c r="R29" s="1" t="s">
        <v>454</v>
      </c>
      <c r="S29" s="1" t="str">
        <f t="shared" si="4"/>
        <v>Q12</v>
      </c>
      <c r="T29" s="41" t="str">
        <f>MID(R29, FIND("_",R29, FIND("_",R29)+1)+1, FIND("+",R29)-FIND("_",R29, FIND("_",R29)+1)-1)</f>
        <v>Q12</v>
      </c>
      <c r="U29" s="1" t="s">
        <v>474</v>
      </c>
    </row>
    <row r="30" spans="1:21" x14ac:dyDescent="0.35">
      <c r="D30" s="1" t="str">
        <f>TRIM(RIGHT(B29, LEN(B29)-FIND("scale",B29)-LEN("scale")+1))</f>
        <v>Upscales</v>
      </c>
      <c r="H30" s="1" t="str">
        <f>TRIM(RIGHT(F29, LEN(F29)-FIND("cluster",F29)-LEN("cluster")+1))</f>
        <v>Urban Hub - Local (Wellcome)</v>
      </c>
      <c r="L30" s="73" t="str">
        <f>TRIM(RIGHT(J29, LEN(J29)-FIND("cluster",J29)-LEN("cluster")+1))</f>
        <v>Urban Hub - Local (Wellcome)</v>
      </c>
      <c r="P30" s="17" t="str">
        <f>TRIM(RIGHT(N29, LEN(N29)-FIND("cluster",N29)-LEN("cluster")+1))</f>
        <v>Residential - Western &amp; Top Income (Upscale)</v>
      </c>
      <c r="T30" s="44" t="str">
        <f>TRIM(RIGHT(R29, LEN(R29)-FIND("cluster",R29)-LEN("cluster")+1))</f>
        <v>Residential - Western &amp; Top Income (Upscale)</v>
      </c>
    </row>
    <row r="31" spans="1:21" x14ac:dyDescent="0.35">
      <c r="A31" s="1" t="s">
        <v>47</v>
      </c>
      <c r="B31" s="1" t="s">
        <v>275</v>
      </c>
      <c r="C31" s="1" t="str">
        <f t="shared" si="0"/>
        <v>Q15</v>
      </c>
      <c r="D31" s="1" t="str">
        <f>MID(B31, FIND("_",B31, FIND("_",B31)+1)+1, FIND("+",B31)-FIND("_",B31, FIND("_",B31)+1)-1)</f>
        <v>Q15</v>
      </c>
      <c r="E31" s="1" t="s">
        <v>294</v>
      </c>
      <c r="F31" s="1" t="s">
        <v>277</v>
      </c>
      <c r="G31" s="1" t="str">
        <f t="shared" si="1"/>
        <v>Q20</v>
      </c>
      <c r="H31" s="14" t="str">
        <f>MID(F31, FIND("_",F31, FIND("_",F31)+1)+1, FIND("+",F31)-FIND("_",F31, FIND("_",F31)+1)-1)</f>
        <v>Q20</v>
      </c>
      <c r="I31" s="1" t="s">
        <v>333</v>
      </c>
      <c r="J31" s="1" t="s">
        <v>358</v>
      </c>
      <c r="K31" s="1" t="str">
        <f t="shared" si="2"/>
        <v>Q5</v>
      </c>
      <c r="L31" s="1" t="str">
        <f>MID(J31, FIND("_",J31, FIND("_",J31)+1)+1, FIND("+",J31)-FIND("_",J31, FIND("_",J31)+1)-1)</f>
        <v>Q5</v>
      </c>
      <c r="M31" s="1" t="s">
        <v>378</v>
      </c>
      <c r="N31" s="1" t="s">
        <v>399</v>
      </c>
      <c r="O31" s="1" t="str">
        <f t="shared" si="3"/>
        <v>Q21</v>
      </c>
      <c r="P31" s="47" t="str">
        <f>MID(N31, FIND("_",N31, FIND("_",N31)+1)+1, FIND("+",N31)-FIND("_",N31, FIND("_",N31)+1)-1)</f>
        <v>Q21</v>
      </c>
      <c r="Q31" s="1" t="s">
        <v>437</v>
      </c>
      <c r="R31" s="1" t="s">
        <v>271</v>
      </c>
      <c r="S31" s="1" t="str">
        <f t="shared" si="4"/>
        <v>Q9</v>
      </c>
      <c r="T31" s="35" t="str">
        <f>MID(R31, FIND("_",R31, FIND("_",R31)+1)+1, FIND("+",R31)-FIND("_",R31, FIND("_",R31)+1)-1)</f>
        <v>Q9</v>
      </c>
      <c r="U31" s="1" t="s">
        <v>475</v>
      </c>
    </row>
    <row r="32" spans="1:21" x14ac:dyDescent="0.35">
      <c r="D32" s="1" t="str">
        <f>TRIM(RIGHT(B31, LEN(B31)-FIND("cluster",B31)-LEN("cluster")+1))</f>
        <v>Residential - Western &amp; Top Income (Upscale)</v>
      </c>
      <c r="H32" s="19" t="str">
        <f>TRIM(RIGHT(F31, LEN(F31)-FIND("cluster",F31)-LEN("cluster")+1))</f>
        <v>Residential - High Income (Wellcome)</v>
      </c>
      <c r="L32" s="1" t="str">
        <f>TRIM(RIGHT(J31, LEN(J31)-FIND("cluster",J31)-LEN("cluster")+1))</f>
        <v>Urban Hub - Local (Wellcome)</v>
      </c>
      <c r="P32" s="76" t="str">
        <f>TRIM(RIGHT(N31, LEN(N31)-FIND("scale",N31)-LEN("scale")+1))</f>
        <v>Upscales</v>
      </c>
      <c r="T32" s="36" t="str">
        <f>TRIM(RIGHT(R31, LEN(R31)-FIND("cluster",R31)-LEN("cluster")+1))</f>
        <v>Residential - Western &amp; Top Income (Upscale)</v>
      </c>
    </row>
    <row r="33" spans="1:21" x14ac:dyDescent="0.35">
      <c r="A33" s="1" t="s">
        <v>47</v>
      </c>
      <c r="B33" s="1" t="s">
        <v>276</v>
      </c>
      <c r="C33" s="1" t="str">
        <f t="shared" si="0"/>
        <v>Q6</v>
      </c>
      <c r="D33" s="1" t="str">
        <f>MID(B33, FIND("_",B33, FIND("_",B33)+1)+1, FIND("+",B33)-FIND("_",B33, FIND("_",B33)+1)-1)</f>
        <v>Q6</v>
      </c>
      <c r="E33" s="1" t="s">
        <v>295</v>
      </c>
      <c r="F33" s="1" t="s">
        <v>319</v>
      </c>
      <c r="G33" s="1" t="str">
        <f t="shared" si="1"/>
        <v>Q19</v>
      </c>
      <c r="H33" s="37" t="str">
        <f>MID(F33, FIND("_",F33, FIND("_",F33)+1)+1, FIND("+",F33)-FIND("_",F33, FIND("_",F33)+1)-1)</f>
        <v>Q19</v>
      </c>
      <c r="I33" s="1" t="s">
        <v>334</v>
      </c>
      <c r="J33" s="1" t="s">
        <v>357</v>
      </c>
      <c r="K33" s="1" t="str">
        <f t="shared" si="2"/>
        <v>Q4</v>
      </c>
      <c r="L33" s="15" t="str">
        <f>MID(J33, FIND("_",J33, FIND("_",J33)+1)+1, FIND("+",J33)-FIND("_",J33, FIND("_",J33)+1)-1)</f>
        <v>Q4</v>
      </c>
      <c r="M33" s="1" t="s">
        <v>377</v>
      </c>
      <c r="N33" s="1" t="s">
        <v>398</v>
      </c>
      <c r="O33" s="1" t="str">
        <f t="shared" si="3"/>
        <v>Q11</v>
      </c>
      <c r="P33" s="1" t="str">
        <f>MID(N33, FIND("_",N33, FIND("_",N33)+1)+1, FIND("+",N33)-FIND("_",N33, FIND("_",N33)+1)-1)</f>
        <v>Q11</v>
      </c>
      <c r="Q33" s="1" t="s">
        <v>436</v>
      </c>
      <c r="R33" s="1" t="s">
        <v>273</v>
      </c>
      <c r="S33" s="1" t="str">
        <f t="shared" si="4"/>
        <v>Q16</v>
      </c>
      <c r="T33" s="1" t="str">
        <f>MID(R33, FIND("_",R33, FIND("_",R33)+1)+1, FIND("+",R33)-FIND("_",R33, FIND("_",R33)+1)-1)</f>
        <v>Q16</v>
      </c>
      <c r="U33" s="1" t="s">
        <v>476</v>
      </c>
    </row>
    <row r="34" spans="1:21" x14ac:dyDescent="0.35">
      <c r="D34" s="1" t="str">
        <f>TRIM(RIGHT(B33, LEN(B33)-FIND("cluster",B33)-LEN("cluster")+1))</f>
        <v>Residential - Western &amp; Top Income (Upscale)</v>
      </c>
      <c r="H34" s="38" t="str">
        <f>TRIM(RIGHT(F33, LEN(F33)-FIND("cluster",F33)-LEN("cluster")+1))</f>
        <v>Residential - High Income (Wellcome)</v>
      </c>
      <c r="L34" s="74" t="str">
        <f>TRIM(RIGHT(J33, LEN(J33)-FIND("cluster",J33)-LEN("cluster")+1))</f>
        <v>Urban Hub - Local (Wellcome)</v>
      </c>
      <c r="P34" s="1" t="str">
        <f>TRIM(RIGHT(N33, LEN(N33)-FIND("scale",N33)-LEN("scale")+1))</f>
        <v>Upscales</v>
      </c>
      <c r="T34" s="1" t="str">
        <f>TRIM(RIGHT(R33, LEN(R33)-FIND("scale",R33)-LEN("scale")+1))</f>
        <v>Upscales</v>
      </c>
    </row>
    <row r="35" spans="1:21" x14ac:dyDescent="0.35">
      <c r="A35" s="1" t="s">
        <v>47</v>
      </c>
      <c r="B35" s="1" t="s">
        <v>453</v>
      </c>
      <c r="C35" s="1" t="str">
        <f t="shared" si="0"/>
        <v>Q20</v>
      </c>
      <c r="D35" s="1" t="str">
        <f>MID(B35, FIND("_",B35, FIND("_",B35)+1)+1, FIND("+",B35)-FIND("_",B35, FIND("_",B35)+1)-1)</f>
        <v>Q20</v>
      </c>
      <c r="E35" s="1" t="s">
        <v>749</v>
      </c>
      <c r="F35" s="1" t="s">
        <v>320</v>
      </c>
      <c r="G35" s="1" t="str">
        <f t="shared" si="1"/>
        <v>Q3</v>
      </c>
      <c r="H35" s="11" t="str">
        <f>MID(F35, FIND("_",F35, FIND("_",F35)+1)+1, FIND("+",F35)-FIND("_",F35, FIND("_",F35)+1)-1)</f>
        <v>Q3</v>
      </c>
      <c r="I35" s="1" t="s">
        <v>335</v>
      </c>
      <c r="J35" s="1" t="s">
        <v>356</v>
      </c>
      <c r="K35" s="1" t="str">
        <f t="shared" si="2"/>
        <v>Q28</v>
      </c>
      <c r="L35" s="1" t="str">
        <f>MID(J35, FIND("_",J35, FIND("_",J35)+1)+1, FIND("+",J35)-FIND("_",J35, FIND("_",J35)+1)-1)</f>
        <v>Q28</v>
      </c>
      <c r="M35" s="1" t="s">
        <v>376</v>
      </c>
      <c r="N35" s="1" t="s">
        <v>510</v>
      </c>
      <c r="O35" s="1" t="str">
        <f t="shared" si="3"/>
        <v>Q2</v>
      </c>
      <c r="P35" s="1" t="str">
        <f>MID(N35, FIND("_",N35, FIND("_",N35)+1)+1, FIND("+",N35)-FIND("_",N35, FIND("_",N35)+1)-1)</f>
        <v>Q2</v>
      </c>
      <c r="Q35" s="1" t="s">
        <v>794</v>
      </c>
      <c r="R35" s="1" t="s">
        <v>455</v>
      </c>
      <c r="S35" s="1" t="str">
        <f t="shared" si="4"/>
        <v>Q7</v>
      </c>
      <c r="T35" s="1" t="str">
        <f>MID(R35, FIND("_",R35, FIND("_",R35)+1)+1, FIND("+",R35)-FIND("_",R35, FIND("_",R35)+1)-1)</f>
        <v>Q7</v>
      </c>
      <c r="U35" s="1" t="s">
        <v>477</v>
      </c>
    </row>
    <row r="36" spans="1:21" x14ac:dyDescent="0.35">
      <c r="D36" s="1" t="str">
        <f>TRIM(RIGHT(B35, LEN(B35)-FIND("scale",B35)-LEN("scale")+1))</f>
        <v>Upscales</v>
      </c>
      <c r="H36" s="78" t="str">
        <f>TRIM(RIGHT(F35, LEN(F35)-FIND("cluster",F35)-LEN("cluster")+1))</f>
        <v>Urban Hub - Local (Wellcome)</v>
      </c>
      <c r="L36" s="1" t="str">
        <f>TRIM(RIGHT(J35, LEN(J35)-FIND("cluster",J35)-LEN("cluster")+1))</f>
        <v>Urban Hub - Local (Wellcome)</v>
      </c>
      <c r="P36" s="1" t="str">
        <f>TRIM(RIGHT(N35, LEN(N35)-FIND("cluster",N35)-LEN("cluster")+1))</f>
        <v>Office - Local (Wellcome)</v>
      </c>
      <c r="T36" s="1" t="str">
        <f>TRIM(RIGHT(R35, LEN(R35)-FIND("scale",R35)-LEN("scale")+1))</f>
        <v>Upscales</v>
      </c>
    </row>
    <row r="38" spans="1:21" x14ac:dyDescent="0.35">
      <c r="D38" s="1" t="s">
        <v>259</v>
      </c>
      <c r="H38" s="1" t="s">
        <v>260</v>
      </c>
      <c r="L38" s="1" t="s">
        <v>261</v>
      </c>
      <c r="P38" s="1" t="s">
        <v>262</v>
      </c>
      <c r="T38" s="1" t="s">
        <v>263</v>
      </c>
    </row>
    <row r="39" spans="1:21" x14ac:dyDescent="0.35">
      <c r="A39" s="1" t="s">
        <v>266</v>
      </c>
      <c r="C39" s="1" t="s">
        <v>873</v>
      </c>
      <c r="D39" s="1" t="s">
        <v>690</v>
      </c>
      <c r="E39" s="1" t="s">
        <v>691</v>
      </c>
      <c r="G39" s="1" t="s">
        <v>873</v>
      </c>
      <c r="H39" s="1" t="s">
        <v>692</v>
      </c>
      <c r="I39" s="1" t="s">
        <v>693</v>
      </c>
      <c r="K39" s="1" t="s">
        <v>873</v>
      </c>
      <c r="L39" s="1" t="s">
        <v>694</v>
      </c>
      <c r="M39" s="1" t="s">
        <v>695</v>
      </c>
      <c r="O39" s="1" t="s">
        <v>873</v>
      </c>
      <c r="P39" s="1" t="s">
        <v>696</v>
      </c>
      <c r="Q39" s="1" t="s">
        <v>697</v>
      </c>
      <c r="S39" s="1" t="s">
        <v>873</v>
      </c>
      <c r="T39" s="1" t="s">
        <v>698</v>
      </c>
      <c r="U39" s="1" t="s">
        <v>699</v>
      </c>
    </row>
    <row r="40" spans="1:21" x14ac:dyDescent="0.35">
      <c r="A40" s="1" t="s">
        <v>134</v>
      </c>
      <c r="B40" s="1" t="s">
        <v>406</v>
      </c>
      <c r="C40" s="1" t="str">
        <f t="shared" ref="C40:C72" si="5">MID(B40, FIND("_",B40, FIND("_",B40)+1)+1, FIND("+",B40)-FIND("_",B40, FIND("_",B40)+1)-1)</f>
        <v>Q3</v>
      </c>
      <c r="D40" s="1" t="str">
        <f>MID(B40, FIND("_",B40, FIND("_",B40)+1)+1, FIND("+",B40)-FIND("_",B40, FIND("_",B40)+1)-1)</f>
        <v>Q3</v>
      </c>
      <c r="E40" s="1" t="s">
        <v>815</v>
      </c>
      <c r="F40" s="1" t="s">
        <v>507</v>
      </c>
      <c r="G40" s="1" t="str">
        <f t="shared" ref="G40:G72" si="6">MID(F40, FIND("_",F40, FIND("_",F40)+1)+1, FIND("+",F40)-FIND("_",F40, FIND("_",F40)+1)-1)</f>
        <v>Q20</v>
      </c>
      <c r="H40" s="14" t="str">
        <f>MID(F40, FIND("_",F40, FIND("_",F40)+1)+1, FIND("+",F40)-FIND("_",F40, FIND("_",F40)+1)-1)</f>
        <v>Q20</v>
      </c>
      <c r="I40" s="1" t="s">
        <v>549</v>
      </c>
      <c r="J40" s="1" t="s">
        <v>393</v>
      </c>
      <c r="K40" s="1" t="str">
        <f t="shared" ref="K40:K72" si="7">MID(J40, FIND("_",J40, FIND("_",J40)+1)+1, FIND("+",J40)-FIND("_",J40, FIND("_",J40)+1)-1)</f>
        <v>Q4</v>
      </c>
      <c r="L40" s="15" t="str">
        <f>MID(J40, FIND("_",J40, FIND("_",J40)+1)+1, FIND("+",J40)-FIND("_",J40, FIND("_",J40)+1)-1)</f>
        <v>Q4</v>
      </c>
      <c r="M40" s="1" t="s">
        <v>576</v>
      </c>
      <c r="N40" s="1" t="s">
        <v>446</v>
      </c>
      <c r="O40" s="1" t="str">
        <f t="shared" ref="O40:O72" si="8">MID(N40, FIND("_",N40, FIND("_",N40)+1)+1, FIND("+",N40)-FIND("_",N40, FIND("_",N40)+1)-1)</f>
        <v>Q2</v>
      </c>
      <c r="P40" s="10" t="str">
        <f>MID(N40, FIND("_",N40, FIND("_",N40)+1)+1, FIND("+",N40)-FIND("_",N40, FIND("_",N40)+1)-1)</f>
        <v>Q2</v>
      </c>
      <c r="Q40" s="1" t="s">
        <v>606</v>
      </c>
      <c r="R40" s="1" t="s">
        <v>644</v>
      </c>
      <c r="S40" s="1" t="str">
        <f t="shared" ref="S40:S72" si="9">MID(R40, FIND("_",R40, FIND("_",R40)+1)+1, FIND("+",R40)-FIND("_",R40, FIND("_",R40)+1)-1)</f>
        <v>Q3</v>
      </c>
      <c r="T40" s="11" t="str">
        <f>MID(R40, FIND("_",R40, FIND("_",R40)+1)+1, FIND("+",R40)-FIND("_",R40, FIND("_",R40)+1)-1)</f>
        <v>Q3</v>
      </c>
      <c r="U40" s="1" t="s">
        <v>649</v>
      </c>
    </row>
    <row r="41" spans="1:21" x14ac:dyDescent="0.35">
      <c r="D41" s="1" t="str">
        <f>TRIM(RIGHT(B40, LEN(B40)-FIND("scale",B40)-LEN("scale")+1))</f>
        <v>Upscales</v>
      </c>
      <c r="H41" s="19" t="str">
        <f>TRIM(RIGHT(F40, LEN(F40)-FIND("cluster",F40)-LEN("cluster")+1))</f>
        <v>Residential - Western &amp; Top Income (Upscale)</v>
      </c>
      <c r="L41" s="34" t="str">
        <f>TRIM(RIGHT(J40, LEN(J40)-FIND("cluster",J40)-LEN("cluster")+1))</f>
        <v>Office - Local (Wellcome)</v>
      </c>
      <c r="P41" s="20" t="str">
        <f>TRIM(RIGHT(N40, LEN(N40)-FIND("cluster",N40)-LEN("cluster")+1))</f>
        <v>Office - High Income (Upscale)</v>
      </c>
      <c r="T41" s="27" t="str">
        <f>TRIM(RIGHT(R40, LEN(R40)-FIND("cluster",R40)-LEN("cluster")+1))</f>
        <v>Office - High Income (Upscale)</v>
      </c>
    </row>
    <row r="42" spans="1:21" x14ac:dyDescent="0.35">
      <c r="A42" s="1" t="s">
        <v>134</v>
      </c>
      <c r="B42" s="1" t="s">
        <v>507</v>
      </c>
      <c r="C42" s="1" t="str">
        <f t="shared" si="5"/>
        <v>Q20</v>
      </c>
      <c r="D42" s="1" t="str">
        <f>MID(B42, FIND("_",B42, FIND("_",B42)+1)+1, FIND("+",B42)-FIND("_",B42, FIND("_",B42)+1)-1)</f>
        <v>Q20</v>
      </c>
      <c r="E42" s="1" t="s">
        <v>512</v>
      </c>
      <c r="F42" s="1" t="s">
        <v>509</v>
      </c>
      <c r="G42" s="1" t="str">
        <f t="shared" si="6"/>
        <v>Q10</v>
      </c>
      <c r="H42" s="46" t="str">
        <f>MID(F42, FIND("_",F42, FIND("_",F42)+1)+1, FIND("+",F42)-FIND("_",F42, FIND("_",F42)+1)-1)</f>
        <v>Q10</v>
      </c>
      <c r="I42" s="1" t="s">
        <v>829</v>
      </c>
      <c r="J42" s="1" t="s">
        <v>452</v>
      </c>
      <c r="K42" s="1" t="str">
        <f t="shared" si="7"/>
        <v>Q19</v>
      </c>
      <c r="L42" s="37" t="str">
        <f>MID(J42, FIND("_",J42, FIND("_",J42)+1)+1, FIND("+",J42)-FIND("_",J42, FIND("_",J42)+1)-1)</f>
        <v>Q19</v>
      </c>
      <c r="M42" s="1" t="s">
        <v>840</v>
      </c>
      <c r="N42" s="1" t="s">
        <v>450</v>
      </c>
      <c r="O42" s="1" t="str">
        <f t="shared" si="8"/>
        <v>Q3</v>
      </c>
      <c r="P42" s="11" t="str">
        <f>MID(N42, FIND("_",N42, FIND("_",N42)+1)+1, FIND("+",N42)-FIND("_",N42, FIND("_",N42)+1)-1)</f>
        <v>Q3</v>
      </c>
      <c r="Q42" s="1" t="s">
        <v>607</v>
      </c>
      <c r="R42" s="1" t="s">
        <v>645</v>
      </c>
      <c r="S42" s="1" t="str">
        <f t="shared" si="9"/>
        <v>Q4</v>
      </c>
      <c r="T42" s="15" t="str">
        <f>MID(R42, FIND("_",R42, FIND("_",R42)+1)+1, FIND("+",R42)-FIND("_",R42, FIND("_",R42)+1)-1)</f>
        <v>Q4</v>
      </c>
      <c r="U42" s="1" t="s">
        <v>650</v>
      </c>
    </row>
    <row r="43" spans="1:21" x14ac:dyDescent="0.35">
      <c r="D43" s="1" t="str">
        <f>TRIM(RIGHT(B42, LEN(B42)-FIND("cluster",B42)-LEN("cluster")+1))</f>
        <v>Residential - Western &amp; Top Income (Upscale)</v>
      </c>
      <c r="H43" s="46" t="str">
        <f>TRIM(RIGHT(F42, LEN(F42)-FIND("cluster",F42)-LEN("cluster")+1))</f>
        <v>Residential - Western &amp; Top Income (Upscale)</v>
      </c>
      <c r="L43" s="37" t="str">
        <f>TRIM(RIGHT(J42, LEN(J42)-FIND("scale",J42)-LEN("scale")+1))</f>
        <v>Upscales</v>
      </c>
      <c r="P43" s="30" t="str">
        <f>TRIM(RIGHT(N42, LEN(N42)-FIND("cluster",N42)-LEN("cluster")+1))</f>
        <v>Urban Hub - High Income (Upscale)</v>
      </c>
      <c r="T43" s="32" t="str">
        <f>TRIM(RIGHT(R42, LEN(R42)-FIND("cluster",R42)-LEN("cluster")+1))</f>
        <v>Urban Hub - High Income (Upscale)</v>
      </c>
    </row>
    <row r="44" spans="1:21" x14ac:dyDescent="0.35">
      <c r="A44" s="1" t="s">
        <v>134</v>
      </c>
      <c r="B44" s="1" t="s">
        <v>508</v>
      </c>
      <c r="C44" s="1" t="str">
        <f t="shared" si="5"/>
        <v>Q1</v>
      </c>
      <c r="D44" s="1" t="str">
        <f>MID(B44, FIND("_",B44, FIND("_",B44)+1)+1, FIND("+",B44)-FIND("_",B44, FIND("_",B44)+1)-1)</f>
        <v>Q1</v>
      </c>
      <c r="E44" s="1" t="s">
        <v>513</v>
      </c>
      <c r="F44" s="1" t="s">
        <v>399</v>
      </c>
      <c r="G44" s="1" t="str">
        <f t="shared" si="6"/>
        <v>Q21</v>
      </c>
      <c r="H44" s="47" t="str">
        <f>MID(F44, FIND("_",F44, FIND("_",F44)+1)+1, FIND("+",F44)-FIND("_",F44, FIND("_",F44)+1)-1)</f>
        <v>Q21</v>
      </c>
      <c r="I44" s="1" t="s">
        <v>550</v>
      </c>
      <c r="J44" s="1" t="s">
        <v>392</v>
      </c>
      <c r="K44" s="1" t="str">
        <f t="shared" si="7"/>
        <v>Q1</v>
      </c>
      <c r="L44" s="12" t="str">
        <f>MID(J44, FIND("_",J44, FIND("_",J44)+1)+1, FIND("+",J44)-FIND("_",J44, FIND("_",J44)+1)-1)</f>
        <v>Q1</v>
      </c>
      <c r="M44" s="1" t="s">
        <v>577</v>
      </c>
      <c r="N44" s="1" t="s">
        <v>451</v>
      </c>
      <c r="O44" s="1" t="str">
        <f t="shared" si="8"/>
        <v>Q3</v>
      </c>
      <c r="P44" s="11" t="str">
        <f>MID(N44, FIND("_",N44, FIND("_",N44)+1)+1, FIND("+",N44)-FIND("_",N44, FIND("_",N44)+1)-1)</f>
        <v>Q3</v>
      </c>
      <c r="Q44" s="1" t="s">
        <v>608</v>
      </c>
      <c r="R44" s="1" t="s">
        <v>646</v>
      </c>
      <c r="S44" s="1" t="str">
        <f t="shared" si="9"/>
        <v>Q4</v>
      </c>
      <c r="T44" s="15" t="str">
        <f>MID(R44, FIND("_",R44, FIND("_",R44)+1)+1, FIND("+",R44)-FIND("_",R44, FIND("_",R44)+1)-1)</f>
        <v>Q4</v>
      </c>
      <c r="U44" s="1" t="s">
        <v>651</v>
      </c>
    </row>
    <row r="45" spans="1:21" x14ac:dyDescent="0.35">
      <c r="D45" s="1" t="str">
        <f>TRIM(RIGHT(B44, LEN(B44)-FIND("scale",B44)-LEN("scale")+1))</f>
        <v>Upscales</v>
      </c>
      <c r="H45" s="47" t="str">
        <f>TRIM(RIGHT(F44, LEN(F44)-FIND("scale",F44)-LEN("scale")+1))</f>
        <v>Upscales</v>
      </c>
      <c r="L45" s="25" t="str">
        <f>TRIM(RIGHT(J44, LEN(J44)-FIND("cluster",J44)-LEN("cluster")+1))</f>
        <v>Office - Local (Wellcome)</v>
      </c>
      <c r="P45" s="28" t="str">
        <f>TRIM(RIGHT(N44, LEN(N44)-FIND("cluster",N44)-LEN("cluster")+1))</f>
        <v>Residential - Western &amp; Top Income (Upscale)</v>
      </c>
      <c r="T45" s="33" t="str">
        <f>TRIM(RIGHT(R44, LEN(R44)-FIND("cluster",R44)-LEN("cluster")+1))</f>
        <v>Residential - Western &amp; Top Income (Upscale)</v>
      </c>
    </row>
    <row r="46" spans="1:21" x14ac:dyDescent="0.35">
      <c r="A46" s="1" t="s">
        <v>134</v>
      </c>
      <c r="B46" s="1" t="s">
        <v>404</v>
      </c>
      <c r="C46" s="1" t="str">
        <f t="shared" si="5"/>
        <v>Q16</v>
      </c>
      <c r="D46" s="1" t="str">
        <f>MID(B46, FIND("_",B46, FIND("_",B46)+1)+1, FIND("+",B46)-FIND("_",B46, FIND("_",B46)+1)-1)</f>
        <v>Q16</v>
      </c>
      <c r="E46" s="1" t="s">
        <v>514</v>
      </c>
      <c r="F46" s="1" t="s">
        <v>403</v>
      </c>
      <c r="G46" s="1" t="str">
        <f t="shared" si="6"/>
        <v>Q9</v>
      </c>
      <c r="H46" s="35" t="str">
        <f>MID(F46, FIND("_",F46, FIND("_",F46)+1)+1, FIND("+",F46)-FIND("_",F46, FIND("_",F46)+1)-1)</f>
        <v>Q9</v>
      </c>
      <c r="I46" s="1" t="s">
        <v>830</v>
      </c>
      <c r="J46" s="1" t="s">
        <v>271</v>
      </c>
      <c r="K46" s="1" t="str">
        <f t="shared" si="7"/>
        <v>Q9</v>
      </c>
      <c r="L46" s="35" t="str">
        <f>MID(J46, FIND("_",J46, FIND("_",J46)+1)+1, FIND("+",J46)-FIND("_",J46, FIND("_",J46)+1)-1)</f>
        <v>Q9</v>
      </c>
      <c r="M46" s="1" t="s">
        <v>841</v>
      </c>
      <c r="N46" s="1" t="s">
        <v>447</v>
      </c>
      <c r="O46" s="1" t="str">
        <f t="shared" si="8"/>
        <v>Q4</v>
      </c>
      <c r="P46" s="15" t="str">
        <f>MID(N46, FIND("_",N46, FIND("_",N46)+1)+1, FIND("+",N46)-FIND("_",N46, FIND("_",N46)+1)-1)</f>
        <v>Q4</v>
      </c>
      <c r="Q46" s="1" t="s">
        <v>851</v>
      </c>
      <c r="R46" s="1" t="s">
        <v>647</v>
      </c>
      <c r="S46" s="1" t="str">
        <f t="shared" si="9"/>
        <v>Q2</v>
      </c>
      <c r="T46" s="10" t="str">
        <f>MID(R46, FIND("_",R46, FIND("_",R46)+1)+1, FIND("+",R46)-FIND("_",R46, FIND("_",R46)+1)-1)</f>
        <v>Q2</v>
      </c>
      <c r="U46" s="1" t="s">
        <v>652</v>
      </c>
    </row>
    <row r="47" spans="1:21" x14ac:dyDescent="0.35">
      <c r="D47" s="1" t="str">
        <f>TRIM(RIGHT(B46, LEN(B46)-FIND("cluster",B46)-LEN("cluster")+1))</f>
        <v>Residential - Western &amp; Top Income (Upscale)</v>
      </c>
      <c r="H47" s="39" t="str">
        <f>TRIM(RIGHT(F46, LEN(F46)-FIND("scale",F46)-LEN("scale")+1))</f>
        <v>Upscales</v>
      </c>
      <c r="L47" s="36" t="str">
        <f>TRIM(RIGHT(J46, LEN(J46)-FIND("cluster",J46)-LEN("cluster")+1))</f>
        <v>Residential - Western &amp; Top Income (Upscale)</v>
      </c>
      <c r="P47" s="31" t="str">
        <f>TRIM(RIGHT(N46, LEN(N46)-FIND("scale",N46)-LEN("scale")+1))</f>
        <v>Upscales</v>
      </c>
      <c r="T47" s="22" t="str">
        <f>TRIM(RIGHT(R46, LEN(R46)-FIND("scale",R46)-LEN("scale")+1))</f>
        <v>Upscales</v>
      </c>
    </row>
    <row r="48" spans="1:21" x14ac:dyDescent="0.35">
      <c r="A48" s="1" t="s">
        <v>134</v>
      </c>
      <c r="B48" s="1" t="s">
        <v>509</v>
      </c>
      <c r="C48" s="1" t="str">
        <f t="shared" si="5"/>
        <v>Q10</v>
      </c>
      <c r="D48" s="1" t="str">
        <f>MID(B48, FIND("_",B48, FIND("_",B48)+1)+1, FIND("+",B48)-FIND("_",B48, FIND("_",B48)+1)-1)</f>
        <v>Q10</v>
      </c>
      <c r="E48" s="1" t="s">
        <v>515</v>
      </c>
      <c r="F48" s="1" t="s">
        <v>648</v>
      </c>
      <c r="G48" s="1" t="str">
        <f t="shared" si="6"/>
        <v>Q17</v>
      </c>
      <c r="H48" s="1" t="str">
        <f>MID(F48, FIND("_",F48, FIND("_",F48)+1)+1, FIND("+",F48)-FIND("_",F48, FIND("_",F48)+1)-1)</f>
        <v>Q17</v>
      </c>
      <c r="I48" s="1" t="s">
        <v>831</v>
      </c>
      <c r="J48" s="1" t="s">
        <v>453</v>
      </c>
      <c r="K48" s="1" t="str">
        <f t="shared" si="7"/>
        <v>Q20</v>
      </c>
      <c r="L48" s="14" t="str">
        <f>MID(J48, FIND("_",J48, FIND("_",J48)+1)+1, FIND("+",J48)-FIND("_",J48, FIND("_",J48)+1)-1)</f>
        <v>Q20</v>
      </c>
      <c r="M48" s="1" t="s">
        <v>842</v>
      </c>
      <c r="N48" s="1" t="s">
        <v>452</v>
      </c>
      <c r="O48" s="1" t="str">
        <f t="shared" si="8"/>
        <v>Q19</v>
      </c>
      <c r="P48" s="37" t="str">
        <f>MID(N48, FIND("_",N48, FIND("_",N48)+1)+1, FIND("+",N48)-FIND("_",N48, FIND("_",N48)+1)-1)</f>
        <v>Q19</v>
      </c>
      <c r="Q48" s="1" t="s">
        <v>609</v>
      </c>
      <c r="R48" s="1" t="s">
        <v>406</v>
      </c>
      <c r="S48" s="1" t="str">
        <f t="shared" si="9"/>
        <v>Q3</v>
      </c>
      <c r="T48" s="11" t="str">
        <f>MID(R48, FIND("_",R48, FIND("_",R48)+1)+1, FIND("+",R48)-FIND("_",R48, FIND("_",R48)+1)-1)</f>
        <v>Q3</v>
      </c>
      <c r="U48" s="1" t="s">
        <v>653</v>
      </c>
    </row>
    <row r="49" spans="1:21" x14ac:dyDescent="0.35">
      <c r="D49" s="1" t="str">
        <f>TRIM(RIGHT(B48, LEN(B48)-FIND("cluster",B48)-LEN("cluster")+1))</f>
        <v>Residential - Western &amp; Top Income (Upscale)</v>
      </c>
      <c r="H49" s="1" t="str">
        <f>TRIM(RIGHT(F48, LEN(F48)-FIND("cluster",F48)-LEN("cluster")+1))</f>
        <v>Residential - Western &amp; Top Income (Upscale)</v>
      </c>
      <c r="L49" s="18" t="str">
        <f>TRIM(RIGHT(J48, LEN(J48)-FIND("scale",J48)-LEN("scale")+1))</f>
        <v>Upscales</v>
      </c>
      <c r="P49" s="40" t="str">
        <f>TRIM(RIGHT(N48, LEN(N48)-FIND("scale",N48)-LEN("scale")+1))</f>
        <v>Upscales</v>
      </c>
      <c r="T49" s="26" t="str">
        <f>TRIM(RIGHT(R48, LEN(R48)-FIND("scale",R48)-LEN("scale")+1))</f>
        <v>Upscales</v>
      </c>
    </row>
    <row r="50" spans="1:21" x14ac:dyDescent="0.35">
      <c r="D50" s="1" t="s">
        <v>259</v>
      </c>
      <c r="H50" s="1" t="s">
        <v>260</v>
      </c>
      <c r="L50" s="1" t="s">
        <v>261</v>
      </c>
      <c r="P50" s="1" t="s">
        <v>262</v>
      </c>
      <c r="T50" s="1" t="s">
        <v>263</v>
      </c>
    </row>
    <row r="51" spans="1:21" x14ac:dyDescent="0.35">
      <c r="A51" s="1" t="s">
        <v>266</v>
      </c>
      <c r="C51" s="1" t="s">
        <v>873</v>
      </c>
      <c r="D51" s="1" t="s">
        <v>690</v>
      </c>
      <c r="E51" s="1" t="s">
        <v>691</v>
      </c>
      <c r="G51" s="1" t="s">
        <v>873</v>
      </c>
      <c r="H51" s="1" t="s">
        <v>692</v>
      </c>
      <c r="I51" s="1" t="s">
        <v>693</v>
      </c>
      <c r="K51" s="1" t="s">
        <v>873</v>
      </c>
      <c r="L51" s="1" t="s">
        <v>694</v>
      </c>
      <c r="M51" s="1" t="s">
        <v>695</v>
      </c>
      <c r="O51" s="1" t="s">
        <v>873</v>
      </c>
      <c r="P51" s="1" t="s">
        <v>696</v>
      </c>
      <c r="Q51" s="1" t="s">
        <v>697</v>
      </c>
      <c r="S51" s="1" t="s">
        <v>873</v>
      </c>
      <c r="T51" s="1" t="s">
        <v>698</v>
      </c>
      <c r="U51" s="1" t="s">
        <v>699</v>
      </c>
    </row>
    <row r="52" spans="1:21" x14ac:dyDescent="0.35">
      <c r="A52" s="1" t="s">
        <v>134</v>
      </c>
      <c r="B52" s="1" t="s">
        <v>510</v>
      </c>
      <c r="C52" s="1" t="str">
        <f t="shared" si="5"/>
        <v>Q2</v>
      </c>
      <c r="D52" s="1" t="str">
        <f>MID(B52, FIND("_",B52, FIND("_",B52)+1)+1, FIND("+",B52)-FIND("_",B52, FIND("_",B52)+1)-1)</f>
        <v>Q2</v>
      </c>
      <c r="E52" s="1" t="s">
        <v>516</v>
      </c>
      <c r="F52" s="1" t="s">
        <v>397</v>
      </c>
      <c r="G52" s="1" t="str">
        <f t="shared" si="6"/>
        <v>Q15</v>
      </c>
      <c r="H52" s="1" t="str">
        <f>MID(F52, FIND("_",F52, FIND("_",F52)+1)+1, FIND("+",F52)-FIND("_",F52, FIND("_",F52)+1)-1)</f>
        <v>Q15</v>
      </c>
      <c r="I52" s="1" t="s">
        <v>832</v>
      </c>
      <c r="J52" s="1" t="s">
        <v>509</v>
      </c>
      <c r="K52" s="1" t="str">
        <f t="shared" si="7"/>
        <v>Q10</v>
      </c>
      <c r="L52" s="46" t="str">
        <f>MID(J52, FIND("_",J52, FIND("_",J52)+1)+1, FIND("+",J52)-FIND("_",J52, FIND("_",J52)+1)-1)</f>
        <v>Q10</v>
      </c>
      <c r="M52" s="1" t="s">
        <v>843</v>
      </c>
      <c r="N52" s="1" t="s">
        <v>273</v>
      </c>
      <c r="O52" s="1" t="str">
        <f t="shared" si="8"/>
        <v>Q16</v>
      </c>
      <c r="P52" s="50" t="str">
        <f>MID(N52, FIND("_",N52, FIND("_",N52)+1)+1, FIND("+",N52)-FIND("_",N52, FIND("_",N52)+1)-1)</f>
        <v>Q16</v>
      </c>
      <c r="Q52" s="1" t="s">
        <v>610</v>
      </c>
      <c r="R52" s="1" t="s">
        <v>507</v>
      </c>
      <c r="S52" s="1" t="str">
        <f t="shared" si="9"/>
        <v>Q20</v>
      </c>
      <c r="T52" s="14" t="str">
        <f>MID(R52, FIND("_",R52, FIND("_",R52)+1)+1, FIND("+",R52)-FIND("_",R52, FIND("_",R52)+1)-1)</f>
        <v>Q20</v>
      </c>
      <c r="U52" s="1" t="s">
        <v>654</v>
      </c>
    </row>
    <row r="53" spans="1:21" x14ac:dyDescent="0.35">
      <c r="D53" s="1" t="str">
        <f>TRIM(RIGHT(B52, LEN(B52)-FIND("cluster",B52)-LEN("cluster")+1))</f>
        <v>Office - Local (Wellcome)</v>
      </c>
      <c r="H53" s="1" t="str">
        <f>TRIM(RIGHT(F52, LEN(F52)-FIND("scale",F52)-LEN("scale")+1))</f>
        <v>Upscales</v>
      </c>
      <c r="L53" s="60" t="str">
        <f>TRIM(RIGHT(J52, LEN(J52)-FIND("cluster",J52)-LEN("cluster")+1))</f>
        <v>Residential - Western &amp; Top Income (Upscale)</v>
      </c>
      <c r="P53" s="62" t="str">
        <f>TRIM(RIGHT(N52, LEN(N52)-FIND("scale",N52)-LEN("scale")+1))</f>
        <v>Upscales</v>
      </c>
      <c r="T53" s="19" t="str">
        <f>TRIM(RIGHT(R52, LEN(R52)-FIND("cluster",R52)-LEN("cluster")+1))</f>
        <v>Residential - Western &amp; Top Income (Upscale)</v>
      </c>
    </row>
    <row r="54" spans="1:21" x14ac:dyDescent="0.35">
      <c r="A54" s="1" t="s">
        <v>134</v>
      </c>
      <c r="B54" s="1" t="s">
        <v>396</v>
      </c>
      <c r="C54" s="1" t="str">
        <f t="shared" si="5"/>
        <v>Q5</v>
      </c>
      <c r="D54" s="1" t="str">
        <f>MID(B54, FIND("_",B54, FIND("_",B54)+1)+1, FIND("+",B54)-FIND("_",B54, FIND("_",B54)+1)-1)</f>
        <v>Q5</v>
      </c>
      <c r="E54" s="1" t="s">
        <v>517</v>
      </c>
      <c r="F54" s="1" t="s">
        <v>398</v>
      </c>
      <c r="G54" s="1" t="str">
        <f t="shared" si="6"/>
        <v>Q11</v>
      </c>
      <c r="H54" s="1" t="str">
        <f>MID(F54, FIND("_",F54, FIND("_",F54)+1)+1, FIND("+",F54)-FIND("_",F54, FIND("_",F54)+1)-1)</f>
        <v>Q11</v>
      </c>
      <c r="I54" s="1" t="s">
        <v>833</v>
      </c>
      <c r="J54" s="1" t="s">
        <v>511</v>
      </c>
      <c r="K54" s="1" t="str">
        <f t="shared" si="7"/>
        <v>Q10</v>
      </c>
      <c r="L54" s="46" t="str">
        <f>MID(J54, FIND("_",J54, FIND("_",J54)+1)+1, FIND("+",J54)-FIND("_",J54, FIND("_",J54)+1)-1)</f>
        <v>Q10</v>
      </c>
      <c r="M54" s="1" t="s">
        <v>578</v>
      </c>
      <c r="N54" s="1" t="s">
        <v>271</v>
      </c>
      <c r="O54" s="1" t="str">
        <f t="shared" si="8"/>
        <v>Q9</v>
      </c>
      <c r="P54" s="35" t="str">
        <f>MID(N54, FIND("_",N54, FIND("_",N54)+1)+1, FIND("+",N54)-FIND("_",N54, FIND("_",N54)+1)-1)</f>
        <v>Q9</v>
      </c>
      <c r="Q54" s="1" t="s">
        <v>611</v>
      </c>
      <c r="R54" s="1" t="s">
        <v>407</v>
      </c>
      <c r="S54" s="1" t="str">
        <f t="shared" si="9"/>
        <v>Q1</v>
      </c>
      <c r="T54" s="12" t="str">
        <f>MID(R54, FIND("_",R54, FIND("_",R54)+1)+1, FIND("+",R54)-FIND("_",R54, FIND("_",R54)+1)-1)</f>
        <v>Q1</v>
      </c>
      <c r="U54" s="1" t="s">
        <v>862</v>
      </c>
    </row>
    <row r="55" spans="1:21" x14ac:dyDescent="0.35">
      <c r="D55" s="1" t="str">
        <f>TRIM(RIGHT(B54, LEN(B54)-FIND("cluster",B54)-LEN("cluster")+1))</f>
        <v>Residential - Western &amp; Top Income (Upscale)</v>
      </c>
      <c r="H55" s="1" t="str">
        <f>TRIM(RIGHT(F54, LEN(F54)-FIND("scale",F54)-LEN("scale")+1))</f>
        <v>Upscales</v>
      </c>
      <c r="L55" s="61" t="str">
        <f>TRIM(RIGHT(J54, LEN(J54)-FIND("cluster",J54)-LEN("cluster")+1))</f>
        <v>Urban Hub - Local (Wellcome)</v>
      </c>
      <c r="P55" s="36" t="str">
        <f>TRIM(RIGHT(N54, LEN(N54)-FIND("cluster",N54)-LEN("cluster")+1))</f>
        <v>Residential - Western &amp; Top Income (Upscale)</v>
      </c>
      <c r="T55" s="16" t="str">
        <f>TRIM(RIGHT(R54, LEN(R54)-FIND("cluster",R54)-LEN("cluster")+1))</f>
        <v>Office - High Income (Upscale)</v>
      </c>
    </row>
    <row r="56" spans="1:21" x14ac:dyDescent="0.35">
      <c r="A56" s="1" t="s">
        <v>134</v>
      </c>
      <c r="B56" s="1" t="s">
        <v>402</v>
      </c>
      <c r="C56" s="1" t="str">
        <f t="shared" si="5"/>
        <v>Q12</v>
      </c>
      <c r="D56" s="1" t="str">
        <f>MID(B56, FIND("_",B56, FIND("_",B56)+1)+1, FIND("+",B56)-FIND("_",B56, FIND("_",B56)+1)-1)</f>
        <v>Q12</v>
      </c>
      <c r="E56" s="1" t="s">
        <v>816</v>
      </c>
      <c r="F56" s="1" t="s">
        <v>540</v>
      </c>
      <c r="G56" s="1" t="str">
        <f t="shared" si="6"/>
        <v>Q22</v>
      </c>
      <c r="H56" s="1" t="str">
        <f>MID(F56, FIND("_",F56, FIND("_",F56)+1)+1, FIND("+",F56)-FIND("_",F56, FIND("_",F56)+1)-1)</f>
        <v>Q22</v>
      </c>
      <c r="I56" s="1" t="s">
        <v>551</v>
      </c>
      <c r="J56" s="1" t="s">
        <v>394</v>
      </c>
      <c r="K56" s="1" t="str">
        <f t="shared" si="7"/>
        <v>Q17</v>
      </c>
      <c r="L56" s="1" t="str">
        <f>MID(J56, FIND("_",J56, FIND("_",J56)+1)+1, FIND("+",J56)-FIND("_",J56, FIND("_",J56)+1)-1)</f>
        <v>Q17</v>
      </c>
      <c r="M56" s="1" t="s">
        <v>844</v>
      </c>
      <c r="N56" s="1" t="s">
        <v>454</v>
      </c>
      <c r="O56" s="1" t="str">
        <f t="shared" si="8"/>
        <v>Q12</v>
      </c>
      <c r="P56" s="41" t="str">
        <f>MID(N56, FIND("_",N56, FIND("_",N56)+1)+1, FIND("+",N56)-FIND("_",N56, FIND("_",N56)+1)-1)</f>
        <v>Q12</v>
      </c>
      <c r="Q56" s="1" t="s">
        <v>612</v>
      </c>
      <c r="R56" s="1" t="s">
        <v>404</v>
      </c>
      <c r="S56" s="1" t="str">
        <f t="shared" si="9"/>
        <v>Q16</v>
      </c>
      <c r="T56" s="50" t="str">
        <f>MID(R56, FIND("_",R56, FIND("_",R56)+1)+1, FIND("+",R56)-FIND("_",R56, FIND("_",R56)+1)-1)</f>
        <v>Q16</v>
      </c>
      <c r="U56" s="1" t="s">
        <v>655</v>
      </c>
    </row>
    <row r="57" spans="1:21" x14ac:dyDescent="0.35">
      <c r="D57" s="1" t="str">
        <f>TRIM(RIGHT(B56, LEN(B56)-FIND("scale",B56)-LEN("scale")+1))</f>
        <v>Upscales</v>
      </c>
      <c r="H57" s="1" t="str">
        <f>TRIM(RIGHT(F56, LEN(F56)-FIND("scale",F56)-LEN("scale")+1))</f>
        <v>Upscales</v>
      </c>
      <c r="L57" s="1" t="str">
        <f>TRIM(RIGHT(J56, LEN(J56)-FIND("scale",J56)-LEN("scale")+1))</f>
        <v>Upscales</v>
      </c>
      <c r="P57" s="44" t="str">
        <f>TRIM(RIGHT(N56, LEN(N56)-FIND("cluster",N56)-LEN("cluster")+1))</f>
        <v>Residential - Western &amp; Top Income (Upscale)</v>
      </c>
      <c r="T57" s="51" t="str">
        <f>TRIM(RIGHT(R56, LEN(R56)-FIND("cluster",R56)-LEN("cluster")+1))</f>
        <v>Residential - Western &amp; Top Income (Upscale)</v>
      </c>
    </row>
    <row r="58" spans="1:21" x14ac:dyDescent="0.35">
      <c r="A58" s="1" t="s">
        <v>134</v>
      </c>
      <c r="B58" s="1" t="s">
        <v>603</v>
      </c>
      <c r="C58" s="1" t="str">
        <f t="shared" si="5"/>
        <v>Q11</v>
      </c>
      <c r="D58" s="1" t="str">
        <f>MID(B58, FIND("_",B58, FIND("_",B58)+1)+1, FIND("+",B58)-FIND("_",B58, FIND("_",B58)+1)-1) &amp; ", " &amp; TRIM(RIGHT(B58, LEN(B58)-FIND("cluster",B58)-LEN("cluster")+1))</f>
        <v>Q11, Residential - Western &amp; Top Income (Upscale)</v>
      </c>
      <c r="E58" s="1" t="s">
        <v>817</v>
      </c>
      <c r="F58" s="1" t="s">
        <v>355</v>
      </c>
      <c r="G58" s="1" t="str">
        <f t="shared" si="6"/>
        <v>Q12</v>
      </c>
      <c r="H58" s="41" t="str">
        <f>MID(F58, FIND("_",F58, FIND("_",F58)+1)+1, FIND("+",F58)-FIND("_",F58, FIND("_",F58)+1)-1)</f>
        <v>Q12</v>
      </c>
      <c r="I58" s="1" t="s">
        <v>552</v>
      </c>
      <c r="J58" s="1" t="s">
        <v>314</v>
      </c>
      <c r="K58" s="1" t="str">
        <f t="shared" si="7"/>
        <v>Q6</v>
      </c>
      <c r="L58" s="57" t="str">
        <f>MID(J58, FIND("_",J58, FIND("_",J58)+1)+1, FIND("+",J58)-FIND("_",J58, FIND("_",J58)+1)-1)</f>
        <v>Q6</v>
      </c>
      <c r="M58" s="1" t="s">
        <v>579</v>
      </c>
      <c r="N58" s="1" t="s">
        <v>455</v>
      </c>
      <c r="O58" s="1" t="str">
        <f t="shared" si="8"/>
        <v>Q7</v>
      </c>
      <c r="P58" s="1" t="str">
        <f>MID(N58, FIND("_",N58, FIND("_",N58)+1)+1, FIND("+",N58)-FIND("_",N58, FIND("_",N58)+1)-1)</f>
        <v>Q7</v>
      </c>
      <c r="Q58" s="1" t="s">
        <v>613</v>
      </c>
      <c r="R58" s="1" t="s">
        <v>402</v>
      </c>
      <c r="S58" s="1" t="str">
        <f t="shared" si="9"/>
        <v>Q12</v>
      </c>
      <c r="T58" s="41" t="str">
        <f>MID(R58, FIND("_",R58, FIND("_",R58)+1)+1, FIND("+",R58)-FIND("_",R58, FIND("_",R58)+1)-1)</f>
        <v>Q12</v>
      </c>
      <c r="U58" s="1" t="s">
        <v>656</v>
      </c>
    </row>
    <row r="59" spans="1:21" x14ac:dyDescent="0.35">
      <c r="H59" s="43" t="str">
        <f>TRIM(RIGHT(F58, LEN(F58)-FIND("cluster",F58)-LEN("cluster")+1))</f>
        <v>Urban Hub - Local (Wellcome)</v>
      </c>
      <c r="L59" s="58" t="str">
        <f>TRIM(RIGHT(J58, LEN(J58)-FIND("scale",J58)-LEN("scale")+1))</f>
        <v>Upscales</v>
      </c>
      <c r="P59" s="1" t="str">
        <f>TRIM(RIGHT(N58, LEN(N58)-FIND("scale",N58)-LEN("scale")+1))</f>
        <v>Upscales</v>
      </c>
      <c r="T59" s="42" t="str">
        <f>TRIM(RIGHT(R58, LEN(R58)-FIND("scale",R58)-LEN("scale")+1))</f>
        <v>Upscales</v>
      </c>
    </row>
    <row r="60" spans="1:21" x14ac:dyDescent="0.35">
      <c r="A60" s="1" t="s">
        <v>134</v>
      </c>
      <c r="B60" s="1" t="s">
        <v>401</v>
      </c>
      <c r="C60" s="1" t="str">
        <f t="shared" si="5"/>
        <v>Q8</v>
      </c>
      <c r="D60" s="1" t="str">
        <f>MID(B60, FIND("_",B60, FIND("_",B60)+1)+1, FIND("+",B60)-FIND("_",B60, FIND("_",B60)+1)-1)</f>
        <v>Q8</v>
      </c>
      <c r="E60" s="1" t="s">
        <v>818</v>
      </c>
      <c r="F60" s="1" t="s">
        <v>458</v>
      </c>
      <c r="G60" s="1" t="str">
        <f t="shared" si="6"/>
        <v>Q24</v>
      </c>
      <c r="H60" s="1" t="str">
        <f>MID(F60, FIND("_",F60, FIND("_",F60)+1)+1, FIND("+",F60)-FIND("_",F60, FIND("_",F60)+1)-1)</f>
        <v>Q24</v>
      </c>
      <c r="I60" s="1" t="s">
        <v>553</v>
      </c>
      <c r="J60" s="1" t="s">
        <v>391</v>
      </c>
      <c r="K60" s="1" t="str">
        <f t="shared" si="7"/>
        <v>Q19</v>
      </c>
      <c r="L60" s="37" t="str">
        <f>MID(J60, FIND("_",J60, FIND("_",J60)+1)+1, FIND("+",J60)-FIND("_",J60, FIND("_",J60)+1)-1)</f>
        <v>Q19</v>
      </c>
      <c r="M60" s="1" t="s">
        <v>580</v>
      </c>
      <c r="N60" s="1" t="s">
        <v>453</v>
      </c>
      <c r="O60" s="1" t="str">
        <f t="shared" si="8"/>
        <v>Q20</v>
      </c>
      <c r="P60" s="14" t="str">
        <f>MID(N60, FIND("_",N60, FIND("_",N60)+1)+1, FIND("+",N60)-FIND("_",N60, FIND("_",N60)+1)-1)</f>
        <v>Q20</v>
      </c>
      <c r="Q60" s="1" t="s">
        <v>614</v>
      </c>
      <c r="R60" s="1" t="s">
        <v>509</v>
      </c>
      <c r="S60" s="1" t="str">
        <f t="shared" si="9"/>
        <v>Q10</v>
      </c>
      <c r="T60" s="1" t="str">
        <f>MID(R60, FIND("_",R60, FIND("_",R60)+1)+1, FIND("+",R60)-FIND("_",R60, FIND("_",R60)+1)-1)</f>
        <v>Q10</v>
      </c>
      <c r="U60" s="1" t="s">
        <v>657</v>
      </c>
    </row>
    <row r="61" spans="1:21" x14ac:dyDescent="0.35">
      <c r="D61" s="1" t="str">
        <f>TRIM(RIGHT(B60, LEN(B60)-FIND("scale",B60)-LEN("scale")+1))</f>
        <v>Upscales</v>
      </c>
      <c r="H61" s="1" t="str">
        <f>TRIM(RIGHT(F60, LEN(F60)-FIND("cluster",F60)-LEN("cluster")+1))</f>
        <v>Urban Hub - Local (Wellcome)</v>
      </c>
      <c r="L61" s="45" t="str">
        <f>TRIM(RIGHT(J60, LEN(J60)-FIND("cluster",J60)-LEN("cluster")+1))</f>
        <v>Urban Hub - Local (Wellcome)</v>
      </c>
      <c r="P61" s="18" t="str">
        <f>TRIM(RIGHT(N60, LEN(N60)-FIND("scale",N60)-LEN("scale")+1))</f>
        <v>Upscales</v>
      </c>
      <c r="T61" s="1" t="str">
        <f>TRIM(RIGHT(R60, LEN(R60)-FIND("cluster",R60)-LEN("cluster")+1))</f>
        <v>Residential - Western &amp; Top Income (Upscale)</v>
      </c>
    </row>
    <row r="62" spans="1:21" x14ac:dyDescent="0.35">
      <c r="D62" s="1" t="s">
        <v>259</v>
      </c>
      <c r="H62" s="1" t="s">
        <v>260</v>
      </c>
      <c r="L62" s="1" t="s">
        <v>261</v>
      </c>
      <c r="P62" s="1" t="s">
        <v>262</v>
      </c>
      <c r="T62" s="1" t="s">
        <v>263</v>
      </c>
    </row>
    <row r="63" spans="1:21" x14ac:dyDescent="0.35">
      <c r="A63" s="1" t="s">
        <v>266</v>
      </c>
      <c r="C63" s="1" t="s">
        <v>873</v>
      </c>
      <c r="D63" s="1" t="s">
        <v>690</v>
      </c>
      <c r="E63" s="1" t="s">
        <v>691</v>
      </c>
      <c r="G63" s="1" t="s">
        <v>873</v>
      </c>
      <c r="H63" s="1" t="s">
        <v>692</v>
      </c>
      <c r="I63" s="1" t="s">
        <v>693</v>
      </c>
      <c r="K63" s="1" t="s">
        <v>873</v>
      </c>
      <c r="L63" s="1" t="s">
        <v>694</v>
      </c>
      <c r="M63" s="1" t="s">
        <v>695</v>
      </c>
      <c r="O63" s="1" t="s">
        <v>873</v>
      </c>
      <c r="P63" s="1" t="s">
        <v>696</v>
      </c>
      <c r="Q63" s="1" t="s">
        <v>697</v>
      </c>
      <c r="S63" s="1" t="s">
        <v>873</v>
      </c>
      <c r="T63" s="1" t="s">
        <v>698</v>
      </c>
      <c r="U63" s="1" t="s">
        <v>699</v>
      </c>
    </row>
    <row r="64" spans="1:21" x14ac:dyDescent="0.35">
      <c r="A64" s="1" t="s">
        <v>134</v>
      </c>
      <c r="B64" s="1" t="s">
        <v>403</v>
      </c>
      <c r="C64" s="1" t="str">
        <f t="shared" si="5"/>
        <v>Q9</v>
      </c>
      <c r="D64" s="1" t="str">
        <f>MID(B64, FIND("_",B64, FIND("_",B64)+1)+1, FIND("+",B64)-FIND("_",B64, FIND("_",B64)+1)-1)</f>
        <v>Q9</v>
      </c>
      <c r="E64" s="1" t="s">
        <v>819</v>
      </c>
      <c r="F64" s="1" t="s">
        <v>278</v>
      </c>
      <c r="G64" s="1" t="str">
        <f t="shared" si="6"/>
        <v>Q20</v>
      </c>
      <c r="H64" s="14" t="str">
        <f>MID(F64, FIND("_",F64, FIND("_",F64)+1)+1, FIND("+",F64)-FIND("_",F64, FIND("_",F64)+1)-1)</f>
        <v>Q20</v>
      </c>
      <c r="I64" s="1" t="s">
        <v>554</v>
      </c>
      <c r="J64" s="1" t="s">
        <v>546</v>
      </c>
      <c r="K64" s="1" t="str">
        <f t="shared" si="7"/>
        <v>Q26</v>
      </c>
      <c r="L64" s="1" t="str">
        <f>MID(J64, FIND("_",J64, FIND("_",J64)+1)+1, FIND("+",J64)-FIND("_",J64, FIND("_",J64)+1)-1)</f>
        <v>Q26</v>
      </c>
      <c r="M64" s="1" t="s">
        <v>581</v>
      </c>
      <c r="N64" s="1" t="s">
        <v>272</v>
      </c>
      <c r="O64" s="1" t="str">
        <f t="shared" si="8"/>
        <v>Q8</v>
      </c>
      <c r="P64" s="65" t="str">
        <f>MID(N64, FIND("_",N64, FIND("_",N64)+1)+1, FIND("+",N64)-FIND("_",N64, FIND("_",N64)+1)-1)</f>
        <v>Q8</v>
      </c>
      <c r="Q64" s="1" t="s">
        <v>615</v>
      </c>
      <c r="R64" s="1" t="s">
        <v>401</v>
      </c>
      <c r="S64" s="1" t="str">
        <f t="shared" si="9"/>
        <v>Q8</v>
      </c>
      <c r="T64" s="65" t="str">
        <f>MID(R64, FIND("_",R64, FIND("_",R64)+1)+1, FIND("+",R64)-FIND("_",R64, FIND("_",R64)+1)-1)</f>
        <v>Q8</v>
      </c>
      <c r="U64" s="1" t="s">
        <v>658</v>
      </c>
    </row>
    <row r="65" spans="1:21" x14ac:dyDescent="0.35">
      <c r="D65" s="1" t="str">
        <f>TRIM(RIGHT(B64, LEN(B64)-FIND("scale",B64)-LEN("scale")+1))</f>
        <v>Upscales</v>
      </c>
      <c r="H65" s="63" t="str">
        <f>TRIM(RIGHT(F64, LEN(F64)-FIND("cluster",F64)-LEN("cluster")+1))</f>
        <v>Urban Hub - Local (Wellcome)</v>
      </c>
      <c r="L65" s="1" t="str">
        <f>TRIM(RIGHT(J64, LEN(J64)-FIND("cluster",J64)-LEN("cluster")+1))</f>
        <v>Urban Hub - Local (Wellcome)</v>
      </c>
      <c r="P65" s="66" t="str">
        <f>TRIM(RIGHT(N64, LEN(N64)-FIND("cluster",N64)-LEN("cluster")+1))</f>
        <v>Residential - Western &amp; Top Income (Upscale)</v>
      </c>
      <c r="T65" s="67" t="str">
        <f>TRIM(RIGHT(R64, LEN(R64)-FIND("scale",R64)-LEN("scale")+1))</f>
        <v>Upscales</v>
      </c>
    </row>
    <row r="66" spans="1:21" x14ac:dyDescent="0.35">
      <c r="A66" s="1" t="s">
        <v>134</v>
      </c>
      <c r="B66" s="1" t="s">
        <v>397</v>
      </c>
      <c r="C66" s="1" t="str">
        <f t="shared" si="5"/>
        <v>Q15</v>
      </c>
      <c r="D66" s="1" t="str">
        <f>MID(B66, FIND("_",B66, FIND("_",B66)+1)+1, FIND("+",B66)-FIND("_",B66, FIND("_",B66)+1)-1)</f>
        <v>Q15</v>
      </c>
      <c r="E66" s="1" t="s">
        <v>518</v>
      </c>
      <c r="F66" s="1" t="s">
        <v>541</v>
      </c>
      <c r="G66" s="1" t="str">
        <f t="shared" si="6"/>
        <v>Q30</v>
      </c>
      <c r="H66" s="1" t="str">
        <f>MID(F66, FIND("_",F66, FIND("_",F66)+1)+1, FIND("+",F66)-FIND("_",F66, FIND("_",F66)+1)-1)</f>
        <v>Q30</v>
      </c>
      <c r="I66" s="1" t="s">
        <v>555</v>
      </c>
      <c r="J66" s="1" t="s">
        <v>325</v>
      </c>
      <c r="K66" s="1" t="str">
        <f t="shared" si="7"/>
        <v>Q1</v>
      </c>
      <c r="L66" s="12" t="str">
        <f>MID(J66, FIND("_",J66, FIND("_",J66)+1)+1, FIND("+",J66)-FIND("_",J66, FIND("_",J66)+1)-1)</f>
        <v>Q1</v>
      </c>
      <c r="M66" s="1" t="s">
        <v>582</v>
      </c>
      <c r="N66" s="1" t="s">
        <v>270</v>
      </c>
      <c r="O66" s="1" t="str">
        <f t="shared" si="8"/>
        <v>Q3</v>
      </c>
      <c r="P66" s="11" t="str">
        <f>MID(N66, FIND("_",N66, FIND("_",N66)+1)+1, FIND("+",N66)-FIND("_",N66, FIND("_",N66)+1)-1)</f>
        <v>Q3</v>
      </c>
      <c r="Q66" s="1" t="s">
        <v>616</v>
      </c>
      <c r="R66" s="1" t="s">
        <v>648</v>
      </c>
      <c r="S66" s="1" t="str">
        <f t="shared" si="9"/>
        <v>Q17</v>
      </c>
      <c r="T66" s="1" t="str">
        <f>MID(R66, FIND("_",R66, FIND("_",R66)+1)+1, FIND("+",R66)-FIND("_",R66, FIND("_",R66)+1)-1)</f>
        <v>Q17</v>
      </c>
      <c r="U66" s="1" t="s">
        <v>659</v>
      </c>
    </row>
    <row r="67" spans="1:21" x14ac:dyDescent="0.35">
      <c r="D67" s="1" t="str">
        <f>TRIM(RIGHT(B66, LEN(B66)-FIND("scale",B66)-LEN("scale")+1))</f>
        <v>Upscales</v>
      </c>
      <c r="H67" s="1" t="str">
        <f>TRIM(RIGHT(F66, LEN(F66)-FIND("cluster",F66)-LEN("cluster")+1))</f>
        <v>Residential - High Income (Wellcome)</v>
      </c>
      <c r="L67" s="64" t="str">
        <f>TRIM(RIGHT(J66, LEN(J66)-FIND("cluster",J66)-LEN("cluster")+1))</f>
        <v>Urban Hub - Local (Wellcome)</v>
      </c>
      <c r="P67" s="24" t="str">
        <f>TRIM(RIGHT(N66, LEN(N66)-FIND("cluster",N66)-LEN("cluster")+1))</f>
        <v>Office - Local (Wellcome)</v>
      </c>
      <c r="T67" s="1" t="str">
        <f>TRIM(RIGHT(R66, LEN(R66)-FIND("cluster",R66)-LEN("cluster")+1))</f>
        <v>Residential - Western &amp; Top Income (Upscale)</v>
      </c>
    </row>
    <row r="68" spans="1:21" x14ac:dyDescent="0.35">
      <c r="A68" s="1" t="s">
        <v>134</v>
      </c>
      <c r="B68" s="1" t="s">
        <v>399</v>
      </c>
      <c r="C68" s="1" t="str">
        <f t="shared" si="5"/>
        <v>Q21</v>
      </c>
      <c r="D68" s="1" t="str">
        <f>MID(B68, FIND("_",B68, FIND("_",B68)+1)+1, FIND("+",B68)-FIND("_",B68, FIND("_",B68)+1)-1)</f>
        <v>Q21</v>
      </c>
      <c r="E68" s="1" t="s">
        <v>820</v>
      </c>
      <c r="F68" s="1" t="s">
        <v>542</v>
      </c>
      <c r="G68" s="1" t="str">
        <f t="shared" si="6"/>
        <v>Q4</v>
      </c>
      <c r="H68" s="15" t="str">
        <f>MID(F68, FIND("_",F68, FIND("_",F68)+1)+1, FIND("+",F68)-FIND("_",F68, FIND("_",F68)+1)-1)</f>
        <v>Q4</v>
      </c>
      <c r="I68" s="1" t="s">
        <v>556</v>
      </c>
      <c r="J68" s="1" t="s">
        <v>572</v>
      </c>
      <c r="K68" s="1" t="str">
        <f t="shared" si="7"/>
        <v>Q6</v>
      </c>
      <c r="L68" s="1" t="str">
        <f>MID(J68, FIND("_",J68, FIND("_",J68)+1)+1, FIND("+",J68)-FIND("_",J68, FIND("_",J68)+1)-1)</f>
        <v>Q6</v>
      </c>
      <c r="M68" s="1" t="s">
        <v>583</v>
      </c>
      <c r="N68" s="1" t="s">
        <v>269</v>
      </c>
      <c r="O68" s="1" t="str">
        <f t="shared" si="8"/>
        <v>Q21</v>
      </c>
      <c r="P68" s="47" t="str">
        <f>MID(N68, FIND("_",N68, FIND("_",N68)+1)+1, FIND("+",N68)-FIND("_",N68, FIND("_",N68)+1)-1)</f>
        <v>Q21</v>
      </c>
      <c r="Q68" s="1" t="s">
        <v>617</v>
      </c>
      <c r="R68" s="1" t="s">
        <v>603</v>
      </c>
      <c r="S68" s="1" t="str">
        <f t="shared" si="9"/>
        <v>Q11</v>
      </c>
      <c r="T68" s="1" t="str">
        <f>MID(R68, FIND("_",R68, FIND("_",R68)+1)+1, FIND("+",R68)-FIND("_",R68, FIND("_",R68)+1)-1)</f>
        <v>Q11</v>
      </c>
      <c r="U68" s="1" t="s">
        <v>660</v>
      </c>
    </row>
    <row r="69" spans="1:21" x14ac:dyDescent="0.35">
      <c r="D69" s="1" t="str">
        <f>TRIM(RIGHT(B68, LEN(B68)-FIND("scale",B68)-LEN("scale")+1))</f>
        <v>Upscales</v>
      </c>
      <c r="H69" s="69" t="str">
        <f>TRIM(RIGHT(F68, LEN(F68)-FIND("cluster",F68)-LEN("cluster")+1))</f>
        <v>Residential - High Income (Wellcome)</v>
      </c>
      <c r="L69" s="1" t="str">
        <f>TRIM(RIGHT(J68, LEN(J68)-FIND("cluster",J68)-LEN("cluster")+1))</f>
        <v>Urban Hub - Local (Wellcome)</v>
      </c>
      <c r="P69" s="48" t="str">
        <f>TRIM(RIGHT(N68, LEN(N68)-FIND("cluster",N68)-LEN("cluster")+1))</f>
        <v>Residential - Western &amp; Top Income (Upscale)</v>
      </c>
      <c r="T69" s="1" t="str">
        <f>TRIM(RIGHT(R68, LEN(R68)-FIND("cluster",R68)-LEN("cluster")+1))</f>
        <v>Residential - Western &amp; Top Income (Upscale)</v>
      </c>
    </row>
    <row r="70" spans="1:21" x14ac:dyDescent="0.35">
      <c r="A70" s="1" t="s">
        <v>134</v>
      </c>
      <c r="B70" s="1" t="s">
        <v>393</v>
      </c>
      <c r="C70" s="1" t="str">
        <f t="shared" si="5"/>
        <v>Q4</v>
      </c>
      <c r="D70" s="1" t="str">
        <f>MID(B70, FIND("_",B70, FIND("_",B70)+1)+1, FIND("+",B70)-FIND("_",B70, FIND("_",B70)+1)-1)</f>
        <v>Q4</v>
      </c>
      <c r="E70" s="1" t="s">
        <v>821</v>
      </c>
      <c r="F70" s="1" t="s">
        <v>543</v>
      </c>
      <c r="G70" s="1" t="str">
        <f t="shared" si="6"/>
        <v>Q10</v>
      </c>
      <c r="H70" s="1" t="str">
        <f>MID(F70, FIND("_",F70, FIND("_",F70)+1)+1, FIND("+",F70)-FIND("_",F70, FIND("_",F70)+1)-1)</f>
        <v>Q10</v>
      </c>
      <c r="I70" s="1" t="s">
        <v>557</v>
      </c>
      <c r="J70" s="1" t="s">
        <v>316</v>
      </c>
      <c r="K70" s="1" t="str">
        <f t="shared" si="7"/>
        <v>Q25</v>
      </c>
      <c r="L70" s="71" t="str">
        <f>MID(J70, FIND("_",J70, FIND("_",J70)+1)+1, FIND("+",J70)-FIND("_",J70, FIND("_",J70)+1)-1)</f>
        <v>Q25</v>
      </c>
      <c r="M70" s="1" t="s">
        <v>584</v>
      </c>
      <c r="N70" s="1" t="s">
        <v>508</v>
      </c>
      <c r="O70" s="1" t="str">
        <f t="shared" si="8"/>
        <v>Q1</v>
      </c>
      <c r="P70" s="12" t="str">
        <f>MID(N70, FIND("_",N70, FIND("_",N70)+1)+1, FIND("+",N70)-FIND("_",N70, FIND("_",N70)+1)-1)</f>
        <v>Q1</v>
      </c>
      <c r="Q70" s="1" t="s">
        <v>852</v>
      </c>
      <c r="R70" s="1" t="s">
        <v>405</v>
      </c>
      <c r="S70" s="1" t="str">
        <f t="shared" si="9"/>
        <v>Q19</v>
      </c>
      <c r="T70" s="37" t="str">
        <f>MID(R70, FIND("_",R70, FIND("_",R70)+1)+1, FIND("+",R70)-FIND("_",R70, FIND("_",R70)+1)-1)</f>
        <v>Q19</v>
      </c>
      <c r="U70" s="1" t="s">
        <v>661</v>
      </c>
    </row>
    <row r="71" spans="1:21" x14ac:dyDescent="0.35">
      <c r="D71" s="1" t="str">
        <f>TRIM(RIGHT(B70, LEN(B70)-FIND("cluster",B70)-LEN("cluster")+1))</f>
        <v>Office - Local (Wellcome)</v>
      </c>
      <c r="H71" s="1" t="str">
        <f>TRIM(RIGHT(F70, LEN(F70)-FIND("cluster",F70)-LEN("cluster")+1))</f>
        <v>Residential - High Income (Wellcome)</v>
      </c>
      <c r="L71" s="72" t="str">
        <f>TRIM(RIGHT(J70, LEN(J70)-FIND("cluster",J70)-LEN("cluster")+1))</f>
        <v>Urban Hub - Local (Wellcome)</v>
      </c>
      <c r="P71" s="70" t="str">
        <f>TRIM(RIGHT(N70, LEN(N70)-FIND("scale",N70)-LEN("scale")+1))</f>
        <v>Upscales</v>
      </c>
      <c r="T71" s="38" t="str">
        <f>TRIM(RIGHT(R70, LEN(R70)-FIND("cluster",R70)-LEN("cluster")+1))</f>
        <v>Residential - Western &amp; Top Income (Upscale)</v>
      </c>
    </row>
    <row r="72" spans="1:21" x14ac:dyDescent="0.35">
      <c r="A72" s="1" t="s">
        <v>134</v>
      </c>
      <c r="B72" s="1" t="s">
        <v>648</v>
      </c>
      <c r="C72" s="1" t="str">
        <f t="shared" si="5"/>
        <v>Q17</v>
      </c>
      <c r="D72" s="1" t="str">
        <f>MID(B72, FIND("_",B72, FIND("_",B72)+1)+1, FIND("+",B72)-FIND("_",B72, FIND("_",B72)+1)-1)</f>
        <v>Q17</v>
      </c>
      <c r="E72" s="1" t="s">
        <v>822</v>
      </c>
      <c r="F72" s="1" t="s">
        <v>354</v>
      </c>
      <c r="G72" s="1" t="str">
        <f t="shared" si="6"/>
        <v>Q27</v>
      </c>
      <c r="H72" s="1" t="str">
        <f>MID(F72, FIND("_",F72, FIND("_",F72)+1)+1, FIND("+",F72)-FIND("_",F72, FIND("_",F72)+1)-1)</f>
        <v>Q27</v>
      </c>
      <c r="I72" s="1" t="s">
        <v>834</v>
      </c>
      <c r="J72" s="1" t="s">
        <v>318</v>
      </c>
      <c r="K72" s="1" t="str">
        <f t="shared" si="7"/>
        <v>Q15</v>
      </c>
      <c r="L72" s="1" t="str">
        <f>MID(J72, FIND("_",J72, FIND("_",J72)+1)+1, FIND("+",J72)-FIND("_",J72, FIND("_",J72)+1)-1)</f>
        <v>Q15</v>
      </c>
      <c r="M72" s="1" t="s">
        <v>585</v>
      </c>
      <c r="N72" s="1" t="s">
        <v>275</v>
      </c>
      <c r="O72" s="1" t="str">
        <f t="shared" si="8"/>
        <v>Q15</v>
      </c>
      <c r="P72" s="1" t="str">
        <f>MID(N72, FIND("_",N72, FIND("_",N72)+1)+1, FIND("+",N72)-FIND("_",N72, FIND("_",N72)+1)-1)</f>
        <v>Q15</v>
      </c>
      <c r="Q72" s="1" t="s">
        <v>618</v>
      </c>
      <c r="R72" s="1" t="s">
        <v>395</v>
      </c>
      <c r="S72" s="1" t="str">
        <f t="shared" si="9"/>
        <v>Q18</v>
      </c>
      <c r="T72" s="1" t="str">
        <f>MID(R72, FIND("_",R72, FIND("_",R72)+1)+1, FIND("+",R72)-FIND("_",R72, FIND("_",R72)+1)-1)</f>
        <v>Q18</v>
      </c>
      <c r="U72" s="1" t="s">
        <v>662</v>
      </c>
    </row>
    <row r="73" spans="1:21" x14ac:dyDescent="0.35">
      <c r="D73" s="1" t="str">
        <f>TRIM(RIGHT(B72, LEN(B72)-FIND("cluster",B72)-LEN("cluster")+1))</f>
        <v>Residential - Western &amp; Top Income (Upscale)</v>
      </c>
      <c r="H73" s="1" t="str">
        <f>TRIM(RIGHT(F72, LEN(F72)-FIND("cluster",F72)-LEN("cluster")+1))</f>
        <v>Urban Hub - Local (Wellcome)</v>
      </c>
      <c r="L73" s="1" t="str">
        <f>TRIM(RIGHT(J72, LEN(J72)-FIND("cluster",J72)-LEN("cluster")+1))</f>
        <v>Urban Hub - Local (Wellcome)</v>
      </c>
      <c r="P73" s="1" t="str">
        <f>TRIM(RIGHT(N72, LEN(N72)-FIND("cluster",N72)-LEN("cluster")+1))</f>
        <v>Residential - Western &amp; Top Income (Upscale)</v>
      </c>
      <c r="T73" s="1" t="str">
        <f>TRIM(RIGHT(R72, LEN(R72)-FIND("scale",R72)-LEN("scale")+1))</f>
        <v>Upscales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EBF1-84C1-4A8B-ABF2-D629DD614D6E}">
  <dimension ref="A1:P57"/>
  <sheetViews>
    <sheetView topLeftCell="C1" workbookViewId="0">
      <selection activeCell="C4" sqref="C4"/>
    </sheetView>
    <sheetView tabSelected="1" topLeftCell="C1" workbookViewId="1">
      <selection activeCell="O47" sqref="O47"/>
    </sheetView>
  </sheetViews>
  <sheetFormatPr defaultRowHeight="14.5" x14ac:dyDescent="0.35"/>
  <cols>
    <col min="2" max="2" width="70.54296875" hidden="1" customWidth="1"/>
    <col min="3" max="3" width="43.54296875" bestFit="1" customWidth="1"/>
    <col min="4" max="4" width="11.453125" customWidth="1"/>
    <col min="5" max="5" width="70.54296875" hidden="1" customWidth="1"/>
    <col min="6" max="6" width="43.54296875" bestFit="1" customWidth="1"/>
    <col min="7" max="7" width="9.90625" customWidth="1"/>
    <col min="8" max="8" width="71.90625" hidden="1" customWidth="1"/>
    <col min="9" max="9" width="42.54296875" bestFit="1" customWidth="1"/>
    <col min="11" max="11" width="70.54296875" hidden="1" customWidth="1"/>
    <col min="12" max="12" width="42.54296875" bestFit="1" customWidth="1"/>
    <col min="14" max="14" width="70.54296875" hidden="1" customWidth="1"/>
    <col min="15" max="15" width="43.54296875" bestFit="1" customWidth="1"/>
  </cols>
  <sheetData>
    <row r="1" spans="1:16" x14ac:dyDescent="0.35">
      <c r="C1" s="79" t="s">
        <v>259</v>
      </c>
      <c r="D1" s="79"/>
      <c r="E1" s="1"/>
      <c r="F1" s="79" t="s">
        <v>260</v>
      </c>
      <c r="G1" s="79"/>
      <c r="H1" s="1"/>
      <c r="I1" s="79" t="s">
        <v>261</v>
      </c>
      <c r="J1" s="79"/>
      <c r="K1" s="1"/>
      <c r="L1" s="79" t="s">
        <v>262</v>
      </c>
      <c r="M1" s="79"/>
      <c r="N1" s="1"/>
      <c r="O1" s="79" t="s">
        <v>263</v>
      </c>
      <c r="P1" s="79"/>
    </row>
    <row r="2" spans="1:16" x14ac:dyDescent="0.35">
      <c r="A2" t="s">
        <v>266</v>
      </c>
      <c r="C2" t="s">
        <v>690</v>
      </c>
      <c r="D2" t="s">
        <v>691</v>
      </c>
      <c r="F2" t="s">
        <v>692</v>
      </c>
      <c r="G2" t="s">
        <v>693</v>
      </c>
      <c r="I2" t="s">
        <v>694</v>
      </c>
      <c r="J2" t="s">
        <v>695</v>
      </c>
      <c r="L2" t="s">
        <v>696</v>
      </c>
      <c r="M2" t="s">
        <v>697</v>
      </c>
      <c r="O2" t="s">
        <v>698</v>
      </c>
      <c r="P2" t="s">
        <v>699</v>
      </c>
    </row>
    <row r="3" spans="1:16" x14ac:dyDescent="0.35">
      <c r="A3" t="s">
        <v>47</v>
      </c>
      <c r="B3" t="s">
        <v>450</v>
      </c>
      <c r="C3" t="str">
        <f>MID(B3, FIND("_",B3, FIND("_",B3)+1)+1, FIND("+",B3)-FIND("_",B3, FIND("_",B3)+1)-1)  &amp; "  "&amp;  TRIM(RIGHT(B3, LEN(B3)-FIND("cluster",B3)-LEN("cluster")+1))</f>
        <v>Q3  Urban Hub - High Income (Upscale)</v>
      </c>
      <c r="D3" t="s">
        <v>745</v>
      </c>
      <c r="E3" t="s">
        <v>269</v>
      </c>
      <c r="F3" t="str">
        <f>MID(E3, FIND("_",E3, FIND("_",E3)+1)+1, FIND("+",E3)-FIND("_",E3, FIND("_",E3)+1)-1) &amp; "  " &amp; TRIM(RIGHT(E3, LEN(E3)-FIND("cluster",E3)-LEN("cluster")+1))</f>
        <v>Q21  Residential - Western &amp; Top Income (Upscale)</v>
      </c>
      <c r="G3" t="s">
        <v>764</v>
      </c>
      <c r="H3" t="s">
        <v>407</v>
      </c>
      <c r="I3" t="str">
        <f>MID(H3, FIND("_",H3, FIND("_",H3)+1)+1, FIND("+",H3)-FIND("_",H3, FIND("_",H3)+1)-1) &amp; "  " &amp; TRIM(RIGHT(H3, LEN(H3)-FIND("cluster",H3)-LEN("cluster")+1))</f>
        <v>Q1  Office - High Income (Upscale)</v>
      </c>
      <c r="J3" t="s">
        <v>778</v>
      </c>
      <c r="K3" t="s">
        <v>407</v>
      </c>
      <c r="L3" t="str">
        <f>MID(K3, FIND("_",K3, FIND("_",K3)+1)+1, FIND("+",K3)-FIND("_",K3, FIND("_",K3)+1)-1) &amp; "  " &amp; TRIM(RIGHT(K3, LEN(K3)-FIND("cluster",K3)-LEN("cluster")+1))</f>
        <v>Q1  Office - High Income (Upscale)</v>
      </c>
      <c r="M3" t="s">
        <v>445</v>
      </c>
      <c r="N3" t="s">
        <v>446</v>
      </c>
      <c r="O3" t="str">
        <f>MID(N3, FIND("_",N3, FIND("_",N3)+1)+1, FIND("+",N3)-FIND("_",N3, FIND("_",N3)+1)-1) &amp; "  " &amp; TRIM(RIGHT(N3, LEN(N3)-FIND("cluster",N3)-LEN("cluster")+1))</f>
        <v>Q2  Office - High Income (Upscale)</v>
      </c>
      <c r="P3" t="s">
        <v>463</v>
      </c>
    </row>
    <row r="4" spans="1:16" x14ac:dyDescent="0.35">
      <c r="A4" t="s">
        <v>47</v>
      </c>
      <c r="B4" t="s">
        <v>267</v>
      </c>
      <c r="C4" t="str">
        <f>MID(B4, FIND("_",B4, FIND("_",B4)+1)+1, FIND("+",B4)-FIND("_",B4, FIND("_",B4)+1)-1) &amp; "  " &amp; TRIM(RIGHT(B4, LEN(B4)-FIND("cluster",B4)-LEN("cluster")+1))</f>
        <v>Q1  Residential - Western &amp; Top Income (Upscale)</v>
      </c>
      <c r="D4" t="s">
        <v>286</v>
      </c>
      <c r="E4" t="s">
        <v>510</v>
      </c>
      <c r="F4" t="str">
        <f>MID(E4, FIND("_",E4, FIND("_",E4)+1)+1, FIND("+",E4)-FIND("_",E4, FIND("_",E4)+1)-1) &amp; "  " &amp; TRIM(RIGHT(E4, LEN(E4)-FIND("cluster",E4)-LEN("cluster")+1))</f>
        <v>Q2  Office - Local (Wellcome)</v>
      </c>
      <c r="G4" t="s">
        <v>765</v>
      </c>
      <c r="H4" t="s">
        <v>270</v>
      </c>
      <c r="I4" t="str">
        <f>MID(H4, FIND("_",H4, FIND("_",H4)+1)+1, FIND("+",H4)-FIND("_",H4, FIND("_",H4)+1)-1) &amp; "  " &amp; TRIM(RIGHT(H4, LEN(H4)-FIND("cluster",H4)-LEN("cluster")+1))</f>
        <v>Q3  Office - Local (Wellcome)</v>
      </c>
      <c r="J4" t="s">
        <v>383</v>
      </c>
      <c r="K4" t="s">
        <v>406</v>
      </c>
      <c r="L4" t="str">
        <f>MID(K4, FIND("_",K4, FIND("_",K4)+1)+1, FIND("+",K4)-FIND("_",K4, FIND("_",K4)+1)-1) &amp; "  " &amp; TRIM(RIGHT(K4, LEN(K4)-FIND("scale",K4)-LEN("scale")+1))</f>
        <v>Q3  Upscales</v>
      </c>
      <c r="M4" t="s">
        <v>444</v>
      </c>
      <c r="N4" t="s">
        <v>447</v>
      </c>
      <c r="O4" t="str">
        <f>MID(N4, FIND("_",N4, FIND("_",N4)+1)+1, FIND("+",N4)-FIND("_",N4, FIND("_",N4)+1)-1) &amp; "  " &amp; TRIM(RIGHT(N4, LEN(N4)-FIND("scale",N4)-LEN("scale")+1))</f>
        <v>Q4  Upscales</v>
      </c>
      <c r="P4" t="s">
        <v>464</v>
      </c>
    </row>
    <row r="5" spans="1:16" x14ac:dyDescent="0.35">
      <c r="A5" t="s">
        <v>47</v>
      </c>
      <c r="B5" t="s">
        <v>451</v>
      </c>
      <c r="C5" t="str">
        <f>MID(B5, FIND("_",B5, FIND("_",B5)+1)+1, FIND("+",B5)-FIND("_",B5, FIND("_",B5)+1)-1) &amp; "  " &amp; TRIM(RIGHT(B5, LEN(B5)-FIND("cluster",B5)-LEN("cluster")+1))</f>
        <v>Q3  Residential - Western &amp; Top Income (Upscale)</v>
      </c>
      <c r="D5" t="s">
        <v>746</v>
      </c>
      <c r="E5" t="s">
        <v>272</v>
      </c>
      <c r="F5" t="str">
        <f>MID(E5, FIND("_",E5, FIND("_",E5)+1)+1, FIND("+",E5)-FIND("_",E5, FIND("_",E5)+1)-1) &amp; "  " &amp; TRIM(RIGHT(E5, LEN(E5)-FIND("cluster",E5)-LEN("cluster")+1))</f>
        <v>Q8  Residential - Western &amp; Top Income (Upscale)</v>
      </c>
      <c r="G5" t="s">
        <v>766</v>
      </c>
      <c r="H5" t="s">
        <v>267</v>
      </c>
      <c r="I5" t="str">
        <f>MID(H5, FIND("_",H5, FIND("_",H5)+1)+1, FIND("+",H5)-FIND("_",H5, FIND("_",H5)+1)-1) &amp; "  " &amp; TRIM(RIGHT(H5, LEN(H5)-FIND("cluster",H5)-LEN("cluster")+1))</f>
        <v>Q1  Residential - Western &amp; Top Income (Upscale)</v>
      </c>
      <c r="J5" t="s">
        <v>779</v>
      </c>
      <c r="K5" t="s">
        <v>645</v>
      </c>
      <c r="L5" t="str">
        <f>MID(K5, FIND("_",K5, FIND("_",K5)+1)+1, FIND("+",K5)-FIND("_",K5, FIND("_",K5)+1)-1) &amp; "  " &amp; TRIM(RIGHT(K5, LEN(K5)-FIND("cluster",K5)-LEN("cluster")+1))</f>
        <v>Q4  Urban Hub - High Income (Upscale)</v>
      </c>
      <c r="M5" t="s">
        <v>790</v>
      </c>
      <c r="N5" t="s">
        <v>448</v>
      </c>
      <c r="O5" t="str">
        <f>MID(N5, FIND("_",N5, FIND("_",N5)+1)+1, FIND("+",N5)-FIND("_",N5, FIND("_",N5)+1)-1) &amp; "  " &amp; TRIM(RIGHT(N5, LEN(N5)-FIND("cluster",N5)-LEN("cluster")+1))</f>
        <v>Q2  Residential - Western &amp; Top Income (Upscale)</v>
      </c>
      <c r="P5" t="s">
        <v>465</v>
      </c>
    </row>
    <row r="6" spans="1:16" x14ac:dyDescent="0.35">
      <c r="A6" t="s">
        <v>47</v>
      </c>
      <c r="B6" t="s">
        <v>268</v>
      </c>
      <c r="C6" t="str">
        <f>MID(B6, FIND("_",B6, FIND("_",B6)+1)+1, FIND("+",B6)-FIND("_",B6, FIND("_",B6)+1)-1) &amp; "  " &amp; TRIM(RIGHT(B6, LEN(B6)-FIND("cluster",B6)-LEN("cluster")+1))</f>
        <v>Q1  Urban Hub - High Income (Upscale)</v>
      </c>
      <c r="D6" t="s">
        <v>287</v>
      </c>
      <c r="E6" t="s">
        <v>453</v>
      </c>
      <c r="F6" t="str">
        <f>MID(E6, FIND("_",E6, FIND("_",E6)+1)+1, FIND("+",E6)-FIND("_",E6, FIND("_",E6)+1)-1) &amp; "  " &amp; TRIM(RIGHT(E6, LEN(E6)-FIND("scale",E6)-LEN("scale")+1))</f>
        <v>Q20  Upscales</v>
      </c>
      <c r="G6" t="s">
        <v>767</v>
      </c>
      <c r="H6" t="s">
        <v>405</v>
      </c>
      <c r="I6" t="str">
        <f>MID(H6, FIND("_",H6, FIND("_",H6)+1)+1, FIND("+",H6)-FIND("_",H6, FIND("_",H6)+1)-1) &amp; "  " &amp; TRIM(RIGHT(H6, LEN(H6)-FIND("cluster",H6)-LEN("cluster")+1))</f>
        <v>Q19  Residential - Western &amp; Top Income (Upscale)</v>
      </c>
      <c r="J6" t="s">
        <v>780</v>
      </c>
      <c r="K6" t="s">
        <v>646</v>
      </c>
      <c r="L6" t="str">
        <f>MID(K6, FIND("_",K6, FIND("_",K6)+1)+1, FIND("+",K6)-FIND("_",K6, FIND("_",K6)+1)-1) &amp; "  " &amp; TRIM(RIGHT(K6, LEN(K6)-FIND("cluster",K6)-LEN("cluster")+1))</f>
        <v>Q4  Residential - Western &amp; Top Income (Upscale)</v>
      </c>
      <c r="M6" t="s">
        <v>791</v>
      </c>
      <c r="N6" t="s">
        <v>449</v>
      </c>
      <c r="O6" t="str">
        <f>MID(N6, FIND("_",N6, FIND("_",N6)+1)+1, FIND("+",N6)-FIND("_",N6, FIND("_",N6)+1)-1) &amp; "  " &amp; TRIM(RIGHT(N6, LEN(N6)-FIND("cluster",N6)-LEN("cluster")+1))</f>
        <v>Q2  Urban Hub - High Income (Upscale)</v>
      </c>
      <c r="P6" t="s">
        <v>466</v>
      </c>
    </row>
    <row r="7" spans="1:16" x14ac:dyDescent="0.35">
      <c r="A7" t="s">
        <v>47</v>
      </c>
      <c r="B7" t="s">
        <v>269</v>
      </c>
      <c r="C7" t="str">
        <f>MID(B7, FIND("_",B7, FIND("_",B7)+1)+1, FIND("+",B7)-FIND("_",B7, FIND("_",B7)+1)-1) &amp; "  " &amp; TRIM(RIGHT(B7, LEN(B7)-FIND("cluster",B7)-LEN("cluster")+1))</f>
        <v>Q21  Residential - Western &amp; Top Income (Upscale)</v>
      </c>
      <c r="D7" t="s">
        <v>288</v>
      </c>
      <c r="E7" t="s">
        <v>271</v>
      </c>
      <c r="F7" t="str">
        <f>MID(E7, FIND("_",E7, FIND("_",E7)+1)+1, FIND("+",E7)-FIND("_",E7, FIND("_",E7)+1)-1) &amp; "  " &amp; TRIM(RIGHT(E7, LEN(E7)-FIND("cluster",E7)-LEN("cluster")+1))</f>
        <v>Q9  Residential - Western &amp; Top Income (Upscale)</v>
      </c>
      <c r="G7" t="s">
        <v>768</v>
      </c>
      <c r="H7" t="s">
        <v>402</v>
      </c>
      <c r="I7" t="str">
        <f>MID(H7, FIND("_",H7, FIND("_",H7)+1)+1, FIND("+",H7)-FIND("_",H7, FIND("_",H7)+1)-1) &amp; "  " &amp; TRIM(RIGHT(H7, LEN(H7)-FIND("scale",H7)-LEN("scale")+1))</f>
        <v>Q12  Upscales</v>
      </c>
      <c r="J7" t="s">
        <v>781</v>
      </c>
      <c r="K7" t="s">
        <v>405</v>
      </c>
      <c r="L7" t="str">
        <f>MID(K7, FIND("_",K7, FIND("_",K7)+1)+1, FIND("+",K7)-FIND("_",K7, FIND("_",K7)+1)-1) &amp; "  " &amp; TRIM(RIGHT(K7, LEN(K7)-FIND("cluster",K7)-LEN("cluster")+1))</f>
        <v>Q19  Residential - Western &amp; Top Income (Upscale)</v>
      </c>
      <c r="M7" t="s">
        <v>443</v>
      </c>
      <c r="N7" t="s">
        <v>450</v>
      </c>
      <c r="O7" t="str">
        <f>MID(N7, FIND("_",N7, FIND("_",N7)+1)+1, FIND("+",N7)-FIND("_",N7, FIND("_",N7)+1)-1) &amp; "  " &amp; TRIM(RIGHT(N7, LEN(N7)-FIND("cluster",N7)-LEN("cluster")+1))</f>
        <v>Q3  Urban Hub - High Income (Upscale)</v>
      </c>
      <c r="P7" t="s">
        <v>467</v>
      </c>
    </row>
    <row r="8" spans="1:16" x14ac:dyDescent="0.35">
      <c r="A8" t="s">
        <v>47</v>
      </c>
      <c r="B8" t="s">
        <v>270</v>
      </c>
      <c r="C8" t="str">
        <f>MID(B8, FIND("_",B8, FIND("_",B8)+1)+1, FIND("+",B8)-FIND("_",B8, FIND("_",B8)+1)-1) &amp; "  " &amp; TRIM(RIGHT(B8, LEN(B8)-FIND("cluster",B8)-LEN("cluster")+1))</f>
        <v>Q3  Office - Local (Wellcome)</v>
      </c>
      <c r="D8" t="s">
        <v>289</v>
      </c>
      <c r="E8" t="s">
        <v>274</v>
      </c>
      <c r="F8" t="str">
        <f>MID(E8, FIND("_",E8, FIND("_",E8)+1)+1, FIND("+",E8)-FIND("_",E8, FIND("_",E8)+1)-1) &amp; "  " &amp; TRIM(RIGHT(E8, LEN(E8)-FIND("cluster",E8)-LEN("cluster")+1))</f>
        <v>Q18  Residential - Western &amp; Top Income (Upscale)</v>
      </c>
      <c r="G8" t="s">
        <v>769</v>
      </c>
      <c r="H8" t="s">
        <v>403</v>
      </c>
      <c r="I8" t="str">
        <f>MID(H8, FIND("_",H8, FIND("_",H8)+1)+1, FIND("+",H8)-FIND("_",H8, FIND("_",H8)+1)-1) &amp; "  " &amp; TRIM(RIGHT(H8, LEN(H8)-FIND("scale",H8)-LEN("scale")+1))</f>
        <v>Q9  Upscales</v>
      </c>
      <c r="J8" t="s">
        <v>782</v>
      </c>
      <c r="K8" t="s">
        <v>404</v>
      </c>
      <c r="L8" t="str">
        <f>MID(K8, FIND("_",K8, FIND("_",K8)+1)+1, FIND("+",K8)-FIND("_",K8, FIND("_",K8)+1)-1) &amp; "  " &amp; TRIM(RIGHT(K8, LEN(K8)-FIND("cluster",K8)-LEN("cluster")+1))</f>
        <v>Q16  Residential - Western &amp; Top Income (Upscale)</v>
      </c>
      <c r="M8" t="s">
        <v>442</v>
      </c>
      <c r="N8" t="s">
        <v>451</v>
      </c>
      <c r="O8" t="str">
        <f>MID(N8, FIND("_",N8, FIND("_",N8)+1)+1, FIND("+",N8)-FIND("_",N8, FIND("_",N8)+1)-1) &amp; "  " &amp; TRIM(RIGHT(N8, LEN(N8)-FIND("cluster",N8)-LEN("cluster")+1))</f>
        <v>Q3  Residential - Western &amp; Top Income (Upscale)</v>
      </c>
      <c r="P8" t="s">
        <v>468</v>
      </c>
    </row>
    <row r="9" spans="1:16" x14ac:dyDescent="0.35">
      <c r="A9" t="s">
        <v>47</v>
      </c>
      <c r="B9" t="s">
        <v>271</v>
      </c>
      <c r="C9" t="str">
        <f>MID(B9, FIND("_",B9, FIND("_",B9)+1)+1, FIND("+",B9)-FIND("_",B9, FIND("_",B9)+1)-1) &amp; "  " &amp; TRIM(RIGHT(B9, LEN(B9)-FIND("cluster",B9)-LEN("cluster")+1))</f>
        <v>Q9  Residential - Western &amp; Top Income (Upscale)</v>
      </c>
      <c r="D9" t="s">
        <v>290</v>
      </c>
      <c r="E9" t="s">
        <v>314</v>
      </c>
      <c r="F9" t="str">
        <f>MID(E9, FIND("_",E9, FIND("_",E9)+1)+1, FIND("+",E9)-FIND("_",E9, FIND("_",E9)+1)-1) &amp; "  " &amp; TRIM(RIGHT(E9, LEN(E9)-FIND("scale",E9)-LEN("scale")+1))</f>
        <v>Q6  Upscales</v>
      </c>
      <c r="G9" t="s">
        <v>328</v>
      </c>
      <c r="H9" t="s">
        <v>360</v>
      </c>
      <c r="I9" t="str">
        <f>MID(H9, FIND("_",H9, FIND("_",H9)+1)+1, FIND("+",H9)-FIND("_",H9, FIND("_",H9)+1)-1) &amp; "  " &amp; TRIM(RIGHT(H9, LEN(H9)-FIND("cluster",H9)-LEN("cluster")+1))</f>
        <v>Q23  Urban Hub - Local (Wellcome)</v>
      </c>
      <c r="J9" t="s">
        <v>382</v>
      </c>
      <c r="K9" t="s">
        <v>403</v>
      </c>
      <c r="L9" t="str">
        <f>MID(K9, FIND("_",K9, FIND("_",K9)+1)+1, FIND("+",K9)-FIND("_",K9, FIND("_",K9)+1)-1) &amp; "  " &amp; TRIM(RIGHT(K9, LEN(K9)-FIND("scale",K9)-LEN("scale")+1))</f>
        <v>Q9  Upscales</v>
      </c>
      <c r="M9" t="s">
        <v>441</v>
      </c>
      <c r="N9" t="s">
        <v>269</v>
      </c>
      <c r="O9" t="str">
        <f>MID(N9, FIND("_",N9, FIND("_",N9)+1)+1, FIND("+",N9)-FIND("_",N9, FIND("_",N9)+1)-1) &amp; "  " &amp; TRIM(RIGHT(N9, LEN(N9)-FIND("cluster",N9)-LEN("cluster")+1))</f>
        <v>Q21  Residential - Western &amp; Top Income (Upscale)</v>
      </c>
      <c r="P9" t="s">
        <v>469</v>
      </c>
    </row>
    <row r="10" spans="1:16" x14ac:dyDescent="0.35">
      <c r="A10" t="s">
        <v>47</v>
      </c>
      <c r="B10" t="s">
        <v>272</v>
      </c>
      <c r="C10" t="str">
        <f>MID(B10, FIND("_",B10, FIND("_",B10)+1)+1, FIND("+",B10)-FIND("_",B10, FIND("_",B10)+1)-1) &amp; "  " &amp; TRIM(RIGHT(B10, LEN(B10)-FIND("cluster",B10)-LEN("cluster")+1))</f>
        <v>Q8  Residential - Western &amp; Top Income (Upscale)</v>
      </c>
      <c r="D10" t="s">
        <v>291</v>
      </c>
      <c r="E10" t="s">
        <v>456</v>
      </c>
      <c r="F10" t="str">
        <f>MID(E10, FIND("_",E10, FIND("_",E10)+1)+1, FIND("+",E10)-FIND("_",E10, FIND("_",E10)+1)-1) &amp; "  " &amp; TRIM(RIGHT(E10, LEN(E10)-FIND("scale",E10)-LEN("scale")+1))</f>
        <v>Q10  Upscales</v>
      </c>
      <c r="G10" t="s">
        <v>770</v>
      </c>
      <c r="H10" t="s">
        <v>395</v>
      </c>
      <c r="I10" t="str">
        <f>MID(H10, FIND("_",H10, FIND("_",H10)+1)+1, FIND("+",H10)-FIND("_",H10, FIND("_",H10)+1)-1) &amp; "  " &amp; TRIM(RIGHT(H10, LEN(H10)-FIND("scale",H10)-LEN("scale")+1))</f>
        <v>Q18  Upscales</v>
      </c>
      <c r="J10" t="s">
        <v>783</v>
      </c>
      <c r="K10" t="s">
        <v>402</v>
      </c>
      <c r="L10" t="str">
        <f>MID(K10, FIND("_",K10, FIND("_",K10)+1)+1, FIND("+",K10)-FIND("_",K10, FIND("_",K10)+1)-1) &amp; "  " &amp; TRIM(RIGHT(K10, LEN(K10)-FIND("scale",K10)-LEN("scale")+1))</f>
        <v>Q12  Upscales</v>
      </c>
      <c r="M10" t="s">
        <v>440</v>
      </c>
      <c r="N10" t="s">
        <v>272</v>
      </c>
      <c r="O10" t="str">
        <f>MID(N10, FIND("_",N10, FIND("_",N10)+1)+1, FIND("+",N10)-FIND("_",N10, FIND("_",N10)+1)-1) &amp; "  " &amp; TRIM(RIGHT(N10, LEN(N10)-FIND("cluster",N10)-LEN("cluster")+1))</f>
        <v>Q8  Residential - Western &amp; Top Income (Upscale)</v>
      </c>
      <c r="P10" t="s">
        <v>470</v>
      </c>
    </row>
    <row r="11" spans="1:16" x14ac:dyDescent="0.35">
      <c r="A11" t="s">
        <v>47</v>
      </c>
      <c r="B11" t="s">
        <v>273</v>
      </c>
      <c r="C11" t="str">
        <f>MID(B11, FIND("_",B11, FIND("_",B11)+1)+1, FIND("+",B11)-FIND("_",B11, FIND("_",B11)+1)-1) &amp; "  " &amp; TRIM(RIGHT(B11, LEN(B11)-FIND("scale",B11)-LEN("scale")+1))</f>
        <v>Q16  Upscales</v>
      </c>
      <c r="D11" t="s">
        <v>292</v>
      </c>
      <c r="E11" t="s">
        <v>315</v>
      </c>
      <c r="F11" t="str">
        <f>MID(E11, FIND("_",E11, FIND("_",E11)+1)+1, FIND("+",E11)-FIND("_",E11, FIND("_",E11)+1)-1) &amp; "  " &amp; TRIM(RIGHT(E11, LEN(E11)-FIND("cluster",E11)-LEN("cluster")+1))</f>
        <v>Q21  Residential - High Income (Wellcome)</v>
      </c>
      <c r="G11" t="s">
        <v>329</v>
      </c>
      <c r="H11" t="s">
        <v>359</v>
      </c>
      <c r="I11" t="str">
        <f>MID(H11, FIND("_",H11, FIND("_",H11)+1)+1, FIND("+",H11)-FIND("_",H11, FIND("_",H11)+1)-1) &amp; "  " &amp; TRIM(RIGHT(H11, LEN(H11)-FIND("cluster",H11)-LEN("cluster")+1))</f>
        <v>Q29  Urban Hub - Local (Wellcome)</v>
      </c>
      <c r="J11" t="s">
        <v>381</v>
      </c>
      <c r="K11" t="s">
        <v>401</v>
      </c>
      <c r="L11" t="str">
        <f>MID(K11, FIND("_",K11, FIND("_",K11)+1)+1, FIND("+",K11)-FIND("_",K11, FIND("_",K11)+1)-1) &amp; "  " &amp; TRIM(RIGHT(K11, LEN(K11)-FIND("scale",K11)-LEN("scale")+1))</f>
        <v>Q8  Upscales</v>
      </c>
      <c r="M11" t="s">
        <v>439</v>
      </c>
      <c r="N11" t="s">
        <v>452</v>
      </c>
      <c r="O11" t="str">
        <f>MID(N11, FIND("_",N11, FIND("_",N11)+1)+1, FIND("+",N11)-FIND("_",N11, FIND("_",N11)+1)-1) &amp; "  " &amp; TRIM(RIGHT(N11, LEN(N11)-FIND("scale",N11)-LEN("scale")+1))</f>
        <v>Q19  Upscales</v>
      </c>
      <c r="P11" t="s">
        <v>471</v>
      </c>
    </row>
    <row r="12" spans="1:16" x14ac:dyDescent="0.35">
      <c r="A12" t="s">
        <v>47</v>
      </c>
      <c r="B12" t="s">
        <v>454</v>
      </c>
      <c r="C12" t="str">
        <f>MID(B12, FIND("_",B12, FIND("_",B12)+1)+1, FIND("+",B12)-FIND("_",B12, FIND("_",B12)+1)-1) &amp; "  " &amp; TRIM(RIGHT(B12, LEN(B12)-FIND("cluster",B12)-LEN("cluster")+1))</f>
        <v>Q12  Residential - Western &amp; Top Income (Upscale)</v>
      </c>
      <c r="D12" t="s">
        <v>747</v>
      </c>
      <c r="E12" t="s">
        <v>316</v>
      </c>
      <c r="F12" t="str">
        <f>MID(E12, FIND("_",E12, FIND("_",E12)+1)+1, FIND("+",E12)-FIND("_",E12, FIND("_",E12)+1)-1) &amp; "  " &amp; TRIM(RIGHT(E12, LEN(E12)-FIND("cluster",E12)-LEN("cluster")+1))</f>
        <v>Q25  Urban Hub - Local (Wellcome)</v>
      </c>
      <c r="G12" t="s">
        <v>330</v>
      </c>
      <c r="H12" t="s">
        <v>399</v>
      </c>
      <c r="I12" t="str">
        <f>MID(H12, FIND("_",H12, FIND("_",H12)+1)+1, FIND("+",H12)-FIND("_",H12, FIND("_",H12)+1)-1) &amp; "  " &amp; TRIM(RIGHT(H12, LEN(H12)-FIND("scale",H12)-LEN("scale")+1))</f>
        <v>Q21  Upscales</v>
      </c>
      <c r="J12" t="s">
        <v>784</v>
      </c>
      <c r="K12" t="s">
        <v>507</v>
      </c>
      <c r="L12" t="str">
        <f>MID(K12, FIND("_",K12, FIND("_",K12)+1)+1, FIND("+",K12)-FIND("_",K12, FIND("_",K12)+1)-1) &amp; "  " &amp; TRIM(RIGHT(K12, LEN(K12)-FIND("cluster",K12)-LEN("cluster")+1))</f>
        <v>Q20  Residential - Western &amp; Top Income (Upscale)</v>
      </c>
      <c r="M12" t="s">
        <v>792</v>
      </c>
      <c r="N12" t="s">
        <v>274</v>
      </c>
      <c r="O12" t="str">
        <f>MID(N12, FIND("_",N12, FIND("_",N12)+1)+1, FIND("+",N12)-FIND("_",N12, FIND("_",N12)+1)-1) &amp; "  " &amp; TRIM(RIGHT(N12, LEN(N12)-FIND("cluster",N12)-LEN("cluster")+1))</f>
        <v>Q18  Residential - Western &amp; Top Income (Upscale)</v>
      </c>
      <c r="P12" t="s">
        <v>472</v>
      </c>
    </row>
    <row r="13" spans="1:16" x14ac:dyDescent="0.35">
      <c r="A13" t="s">
        <v>47</v>
      </c>
      <c r="B13" t="s">
        <v>274</v>
      </c>
      <c r="C13" t="str">
        <f>MID(B13, FIND("_",B13, FIND("_",B13)+1)+1, FIND("+",B13)-FIND("_",B13, FIND("_",B13)+1)-1) &amp; "  " &amp; TRIM(RIGHT(B13, LEN(B13)-FIND("cluster",B13)-LEN("cluster")+1))</f>
        <v>Q18  Residential - Western &amp; Top Income (Upscale)</v>
      </c>
      <c r="D13" t="s">
        <v>293</v>
      </c>
      <c r="E13" t="s">
        <v>317</v>
      </c>
      <c r="F13" t="str">
        <f>MID(E13, FIND("_",E13, FIND("_",E13)+1)+1, FIND("+",E13)-FIND("_",E13, FIND("_",E13)+1)-1) &amp; "  " &amp; TRIM(RIGHT(E13, LEN(E13)-FIND("cluster",E13)-LEN("cluster")+1))</f>
        <v>Q21  Urban Hub - Local (Wellcome)</v>
      </c>
      <c r="G13" t="s">
        <v>331</v>
      </c>
      <c r="H13" t="s">
        <v>322</v>
      </c>
      <c r="I13" t="str">
        <f>MID(H13, FIND("_",H13, FIND("_",H13)+1)+1, FIND("+",H13)-FIND("_",H13, FIND("_",H13)+1)-1) &amp; "  " &amp; TRIM(RIGHT(H13, LEN(H13)-FIND("cluster",H13)-LEN("cluster")+1))</f>
        <v>Q9  Urban Hub - Local (Wellcome)</v>
      </c>
      <c r="J13" t="s">
        <v>380</v>
      </c>
      <c r="K13" t="s">
        <v>400</v>
      </c>
      <c r="L13" t="str">
        <f>MID(K13, FIND("_",K13, FIND("_",K13)+1)+1, FIND("+",K13)-FIND("_",K13, FIND("_",K13)+1)-1) &amp; "  " &amp; TRIM(RIGHT(K13, LEN(K13)-FIND("cluster",K13)-LEN("cluster")+1))</f>
        <v>Q7  Residential - Western &amp; Top Income (Upscale)</v>
      </c>
      <c r="M13" t="s">
        <v>438</v>
      </c>
      <c r="N13" t="s">
        <v>453</v>
      </c>
      <c r="O13" t="str">
        <f>MID(N13, FIND("_",N13, FIND("_",N13)+1)+1, FIND("+",N13)-FIND("_",N13, FIND("_",N13)+1)-1) &amp; "  " &amp; TRIM(RIGHT(N13, LEN(N13)-FIND("scale",N13)-LEN("scale")+1))</f>
        <v>Q20  Upscales</v>
      </c>
      <c r="P13" t="s">
        <v>473</v>
      </c>
    </row>
    <row r="14" spans="1:16" x14ac:dyDescent="0.35">
      <c r="A14" t="s">
        <v>47</v>
      </c>
      <c r="B14" t="s">
        <v>452</v>
      </c>
      <c r="C14" t="str">
        <f>MID(B14, FIND("_",B14, FIND("_",B14)+1)+1, FIND("+",B14)-FIND("_",B14, FIND("_",B14)+1)-1) &amp; "  " &amp; TRIM(RIGHT(B14, LEN(B14)-FIND("scale",B14)-LEN("scale")+1))</f>
        <v>Q19  Upscales</v>
      </c>
      <c r="D14" t="s">
        <v>748</v>
      </c>
      <c r="E14" t="s">
        <v>318</v>
      </c>
      <c r="F14" t="str">
        <f>MID(E14, FIND("_",E14, FIND("_",E14)+1)+1, FIND("+",E14)-FIND("_",E14, FIND("_",E14)+1)-1) &amp; "  " &amp; TRIM(RIGHT(E14, LEN(E14)-FIND("cluster",E14)-LEN("cluster")+1))</f>
        <v>Q15  Urban Hub - Local (Wellcome)</v>
      </c>
      <c r="G14" t="s">
        <v>332</v>
      </c>
      <c r="H14" t="s">
        <v>278</v>
      </c>
      <c r="I14" t="str">
        <f>MID(H14, FIND("_",H14, FIND("_",H14)+1)+1, FIND("+",H14)-FIND("_",H14, FIND("_",H14)+1)-1) &amp; "  " &amp; TRIM(RIGHT(H14, LEN(H14)-FIND("cluster",H14)-LEN("cluster")+1))</f>
        <v>Q20  Urban Hub - Local (Wellcome)</v>
      </c>
      <c r="J14" t="s">
        <v>379</v>
      </c>
      <c r="K14" t="s">
        <v>267</v>
      </c>
      <c r="L14" t="str">
        <f>MID(K14, FIND("_",K14, FIND("_",K14)+1)+1, FIND("+",K14)-FIND("_",K14, FIND("_",K14)+1)-1) &amp; "  " &amp; TRIM(RIGHT(K14, LEN(K14)-FIND("cluster",K14)-LEN("cluster")+1))</f>
        <v>Q1  Residential - Western &amp; Top Income (Upscale)</v>
      </c>
      <c r="M14" t="s">
        <v>793</v>
      </c>
      <c r="N14" t="s">
        <v>454</v>
      </c>
      <c r="O14" t="str">
        <f>MID(N14, FIND("_",N14, FIND("_",N14)+1)+1, FIND("+",N14)-FIND("_",N14, FIND("_",N14)+1)-1) &amp; "  " &amp; TRIM(RIGHT(N14, LEN(N14)-FIND("cluster",N14)-LEN("cluster")+1))</f>
        <v>Q12  Residential - Western &amp; Top Income (Upscale)</v>
      </c>
      <c r="P14" t="s">
        <v>474</v>
      </c>
    </row>
    <row r="15" spans="1:16" x14ac:dyDescent="0.35">
      <c r="A15" t="s">
        <v>47</v>
      </c>
      <c r="B15" t="s">
        <v>275</v>
      </c>
      <c r="C15" t="str">
        <f>MID(B15, FIND("_",B15, FIND("_",B15)+1)+1, FIND("+",B15)-FIND("_",B15, FIND("_",B15)+1)-1) &amp; "  " &amp; TRIM(RIGHT(B15, LEN(B15)-FIND("cluster",B15)-LEN("cluster")+1))</f>
        <v>Q15  Residential - Western &amp; Top Income (Upscale)</v>
      </c>
      <c r="D15" t="s">
        <v>294</v>
      </c>
      <c r="E15" t="s">
        <v>277</v>
      </c>
      <c r="F15" t="str">
        <f>MID(E15, FIND("_",E15, FIND("_",E15)+1)+1, FIND("+",E15)-FIND("_",E15, FIND("_",E15)+1)-1) &amp; "  " &amp; TRIM(RIGHT(E15, LEN(E15)-FIND("cluster",E15)-LEN("cluster")+1))</f>
        <v>Q20  Residential - High Income (Wellcome)</v>
      </c>
      <c r="G15" t="s">
        <v>333</v>
      </c>
      <c r="H15" t="s">
        <v>358</v>
      </c>
      <c r="I15" t="str">
        <f>MID(H15, FIND("_",H15, FIND("_",H15)+1)+1, FIND("+",H15)-FIND("_",H15, FIND("_",H15)+1)-1) &amp; "  " &amp; TRIM(RIGHT(H15, LEN(H15)-FIND("cluster",H15)-LEN("cluster")+1))</f>
        <v>Q5  Urban Hub - Local (Wellcome)</v>
      </c>
      <c r="J15" t="s">
        <v>378</v>
      </c>
      <c r="K15" t="s">
        <v>399</v>
      </c>
      <c r="L15" t="str">
        <f>MID(K15, FIND("_",K15, FIND("_",K15)+1)+1, FIND("+",K15)-FIND("_",K15, FIND("_",K15)+1)-1) &amp; "  " &amp; TRIM(RIGHT(K15, LEN(K15)-FIND("scale",K15)-LEN("scale")+1))</f>
        <v>Q21  Upscales</v>
      </c>
      <c r="M15" t="s">
        <v>437</v>
      </c>
      <c r="N15" t="s">
        <v>271</v>
      </c>
      <c r="O15" t="str">
        <f>MID(N15, FIND("_",N15, FIND("_",N15)+1)+1, FIND("+",N15)-FIND("_",N15, FIND("_",N15)+1)-1) &amp; "  " &amp; TRIM(RIGHT(N15, LEN(N15)-FIND("cluster",N15)-LEN("cluster")+1))</f>
        <v>Q9  Residential - Western &amp; Top Income (Upscale)</v>
      </c>
      <c r="P15" t="s">
        <v>475</v>
      </c>
    </row>
    <row r="16" spans="1:16" x14ac:dyDescent="0.35">
      <c r="A16" t="s">
        <v>47</v>
      </c>
      <c r="B16" t="s">
        <v>276</v>
      </c>
      <c r="C16" t="str">
        <f>MID(B16, FIND("_",B16, FIND("_",B16)+1)+1, FIND("+",B16)-FIND("_",B16, FIND("_",B16)+1)-1) &amp; "  " &amp; TRIM(RIGHT(B16, LEN(B16)-FIND("cluster",B16)-LEN("cluster")+1))</f>
        <v>Q6  Residential - Western &amp; Top Income (Upscale)</v>
      </c>
      <c r="D16" t="s">
        <v>295</v>
      </c>
      <c r="E16" t="s">
        <v>319</v>
      </c>
      <c r="F16" t="str">
        <f>MID(E16, FIND("_",E16, FIND("_",E16)+1)+1, FIND("+",E16)-FIND("_",E16, FIND("_",E16)+1)-1) &amp; "  " &amp; TRIM(RIGHT(E16, LEN(E16)-FIND("cluster",E16)-LEN("cluster")+1))</f>
        <v>Q19  Residential - High Income (Wellcome)</v>
      </c>
      <c r="G16" t="s">
        <v>334</v>
      </c>
      <c r="H16" t="s">
        <v>357</v>
      </c>
      <c r="I16" t="str">
        <f>MID(H16, FIND("_",H16, FIND("_",H16)+1)+1, FIND("+",H16)-FIND("_",H16, FIND("_",H16)+1)-1) &amp; "  " &amp; TRIM(RIGHT(H16, LEN(H16)-FIND("cluster",H16)-LEN("cluster")+1))</f>
        <v>Q4  Urban Hub - Local (Wellcome)</v>
      </c>
      <c r="J16" t="s">
        <v>377</v>
      </c>
      <c r="K16" t="s">
        <v>398</v>
      </c>
      <c r="L16" t="str">
        <f>MID(K16, FIND("_",K16, FIND("_",K16)+1)+1, FIND("+",K16)-FIND("_",K16, FIND("_",K16)+1)-1) &amp; "  " &amp; TRIM(RIGHT(K16, LEN(K16)-FIND("scale",K16)-LEN("scale")+1))</f>
        <v>Q11  Upscales</v>
      </c>
      <c r="M16" t="s">
        <v>436</v>
      </c>
      <c r="N16" t="s">
        <v>273</v>
      </c>
      <c r="O16" t="str">
        <f>MID(N16, FIND("_",N16, FIND("_",N16)+1)+1, FIND("+",N16)-FIND("_",N16, FIND("_",N16)+1)-1) &amp; "  " &amp; TRIM(RIGHT(N16, LEN(N16)-FIND("scale",N16)-LEN("scale")+1))</f>
        <v>Q16  Upscales</v>
      </c>
      <c r="P16" t="s">
        <v>476</v>
      </c>
    </row>
    <row r="17" spans="1:16" x14ac:dyDescent="0.35">
      <c r="A17" t="s">
        <v>47</v>
      </c>
      <c r="B17" t="s">
        <v>453</v>
      </c>
      <c r="C17" t="str">
        <f>MID(B17, FIND("_",B17, FIND("_",B17)+1)+1, FIND("+",B17)-FIND("_",B17, FIND("_",B17)+1)-1) &amp; "  " &amp; TRIM(RIGHT(B17, LEN(B17)-FIND("scale",B17)-LEN("scale")+1))</f>
        <v>Q20  Upscales</v>
      </c>
      <c r="D17" t="s">
        <v>749</v>
      </c>
      <c r="E17" t="s">
        <v>320</v>
      </c>
      <c r="F17" t="str">
        <f>MID(E17, FIND("_",E17, FIND("_",E17)+1)+1, FIND("+",E17)-FIND("_",E17, FIND("_",E17)+1)-1) &amp; "  " &amp; TRIM(RIGHT(E17, LEN(E17)-FIND("cluster",E17)-LEN("cluster")+1))</f>
        <v>Q3  Urban Hub - Local (Wellcome)</v>
      </c>
      <c r="G17" t="s">
        <v>335</v>
      </c>
      <c r="H17" t="s">
        <v>356</v>
      </c>
      <c r="I17" t="str">
        <f>MID(H17, FIND("_",H17, FIND("_",H17)+1)+1, FIND("+",H17)-FIND("_",H17, FIND("_",H17)+1)-1) &amp; "  " &amp; TRIM(RIGHT(H17, LEN(H17)-FIND("cluster",H17)-LEN("cluster")+1))</f>
        <v>Q28  Urban Hub - Local (Wellcome)</v>
      </c>
      <c r="J17" t="s">
        <v>376</v>
      </c>
      <c r="K17" t="s">
        <v>510</v>
      </c>
      <c r="L17" t="str">
        <f>MID(K17, FIND("_",K17, FIND("_",K17)+1)+1, FIND("+",K17)-FIND("_",K17, FIND("_",K17)+1)-1) &amp; "  " &amp; TRIM(RIGHT(K17, LEN(K17)-FIND("cluster",K17)-LEN("cluster")+1))</f>
        <v>Q2  Office - Local (Wellcome)</v>
      </c>
      <c r="M17" t="s">
        <v>794</v>
      </c>
      <c r="N17" t="s">
        <v>455</v>
      </c>
      <c r="O17" t="str">
        <f>MID(N17, FIND("_",N17, FIND("_",N17)+1)+1, FIND("+",N17)-FIND("_",N17, FIND("_",N17)+1)-1) &amp; "  " &amp; TRIM(RIGHT(N17, LEN(N17)-FIND("scale",N17)-LEN("scale")+1))</f>
        <v>Q7  Upscales</v>
      </c>
      <c r="P17" t="s">
        <v>477</v>
      </c>
    </row>
    <row r="18" spans="1:16" x14ac:dyDescent="0.35">
      <c r="A18" t="s">
        <v>47</v>
      </c>
      <c r="B18" t="s">
        <v>455</v>
      </c>
      <c r="C18" s="9" t="str">
        <f>MID(B18, FIND("_",B18, FIND("_",B18)+1)+1, FIND("+",B18)-FIND("_",B18, FIND("_",B18)+1)-1) &amp; "  " &amp; TRIM(RIGHT(B18, LEN(B18)-FIND("scale",B18)-LEN("scale")+1))</f>
        <v>Q7  Upscales</v>
      </c>
      <c r="D18" t="s">
        <v>750</v>
      </c>
      <c r="E18" t="s">
        <v>283</v>
      </c>
      <c r="F18" s="9" t="str">
        <f>MID(E18, FIND("_",E18, FIND("_",E18)+1)+1, FIND("+",E18)-FIND("_",E18, FIND("_",E18)+1)-1) &amp; "  " &amp; TRIM(RIGHT(E18, LEN(E18)-FIND("cluster",E18)-LEN("cluster")+1))</f>
        <v>Q22  Residential - High Income (Wellcome)</v>
      </c>
      <c r="G18" t="s">
        <v>336</v>
      </c>
      <c r="H18" t="s">
        <v>355</v>
      </c>
      <c r="I18" s="9" t="str">
        <f>MID(H18, FIND("_",H18, FIND("_",H18)+1)+1, FIND("+",H18)-FIND("_",H18, FIND("_",H18)+1)-1) &amp; "  " &amp; TRIM(RIGHT(H18, LEN(H18)-FIND("cluster",H18)-LEN("cluster")+1))</f>
        <v>Q12  Urban Hub - Local (Wellcome)</v>
      </c>
      <c r="J18" t="s">
        <v>375</v>
      </c>
      <c r="K18" t="s">
        <v>397</v>
      </c>
      <c r="L18" s="9" t="str">
        <f>MID(K18, FIND("_",K18, FIND("_",K18)+1)+1, FIND("+",K18)-FIND("_",K18, FIND("_",K18)+1)-1) &amp; "  " &amp; TRIM(RIGHT(K18, LEN(K18)-FIND("scale",K18)-LEN("scale")+1))</f>
        <v>Q15  Upscales</v>
      </c>
      <c r="M18" t="s">
        <v>435</v>
      </c>
      <c r="N18" t="s">
        <v>275</v>
      </c>
      <c r="O18" s="9" t="str">
        <f>MID(N18, FIND("_",N18, FIND("_",N18)+1)+1, FIND("+",N18)-FIND("_",N18, FIND("_",N18)+1)-1) &amp; "  " &amp; TRIM(RIGHT(N18, LEN(N18)-FIND("cluster",N18)-LEN("cluster")+1))</f>
        <v>Q15  Residential - Western &amp; Top Income (Upscale)</v>
      </c>
      <c r="P18" t="s">
        <v>478</v>
      </c>
    </row>
    <row r="19" spans="1:16" x14ac:dyDescent="0.35">
      <c r="A19" t="s">
        <v>47</v>
      </c>
      <c r="B19" t="s">
        <v>314</v>
      </c>
      <c r="C19" s="9" t="str">
        <f>MID(B19, FIND("_",B19, FIND("_",B19)+1)+1, FIND("+",B19)-FIND("_",B19, FIND("_",B19)+1)-1) &amp; "  " &amp; TRIM(RIGHT(B19, LEN(B19)-FIND("scale",B19)-LEN("scale")+1))</f>
        <v>Q6  Upscales</v>
      </c>
      <c r="D19" t="s">
        <v>751</v>
      </c>
      <c r="E19" t="s">
        <v>321</v>
      </c>
      <c r="F19" s="9" t="str">
        <f>MID(E19, FIND("_",E19, FIND("_",E19)+1)+1, FIND("+",E19)-FIND("_",E19, FIND("_",E19)+1)-1) &amp; "  " &amp; TRIM(RIGHT(E19, LEN(E19)-FIND("cluster",E19)-LEN("cluster")+1))</f>
        <v>Q7  Urban Hub - Local (Wellcome)</v>
      </c>
      <c r="G19" t="s">
        <v>337</v>
      </c>
      <c r="H19" t="s">
        <v>354</v>
      </c>
      <c r="I19" s="9" t="str">
        <f>MID(H19, FIND("_",H19, FIND("_",H19)+1)+1, FIND("+",H19)-FIND("_",H19, FIND("_",H19)+1)-1) &amp; "  " &amp; TRIM(RIGHT(H19, LEN(H19)-FIND("cluster",H19)-LEN("cluster")+1))</f>
        <v>Q27  Urban Hub - Local (Wellcome)</v>
      </c>
      <c r="J19" t="s">
        <v>374</v>
      </c>
      <c r="K19" t="s">
        <v>396</v>
      </c>
      <c r="L19" s="9" t="str">
        <f>MID(K19, FIND("_",K19, FIND("_",K19)+1)+1, FIND("+",K19)-FIND("_",K19, FIND("_",K19)+1)-1) &amp; "  " &amp; TRIM(RIGHT(K19, LEN(K19)-FIND("cluster",K19)-LEN("cluster")+1))</f>
        <v>Q5  Residential - Western &amp; Top Income (Upscale)</v>
      </c>
      <c r="M19" t="s">
        <v>434</v>
      </c>
      <c r="N19" t="s">
        <v>394</v>
      </c>
      <c r="O19" s="9" t="str">
        <f>MID(N19, FIND("_",N19, FIND("_",N19)+1)+1, FIND("+",N19)-FIND("_",N19, FIND("_",N19)+1)-1) &amp; "  " &amp; TRIM(RIGHT(N19, LEN(N19)-FIND("scale",N19)-LEN("scale")+1))</f>
        <v>Q17  Upscales</v>
      </c>
      <c r="P19" t="s">
        <v>479</v>
      </c>
    </row>
    <row r="20" spans="1:16" x14ac:dyDescent="0.35">
      <c r="A20" t="s">
        <v>47</v>
      </c>
      <c r="B20" t="s">
        <v>277</v>
      </c>
      <c r="C20" s="9" t="str">
        <f>MID(B20, FIND("_",B20, FIND("_",B20)+1)+1, FIND("+",B20)-FIND("_",B20, FIND("_",B20)+1)-1) &amp; "  " &amp; TRIM(RIGHT(B20, LEN(B20)-FIND("cluster",B20)-LEN("cluster")+1))</f>
        <v>Q20  Residential - High Income (Wellcome)</v>
      </c>
      <c r="D20" t="s">
        <v>296</v>
      </c>
      <c r="E20" t="s">
        <v>322</v>
      </c>
      <c r="F20" s="9" t="str">
        <f>MID(E20, FIND("_",E20, FIND("_",E20)+1)+1, FIND("+",E20)-FIND("_",E20, FIND("_",E20)+1)-1) &amp; "  " &amp; TRIM(RIGHT(E20, LEN(E20)-FIND("cluster",E20)-LEN("cluster")+1))</f>
        <v>Q9  Urban Hub - Local (Wellcome)</v>
      </c>
      <c r="G20" t="s">
        <v>338</v>
      </c>
      <c r="H20" t="s">
        <v>353</v>
      </c>
      <c r="I20" s="9" t="str">
        <f>MID(H20, FIND("_",H20, FIND("_",H20)+1)+1, FIND("+",H20)-FIND("_",H20, FIND("_",H20)+1)-1) &amp; "  " &amp; TRIM(RIGHT(H20, LEN(H20)-FIND("cluster",H20)-LEN("cluster")+1))</f>
        <v>Q11  Residential - High Income (Wellcome)</v>
      </c>
      <c r="J20" t="s">
        <v>373</v>
      </c>
      <c r="K20" t="s">
        <v>395</v>
      </c>
      <c r="L20" s="9" t="str">
        <f>MID(K20, FIND("_",K20, FIND("_",K20)+1)+1, FIND("+",K20)-FIND("_",K20, FIND("_",K20)+1)-1) &amp; "  " &amp; TRIM(RIGHT(K20, LEN(K20)-FIND("scale",K20)-LEN("scale")+1))</f>
        <v>Q18  Upscales</v>
      </c>
      <c r="M20" t="s">
        <v>433</v>
      </c>
      <c r="N20" t="s">
        <v>276</v>
      </c>
      <c r="O20" s="9" t="str">
        <f>MID(N20, FIND("_",N20, FIND("_",N20)+1)+1, FIND("+",N20)-FIND("_",N20, FIND("_",N20)+1)-1) &amp; "  " &amp; TRIM(RIGHT(N20, LEN(N20)-FIND("cluster",N20)-LEN("cluster")+1))</f>
        <v>Q6  Residential - Western &amp; Top Income (Upscale)</v>
      </c>
      <c r="P20" t="s">
        <v>480</v>
      </c>
    </row>
    <row r="21" spans="1:16" x14ac:dyDescent="0.35">
      <c r="A21" t="s">
        <v>47</v>
      </c>
      <c r="B21" t="s">
        <v>604</v>
      </c>
      <c r="C21" s="9" t="str">
        <f>MID(B21, FIND("_",B21, FIND("_",B21)+1)+1, FIND("+",B21)-FIND("_",B21, FIND("_",B21)+1)-1) &amp; "  " &amp; TRIM(RIGHT(B21, LEN(B21)-FIND("scale",B21)-LEN("scale")+1))</f>
        <v>Q5  Upscales</v>
      </c>
      <c r="D21" t="s">
        <v>752</v>
      </c>
      <c r="E21" t="s">
        <v>356</v>
      </c>
      <c r="F21" s="9" t="str">
        <f>MID(E21, FIND("_",E21, FIND("_",E21)+1)+1, FIND("+",E21)-FIND("_",E21, FIND("_",E21)+1)-1) &amp; "  " &amp; TRIM(RIGHT(E21, LEN(E21)-FIND("cluster",E21)-LEN("cluster")+1))</f>
        <v>Q28  Urban Hub - Local (Wellcome)</v>
      </c>
      <c r="G21" t="s">
        <v>771</v>
      </c>
      <c r="H21" t="s">
        <v>605</v>
      </c>
      <c r="I21" s="9" t="str">
        <f>MID(H21, FIND("_",H21, FIND("_",H21)+1)+1, FIND("+",H21)-FIND("_",H21, FIND("_",H21)+1)-1) &amp; "  " &amp; TRIM(RIGHT(H21, LEN(H21)-FIND("cluster",H21)-LEN("cluster")+1))</f>
        <v>Q18  Urban Hub - Local (Wellcome)</v>
      </c>
      <c r="J21" t="s">
        <v>785</v>
      </c>
      <c r="K21" t="s">
        <v>276</v>
      </c>
      <c r="L21" s="9" t="str">
        <f>MID(K21, FIND("_",K21, FIND("_",K21)+1)+1, FIND("+",K21)-FIND("_",K21, FIND("_",K21)+1)-1) &amp; "  " &amp; TRIM(RIGHT(K21, LEN(K21)-FIND("cluster",K21)-LEN("cluster")+1))</f>
        <v>Q6  Residential - Western &amp; Top Income (Upscale)</v>
      </c>
      <c r="M21" t="s">
        <v>432</v>
      </c>
      <c r="N21" t="s">
        <v>316</v>
      </c>
      <c r="O21" s="9" t="str">
        <f>MID(N21, FIND("_",N21, FIND("_",N21)+1)+1, FIND("+",N21)-FIND("_",N21, FIND("_",N21)+1)-1) &amp; "  " &amp; TRIM(RIGHT(N21, LEN(N21)-FIND("cluster",N21)-LEN("cluster")+1))</f>
        <v>Q25  Urban Hub - Local (Wellcome)</v>
      </c>
      <c r="P21" t="s">
        <v>481</v>
      </c>
    </row>
    <row r="22" spans="1:16" x14ac:dyDescent="0.35">
      <c r="A22" t="s">
        <v>47</v>
      </c>
      <c r="B22" t="s">
        <v>278</v>
      </c>
      <c r="C22" s="9" t="str">
        <f>MID(B22, FIND("_",B22, FIND("_",B22)+1)+1, FIND("+",B22)-FIND("_",B22, FIND("_",B22)+1)-1) &amp; "  " &amp; TRIM(RIGHT(B22, LEN(B22)-FIND("cluster",B22)-LEN("cluster")+1))</f>
        <v>Q20  Urban Hub - Local (Wellcome)</v>
      </c>
      <c r="D22" t="s">
        <v>297</v>
      </c>
      <c r="E22" t="s">
        <v>323</v>
      </c>
      <c r="F22" s="9" t="str">
        <f>MID(E22, FIND("_",E22, FIND("_",E22)+1)+1, FIND("+",E22)-FIND("_",E22, FIND("_",E22)+1)-1) &amp; "  " &amp; TRIM(RIGHT(E22, LEN(E22)-FIND("cluster",E22)-LEN("cluster")+1))</f>
        <v>Q22  Urban Hub - Local (Wellcome)</v>
      </c>
      <c r="G22" t="s">
        <v>339</v>
      </c>
      <c r="H22" t="s">
        <v>319</v>
      </c>
      <c r="I22" s="9" t="str">
        <f>MID(H22, FIND("_",H22, FIND("_",H22)+1)+1, FIND("+",H22)-FIND("_",H22, FIND("_",H22)+1)-1) &amp; "  " &amp; TRIM(RIGHT(H22, LEN(H22)-FIND("cluster",H22)-LEN("cluster")+1))</f>
        <v>Q19  Residential - High Income (Wellcome)</v>
      </c>
      <c r="J22" t="s">
        <v>372</v>
      </c>
      <c r="K22" t="s">
        <v>394</v>
      </c>
      <c r="L22" s="9" t="str">
        <f>MID(K22, FIND("_",K22, FIND("_",K22)+1)+1, FIND("+",K22)-FIND("_",K22, FIND("_",K22)+1)-1) &amp; "  " &amp; TRIM(RIGHT(K22, LEN(K22)-FIND("scale",K22)-LEN("scale")+1))</f>
        <v>Q17  Upscales</v>
      </c>
      <c r="M22" t="s">
        <v>431</v>
      </c>
      <c r="N22" t="s">
        <v>400</v>
      </c>
      <c r="O22" s="9" t="str">
        <f>MID(N22, FIND("_",N22, FIND("_",N22)+1)+1, FIND("+",N22)-FIND("_",N22, FIND("_",N22)+1)-1) &amp; "  " &amp; TRIM(RIGHT(N22, LEN(N22)-FIND("cluster",N22)-LEN("cluster")+1))</f>
        <v>Q7  Residential - Western &amp; Top Income (Upscale)</v>
      </c>
      <c r="P22" t="s">
        <v>804</v>
      </c>
    </row>
    <row r="23" spans="1:16" x14ac:dyDescent="0.35">
      <c r="A23" t="s">
        <v>47</v>
      </c>
      <c r="B23" t="s">
        <v>279</v>
      </c>
      <c r="C23" s="9" t="str">
        <f>MID(B23, FIND("_",B23, FIND("_",B23)+1)+1, FIND("+",B23)-FIND("_",B23, FIND("_",B23)+1)-1) &amp; "  " &amp; TRIM(RIGHT(B23, LEN(B23)-FIND("cluster",B23)-LEN("cluster")+1))</f>
        <v>Q11  Urban Hub - Local (Wellcome)</v>
      </c>
      <c r="D23" t="s">
        <v>298</v>
      </c>
      <c r="E23" t="s">
        <v>324</v>
      </c>
      <c r="F23" s="9" t="str">
        <f>MID(E23, FIND("_",E23, FIND("_",E23)+1)+1, FIND("+",E23)-FIND("_",E23, FIND("_",E23)+1)-1) &amp; "  " &amp; TRIM(RIGHT(E23, LEN(E23)-FIND("cluster",E23)-LEN("cluster")+1))</f>
        <v>Q8  Residential - High Income (Wellcome)</v>
      </c>
      <c r="G23" t="s">
        <v>340</v>
      </c>
      <c r="H23" t="s">
        <v>284</v>
      </c>
      <c r="I23" s="9" t="str">
        <f>MID(H23, FIND("_",H23, FIND("_",H23)+1)+1, FIND("+",H23)-FIND("_",H23, FIND("_",H23)+1)-1) &amp; "  " &amp; TRIM(RIGHT(H23, LEN(H23)-FIND("cluster",H23)-LEN("cluster")+1))</f>
        <v>Q27  Residential - High Income (Wellcome)</v>
      </c>
      <c r="J23" t="s">
        <v>371</v>
      </c>
      <c r="K23" t="s">
        <v>393</v>
      </c>
      <c r="L23" s="9" t="str">
        <f>MID(K23, FIND("_",K23, FIND("_",K23)+1)+1, FIND("+",K23)-FIND("_",K23, FIND("_",K23)+1)-1) &amp; "  " &amp; TRIM(RIGHT(K23, LEN(K23)-FIND("cluster",K23)-LEN("cluster")+1))</f>
        <v>Q4  Office - Local (Wellcome)</v>
      </c>
      <c r="M23" t="s">
        <v>430</v>
      </c>
      <c r="N23" t="s">
        <v>456</v>
      </c>
      <c r="O23" s="9" t="str">
        <f>MID(N23, FIND("_",N23, FIND("_",N23)+1)+1, FIND("+",N23)-FIND("_",N23, FIND("_",N23)+1)-1) &amp; "  " &amp; TRIM(RIGHT(N23, LEN(N23)-FIND("scale",N23)-LEN("scale")+1))</f>
        <v>Q10  Upscales</v>
      </c>
      <c r="P23" t="s">
        <v>482</v>
      </c>
    </row>
    <row r="24" spans="1:16" x14ac:dyDescent="0.35">
      <c r="A24" t="s">
        <v>47</v>
      </c>
      <c r="B24" t="s">
        <v>280</v>
      </c>
      <c r="C24" s="9" t="str">
        <f>MID(B24, FIND("_",B24, FIND("_",B24)+1)+1, FIND("+",B24)-FIND("_",B24, FIND("_",B24)+1)-1) &amp; "  " &amp; TRIM(RIGHT(B24, LEN(B24)-FIND("cluster",B24)-LEN("cluster")+1))</f>
        <v>Q25  Residential - High Income (Wellcome)</v>
      </c>
      <c r="D24" t="s">
        <v>299</v>
      </c>
      <c r="E24" t="s">
        <v>325</v>
      </c>
      <c r="F24" s="9" t="str">
        <f>MID(E24, FIND("_",E24, FIND("_",E24)+1)+1, FIND("+",E24)-FIND("_",E24, FIND("_",E24)+1)-1) &amp; "  " &amp; TRIM(RIGHT(E24, LEN(E24)-FIND("cluster",E24)-LEN("cluster")+1))</f>
        <v>Q1  Urban Hub - Local (Wellcome)</v>
      </c>
      <c r="G24" t="s">
        <v>341</v>
      </c>
      <c r="H24" t="s">
        <v>283</v>
      </c>
      <c r="I24" s="9" t="str">
        <f>MID(H24, FIND("_",H24, FIND("_",H24)+1)+1, FIND("+",H24)-FIND("_",H24, FIND("_",H24)+1)-1) &amp; "  " &amp; TRIM(RIGHT(H24, LEN(H24)-FIND("cluster",H24)-LEN("cluster")+1))</f>
        <v>Q22  Residential - High Income (Wellcome)</v>
      </c>
      <c r="J24" t="s">
        <v>370</v>
      </c>
      <c r="K24" t="s">
        <v>509</v>
      </c>
      <c r="L24" s="9" t="str">
        <f>MID(K24, FIND("_",K24, FIND("_",K24)+1)+1, FIND("+",K24)-FIND("_",K24, FIND("_",K24)+1)-1) &amp; "  " &amp; TRIM(RIGHT(K24, LEN(K24)-FIND("cluster",K24)-LEN("cluster")+1))</f>
        <v>Q10  Residential - Western &amp; Top Income (Upscale)</v>
      </c>
      <c r="M24" t="s">
        <v>795</v>
      </c>
      <c r="N24" t="s">
        <v>314</v>
      </c>
      <c r="O24" s="9" t="str">
        <f>MID(N24, FIND("_",N24, FIND("_",N24)+1)+1, FIND("+",N24)-FIND("_",N24, FIND("_",N24)+1)-1) &amp; "  " &amp; TRIM(RIGHT(N24, LEN(N24)-FIND("scale",N24)-LEN("scale")+1))</f>
        <v>Q6  Upscales</v>
      </c>
      <c r="P24" t="s">
        <v>483</v>
      </c>
    </row>
    <row r="25" spans="1:16" x14ac:dyDescent="0.35">
      <c r="A25" t="s">
        <v>47</v>
      </c>
      <c r="B25" t="s">
        <v>281</v>
      </c>
      <c r="C25" s="9" t="str">
        <f>MID(B25, FIND("_",B25, FIND("_",B25)+1)+1, FIND("+",B25)-FIND("_",B25, FIND("_",B25)+1)-1) &amp; "  " &amp; TRIM(RIGHT(B25, LEN(B25)-FIND("cluster",B25)-LEN("cluster")+1))</f>
        <v>Q17  Residential - High Income (Wellcome)</v>
      </c>
      <c r="D25" t="s">
        <v>300</v>
      </c>
      <c r="E25" t="s">
        <v>357</v>
      </c>
      <c r="F25" s="9" t="str">
        <f>MID(E25, FIND("_",E25, FIND("_",E25)+1)+1, FIND("+",E25)-FIND("_",E25, FIND("_",E25)+1)-1) &amp; "  " &amp; TRIM(RIGHT(E25, LEN(E25)-FIND("cluster",E25)-LEN("cluster")+1))</f>
        <v>Q4  Urban Hub - Local (Wellcome)</v>
      </c>
      <c r="G25" t="s">
        <v>772</v>
      </c>
      <c r="H25" t="s">
        <v>352</v>
      </c>
      <c r="I25" s="9" t="str">
        <f>MID(H25, FIND("_",H25, FIND("_",H25)+1)+1, FIND("+",H25)-FIND("_",H25, FIND("_",H25)+1)-1) &amp; "  " &amp; TRIM(RIGHT(H25, LEN(H25)-FIND("cluster",H25)-LEN("cluster")+1))</f>
        <v>Q24  Residential - High Income (Wellcome)</v>
      </c>
      <c r="J25" t="s">
        <v>369</v>
      </c>
      <c r="K25" t="s">
        <v>392</v>
      </c>
      <c r="L25" s="9" t="str">
        <f>MID(K25, FIND("_",K25, FIND("_",K25)+1)+1, FIND("+",K25)-FIND("_",K25, FIND("_",K25)+1)-1) &amp; "  " &amp; TRIM(RIGHT(K25, LEN(K25)-FIND("cluster",K25)-LEN("cluster")+1))</f>
        <v>Q1  Office - Local (Wellcome)</v>
      </c>
      <c r="M25" t="s">
        <v>429</v>
      </c>
      <c r="N25" t="s">
        <v>317</v>
      </c>
      <c r="O25" s="9" t="str">
        <f>MID(N25, FIND("_",N25, FIND("_",N25)+1)+1, FIND("+",N25)-FIND("_",N25, FIND("_",N25)+1)-1) &amp; "  " &amp; TRIM(RIGHT(N25, LEN(N25)-FIND("cluster",N25)-LEN("cluster")+1))</f>
        <v>Q21  Urban Hub - Local (Wellcome)</v>
      </c>
      <c r="P25" t="s">
        <v>484</v>
      </c>
    </row>
    <row r="26" spans="1:16" x14ac:dyDescent="0.35">
      <c r="A26" t="s">
        <v>47</v>
      </c>
      <c r="B26" t="s">
        <v>282</v>
      </c>
      <c r="C26" s="9" t="str">
        <f>MID(B26, FIND("_",B26, FIND("_",B26)+1)+1, FIND("+",B26)-FIND("_",B26, FIND("_",B26)+1)-1) &amp; "  " &amp; TRIM(RIGHT(B26, LEN(B26)-FIND("cluster",B26)-LEN("cluster")+1))</f>
        <v>Q30  Urban Hub - Local (Wellcome)</v>
      </c>
      <c r="D26" t="s">
        <v>301</v>
      </c>
      <c r="E26" t="s">
        <v>326</v>
      </c>
      <c r="F26" s="9" t="str">
        <f>MID(E26, FIND("_",E26, FIND("_",E26)+1)+1, FIND("+",E26)-FIND("_",E26, FIND("_",E26)+1)-1) &amp; "  " &amp; TRIM(RIGHT(E26, LEN(E26)-FIND("cluster",E26)-LEN("cluster")+1))</f>
        <v>Q1  Residential - High Income (Wellcome)</v>
      </c>
      <c r="G26" t="s">
        <v>342</v>
      </c>
      <c r="H26" t="s">
        <v>16</v>
      </c>
      <c r="I26" s="9" t="str">
        <f t="shared" ref="I26:I36" si="0">SUBSTITUTE(H26,"avg_score_","") &amp; ",Mass,Residential - Local (Wellcome)"</f>
        <v>Q16,Mass,Residential - Local (Wellcome)</v>
      </c>
      <c r="J26" t="s">
        <v>368</v>
      </c>
      <c r="K26" t="s">
        <v>391</v>
      </c>
      <c r="L26" s="9" t="str">
        <f>MID(K26, FIND("_",K26, FIND("_",K26)+1)+1, FIND("+",K26)-FIND("_",K26, FIND("_",K26)+1)-1) &amp; "  " &amp; TRIM(RIGHT(K26, LEN(K26)-FIND("cluster",K26)-LEN("cluster")+1))</f>
        <v>Q19  Urban Hub - Local (Wellcome)</v>
      </c>
      <c r="M26" t="s">
        <v>428</v>
      </c>
      <c r="N26" t="s">
        <v>279</v>
      </c>
      <c r="O26" s="9" t="str">
        <f>MID(N26, FIND("_",N26, FIND("_",N26)+1)+1, FIND("+",N26)-FIND("_",N26, FIND("_",N26)+1)-1) &amp; "  " &amp; TRIM(RIGHT(N26, LEN(N26)-FIND("cluster",N26)-LEN("cluster")+1))</f>
        <v>Q11  Urban Hub - Local (Wellcome)</v>
      </c>
      <c r="P26" t="s">
        <v>485</v>
      </c>
    </row>
    <row r="27" spans="1:16" x14ac:dyDescent="0.35">
      <c r="A27" t="s">
        <v>47</v>
      </c>
      <c r="B27" t="s">
        <v>283</v>
      </c>
      <c r="C27" s="9" t="str">
        <f>MID(B27, FIND("_",B27, FIND("_",B27)+1)+1, FIND("+",B27)-FIND("_",B27, FIND("_",B27)+1)-1) &amp; "  " &amp; TRIM(RIGHT(B27, LEN(B27)-FIND("cluster",B27)-LEN("cluster")+1))</f>
        <v>Q22  Residential - High Income (Wellcome)</v>
      </c>
      <c r="D27" t="s">
        <v>302</v>
      </c>
      <c r="E27" t="s">
        <v>44</v>
      </c>
      <c r="F27" s="9" t="str">
        <f t="shared" ref="F27:F29" si="1">SUBSTITUTE(E27,"avg_score_","") &amp; ",Mass,Residential - Local (Wellcome)"</f>
        <v>Q30,Mass,Residential - Local (Wellcome)</v>
      </c>
      <c r="G27" t="s">
        <v>343</v>
      </c>
      <c r="H27" t="s">
        <v>351</v>
      </c>
      <c r="I27" s="9" t="str">
        <f t="shared" si="0"/>
        <v>Q6,Mass,Residential - Local (Wellcome)</v>
      </c>
      <c r="J27" t="s">
        <v>367</v>
      </c>
      <c r="K27" t="s">
        <v>321</v>
      </c>
      <c r="L27" s="9" t="str">
        <f>MID(K27, FIND("_",K27, FIND("_",K27)+1)+1, FIND("+",K27)-FIND("_",K27, FIND("_",K27)+1)-1) &amp; "  " &amp; TRIM(RIGHT(K27, LEN(K27)-FIND("cluster",K27)-LEN("cluster")+1))</f>
        <v>Q7  Urban Hub - Local (Wellcome)</v>
      </c>
      <c r="M27" t="s">
        <v>427</v>
      </c>
      <c r="N27" t="s">
        <v>457</v>
      </c>
      <c r="O27" s="9" t="str">
        <f>MID(N27, FIND("_",N27, FIND("_",N27)+1)+1, FIND("+",N27)-FIND("_",N27, FIND("_",N27)+1)-1) &amp; "  " &amp; TRIM(RIGHT(N27, LEN(N27)-FIND("cluster",N27)-LEN("cluster")+1))</f>
        <v>Q16  Urban Hub - Local (Wellcome)</v>
      </c>
      <c r="P27" t="s">
        <v>486</v>
      </c>
    </row>
    <row r="28" spans="1:16" x14ac:dyDescent="0.35">
      <c r="A28" t="s">
        <v>47</v>
      </c>
      <c r="B28" t="s">
        <v>744</v>
      </c>
      <c r="C28" s="9" t="str">
        <f>MID(B28, FIND("_",B28, FIND("_",B28)+1)+1, FIND("+",B28)-FIND("_",B28, FIND("_",B28)+1)-1) &amp; "  " &amp; TRIM(RIGHT(B28, LEN(B28)-FIND("cluster",B28)-LEN("cluster")+1))</f>
        <v>Q8  Urban Hub - Local (Wellcome)</v>
      </c>
      <c r="D28" t="s">
        <v>753</v>
      </c>
      <c r="E28" t="s">
        <v>20</v>
      </c>
      <c r="F28" s="9" t="str">
        <f t="shared" si="1"/>
        <v>Q18,Mass,Residential - Local (Wellcome)</v>
      </c>
      <c r="G28" t="s">
        <v>344</v>
      </c>
      <c r="H28" t="s">
        <v>34</v>
      </c>
      <c r="I28" s="9" t="str">
        <f t="shared" si="0"/>
        <v>Q25,Mass,Residential - Local (Wellcome)</v>
      </c>
      <c r="J28" t="s">
        <v>366</v>
      </c>
      <c r="K28" t="s">
        <v>315</v>
      </c>
      <c r="L28" s="9" t="str">
        <f>MID(K28, FIND("_",K28, FIND("_",K28)+1)+1, FIND("+",K28)-FIND("_",K28, FIND("_",K28)+1)-1) &amp; "  " &amp; TRIM(RIGHT(K28, LEN(K28)-FIND("cluster",K28)-LEN("cluster")+1))</f>
        <v>Q21  Residential - High Income (Wellcome)</v>
      </c>
      <c r="M28" t="s">
        <v>426</v>
      </c>
      <c r="N28" t="s">
        <v>458</v>
      </c>
      <c r="O28" s="9" t="str">
        <f>MID(N28, FIND("_",N28, FIND("_",N28)+1)+1, FIND("+",N28)-FIND("_",N28, FIND("_",N28)+1)-1) &amp; "  " &amp; TRIM(RIGHT(N28, LEN(N28)-FIND("cluster",N28)-LEN("cluster")+1))</f>
        <v>Q24  Urban Hub - Local (Wellcome)</v>
      </c>
      <c r="P28" t="s">
        <v>487</v>
      </c>
    </row>
    <row r="29" spans="1:16" x14ac:dyDescent="0.35">
      <c r="A29" t="s">
        <v>47</v>
      </c>
      <c r="B29" t="s">
        <v>317</v>
      </c>
      <c r="C29" s="9" t="str">
        <f>MID(B29, FIND("_",B29, FIND("_",B29)+1)+1, FIND("+",B29)-FIND("_",B29, FIND("_",B29)+1)-1) &amp; "  " &amp; TRIM(RIGHT(B29, LEN(B29)-FIND("cluster",B29)-LEN("cluster")+1))</f>
        <v>Q21  Urban Hub - Local (Wellcome)</v>
      </c>
      <c r="D29" t="s">
        <v>754</v>
      </c>
      <c r="E29" t="s">
        <v>36</v>
      </c>
      <c r="F29" s="9" t="str">
        <f t="shared" si="1"/>
        <v>Q26,Mass,Residential - Local (Wellcome)</v>
      </c>
      <c r="G29" t="s">
        <v>345</v>
      </c>
      <c r="H29" t="s">
        <v>18</v>
      </c>
      <c r="I29" s="9" t="str">
        <f t="shared" si="0"/>
        <v>Q17,Mass,Residential - Local (Wellcome)</v>
      </c>
      <c r="J29" t="s">
        <v>365</v>
      </c>
      <c r="K29" t="s">
        <v>390</v>
      </c>
      <c r="L29" s="9" t="str">
        <f>MID(K29, FIND("_",K29, FIND("_",K29)+1)+1, FIND("+",K29)-FIND("_",K29, FIND("_",K29)+1)-1) &amp; "  " &amp; TRIM(RIGHT(K29, LEN(K29)-FIND("cluster",K29)-LEN("cluster")+1))</f>
        <v>Q9  Residential - High Income (Wellcome)</v>
      </c>
      <c r="M29" t="s">
        <v>425</v>
      </c>
      <c r="N29" t="s">
        <v>459</v>
      </c>
      <c r="O29" s="9" t="str">
        <f>MID(N29, FIND("_",N29, FIND("_",N29)+1)+1, FIND("+",N29)-FIND("_",N29, FIND("_",N29)+1)-1) &amp; "  " &amp; TRIM(RIGHT(N29, LEN(N29)-FIND("cluster",N29)-LEN("cluster")+1))</f>
        <v>Q12  Residential - High Income (Wellcome)</v>
      </c>
      <c r="P29" t="s">
        <v>488</v>
      </c>
    </row>
    <row r="30" spans="1:16" x14ac:dyDescent="0.35">
      <c r="A30" t="s">
        <v>47</v>
      </c>
      <c r="B30" t="s">
        <v>284</v>
      </c>
      <c r="C30" s="9" t="str">
        <f>MID(B30, FIND("_",B30, FIND("_",B30)+1)+1, FIND("+",B30)-FIND("_",B30, FIND("_",B30)+1)-1) &amp; "  " &amp; TRIM(RIGHT(B30, LEN(B30)-FIND("cluster",B30)-LEN("cluster")+1))</f>
        <v>Q27  Residential - High Income (Wellcome)</v>
      </c>
      <c r="D30" t="s">
        <v>303</v>
      </c>
      <c r="E30" t="s">
        <v>390</v>
      </c>
      <c r="F30" s="9" t="str">
        <f>MID(E30, FIND("_",E30, FIND("_",E30)+1)+1, FIND("+",E30)-FIND("_",E30, FIND("_",E30)+1)-1) &amp; "  " &amp; TRIM(RIGHT(E30, LEN(E30)-FIND("cluster",E30)-LEN("cluster")+1))</f>
        <v>Q9  Residential - High Income (Wellcome)</v>
      </c>
      <c r="G30" t="s">
        <v>773</v>
      </c>
      <c r="H30" t="s">
        <v>10</v>
      </c>
      <c r="I30" s="9" t="str">
        <f t="shared" si="0"/>
        <v>Q11,Mass,Residential - Local (Wellcome)</v>
      </c>
      <c r="J30" t="s">
        <v>364</v>
      </c>
      <c r="K30" t="s">
        <v>389</v>
      </c>
      <c r="L30" s="9" t="str">
        <f>MID(K30, FIND("_",K30, FIND("_",K30)+1)+1, FIND("+",K30)-FIND("_",K30, FIND("_",K30)+1)-1) &amp; "  " &amp; TRIM(RIGHT(K30, LEN(K30)-FIND("cluster",K30)-LEN("cluster")+1))</f>
        <v>Q7  Residential - High Income (Wellcome)</v>
      </c>
      <c r="M30" t="s">
        <v>424</v>
      </c>
      <c r="N30" t="s">
        <v>325</v>
      </c>
      <c r="O30" s="9" t="str">
        <f>MID(N30, FIND("_",N30, FIND("_",N30)+1)+1, FIND("+",N30)-FIND("_",N30, FIND("_",N30)+1)-1) &amp; "  " &amp; TRIM(RIGHT(N30, LEN(N30)-FIND("cluster",N30)-LEN("cluster")+1))</f>
        <v>Q1  Urban Hub - Local (Wellcome)</v>
      </c>
      <c r="P30" t="s">
        <v>489</v>
      </c>
    </row>
    <row r="31" spans="1:16" x14ac:dyDescent="0.35">
      <c r="A31" t="s">
        <v>47</v>
      </c>
      <c r="B31" t="s">
        <v>8</v>
      </c>
      <c r="C31" s="9" t="str">
        <f t="shared" ref="C31" si="2">SUBSTITUTE(B31,"avg_score_","") &amp; ",Mass,Residential - Local (Wellcome)"</f>
        <v>Q10,Mass,Residential - Local (Wellcome)</v>
      </c>
      <c r="D31" t="s">
        <v>304</v>
      </c>
      <c r="E31" t="s">
        <v>10</v>
      </c>
      <c r="F31" s="9" t="str">
        <f t="shared" ref="F31:F34" si="3">SUBSTITUTE(E31,"avg_score_","") &amp; ",Mass,Residential - Local (Wellcome)"</f>
        <v>Q11,Mass,Residential - Local (Wellcome)</v>
      </c>
      <c r="G31" t="s">
        <v>346</v>
      </c>
      <c r="H31" t="s">
        <v>313</v>
      </c>
      <c r="I31" s="9" t="str">
        <f t="shared" si="0"/>
        <v>Q5,Mass,Residential - Local (Wellcome)</v>
      </c>
      <c r="J31" t="s">
        <v>363</v>
      </c>
      <c r="K31" t="s">
        <v>325</v>
      </c>
      <c r="L31" s="9" t="str">
        <f>MID(K31, FIND("_",K31, FIND("_",K31)+1)+1, FIND("+",K31)-FIND("_",K31, FIND("_",K31)+1)-1) &amp; "  " &amp; TRIM(RIGHT(K31, LEN(K31)-FIND("cluster",K31)-LEN("cluster")+1))</f>
        <v>Q1  Urban Hub - Local (Wellcome)</v>
      </c>
      <c r="M31" t="s">
        <v>423</v>
      </c>
      <c r="N31" t="s">
        <v>460</v>
      </c>
      <c r="O31" s="9" t="str">
        <f>MID(N31, FIND("_",N31, FIND("_",N31)+1)+1, FIND("+",N31)-FIND("_",N31, FIND("_",N31)+1)-1) &amp; "  " &amp; TRIM(RIGHT(N31, LEN(N31)-FIND("cluster",N31)-LEN("cluster")+1))</f>
        <v>Q2  Residential - High Income (Wellcome)</v>
      </c>
      <c r="P31" t="s">
        <v>490</v>
      </c>
    </row>
    <row r="32" spans="1:16" x14ac:dyDescent="0.35">
      <c r="A32" t="s">
        <v>47</v>
      </c>
      <c r="B32" t="s">
        <v>540</v>
      </c>
      <c r="C32" s="9" t="str">
        <f>MID(B32, FIND("_",B32, FIND("_",B32)+1)+1, FIND("+",B32)-FIND("_",B32, FIND("_",B32)+1)-1) &amp; "  " &amp; TRIM(RIGHT(B32, LEN(B32)-FIND("scale",B32)-LEN("scale")+1))</f>
        <v>Q22  Upscales</v>
      </c>
      <c r="D32" t="s">
        <v>755</v>
      </c>
      <c r="E32" t="s">
        <v>8</v>
      </c>
      <c r="F32" s="9" t="str">
        <f t="shared" si="3"/>
        <v>Q10,Mass,Residential - Local (Wellcome)</v>
      </c>
      <c r="G32" t="s">
        <v>347</v>
      </c>
      <c r="H32" t="s">
        <v>24</v>
      </c>
      <c r="I32" s="9" t="str">
        <f t="shared" si="0"/>
        <v>Q20,Mass,Residential - Local (Wellcome)</v>
      </c>
      <c r="J32" t="s">
        <v>362</v>
      </c>
      <c r="K32" t="s">
        <v>358</v>
      </c>
      <c r="L32" s="9" t="str">
        <f>MID(K32, FIND("_",K32, FIND("_",K32)+1)+1, FIND("+",K32)-FIND("_",K32, FIND("_",K32)+1)-1) &amp; "  " &amp; TRIM(RIGHT(K32, LEN(K32)-FIND("cluster",K32)-LEN("cluster")+1))</f>
        <v>Q5  Urban Hub - Local (Wellcome)</v>
      </c>
      <c r="M32" t="s">
        <v>423</v>
      </c>
      <c r="N32" t="s">
        <v>323</v>
      </c>
      <c r="O32" s="9" t="str">
        <f>MID(N32, FIND("_",N32, FIND("_",N32)+1)+1, FIND("+",N32)-FIND("_",N32, FIND("_",N32)+1)-1) &amp; "  " &amp; TRIM(RIGHT(N32, LEN(N32)-FIND("cluster",N32)-LEN("cluster")+1))</f>
        <v>Q22  Urban Hub - Local (Wellcome)</v>
      </c>
      <c r="P32" t="s">
        <v>491</v>
      </c>
    </row>
    <row r="33" spans="1:16" x14ac:dyDescent="0.35">
      <c r="A33" t="s">
        <v>47</v>
      </c>
      <c r="B33" t="s">
        <v>34</v>
      </c>
      <c r="C33" s="9" t="str">
        <f t="shared" ref="C33" si="4">SUBSTITUTE(B33,"avg_score_","") &amp; ",Mass,Residential - Local (Wellcome)"</f>
        <v>Q25,Mass,Residential - Local (Wellcome)</v>
      </c>
      <c r="D33" t="s">
        <v>305</v>
      </c>
      <c r="E33" t="s">
        <v>313</v>
      </c>
      <c r="F33" s="9" t="str">
        <f t="shared" si="3"/>
        <v>Q5,Mass,Residential - Local (Wellcome)</v>
      </c>
      <c r="G33" t="s">
        <v>348</v>
      </c>
      <c r="H33" t="s">
        <v>285</v>
      </c>
      <c r="I33" s="9" t="str">
        <f t="shared" si="0"/>
        <v>Q1,Mass,Residential - Local (Wellcome)</v>
      </c>
      <c r="J33" t="s">
        <v>361</v>
      </c>
      <c r="K33" t="s">
        <v>357</v>
      </c>
      <c r="L33" s="9" t="str">
        <f>MID(K33, FIND("_",K33, FIND("_",K33)+1)+1, FIND("+",K33)-FIND("_",K33, FIND("_",K33)+1)-1) &amp; "  " &amp; TRIM(RIGHT(K33, LEN(K33)-FIND("cluster",K33)-LEN("cluster")+1))</f>
        <v>Q4  Urban Hub - Local (Wellcome)</v>
      </c>
      <c r="M33" t="s">
        <v>422</v>
      </c>
      <c r="N33" t="s">
        <v>387</v>
      </c>
      <c r="O33" s="9" t="str">
        <f>MID(N33, FIND("_",N33, FIND("_",N33)+1)+1, FIND("+",N33)-FIND("_",N33, FIND("_",N33)+1)-1) &amp; "  " &amp; TRIM(RIGHT(N33, LEN(N33)-FIND("cluster",N33)-LEN("cluster")+1))</f>
        <v>Q23  Residential - High Income (Wellcome)</v>
      </c>
      <c r="P33" t="s">
        <v>492</v>
      </c>
    </row>
    <row r="34" spans="1:16" x14ac:dyDescent="0.35">
      <c r="A34" t="s">
        <v>47</v>
      </c>
      <c r="B34" t="s">
        <v>353</v>
      </c>
      <c r="C34" s="9" t="str">
        <f>MID(B34, FIND("_",B34, FIND("_",B34)+1)+1, FIND("+",B34)-FIND("_",B34, FIND("_",B34)+1)-1) &amp; "  " &amp; TRIM(RIGHT(B34, LEN(B34)-FIND("cluster",B34)-LEN("cluster")+1))</f>
        <v>Q11  Residential - High Income (Wellcome)</v>
      </c>
      <c r="D34" t="s">
        <v>756</v>
      </c>
      <c r="E34" t="s">
        <v>14</v>
      </c>
      <c r="F34" s="9" t="str">
        <f t="shared" si="3"/>
        <v>Q15,Mass,Residential - Local (Wellcome)</v>
      </c>
      <c r="G34" t="s">
        <v>349</v>
      </c>
      <c r="H34" t="s">
        <v>30</v>
      </c>
      <c r="I34" s="9" t="str">
        <f t="shared" si="0"/>
        <v>Q23,Mass,Residential - Local (Wellcome)</v>
      </c>
      <c r="J34" t="s">
        <v>786</v>
      </c>
      <c r="K34" t="s">
        <v>355</v>
      </c>
      <c r="L34" s="9" t="str">
        <f>MID(K34, FIND("_",K34, FIND("_",K34)+1)+1, FIND("+",K34)-FIND("_",K34, FIND("_",K34)+1)-1) &amp; "  " &amp; TRIM(RIGHT(K34, LEN(K34)-FIND("cluster",K34)-LEN("cluster")+1))</f>
        <v>Q12  Urban Hub - Local (Wellcome)</v>
      </c>
      <c r="M34" t="s">
        <v>421</v>
      </c>
      <c r="N34" t="s">
        <v>461</v>
      </c>
      <c r="O34" s="9" t="str">
        <f>MID(N34, FIND("_",N34, FIND("_",N34)+1)+1, FIND("+",N34)-FIND("_",N34, FIND("_",N34)+1)-1) &amp; "  " &amp; TRIM(RIGHT(N34, LEN(N34)-FIND("cluster",N34)-LEN("cluster")+1))</f>
        <v>Q5  Residential - High Income (Wellcome)</v>
      </c>
      <c r="P34" t="s">
        <v>493</v>
      </c>
    </row>
    <row r="35" spans="1:16" x14ac:dyDescent="0.35">
      <c r="A35" t="s">
        <v>47</v>
      </c>
      <c r="B35" t="s">
        <v>359</v>
      </c>
      <c r="C35" s="9" t="str">
        <f>MID(B35, FIND("_",B35, FIND("_",B35)+1)+1, FIND("+",B35)-FIND("_",B35, FIND("_",B35)+1)-1) &amp; "  " &amp; TRIM(RIGHT(B35, LEN(B35)-FIND("cluster",B35)-LEN("cluster")+1))</f>
        <v>Q29  Urban Hub - Local (Wellcome)</v>
      </c>
      <c r="D35" t="s">
        <v>757</v>
      </c>
      <c r="E35" t="s">
        <v>327</v>
      </c>
      <c r="F35" s="9" t="str">
        <f>MID(E35, FIND("_",E35, FIND("_",E35)+1)+1, FIND("+",E35)-FIND("_",E35, FIND("_",E35)+1)-1) &amp; "  " &amp; TRIM(RIGHT(E35, LEN(E35)-FIND("cluster",E35)-LEN("cluster")+1))</f>
        <v>Q3  Residential - High Income (Wellcome)</v>
      </c>
      <c r="G35" t="s">
        <v>350</v>
      </c>
      <c r="H35" t="s">
        <v>28</v>
      </c>
      <c r="I35" s="9" t="str">
        <f t="shared" si="0"/>
        <v>Q22,Mass,Residential - Local (Wellcome)</v>
      </c>
      <c r="J35" t="s">
        <v>787</v>
      </c>
      <c r="K35" t="s">
        <v>324</v>
      </c>
      <c r="L35" s="9" t="str">
        <f>MID(K35, FIND("_",K35, FIND("_",K35)+1)+1, FIND("+",K35)-FIND("_",K35, FIND("_",K35)+1)-1) &amp; "  " &amp; TRIM(RIGHT(K35, LEN(K35)-FIND("cluster",K35)-LEN("cluster")+1))</f>
        <v>Q8  Residential - High Income (Wellcome)</v>
      </c>
      <c r="M35" t="s">
        <v>420</v>
      </c>
      <c r="N35" t="s">
        <v>326</v>
      </c>
      <c r="O35" s="9" t="str">
        <f>MID(N35, FIND("_",N35, FIND("_",N35)+1)+1, FIND("+",N35)-FIND("_",N35, FIND("_",N35)+1)-1) &amp; "  " &amp; TRIM(RIGHT(N35, LEN(N35)-FIND("cluster",N35)-LEN("cluster")+1))</f>
        <v>Q1  Residential - High Income (Wellcome)</v>
      </c>
      <c r="P35" t="s">
        <v>494</v>
      </c>
    </row>
    <row r="36" spans="1:16" x14ac:dyDescent="0.35">
      <c r="A36" t="s">
        <v>47</v>
      </c>
      <c r="B36" t="s">
        <v>541</v>
      </c>
      <c r="C36" s="9" t="str">
        <f>MID(B36, FIND("_",B36, FIND("_",B36)+1)+1, FIND("+",B36)-FIND("_",B36, FIND("_",B36)+1)-1) &amp; "  " &amp; TRIM(RIGHT(B36, LEN(B36)-FIND("cluster",B36)-LEN("cluster")+1))</f>
        <v>Q30  Residential - High Income (Wellcome)</v>
      </c>
      <c r="D36" t="s">
        <v>758</v>
      </c>
      <c r="E36" t="s">
        <v>34</v>
      </c>
      <c r="F36" s="9" t="str">
        <f t="shared" ref="F36:F38" si="5">SUBSTITUTE(E36,"avg_score_","") &amp; ",Mass,Residential - Local (Wellcome)"</f>
        <v>Q25,Mass,Residential - Local (Wellcome)</v>
      </c>
      <c r="G36" t="s">
        <v>774</v>
      </c>
      <c r="H36" t="s">
        <v>44</v>
      </c>
      <c r="I36" s="9" t="str">
        <f t="shared" si="0"/>
        <v>Q30,Mass,Residential - Local (Wellcome)</v>
      </c>
      <c r="J36" t="s">
        <v>788</v>
      </c>
      <c r="K36" t="s">
        <v>323</v>
      </c>
      <c r="L36" s="9" t="str">
        <f>MID(K36, FIND("_",K36, FIND("_",K36)+1)+1, FIND("+",K36)-FIND("_",K36, FIND("_",K36)+1)-1) &amp; "  " &amp; TRIM(RIGHT(K36, LEN(K36)-FIND("cluster",K36)-LEN("cluster")+1))</f>
        <v>Q22  Urban Hub - Local (Wellcome)</v>
      </c>
      <c r="M36" t="s">
        <v>796</v>
      </c>
      <c r="N36" t="s">
        <v>548</v>
      </c>
      <c r="O36" s="9" t="str">
        <f>MID(N36, FIND("_",N36, FIND("_",N36)+1)+1, FIND("+",N36)-FIND("_",N36, FIND("_",N36)+1)-1) &amp; "  " &amp; TRIM(RIGHT(N36, LEN(N36)-FIND("cluster",N36)-LEN("cluster")+1))</f>
        <v>Q26  Residential - High Income (Wellcome)</v>
      </c>
      <c r="P36" t="s">
        <v>805</v>
      </c>
    </row>
    <row r="37" spans="1:16" x14ac:dyDescent="0.35">
      <c r="A37" t="s">
        <v>47</v>
      </c>
      <c r="B37" t="s">
        <v>352</v>
      </c>
      <c r="C37" s="9" t="str">
        <f>MID(B37, FIND("_",B37, FIND("_",B37)+1)+1, FIND("+",B37)-FIND("_",B37, FIND("_",B37)+1)-1) &amp; "  " &amp; TRIM(RIGHT(B37, LEN(B37)-FIND("cluster",B37)-LEN("cluster")+1))</f>
        <v>Q24  Residential - High Income (Wellcome)</v>
      </c>
      <c r="D37" t="s">
        <v>759</v>
      </c>
      <c r="E37" t="s">
        <v>12</v>
      </c>
      <c r="F37" s="9" t="str">
        <f t="shared" si="5"/>
        <v>Q12,Mass,Residential - Local (Wellcome)</v>
      </c>
      <c r="G37" t="s">
        <v>775</v>
      </c>
      <c r="H37" t="s">
        <v>459</v>
      </c>
      <c r="I37" s="9" t="str">
        <f>MID(H37, FIND("_",H37, FIND("_",H37)+1)+1, FIND("+",H37)-FIND("_",H37, FIND("_",H37)+1)-1) &amp; "  " &amp; TRIM(RIGHT(H37, LEN(H37)-FIND("cluster",H37)-LEN("cluster")+1))</f>
        <v>Q12  Residential - High Income (Wellcome)</v>
      </c>
      <c r="J37" t="s">
        <v>789</v>
      </c>
      <c r="K37" t="s">
        <v>356</v>
      </c>
      <c r="L37" s="9" t="str">
        <f>MID(K37, FIND("_",K37, FIND("_",K37)+1)+1, FIND("+",K37)-FIND("_",K37, FIND("_",K37)+1)-1) &amp; "  " &amp; TRIM(RIGHT(K37, LEN(K37)-FIND("cluster",K37)-LEN("cluster")+1))</f>
        <v>Q28  Urban Hub - Local (Wellcome)</v>
      </c>
      <c r="M37" t="s">
        <v>419</v>
      </c>
      <c r="N37" t="s">
        <v>319</v>
      </c>
      <c r="O37" s="9" t="str">
        <f>MID(N37, FIND("_",N37, FIND("_",N37)+1)+1, FIND("+",N37)-FIND("_",N37, FIND("_",N37)+1)-1) &amp; "  " &amp; TRIM(RIGHT(N37, LEN(N37)-FIND("cluster",N37)-LEN("cluster")+1))</f>
        <v>Q19  Residential - High Income (Wellcome)</v>
      </c>
      <c r="P37" t="s">
        <v>495</v>
      </c>
    </row>
    <row r="38" spans="1:16" x14ac:dyDescent="0.35">
      <c r="A38" t="s">
        <v>47</v>
      </c>
      <c r="B38" t="s">
        <v>285</v>
      </c>
      <c r="C38" s="9" t="str">
        <f t="shared" ref="C38" si="6">SUBSTITUTE(B38,"avg_score_","") &amp; ",Mass,Residential - Local (Wellcome)"</f>
        <v>Q1,Mass,Residential - Local (Wellcome)</v>
      </c>
      <c r="D38" t="s">
        <v>306</v>
      </c>
      <c r="E38" t="s">
        <v>575</v>
      </c>
      <c r="F38" s="9" t="str">
        <f t="shared" si="5"/>
        <v>Q4,Mass,Residential - Local (Wellcome)</v>
      </c>
      <c r="G38" t="s">
        <v>776</v>
      </c>
      <c r="I38" s="9"/>
      <c r="K38" t="s">
        <v>388</v>
      </c>
      <c r="L38" s="9" t="str">
        <f t="shared" ref="L38" si="7">SUBSTITUTE(K38,"avg_score_","") &amp; ",Mass,Residential - Local (Wellcome)"</f>
        <v>Q2,Mass,Residential - Local (Wellcome)</v>
      </c>
      <c r="M38" t="s">
        <v>418</v>
      </c>
      <c r="N38" t="s">
        <v>353</v>
      </c>
      <c r="O38" s="9" t="str">
        <f>MID(N38, FIND("_",N38, FIND("_",N38)+1)+1, FIND("+",N38)-FIND("_",N38, FIND("_",N38)+1)-1) &amp; "  " &amp; TRIM(RIGHT(N38, LEN(N38)-FIND("cluster",N38)-LEN("cluster")+1))</f>
        <v>Q11  Residential - High Income (Wellcome)</v>
      </c>
      <c r="P38" t="s">
        <v>806</v>
      </c>
    </row>
    <row r="39" spans="1:16" x14ac:dyDescent="0.35">
      <c r="A39" t="s">
        <v>47</v>
      </c>
      <c r="B39" t="s">
        <v>360</v>
      </c>
      <c r="C39" s="9" t="str">
        <f>MID(B39, FIND("_",B39, FIND("_",B39)+1)+1, FIND("+",B39)-FIND("_",B39, FIND("_",B39)+1)-1) &amp; "  " &amp; TRIM(RIGHT(B39, LEN(B39)-FIND("cluster",B39)-LEN("cluster")+1))</f>
        <v>Q23  Urban Hub - Local (Wellcome)</v>
      </c>
      <c r="D39" t="s">
        <v>760</v>
      </c>
      <c r="E39" t="s">
        <v>282</v>
      </c>
      <c r="F39" s="9" t="str">
        <f>MID(E39, FIND("_",E39, FIND("_",E39)+1)+1, FIND("+",E39)-FIND("_",E39, FIND("_",E39)+1)-1) &amp; "  " &amp; TRIM(RIGHT(E39, LEN(E39)-FIND("cluster",E39)-LEN("cluster")+1))</f>
        <v>Q30  Urban Hub - Local (Wellcome)</v>
      </c>
      <c r="G39" t="s">
        <v>777</v>
      </c>
      <c r="I39" s="9"/>
      <c r="K39" t="s">
        <v>511</v>
      </c>
      <c r="L39" s="9" t="str">
        <f>MID(K39, FIND("_",K39, FIND("_",K39)+1)+1, FIND("+",K39)-FIND("_",K39, FIND("_",K39)+1)-1) &amp; "  " &amp; TRIM(RIGHT(K39, LEN(K39)-FIND("cluster",K39)-LEN("cluster")+1))</f>
        <v>Q10  Urban Hub - Local (Wellcome)</v>
      </c>
      <c r="M39" t="s">
        <v>797</v>
      </c>
      <c r="N39" t="s">
        <v>462</v>
      </c>
      <c r="O39" s="9" t="str">
        <f>MID(N39, FIND("_",N39, FIND("_",N39)+1)+1, FIND("+",N39)-FIND("_",N39, FIND("_",N39)+1)-1) &amp; "  " &amp; TRIM(RIGHT(N39, LEN(N39)-FIND("cluster",N39)-LEN("cluster")+1))</f>
        <v>Q6  Residential - High Income (Wellcome)</v>
      </c>
      <c r="P39" t="s">
        <v>496</v>
      </c>
    </row>
    <row r="40" spans="1:16" x14ac:dyDescent="0.35">
      <c r="A40" t="s">
        <v>47</v>
      </c>
      <c r="B40" t="s">
        <v>543</v>
      </c>
      <c r="C40" s="9" t="str">
        <f>MID(B40, FIND("_",B40, FIND("_",B40)+1)+1, FIND("+",B40)-FIND("_",B40, FIND("_",B40)+1)-1) &amp; "  " &amp; TRIM(RIGHT(B40, LEN(B40)-FIND("cluster",B40)-LEN("cluster")+1))</f>
        <v>Q10  Residential - High Income (Wellcome)</v>
      </c>
      <c r="D40" t="s">
        <v>761</v>
      </c>
      <c r="F40" s="9"/>
      <c r="I40" s="9"/>
      <c r="K40" t="s">
        <v>744</v>
      </c>
      <c r="L40" s="9" t="str">
        <f>MID(K40, FIND("_",K40, FIND("_",K40)+1)+1, FIND("+",K40)-FIND("_",K40, FIND("_",K40)+1)-1) &amp; "  " &amp; TRIM(RIGHT(K40, LEN(K40)-FIND("cluster",K40)-LEN("cluster")+1))</f>
        <v>Q8  Urban Hub - Local (Wellcome)</v>
      </c>
      <c r="M40" t="s">
        <v>798</v>
      </c>
      <c r="N40" t="s">
        <v>356</v>
      </c>
      <c r="O40" s="9" t="str">
        <f>MID(N40, FIND("_",N40, FIND("_",N40)+1)+1, FIND("+",N40)-FIND("_",N40, FIND("_",N40)+1)-1) &amp; "  " &amp; TRIM(RIGHT(N40, LEN(N40)-FIND("cluster",N40)-LEN("cluster")+1))</f>
        <v>Q28  Urban Hub - Local (Wellcome)</v>
      </c>
      <c r="P40" t="s">
        <v>807</v>
      </c>
    </row>
    <row r="41" spans="1:16" x14ac:dyDescent="0.35">
      <c r="A41" t="s">
        <v>47</v>
      </c>
      <c r="B41" t="s">
        <v>14</v>
      </c>
      <c r="C41" s="9" t="str">
        <f t="shared" ref="C41" si="8">SUBSTITUTE(B41,"avg_score_","") &amp; ",Mass,Residential - Local (Wellcome)"</f>
        <v>Q15,Mass,Residential - Local (Wellcome)</v>
      </c>
      <c r="D41" t="s">
        <v>307</v>
      </c>
      <c r="F41" s="9"/>
      <c r="I41" s="9"/>
      <c r="K41" t="s">
        <v>20</v>
      </c>
      <c r="L41" s="9" t="str">
        <f t="shared" ref="L41" si="9">SUBSTITUTE(K41,"avg_score_","") &amp; ",Mass,Residential - Local (Wellcome)"</f>
        <v>Q18,Mass,Residential - Local (Wellcome)</v>
      </c>
      <c r="M41" t="s">
        <v>417</v>
      </c>
      <c r="N41" t="s">
        <v>4</v>
      </c>
      <c r="O41" s="9" t="str">
        <f t="shared" ref="O41:O42" si="10">SUBSTITUTE(N41,"avg_score_","") &amp; ",Mass,Residential - Local (Wellcome)"</f>
        <v>Q8,Mass,Residential - Local (Wellcome)</v>
      </c>
      <c r="P41" t="s">
        <v>497</v>
      </c>
    </row>
    <row r="42" spans="1:16" x14ac:dyDescent="0.35">
      <c r="A42" t="s">
        <v>47</v>
      </c>
      <c r="B42" t="s">
        <v>545</v>
      </c>
      <c r="C42" s="9" t="str">
        <f>MID(B42, FIND("_",B42, FIND("_",B42)+1)+1, FIND("+",B42)-FIND("_",B42, FIND("_",B42)+1)-1) &amp; "  " &amp; TRIM(RIGHT(B42, LEN(B42)-FIND("cluster",B42)-LEN("cluster")+1))</f>
        <v>Q2  Urban Hub - Local (Wellcome)</v>
      </c>
      <c r="D42" t="s">
        <v>762</v>
      </c>
      <c r="F42" s="9"/>
      <c r="I42" s="9"/>
      <c r="K42" t="s">
        <v>387</v>
      </c>
      <c r="L42" s="9" t="str">
        <f>MID(K42, FIND("_",K42, FIND("_",K42)+1)+1, FIND("+",K42)-FIND("_",K42, FIND("_",K42)+1)-1) &amp; "  " &amp; TRIM(RIGHT(K42, LEN(K42)-FIND("cluster",K42)-LEN("cluster")+1))</f>
        <v>Q23  Residential - High Income (Wellcome)</v>
      </c>
      <c r="M42" t="s">
        <v>417</v>
      </c>
      <c r="N42" t="s">
        <v>14</v>
      </c>
      <c r="O42" s="9" t="str">
        <f t="shared" si="10"/>
        <v>Q15,Mass,Residential - Local (Wellcome)</v>
      </c>
      <c r="P42" t="s">
        <v>498</v>
      </c>
    </row>
    <row r="43" spans="1:16" x14ac:dyDescent="0.35">
      <c r="A43" t="s">
        <v>47</v>
      </c>
      <c r="B43" t="s">
        <v>6</v>
      </c>
      <c r="C43" s="9" t="str">
        <f t="shared" ref="C43:C47" si="11">SUBSTITUTE(B43,"avg_score_","") &amp; ",Mass,Residential - Local (Wellcome)"</f>
        <v>Q9,Mass,Residential - Local (Wellcome)</v>
      </c>
      <c r="D43" t="s">
        <v>308</v>
      </c>
      <c r="F43" s="9"/>
      <c r="I43" s="9"/>
      <c r="K43" t="s">
        <v>326</v>
      </c>
      <c r="L43" s="9" t="str">
        <f>MID(K43, FIND("_",K43, FIND("_",K43)+1)+1, FIND("+",K43)-FIND("_",K43, FIND("_",K43)+1)-1) &amp; "  " &amp; TRIM(RIGHT(K43, LEN(K43)-FIND("cluster",K43)-LEN("cluster")+1))</f>
        <v>Q1  Residential - High Income (Wellcome)</v>
      </c>
      <c r="M43" t="s">
        <v>416</v>
      </c>
      <c r="N43" t="s">
        <v>352</v>
      </c>
      <c r="O43" s="9" t="str">
        <f>MID(N43, FIND("_",N43, FIND("_",N43)+1)+1, FIND("+",N43)-FIND("_",N43, FIND("_",N43)+1)-1) &amp; "  " &amp; TRIM(RIGHT(N43, LEN(N43)-FIND("cluster",N43)-LEN("cluster")+1))</f>
        <v>Q24  Residential - High Income (Wellcome)</v>
      </c>
      <c r="P43" t="s">
        <v>499</v>
      </c>
    </row>
    <row r="44" spans="1:16" x14ac:dyDescent="0.35">
      <c r="A44" t="s">
        <v>47</v>
      </c>
      <c r="B44" t="s">
        <v>18</v>
      </c>
      <c r="C44" s="9" t="str">
        <f t="shared" si="11"/>
        <v>Q17,Mass,Residential - Local (Wellcome)</v>
      </c>
      <c r="D44" t="s">
        <v>309</v>
      </c>
      <c r="F44" s="9"/>
      <c r="I44" s="9"/>
      <c r="K44" t="s">
        <v>38</v>
      </c>
      <c r="L44" s="9" t="str">
        <f t="shared" ref="L44" si="12">SUBSTITUTE(K44,"avg_score_","") &amp; ",Mass,Residential - Local (Wellcome)"</f>
        <v>Q27,Mass,Residential - Local (Wellcome)</v>
      </c>
      <c r="M44" t="s">
        <v>415</v>
      </c>
      <c r="N44" t="s">
        <v>36</v>
      </c>
      <c r="O44" s="9" t="str">
        <f t="shared" ref="O44" si="13">SUBSTITUTE(N44,"avg_score_","") &amp; ",Mass,Residential - Local (Wellcome)"</f>
        <v>Q26,Mass,Residential - Local (Wellcome)</v>
      </c>
      <c r="P44" t="s">
        <v>500</v>
      </c>
    </row>
    <row r="45" spans="1:16" x14ac:dyDescent="0.35">
      <c r="A45" t="s">
        <v>47</v>
      </c>
      <c r="B45" t="s">
        <v>16</v>
      </c>
      <c r="C45" s="9" t="str">
        <f t="shared" si="11"/>
        <v>Q16,Mass,Residential - Local (Wellcome)</v>
      </c>
      <c r="D45" t="s">
        <v>310</v>
      </c>
      <c r="F45" s="9"/>
      <c r="I45" s="9"/>
      <c r="K45" t="s">
        <v>386</v>
      </c>
      <c r="L45" s="9" t="str">
        <f>MID(K45, FIND("_",K45, FIND("_",K45)+1)+1, FIND("+",K45)-FIND("_",K45, FIND("_",K45)+1)-1) &amp; "  " &amp; TRIM(RIGHT(K45, LEN(K45)-FIND("cluster",K45)-LEN("cluster")+1))</f>
        <v>Q15  Residential - High Income (Wellcome)</v>
      </c>
      <c r="M45" t="s">
        <v>414</v>
      </c>
      <c r="N45" t="s">
        <v>574</v>
      </c>
      <c r="O45" s="9" t="str">
        <f>MID(N45, FIND("_",N45, FIND("_",N45)+1)+1, FIND("+",N45)-FIND("_",N45, FIND("_",N45)+1)-1) &amp; "  " &amp; TRIM(RIGHT(N45, LEN(N45)-FIND("cluster",N45)-LEN("cluster")+1))</f>
        <v>Q18  Residential - High Income (Wellcome)</v>
      </c>
      <c r="P45" t="s">
        <v>808</v>
      </c>
    </row>
    <row r="46" spans="1:16" x14ac:dyDescent="0.35">
      <c r="A46" t="s">
        <v>47</v>
      </c>
      <c r="B46" t="s">
        <v>10</v>
      </c>
      <c r="C46" s="9" t="str">
        <f t="shared" si="11"/>
        <v>Q11,Mass,Residential - Local (Wellcome)</v>
      </c>
      <c r="D46" t="s">
        <v>311</v>
      </c>
      <c r="F46" s="9"/>
      <c r="I46" s="9"/>
      <c r="K46" t="s">
        <v>316</v>
      </c>
      <c r="L46" s="9" t="str">
        <f>MID(K46, FIND("_",K46, FIND("_",K46)+1)+1, FIND("+",K46)-FIND("_",K46, FIND("_",K46)+1)-1) &amp; "  " &amp; TRIM(RIGHT(K46, LEN(K46)-FIND("cluster",K46)-LEN("cluster")+1))</f>
        <v>Q25  Urban Hub - Local (Wellcome)</v>
      </c>
      <c r="M46" t="s">
        <v>799</v>
      </c>
      <c r="N46" t="s">
        <v>573</v>
      </c>
      <c r="O46" s="9" t="str">
        <f>MID(N46, FIND("_",N46, FIND("_",N46)+1)+1, FIND("+",N46)-FIND("_",N46, FIND("_",N46)+1)-1) &amp; "  " &amp; TRIM(RIGHT(N46, LEN(N46)-FIND("cluster",N46)-LEN("cluster")+1))</f>
        <v>Q17  Urban Hub - Local (Wellcome)</v>
      </c>
      <c r="P46" t="s">
        <v>809</v>
      </c>
    </row>
    <row r="47" spans="1:16" x14ac:dyDescent="0.35">
      <c r="A47" t="s">
        <v>47</v>
      </c>
      <c r="B47" t="s">
        <v>24</v>
      </c>
      <c r="C47" s="9" t="str">
        <f t="shared" si="11"/>
        <v>Q20,Mass,Residential - Local (Wellcome)</v>
      </c>
      <c r="D47" t="s">
        <v>312</v>
      </c>
      <c r="F47" s="9"/>
      <c r="I47" s="9"/>
      <c r="K47" t="s">
        <v>385</v>
      </c>
      <c r="L47" s="9" t="str">
        <f>MID(K47, FIND("_",K47, FIND("_",K47)+1)+1, FIND("+",K47)-FIND("_",K47, FIND("_",K47)+1)-1) &amp; "  " &amp; TRIM(RIGHT(K47, LEN(K47)-FIND("cluster",K47)-LEN("cluster")+1))</f>
        <v>Q29  Residential - High Income (Wellcome)</v>
      </c>
      <c r="M47" t="s">
        <v>413</v>
      </c>
      <c r="N47" t="s">
        <v>388</v>
      </c>
      <c r="O47" s="9" t="str">
        <f t="shared" ref="O47" si="14">SUBSTITUTE(N47,"avg_score_","") &amp; ",Mass,Residential - Local (Wellcome)"</f>
        <v>Q2,Mass,Residential - Local (Wellcome)</v>
      </c>
      <c r="P47" t="s">
        <v>501</v>
      </c>
    </row>
    <row r="48" spans="1:16" x14ac:dyDescent="0.35">
      <c r="A48" t="s">
        <v>47</v>
      </c>
      <c r="B48" t="s">
        <v>326</v>
      </c>
      <c r="C48" s="9" t="str">
        <f>MID(B48, FIND("_",B48, FIND("_",B48)+1)+1, FIND("+",B48)-FIND("_",B48, FIND("_",B48)+1)-1) &amp; "  " &amp; TRIM(RIGHT(B48, LEN(B48)-FIND("cluster",B48)-LEN("cluster")+1))</f>
        <v>Q1  Residential - High Income (Wellcome)</v>
      </c>
      <c r="D48" t="s">
        <v>763</v>
      </c>
      <c r="F48" s="9"/>
      <c r="I48" s="9"/>
      <c r="K48" t="s">
        <v>384</v>
      </c>
      <c r="L48" s="9" t="str">
        <f t="shared" ref="L48:L51" si="15">SUBSTITUTE(K48,"avg_score_","") &amp; ",Mass,Residential - Local (Wellcome)"</f>
        <v>Q3,Mass,Residential - Local (Wellcome)</v>
      </c>
      <c r="M48" t="s">
        <v>412</v>
      </c>
      <c r="N48" t="s">
        <v>572</v>
      </c>
      <c r="O48" s="9" t="str">
        <f>MID(N48, FIND("_",N48, FIND("_",N48)+1)+1, FIND("+",N48)-FIND("_",N48, FIND("_",N48)+1)-1) &amp; "  " &amp; TRIM(RIGHT(N48, LEN(N48)-FIND("cluster",N48)-LEN("cluster")+1))</f>
        <v>Q6  Urban Hub - Local (Wellcome)</v>
      </c>
      <c r="P48" t="s">
        <v>810</v>
      </c>
    </row>
    <row r="49" spans="1:16" x14ac:dyDescent="0.35">
      <c r="A49" t="s">
        <v>47</v>
      </c>
      <c r="C49" s="9"/>
      <c r="F49" s="9"/>
      <c r="I49" s="9"/>
      <c r="K49" t="s">
        <v>22</v>
      </c>
      <c r="L49" s="9" t="str">
        <f t="shared" si="15"/>
        <v>Q19,Mass,Residential - Local (Wellcome)</v>
      </c>
      <c r="M49" t="s">
        <v>411</v>
      </c>
      <c r="N49" t="s">
        <v>22</v>
      </c>
      <c r="O49" s="9" t="str">
        <f t="shared" ref="O49:O56" si="16">SUBSTITUTE(N49,"avg_score_","") &amp; ",Mass,Residential - Local (Wellcome)"</f>
        <v>Q19,Mass,Residential - Local (Wellcome)</v>
      </c>
      <c r="P49" t="s">
        <v>502</v>
      </c>
    </row>
    <row r="50" spans="1:16" x14ac:dyDescent="0.35">
      <c r="A50" t="s">
        <v>47</v>
      </c>
      <c r="C50" s="9"/>
      <c r="F50" s="9"/>
      <c r="I50" s="9"/>
      <c r="K50" t="s">
        <v>26</v>
      </c>
      <c r="L50" s="9" t="str">
        <f t="shared" si="15"/>
        <v>Q21,Mass,Residential - Local (Wellcome)</v>
      </c>
      <c r="M50" t="s">
        <v>410</v>
      </c>
      <c r="N50" t="s">
        <v>10</v>
      </c>
      <c r="O50" s="9" t="str">
        <f t="shared" si="16"/>
        <v>Q11,Mass,Residential - Local (Wellcome)</v>
      </c>
      <c r="P50" t="s">
        <v>503</v>
      </c>
    </row>
    <row r="51" spans="1:16" x14ac:dyDescent="0.35">
      <c r="A51" t="s">
        <v>47</v>
      </c>
      <c r="C51" s="9"/>
      <c r="F51" s="9"/>
      <c r="I51" s="9"/>
      <c r="K51" t="s">
        <v>28</v>
      </c>
      <c r="L51" s="9" t="str">
        <f t="shared" si="15"/>
        <v>Q22,Mass,Residential - Local (Wellcome)</v>
      </c>
      <c r="M51" t="s">
        <v>409</v>
      </c>
      <c r="N51" t="s">
        <v>28</v>
      </c>
      <c r="O51" s="9" t="str">
        <f t="shared" si="16"/>
        <v>Q22,Mass,Residential - Local (Wellcome)</v>
      </c>
      <c r="P51" t="s">
        <v>504</v>
      </c>
    </row>
    <row r="52" spans="1:16" x14ac:dyDescent="0.35">
      <c r="A52" t="s">
        <v>47</v>
      </c>
      <c r="C52" s="9"/>
      <c r="F52" s="9"/>
      <c r="I52" s="9"/>
      <c r="K52" t="s">
        <v>318</v>
      </c>
      <c r="L52" s="9" t="str">
        <f>MID(K52, FIND("_",K52, FIND("_",K52)+1)+1, FIND("+",K52)-FIND("_",K52, FIND("_",K52)+1)-1) &amp; "  " &amp; TRIM(RIGHT(K52, LEN(K52)-FIND("cluster",K52)-LEN("cluster")+1))</f>
        <v>Q15  Urban Hub - Local (Wellcome)</v>
      </c>
      <c r="M52" t="s">
        <v>800</v>
      </c>
      <c r="N52" t="s">
        <v>313</v>
      </c>
      <c r="O52" s="9" t="str">
        <f t="shared" si="16"/>
        <v>Q5,Mass,Residential - Local (Wellcome)</v>
      </c>
      <c r="P52" t="s">
        <v>505</v>
      </c>
    </row>
    <row r="53" spans="1:16" x14ac:dyDescent="0.35">
      <c r="A53" t="s">
        <v>47</v>
      </c>
      <c r="C53" s="9"/>
      <c r="F53" s="9"/>
      <c r="I53" s="9"/>
      <c r="K53" t="s">
        <v>18</v>
      </c>
      <c r="L53" s="9" t="str">
        <f t="shared" ref="L53:L56" si="17">SUBSTITUTE(K53,"avg_score_","") &amp; ",Mass,Residential - Local (Wellcome)"</f>
        <v>Q17,Mass,Residential - Local (Wellcome)</v>
      </c>
      <c r="M53" t="s">
        <v>801</v>
      </c>
      <c r="N53" t="s">
        <v>40</v>
      </c>
      <c r="O53" s="9" t="str">
        <f t="shared" si="16"/>
        <v>Q28,Mass,Residential - Local (Wellcome)</v>
      </c>
      <c r="P53" t="s">
        <v>506</v>
      </c>
    </row>
    <row r="54" spans="1:16" x14ac:dyDescent="0.35">
      <c r="A54" t="s">
        <v>47</v>
      </c>
      <c r="C54" s="9"/>
      <c r="F54" s="9"/>
      <c r="I54" s="9"/>
      <c r="K54" t="s">
        <v>351</v>
      </c>
      <c r="L54" s="9" t="str">
        <f t="shared" si="17"/>
        <v>Q6,Mass,Residential - Local (Wellcome)</v>
      </c>
      <c r="M54" t="s">
        <v>408</v>
      </c>
      <c r="N54" t="s">
        <v>12</v>
      </c>
      <c r="O54" s="9" t="str">
        <f t="shared" si="16"/>
        <v>Q12,Mass,Residential - Local (Wellcome)</v>
      </c>
      <c r="P54" t="s">
        <v>811</v>
      </c>
    </row>
    <row r="55" spans="1:16" x14ac:dyDescent="0.35">
      <c r="A55" t="s">
        <v>47</v>
      </c>
      <c r="C55" s="9"/>
      <c r="F55" s="9"/>
      <c r="I55" s="9"/>
      <c r="K55" t="s">
        <v>10</v>
      </c>
      <c r="L55" s="9" t="str">
        <f t="shared" si="17"/>
        <v>Q11,Mass,Residential - Local (Wellcome)</v>
      </c>
      <c r="M55" t="s">
        <v>802</v>
      </c>
      <c r="N55" t="s">
        <v>42</v>
      </c>
      <c r="O55" s="9" t="str">
        <f t="shared" si="16"/>
        <v>Q29,Mass,Residential - Local (Wellcome)</v>
      </c>
      <c r="P55" t="s">
        <v>812</v>
      </c>
    </row>
    <row r="56" spans="1:16" x14ac:dyDescent="0.35">
      <c r="A56" t="s">
        <v>47</v>
      </c>
      <c r="C56" s="9"/>
      <c r="F56" s="9"/>
      <c r="I56" s="9"/>
      <c r="K56" t="s">
        <v>313</v>
      </c>
      <c r="L56" s="9" t="str">
        <f t="shared" si="17"/>
        <v>Q5,Mass,Residential - Local (Wellcome)</v>
      </c>
      <c r="M56" t="s">
        <v>803</v>
      </c>
      <c r="N56" t="s">
        <v>384</v>
      </c>
      <c r="O56" s="9" t="str">
        <f t="shared" si="16"/>
        <v>Q3,Mass,Residential - Local (Wellcome)</v>
      </c>
      <c r="P56" t="s">
        <v>813</v>
      </c>
    </row>
    <row r="57" spans="1:16" x14ac:dyDescent="0.35">
      <c r="A57" t="s">
        <v>47</v>
      </c>
      <c r="C57" s="9"/>
      <c r="F57" s="9"/>
      <c r="I57" s="9"/>
      <c r="L57" s="9"/>
      <c r="N57" t="s">
        <v>318</v>
      </c>
      <c r="O57" s="9" t="str">
        <f>MID(N57, FIND("_",N57, FIND("_",N57)+1)+1, FIND("+",N57)-FIND("_",N57, FIND("_",N57)+1)-1) &amp; "  " &amp; TRIM(RIGHT(N57, LEN(N57)-FIND("cluster",N57)-LEN("cluster")+1))</f>
        <v>Q15  Urban Hub - Local (Wellcome)</v>
      </c>
      <c r="P57" t="s">
        <v>814</v>
      </c>
    </row>
  </sheetData>
  <mergeCells count="5"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139B-9446-4BBA-9EE3-644E5E408AF9}">
  <dimension ref="A1:P54"/>
  <sheetViews>
    <sheetView zoomScale="98" zoomScaleNormal="98" workbookViewId="0">
      <selection activeCell="C3" sqref="C3"/>
    </sheetView>
    <sheetView workbookViewId="1">
      <selection activeCell="C1" sqref="C1:P17"/>
    </sheetView>
  </sheetViews>
  <sheetFormatPr defaultRowHeight="14.5" x14ac:dyDescent="0.35"/>
  <cols>
    <col min="2" max="2" width="70.54296875" hidden="1" customWidth="1"/>
    <col min="3" max="3" width="43.54296875" bestFit="1" customWidth="1"/>
    <col min="5" max="5" width="70.54296875" hidden="1" customWidth="1"/>
    <col min="6" max="6" width="44.26953125" bestFit="1" customWidth="1"/>
    <col min="8" max="8" width="70.54296875" hidden="1" customWidth="1"/>
    <col min="9" max="9" width="44.26953125" bestFit="1" customWidth="1"/>
    <col min="11" max="11" width="70.54296875" hidden="1" customWidth="1"/>
    <col min="12" max="12" width="43.54296875" bestFit="1" customWidth="1"/>
    <col min="14" max="14" width="72" hidden="1" customWidth="1"/>
    <col min="15" max="15" width="44.26953125" bestFit="1" customWidth="1"/>
  </cols>
  <sheetData>
    <row r="1" spans="1:16" x14ac:dyDescent="0.35">
      <c r="C1" s="79" t="s">
        <v>259</v>
      </c>
      <c r="D1" s="79"/>
      <c r="E1" s="1"/>
      <c r="F1" s="79" t="s">
        <v>260</v>
      </c>
      <c r="G1" s="79"/>
      <c r="H1" s="1"/>
      <c r="I1" s="79" t="s">
        <v>261</v>
      </c>
      <c r="J1" s="79"/>
      <c r="K1" s="1"/>
      <c r="L1" s="79" t="s">
        <v>262</v>
      </c>
      <c r="M1" s="79"/>
      <c r="N1" s="1"/>
      <c r="O1" s="79" t="s">
        <v>263</v>
      </c>
      <c r="P1" s="79"/>
    </row>
    <row r="2" spans="1:16" x14ac:dyDescent="0.35">
      <c r="A2" t="s">
        <v>266</v>
      </c>
      <c r="C2" t="s">
        <v>690</v>
      </c>
      <c r="D2" t="s">
        <v>691</v>
      </c>
      <c r="F2" t="s">
        <v>692</v>
      </c>
      <c r="G2" t="s">
        <v>693</v>
      </c>
      <c r="I2" t="s">
        <v>694</v>
      </c>
      <c r="J2" t="s">
        <v>695</v>
      </c>
      <c r="L2" t="s">
        <v>696</v>
      </c>
      <c r="M2" t="s">
        <v>697</v>
      </c>
      <c r="O2" t="s">
        <v>698</v>
      </c>
      <c r="P2" t="s">
        <v>699</v>
      </c>
    </row>
    <row r="3" spans="1:16" x14ac:dyDescent="0.35">
      <c r="A3" t="s">
        <v>134</v>
      </c>
      <c r="B3" t="s">
        <v>406</v>
      </c>
      <c r="C3" t="str">
        <f>MID(B3, FIND("_",B3, FIND("_",B3)+1)+1, FIND("+",B3)-FIND("_",B3, FIND("_",B3)+1)-1) &amp; "  " &amp; TRIM(RIGHT(B3, LEN(B3)-FIND("scale",B3)-LEN("scale")+1))</f>
        <v>Q3  Upscales</v>
      </c>
      <c r="D3" t="s">
        <v>815</v>
      </c>
      <c r="E3" t="s">
        <v>507</v>
      </c>
      <c r="F3" t="str">
        <f>MID(E3, FIND("_",E3, FIND("_",E3)+1)+1, FIND("+",E3)-FIND("_",E3, FIND("_",E3)+1)-1) &amp; "  " &amp; TRIM(RIGHT(E3, LEN(E3)-FIND("cluster",E3)-LEN("cluster")+1))</f>
        <v>Q20  Residential - Western &amp; Top Income (Upscale)</v>
      </c>
      <c r="G3" t="s">
        <v>549</v>
      </c>
      <c r="H3" t="s">
        <v>393</v>
      </c>
      <c r="I3" t="str">
        <f>MID(H3, FIND("_",H3, FIND("_",H3)+1)+1, FIND("+",H3)-FIND("_",H3, FIND("_",H3)+1)-1) &amp; "  " &amp; TRIM(RIGHT(H3, LEN(H3)-FIND("cluster",H3)-LEN("cluster")+1))</f>
        <v>Q4  Office - Local (Wellcome)</v>
      </c>
      <c r="J3" t="s">
        <v>576</v>
      </c>
      <c r="K3" t="s">
        <v>446</v>
      </c>
      <c r="L3" t="str">
        <f>MID(K3, FIND("_",K3, FIND("_",K3)+1)+1, FIND("+",K3)-FIND("_",K3, FIND("_",K3)+1)-1) &amp; "  " &amp; TRIM(RIGHT(K3, LEN(K3)-FIND("cluster",K3)-LEN("cluster")+1))</f>
        <v>Q2  Office - High Income (Upscale)</v>
      </c>
      <c r="M3" t="s">
        <v>606</v>
      </c>
      <c r="N3" t="s">
        <v>644</v>
      </c>
      <c r="O3" t="str">
        <f>MID(N3, FIND("_",N3, FIND("_",N3)+1)+1, FIND("+",N3)-FIND("_",N3, FIND("_",N3)+1)-1) &amp; "  " &amp; TRIM(RIGHT(N3, LEN(N3)-FIND("cluster",N3)-LEN("cluster")+1))</f>
        <v>Q3  Office - High Income (Upscale)</v>
      </c>
      <c r="P3" t="s">
        <v>649</v>
      </c>
    </row>
    <row r="4" spans="1:16" x14ac:dyDescent="0.35">
      <c r="A4" t="s">
        <v>134</v>
      </c>
      <c r="B4" t="s">
        <v>507</v>
      </c>
      <c r="C4" t="str">
        <f>MID(B4, FIND("_",B4, FIND("_",B4)+1)+1, FIND("+",B4)-FIND("_",B4, FIND("_",B4)+1)-1) &amp; "  " &amp; TRIM(RIGHT(B4, LEN(B4)-FIND("cluster",B4)-LEN("cluster")+1))</f>
        <v>Q20  Residential - Western &amp; Top Income (Upscale)</v>
      </c>
      <c r="D4" t="s">
        <v>512</v>
      </c>
      <c r="E4" t="s">
        <v>509</v>
      </c>
      <c r="F4" t="str">
        <f>MID(E4, FIND("_",E4, FIND("_",E4)+1)+1, FIND("+",E4)-FIND("_",E4, FIND("_",E4)+1)-1) &amp; "  " &amp; TRIM(RIGHT(E4, LEN(E4)-FIND("cluster",E4)-LEN("cluster")+1))</f>
        <v>Q10  Residential - Western &amp; Top Income (Upscale)</v>
      </c>
      <c r="G4" t="s">
        <v>829</v>
      </c>
      <c r="H4" t="s">
        <v>452</v>
      </c>
      <c r="I4" t="str">
        <f>MID(H4, FIND("_",H4, FIND("_",H4)+1)+1, FIND("+",H4)-FIND("_",H4, FIND("_",H4)+1)-1) &amp; "  " &amp; TRIM(RIGHT(H4, LEN(H4)-FIND("scale",H4)-LEN("scale")+1))</f>
        <v>Q19  Upscales</v>
      </c>
      <c r="J4" t="s">
        <v>840</v>
      </c>
      <c r="K4" t="s">
        <v>450</v>
      </c>
      <c r="L4" t="str">
        <f>MID(K4, FIND("_",K4, FIND("_",K4)+1)+1, FIND("+",K4)-FIND("_",K4, FIND("_",K4)+1)-1) &amp; "  " &amp; TRIM(RIGHT(K4, LEN(K4)-FIND("cluster",K4)-LEN("cluster")+1))</f>
        <v>Q3  Urban Hub - High Income (Upscale)</v>
      </c>
      <c r="M4" t="s">
        <v>607</v>
      </c>
      <c r="N4" t="s">
        <v>645</v>
      </c>
      <c r="O4" t="str">
        <f>MID(N4, FIND("_",N4, FIND("_",N4)+1)+1, FIND("+",N4)-FIND("_",N4, FIND("_",N4)+1)-1) &amp; "  " &amp; TRIM(RIGHT(N4, LEN(N4)-FIND("cluster",N4)-LEN("cluster")+1))</f>
        <v>Q4  Urban Hub - High Income (Upscale)</v>
      </c>
      <c r="P4" t="s">
        <v>650</v>
      </c>
    </row>
    <row r="5" spans="1:16" x14ac:dyDescent="0.35">
      <c r="A5" t="s">
        <v>134</v>
      </c>
      <c r="B5" t="s">
        <v>508</v>
      </c>
      <c r="C5" t="str">
        <f>MID(B5, FIND("_",B5, FIND("_",B5)+1)+1, FIND("+",B5)-FIND("_",B5, FIND("_",B5)+1)-1) &amp; "  " &amp; TRIM(RIGHT(B5, LEN(B5)-FIND("scale",B5)-LEN("scale")+1))</f>
        <v>Q1  Upscales</v>
      </c>
      <c r="D5" t="s">
        <v>513</v>
      </c>
      <c r="E5" t="s">
        <v>399</v>
      </c>
      <c r="F5" t="str">
        <f>MID(E5, FIND("_",E5, FIND("_",E5)+1)+1, FIND("+",E5)-FIND("_",E5, FIND("_",E5)+1)-1) &amp; "  " &amp; TRIM(RIGHT(E5, LEN(E5)-FIND("scale",E5)-LEN("scale")+1))</f>
        <v>Q21  Upscales</v>
      </c>
      <c r="G5" t="s">
        <v>550</v>
      </c>
      <c r="H5" t="s">
        <v>392</v>
      </c>
      <c r="I5" t="str">
        <f>MID(H5, FIND("_",H5, FIND("_",H5)+1)+1, FIND("+",H5)-FIND("_",H5, FIND("_",H5)+1)-1) &amp; "  " &amp; TRIM(RIGHT(H5, LEN(H5)-FIND("cluster",H5)-LEN("cluster")+1))</f>
        <v>Q1  Office - Local (Wellcome)</v>
      </c>
      <c r="J5" t="s">
        <v>577</v>
      </c>
      <c r="K5" t="s">
        <v>451</v>
      </c>
      <c r="L5" t="str">
        <f>MID(K5, FIND("_",K5, FIND("_",K5)+1)+1, FIND("+",K5)-FIND("_",K5, FIND("_",K5)+1)-1) &amp; "  " &amp; TRIM(RIGHT(K5, LEN(K5)-FIND("cluster",K5)-LEN("cluster")+1))</f>
        <v>Q3  Residential - Western &amp; Top Income (Upscale)</v>
      </c>
      <c r="M5" t="s">
        <v>608</v>
      </c>
      <c r="N5" t="s">
        <v>646</v>
      </c>
      <c r="O5" t="str">
        <f>MID(N5, FIND("_",N5, FIND("_",N5)+1)+1, FIND("+",N5)-FIND("_",N5, FIND("_",N5)+1)-1) &amp; "  " &amp; TRIM(RIGHT(N5, LEN(N5)-FIND("cluster",N5)-LEN("cluster")+1))</f>
        <v>Q4  Residential - Western &amp; Top Income (Upscale)</v>
      </c>
      <c r="P5" t="s">
        <v>651</v>
      </c>
    </row>
    <row r="6" spans="1:16" x14ac:dyDescent="0.35">
      <c r="A6" t="s">
        <v>134</v>
      </c>
      <c r="B6" t="s">
        <v>404</v>
      </c>
      <c r="C6" t="str">
        <f>MID(B6, FIND("_",B6, FIND("_",B6)+1)+1, FIND("+",B6)-FIND("_",B6, FIND("_",B6)+1)-1) &amp; "  " &amp; TRIM(RIGHT(B6, LEN(B6)-FIND("cluster",B6)-LEN("cluster")+1))</f>
        <v>Q16  Residential - Western &amp; Top Income (Upscale)</v>
      </c>
      <c r="D6" t="s">
        <v>514</v>
      </c>
      <c r="E6" t="s">
        <v>403</v>
      </c>
      <c r="F6" t="str">
        <f>MID(E6, FIND("_",E6, FIND("_",E6)+1)+1, FIND("+",E6)-FIND("_",E6, FIND("_",E6)+1)-1) &amp; "  " &amp; TRIM(RIGHT(E6, LEN(E6)-FIND("scale",E6)-LEN("scale")+1))</f>
        <v>Q9  Upscales</v>
      </c>
      <c r="G6" t="s">
        <v>830</v>
      </c>
      <c r="H6" t="s">
        <v>271</v>
      </c>
      <c r="I6" t="str">
        <f>MID(H6, FIND("_",H6, FIND("_",H6)+1)+1, FIND("+",H6)-FIND("_",H6, FIND("_",H6)+1)-1) &amp; "  " &amp; TRIM(RIGHT(H6, LEN(H6)-FIND("cluster",H6)-LEN("cluster")+1))</f>
        <v>Q9  Residential - Western &amp; Top Income (Upscale)</v>
      </c>
      <c r="J6" t="s">
        <v>841</v>
      </c>
      <c r="K6" t="s">
        <v>447</v>
      </c>
      <c r="L6" t="str">
        <f>MID(K6, FIND("_",K6, FIND("_",K6)+1)+1, FIND("+",K6)-FIND("_",K6, FIND("_",K6)+1)-1) &amp; "  " &amp; TRIM(RIGHT(K6, LEN(K6)-FIND("scale",K6)-LEN("scale")+1))</f>
        <v>Q4  Upscales</v>
      </c>
      <c r="M6" t="s">
        <v>851</v>
      </c>
      <c r="N6" t="s">
        <v>647</v>
      </c>
      <c r="O6" t="str">
        <f>MID(N6, FIND("_",N6, FIND("_",N6)+1)+1, FIND("+",N6)-FIND("_",N6, FIND("_",N6)+1)-1) &amp; "  " &amp; TRIM(RIGHT(N6, LEN(N6)-FIND("scale",N6)-LEN("scale")+1))</f>
        <v>Q2  Upscales</v>
      </c>
      <c r="P6" t="s">
        <v>652</v>
      </c>
    </row>
    <row r="7" spans="1:16" x14ac:dyDescent="0.35">
      <c r="A7" t="s">
        <v>134</v>
      </c>
      <c r="B7" t="s">
        <v>509</v>
      </c>
      <c r="C7" t="str">
        <f>MID(B7, FIND("_",B7, FIND("_",B7)+1)+1, FIND("+",B7)-FIND("_",B7, FIND("_",B7)+1)-1) &amp; "  " &amp; TRIM(RIGHT(B7, LEN(B7)-FIND("cluster",B7)-LEN("cluster")+1))</f>
        <v>Q10  Residential - Western &amp; Top Income (Upscale)</v>
      </c>
      <c r="D7" t="s">
        <v>515</v>
      </c>
      <c r="E7" t="s">
        <v>648</v>
      </c>
      <c r="F7" t="str">
        <f>MID(E7, FIND("_",E7, FIND("_",E7)+1)+1, FIND("+",E7)-FIND("_",E7, FIND("_",E7)+1)-1) &amp; "  " &amp; TRIM(RIGHT(E7, LEN(E7)-FIND("cluster",E7)-LEN("cluster")+1))</f>
        <v>Q17  Residential - Western &amp; Top Income (Upscale)</v>
      </c>
      <c r="G7" t="s">
        <v>831</v>
      </c>
      <c r="H7" t="s">
        <v>453</v>
      </c>
      <c r="I7" t="str">
        <f>MID(H7, FIND("_",H7, FIND("_",H7)+1)+1, FIND("+",H7)-FIND("_",H7, FIND("_",H7)+1)-1) &amp; "  " &amp; TRIM(RIGHT(H7, LEN(H7)-FIND("scale",H7)-LEN("scale")+1))</f>
        <v>Q20  Upscales</v>
      </c>
      <c r="J7" t="s">
        <v>842</v>
      </c>
      <c r="K7" t="s">
        <v>452</v>
      </c>
      <c r="L7" t="str">
        <f>MID(K7, FIND("_",K7, FIND("_",K7)+1)+1, FIND("+",K7)-FIND("_",K7, FIND("_",K7)+1)-1) &amp; "  " &amp; TRIM(RIGHT(K7, LEN(K7)-FIND("scale",K7)-LEN("scale")+1))</f>
        <v>Q19  Upscales</v>
      </c>
      <c r="M7" t="s">
        <v>609</v>
      </c>
      <c r="N7" t="s">
        <v>406</v>
      </c>
      <c r="O7" t="str">
        <f>MID(N7, FIND("_",N7, FIND("_",N7)+1)+1, FIND("+",N7)-FIND("_",N7, FIND("_",N7)+1)-1) &amp; "  " &amp; TRIM(RIGHT(N7, LEN(N7)-FIND("scale",N7)-LEN("scale")+1))</f>
        <v>Q3  Upscales</v>
      </c>
      <c r="P7" t="s">
        <v>653</v>
      </c>
    </row>
    <row r="8" spans="1:16" x14ac:dyDescent="0.35">
      <c r="A8" t="s">
        <v>134</v>
      </c>
      <c r="B8" t="s">
        <v>510</v>
      </c>
      <c r="C8" t="str">
        <f>MID(B8, FIND("_",B8, FIND("_",B8)+1)+1, FIND("+",B8)-FIND("_",B8, FIND("_",B8)+1)-1) &amp; "  " &amp; TRIM(RIGHT(B8, LEN(B8)-FIND("cluster",B8)-LEN("cluster")+1))</f>
        <v>Q2  Office - Local (Wellcome)</v>
      </c>
      <c r="D8" t="s">
        <v>516</v>
      </c>
      <c r="E8" t="s">
        <v>397</v>
      </c>
      <c r="F8" t="str">
        <f>MID(E8, FIND("_",E8, FIND("_",E8)+1)+1, FIND("+",E8)-FIND("_",E8, FIND("_",E8)+1)-1) &amp; "  " &amp; TRIM(RIGHT(E8, LEN(E8)-FIND("scale",E8)-LEN("scale")+1))</f>
        <v>Q15  Upscales</v>
      </c>
      <c r="G8" t="s">
        <v>832</v>
      </c>
      <c r="H8" t="s">
        <v>509</v>
      </c>
      <c r="I8" t="str">
        <f>MID(H8, FIND("_",H8, FIND("_",H8)+1)+1, FIND("+",H8)-FIND("_",H8, FIND("_",H8)+1)-1) &amp; "  " &amp; TRIM(RIGHT(H8, LEN(H8)-FIND("cluster",H8)-LEN("cluster")+1))</f>
        <v>Q10  Residential - Western &amp; Top Income (Upscale)</v>
      </c>
      <c r="J8" t="s">
        <v>843</v>
      </c>
      <c r="K8" t="s">
        <v>273</v>
      </c>
      <c r="L8" t="str">
        <f>MID(K8, FIND("_",K8, FIND("_",K8)+1)+1, FIND("+",K8)-FIND("_",K8, FIND("_",K8)+1)-1) &amp; "  " &amp; TRIM(RIGHT(K8, LEN(K8)-FIND("scale",K8)-LEN("scale")+1))</f>
        <v>Q16  Upscales</v>
      </c>
      <c r="M8" t="s">
        <v>610</v>
      </c>
      <c r="N8" t="s">
        <v>507</v>
      </c>
      <c r="O8" t="str">
        <f>MID(N8, FIND("_",N8, FIND("_",N8)+1)+1, FIND("+",N8)-FIND("_",N8, FIND("_",N8)+1)-1) &amp; "  " &amp; TRIM(RIGHT(N8, LEN(N8)-FIND("cluster",N8)-LEN("cluster")+1))</f>
        <v>Q20  Residential - Western &amp; Top Income (Upscale)</v>
      </c>
      <c r="P8" t="s">
        <v>654</v>
      </c>
    </row>
    <row r="9" spans="1:16" x14ac:dyDescent="0.35">
      <c r="A9" t="s">
        <v>134</v>
      </c>
      <c r="B9" t="s">
        <v>396</v>
      </c>
      <c r="C9" t="str">
        <f>MID(B9, FIND("_",B9, FIND("_",B9)+1)+1, FIND("+",B9)-FIND("_",B9, FIND("_",B9)+1)-1) &amp; "  " &amp; TRIM(RIGHT(B9, LEN(B9)-FIND("cluster",B9)-LEN("cluster")+1))</f>
        <v>Q5  Residential - Western &amp; Top Income (Upscale)</v>
      </c>
      <c r="D9" t="s">
        <v>517</v>
      </c>
      <c r="E9" t="s">
        <v>398</v>
      </c>
      <c r="F9" t="str">
        <f>MID(E9, FIND("_",E9, FIND("_",E9)+1)+1, FIND("+",E9)-FIND("_",E9, FIND("_",E9)+1)-1) &amp; "  " &amp; TRIM(RIGHT(E9, LEN(E9)-FIND("scale",E9)-LEN("scale")+1))</f>
        <v>Q11  Upscales</v>
      </c>
      <c r="G9" t="s">
        <v>833</v>
      </c>
      <c r="H9" t="s">
        <v>511</v>
      </c>
      <c r="I9" t="str">
        <f>MID(H9, FIND("_",H9, FIND("_",H9)+1)+1, FIND("+",H9)-FIND("_",H9, FIND("_",H9)+1)-1) &amp; "  " &amp; TRIM(RIGHT(H9, LEN(H9)-FIND("cluster",H9)-LEN("cluster")+1))</f>
        <v>Q10  Urban Hub - Local (Wellcome)</v>
      </c>
      <c r="J9" t="s">
        <v>578</v>
      </c>
      <c r="K9" t="s">
        <v>271</v>
      </c>
      <c r="L9" t="str">
        <f>MID(K9, FIND("_",K9, FIND("_",K9)+1)+1, FIND("+",K9)-FIND("_",K9, FIND("_",K9)+1)-1) &amp; "  " &amp; TRIM(RIGHT(K9, LEN(K9)-FIND("cluster",K9)-LEN("cluster")+1))</f>
        <v>Q9  Residential - Western &amp; Top Income (Upscale)</v>
      </c>
      <c r="M9" t="s">
        <v>611</v>
      </c>
      <c r="N9" t="s">
        <v>407</v>
      </c>
      <c r="O9" t="str">
        <f>MID(N9, FIND("_",N9, FIND("_",N9)+1)+1, FIND("+",N9)-FIND("_",N9, FIND("_",N9)+1)-1) &amp; "  " &amp; TRIM(RIGHT(N9, LEN(N9)-FIND("cluster",N9)-LEN("cluster")+1))</f>
        <v>Q1  Office - High Income (Upscale)</v>
      </c>
      <c r="P9" t="s">
        <v>862</v>
      </c>
    </row>
    <row r="10" spans="1:16" x14ac:dyDescent="0.35">
      <c r="A10" t="s">
        <v>134</v>
      </c>
      <c r="B10" t="s">
        <v>402</v>
      </c>
      <c r="C10" t="str">
        <f>MID(B10, FIND("_",B10, FIND("_",B10)+1)+1, FIND("+",B10)-FIND("_",B10, FIND("_",B10)+1)-1) &amp; "  " &amp; TRIM(RIGHT(B10, LEN(B10)-FIND("scale",B10)-LEN("scale")+1))</f>
        <v>Q12  Upscales</v>
      </c>
      <c r="D10" t="s">
        <v>816</v>
      </c>
      <c r="E10" t="s">
        <v>540</v>
      </c>
      <c r="F10" t="str">
        <f>MID(E10, FIND("_",E10, FIND("_",E10)+1)+1, FIND("+",E10)-FIND("_",E10, FIND("_",E10)+1)-1) &amp; "  " &amp; TRIM(RIGHT(E10, LEN(E10)-FIND("scale",E10)-LEN("scale")+1))</f>
        <v>Q22  Upscales</v>
      </c>
      <c r="G10" t="s">
        <v>551</v>
      </c>
      <c r="H10" t="s">
        <v>394</v>
      </c>
      <c r="I10" t="str">
        <f>MID(H10, FIND("_",H10, FIND("_",H10)+1)+1, FIND("+",H10)-FIND("_",H10, FIND("_",H10)+1)-1) &amp; "  " &amp; TRIM(RIGHT(H10, LEN(H10)-FIND("scale",H10)-LEN("scale")+1))</f>
        <v>Q17  Upscales</v>
      </c>
      <c r="J10" t="s">
        <v>844</v>
      </c>
      <c r="K10" t="s">
        <v>454</v>
      </c>
      <c r="L10" t="str">
        <f>MID(K10, FIND("_",K10, FIND("_",K10)+1)+1, FIND("+",K10)-FIND("_",K10, FIND("_",K10)+1)-1) &amp; "  " &amp; TRIM(RIGHT(K10, LEN(K10)-FIND("cluster",K10)-LEN("cluster")+1))</f>
        <v>Q12  Residential - Western &amp; Top Income (Upscale)</v>
      </c>
      <c r="M10" t="s">
        <v>612</v>
      </c>
      <c r="N10" t="s">
        <v>404</v>
      </c>
      <c r="O10" t="str">
        <f>MID(N10, FIND("_",N10, FIND("_",N10)+1)+1, FIND("+",N10)-FIND("_",N10, FIND("_",N10)+1)-1) &amp; "  " &amp; TRIM(RIGHT(N10, LEN(N10)-FIND("cluster",N10)-LEN("cluster")+1))</f>
        <v>Q16  Residential - Western &amp; Top Income (Upscale)</v>
      </c>
      <c r="P10" t="s">
        <v>655</v>
      </c>
    </row>
    <row r="11" spans="1:16" x14ac:dyDescent="0.35">
      <c r="A11" t="s">
        <v>134</v>
      </c>
      <c r="B11" t="s">
        <v>603</v>
      </c>
      <c r="C11" t="str">
        <f>MID(B11, FIND("_",B11, FIND("_",B11)+1)+1, FIND("+",B11)-FIND("_",B11, FIND("_",B11)+1)-1) &amp; "  " &amp; TRIM(RIGHT(B11, LEN(B11)-FIND("cluster",B11)-LEN("cluster")+1))</f>
        <v>Q11  Residential - Western &amp; Top Income (Upscale)</v>
      </c>
      <c r="D11" t="s">
        <v>817</v>
      </c>
      <c r="E11" t="s">
        <v>355</v>
      </c>
      <c r="F11" t="str">
        <f>MID(E11, FIND("_",E11, FIND("_",E11)+1)+1, FIND("+",E11)-FIND("_",E11, FIND("_",E11)+1)-1) &amp; "  " &amp; TRIM(RIGHT(E11, LEN(E11)-FIND("cluster",E11)-LEN("cluster")+1))</f>
        <v>Q12  Urban Hub - Local (Wellcome)</v>
      </c>
      <c r="G11" t="s">
        <v>552</v>
      </c>
      <c r="H11" t="s">
        <v>314</v>
      </c>
      <c r="I11" t="str">
        <f>MID(H11, FIND("_",H11, FIND("_",H11)+1)+1, FIND("+",H11)-FIND("_",H11, FIND("_",H11)+1)-1) &amp; "  " &amp; TRIM(RIGHT(H11, LEN(H11)-FIND("scale",H11)-LEN("scale")+1))</f>
        <v>Q6  Upscales</v>
      </c>
      <c r="J11" t="s">
        <v>579</v>
      </c>
      <c r="K11" t="s">
        <v>455</v>
      </c>
      <c r="L11" t="str">
        <f>MID(K11, FIND("_",K11, FIND("_",K11)+1)+1, FIND("+",K11)-FIND("_",K11, FIND("_",K11)+1)-1) &amp; "  " &amp; TRIM(RIGHT(K11, LEN(K11)-FIND("scale",K11)-LEN("scale")+1))</f>
        <v>Q7  Upscales</v>
      </c>
      <c r="M11" t="s">
        <v>613</v>
      </c>
      <c r="N11" t="s">
        <v>402</v>
      </c>
      <c r="O11" t="str">
        <f>MID(N11, FIND("_",N11, FIND("_",N11)+1)+1, FIND("+",N11)-FIND("_",N11, FIND("_",N11)+1)-1) &amp; "  " &amp; TRIM(RIGHT(N11, LEN(N11)-FIND("scale",N11)-LEN("scale")+1))</f>
        <v>Q12  Upscales</v>
      </c>
      <c r="P11" t="s">
        <v>656</v>
      </c>
    </row>
    <row r="12" spans="1:16" x14ac:dyDescent="0.35">
      <c r="A12" t="s">
        <v>134</v>
      </c>
      <c r="B12" t="s">
        <v>401</v>
      </c>
      <c r="C12" t="str">
        <f>MID(B12, FIND("_",B12, FIND("_",B12)+1)+1, FIND("+",B12)-FIND("_",B12, FIND("_",B12)+1)-1) &amp; "  " &amp; TRIM(RIGHT(B12, LEN(B12)-FIND("scale",B12)-LEN("scale")+1))</f>
        <v>Q8  Upscales</v>
      </c>
      <c r="D12" t="s">
        <v>818</v>
      </c>
      <c r="E12" t="s">
        <v>458</v>
      </c>
      <c r="F12" t="str">
        <f>MID(E12, FIND("_",E12, FIND("_",E12)+1)+1, FIND("+",E12)-FIND("_",E12, FIND("_",E12)+1)-1) &amp; "  " &amp; TRIM(RIGHT(E12, LEN(E12)-FIND("cluster",E12)-LEN("cluster")+1))</f>
        <v>Q24  Urban Hub - Local (Wellcome)</v>
      </c>
      <c r="G12" t="s">
        <v>553</v>
      </c>
      <c r="H12" t="s">
        <v>391</v>
      </c>
      <c r="I12" t="str">
        <f>MID(H12, FIND("_",H12, FIND("_",H12)+1)+1, FIND("+",H12)-FIND("_",H12, FIND("_",H12)+1)-1) &amp; "  " &amp; TRIM(RIGHT(H12, LEN(H12)-FIND("cluster",H12)-LEN("cluster")+1))</f>
        <v>Q19  Urban Hub - Local (Wellcome)</v>
      </c>
      <c r="J12" t="s">
        <v>580</v>
      </c>
      <c r="K12" t="s">
        <v>453</v>
      </c>
      <c r="L12" t="str">
        <f>MID(K12, FIND("_",K12, FIND("_",K12)+1)+1, FIND("+",K12)-FIND("_",K12, FIND("_",K12)+1)-1) &amp; "  " &amp; TRIM(RIGHT(K12, LEN(K12)-FIND("scale",K12)-LEN("scale")+1))</f>
        <v>Q20  Upscales</v>
      </c>
      <c r="M12" t="s">
        <v>614</v>
      </c>
      <c r="N12" t="s">
        <v>509</v>
      </c>
      <c r="O12" t="str">
        <f>MID(N12, FIND("_",N12, FIND("_",N12)+1)+1, FIND("+",N12)-FIND("_",N12, FIND("_",N12)+1)-1) &amp; "  " &amp; TRIM(RIGHT(N12, LEN(N12)-FIND("cluster",N12)-LEN("cluster")+1))</f>
        <v>Q10  Residential - Western &amp; Top Income (Upscale)</v>
      </c>
      <c r="P12" t="s">
        <v>657</v>
      </c>
    </row>
    <row r="13" spans="1:16" x14ac:dyDescent="0.35">
      <c r="A13" t="s">
        <v>134</v>
      </c>
      <c r="B13" t="s">
        <v>403</v>
      </c>
      <c r="C13" t="str">
        <f>MID(B13, FIND("_",B13, FIND("_",B13)+1)+1, FIND("+",B13)-FIND("_",B13, FIND("_",B13)+1)-1) &amp; "  " &amp; TRIM(RIGHT(B13, LEN(B13)-FIND("scale",B13)-LEN("scale")+1))</f>
        <v>Q9  Upscales</v>
      </c>
      <c r="D13" t="s">
        <v>819</v>
      </c>
      <c r="E13" t="s">
        <v>278</v>
      </c>
      <c r="F13" t="str">
        <f>MID(E13, FIND("_",E13, FIND("_",E13)+1)+1, FIND("+",E13)-FIND("_",E13, FIND("_",E13)+1)-1) &amp; "  " &amp; TRIM(RIGHT(E13, LEN(E13)-FIND("cluster",E13)-LEN("cluster")+1))</f>
        <v>Q20  Urban Hub - Local (Wellcome)</v>
      </c>
      <c r="G13" t="s">
        <v>554</v>
      </c>
      <c r="H13" t="s">
        <v>546</v>
      </c>
      <c r="I13" t="str">
        <f>MID(H13, FIND("_",H13, FIND("_",H13)+1)+1, FIND("+",H13)-FIND("_",H13, FIND("_",H13)+1)-1) &amp; "  " &amp; TRIM(RIGHT(H13, LEN(H13)-FIND("cluster",H13)-LEN("cluster")+1))</f>
        <v>Q26  Urban Hub - Local (Wellcome)</v>
      </c>
      <c r="J13" t="s">
        <v>581</v>
      </c>
      <c r="K13" t="s">
        <v>272</v>
      </c>
      <c r="L13" t="str">
        <f>MID(K13, FIND("_",K13, FIND("_",K13)+1)+1, FIND("+",K13)-FIND("_",K13, FIND("_",K13)+1)-1) &amp; "  " &amp; TRIM(RIGHT(K13, LEN(K13)-FIND("cluster",K13)-LEN("cluster")+1))</f>
        <v>Q8  Residential - Western &amp; Top Income (Upscale)</v>
      </c>
      <c r="M13" t="s">
        <v>615</v>
      </c>
      <c r="N13" t="s">
        <v>401</v>
      </c>
      <c r="O13" t="str">
        <f>MID(N13, FIND("_",N13, FIND("_",N13)+1)+1, FIND("+",N13)-FIND("_",N13, FIND("_",N13)+1)-1) &amp; "  " &amp; TRIM(RIGHT(N13, LEN(N13)-FIND("scale",N13)-LEN("scale")+1))</f>
        <v>Q8  Upscales</v>
      </c>
      <c r="P13" t="s">
        <v>658</v>
      </c>
    </row>
    <row r="14" spans="1:16" x14ac:dyDescent="0.35">
      <c r="A14" t="s">
        <v>134</v>
      </c>
      <c r="B14" t="s">
        <v>397</v>
      </c>
      <c r="C14" t="str">
        <f>MID(B14, FIND("_",B14, FIND("_",B14)+1)+1, FIND("+",B14)-FIND("_",B14, FIND("_",B14)+1)-1) &amp; "  " &amp; TRIM(RIGHT(B14, LEN(B14)-FIND("scale",B14)-LEN("scale")+1))</f>
        <v>Q15  Upscales</v>
      </c>
      <c r="D14" t="s">
        <v>518</v>
      </c>
      <c r="E14" t="s">
        <v>541</v>
      </c>
      <c r="F14" t="str">
        <f>MID(E14, FIND("_",E14, FIND("_",E14)+1)+1, FIND("+",E14)-FIND("_",E14, FIND("_",E14)+1)-1) &amp; "  " &amp; TRIM(RIGHT(E14, LEN(E14)-FIND("cluster",E14)-LEN("cluster")+1))</f>
        <v>Q30  Residential - High Income (Wellcome)</v>
      </c>
      <c r="G14" t="s">
        <v>555</v>
      </c>
      <c r="H14" t="s">
        <v>325</v>
      </c>
      <c r="I14" t="str">
        <f>MID(H14, FIND("_",H14, FIND("_",H14)+1)+1, FIND("+",H14)-FIND("_",H14, FIND("_",H14)+1)-1) &amp; "  " &amp; TRIM(RIGHT(H14, LEN(H14)-FIND("cluster",H14)-LEN("cluster")+1))</f>
        <v>Q1  Urban Hub - Local (Wellcome)</v>
      </c>
      <c r="J14" t="s">
        <v>582</v>
      </c>
      <c r="K14" t="s">
        <v>270</v>
      </c>
      <c r="L14" t="str">
        <f>MID(K14, FIND("_",K14, FIND("_",K14)+1)+1, FIND("+",K14)-FIND("_",K14, FIND("_",K14)+1)-1) &amp; "  " &amp; TRIM(RIGHT(K14, LEN(K14)-FIND("cluster",K14)-LEN("cluster")+1))</f>
        <v>Q3  Office - Local (Wellcome)</v>
      </c>
      <c r="M14" t="s">
        <v>616</v>
      </c>
      <c r="N14" t="s">
        <v>648</v>
      </c>
      <c r="O14" t="str">
        <f>MID(N14, FIND("_",N14, FIND("_",N14)+1)+1, FIND("+",N14)-FIND("_",N14, FIND("_",N14)+1)-1) &amp; "  " &amp; TRIM(RIGHT(N14, LEN(N14)-FIND("cluster",N14)-LEN("cluster")+1))</f>
        <v>Q17  Residential - Western &amp; Top Income (Upscale)</v>
      </c>
      <c r="P14" t="s">
        <v>659</v>
      </c>
    </row>
    <row r="15" spans="1:16" x14ac:dyDescent="0.35">
      <c r="A15" t="s">
        <v>134</v>
      </c>
      <c r="B15" t="s">
        <v>399</v>
      </c>
      <c r="C15" t="str">
        <f>MID(B15, FIND("_",B15, FIND("_",B15)+1)+1, FIND("+",B15)-FIND("_",B15, FIND("_",B15)+1)-1) &amp; "  " &amp; TRIM(RIGHT(B15, LEN(B15)-FIND("scale",B15)-LEN("scale")+1))</f>
        <v>Q21  Upscales</v>
      </c>
      <c r="D15" t="s">
        <v>820</v>
      </c>
      <c r="E15" t="s">
        <v>542</v>
      </c>
      <c r="F15" t="str">
        <f>MID(E15, FIND("_",E15, FIND("_",E15)+1)+1, FIND("+",E15)-FIND("_",E15, FIND("_",E15)+1)-1) &amp; "  " &amp; TRIM(RIGHT(E15, LEN(E15)-FIND("cluster",E15)-LEN("cluster")+1))</f>
        <v>Q4  Residential - High Income (Wellcome)</v>
      </c>
      <c r="G15" t="s">
        <v>556</v>
      </c>
      <c r="H15" t="s">
        <v>572</v>
      </c>
      <c r="I15" t="str">
        <f>MID(H15, FIND("_",H15, FIND("_",H15)+1)+1, FIND("+",H15)-FIND("_",H15, FIND("_",H15)+1)-1) &amp; "  " &amp; TRIM(RIGHT(H15, LEN(H15)-FIND("cluster",H15)-LEN("cluster")+1))</f>
        <v>Q6  Urban Hub - Local (Wellcome)</v>
      </c>
      <c r="J15" t="s">
        <v>583</v>
      </c>
      <c r="K15" t="s">
        <v>269</v>
      </c>
      <c r="L15" t="str">
        <f>MID(K15, FIND("_",K15, FIND("_",K15)+1)+1, FIND("+",K15)-FIND("_",K15, FIND("_",K15)+1)-1) &amp; "  " &amp; TRIM(RIGHT(K15, LEN(K15)-FIND("cluster",K15)-LEN("cluster")+1))</f>
        <v>Q21  Residential - Western &amp; Top Income (Upscale)</v>
      </c>
      <c r="M15" t="s">
        <v>617</v>
      </c>
      <c r="N15" t="s">
        <v>603</v>
      </c>
      <c r="O15" t="str">
        <f>MID(N15, FIND("_",N15, FIND("_",N15)+1)+1, FIND("+",N15)-FIND("_",N15, FIND("_",N15)+1)-1) &amp; "  " &amp; TRIM(RIGHT(N15, LEN(N15)-FIND("cluster",N15)-LEN("cluster")+1))</f>
        <v>Q11  Residential - Western &amp; Top Income (Upscale)</v>
      </c>
      <c r="P15" t="s">
        <v>660</v>
      </c>
    </row>
    <row r="16" spans="1:16" x14ac:dyDescent="0.35">
      <c r="A16" t="s">
        <v>134</v>
      </c>
      <c r="B16" t="s">
        <v>393</v>
      </c>
      <c r="C16" t="str">
        <f>MID(B16, FIND("_",B16, FIND("_",B16)+1)+1, FIND("+",B16)-FIND("_",B16, FIND("_",B16)+1)-1) &amp; "  " &amp; TRIM(RIGHT(B16, LEN(B16)-FIND("cluster",B16)-LEN("cluster")+1))</f>
        <v>Q4  Office - Local (Wellcome)</v>
      </c>
      <c r="D16" t="s">
        <v>821</v>
      </c>
      <c r="E16" t="s">
        <v>543</v>
      </c>
      <c r="F16" t="str">
        <f>MID(E16, FIND("_",E16, FIND("_",E16)+1)+1, FIND("+",E16)-FIND("_",E16, FIND("_",E16)+1)-1) &amp; "  " &amp; TRIM(RIGHT(E16, LEN(E16)-FIND("cluster",E16)-LEN("cluster")+1))</f>
        <v>Q10  Residential - High Income (Wellcome)</v>
      </c>
      <c r="G16" t="s">
        <v>557</v>
      </c>
      <c r="H16" t="s">
        <v>316</v>
      </c>
      <c r="I16" t="str">
        <f>MID(H16, FIND("_",H16, FIND("_",H16)+1)+1, FIND("+",H16)-FIND("_",H16, FIND("_",H16)+1)-1) &amp; "  " &amp; TRIM(RIGHT(H16, LEN(H16)-FIND("cluster",H16)-LEN("cluster")+1))</f>
        <v>Q25  Urban Hub - Local (Wellcome)</v>
      </c>
      <c r="J16" t="s">
        <v>584</v>
      </c>
      <c r="K16" t="s">
        <v>508</v>
      </c>
      <c r="L16" t="str">
        <f>MID(K16, FIND("_",K16, FIND("_",K16)+1)+1, FIND("+",K16)-FIND("_",K16, FIND("_",K16)+1)-1) &amp; "  " &amp; TRIM(RIGHT(K16, LEN(K16)-FIND("scale",K16)-LEN("scale")+1))</f>
        <v>Q1  Upscales</v>
      </c>
      <c r="M16" t="s">
        <v>852</v>
      </c>
      <c r="N16" t="s">
        <v>405</v>
      </c>
      <c r="O16" t="str">
        <f>MID(N16, FIND("_",N16, FIND("_",N16)+1)+1, FIND("+",N16)-FIND("_",N16, FIND("_",N16)+1)-1) &amp; "  " &amp; TRIM(RIGHT(N16, LEN(N16)-FIND("cluster",N16)-LEN("cluster")+1))</f>
        <v>Q19  Residential - Western &amp; Top Income (Upscale)</v>
      </c>
      <c r="P16" t="s">
        <v>661</v>
      </c>
    </row>
    <row r="17" spans="1:16" x14ac:dyDescent="0.35">
      <c r="A17" t="s">
        <v>134</v>
      </c>
      <c r="B17" t="s">
        <v>648</v>
      </c>
      <c r="C17" t="str">
        <f>MID(B17, FIND("_",B17, FIND("_",B17)+1)+1, FIND("+",B17)-FIND("_",B17, FIND("_",B17)+1)-1) &amp; "  " &amp; TRIM(RIGHT(B17, LEN(B17)-FIND("cluster",B17)-LEN("cluster")+1))</f>
        <v>Q17  Residential - Western &amp; Top Income (Upscale)</v>
      </c>
      <c r="D17" t="s">
        <v>822</v>
      </c>
      <c r="E17" t="s">
        <v>354</v>
      </c>
      <c r="F17" t="str">
        <f>MID(E17, FIND("_",E17, FIND("_",E17)+1)+1, FIND("+",E17)-FIND("_",E17, FIND("_",E17)+1)-1) &amp; "  " &amp; TRIM(RIGHT(E17, LEN(E17)-FIND("cluster",E17)-LEN("cluster")+1))</f>
        <v>Q27  Urban Hub - Local (Wellcome)</v>
      </c>
      <c r="G17" t="s">
        <v>834</v>
      </c>
      <c r="H17" t="s">
        <v>318</v>
      </c>
      <c r="I17" t="str">
        <f>MID(H17, FIND("_",H17, FIND("_",H17)+1)+1, FIND("+",H17)-FIND("_",H17, FIND("_",H17)+1)-1) &amp; "  " &amp; TRIM(RIGHT(H17, LEN(H17)-FIND("cluster",H17)-LEN("cluster")+1))</f>
        <v>Q15  Urban Hub - Local (Wellcome)</v>
      </c>
      <c r="J17" t="s">
        <v>585</v>
      </c>
      <c r="K17" t="s">
        <v>275</v>
      </c>
      <c r="L17" t="str">
        <f>MID(K17, FIND("_",K17, FIND("_",K17)+1)+1, FIND("+",K17)-FIND("_",K17, FIND("_",K17)+1)-1) &amp; "  " &amp; TRIM(RIGHT(K17, LEN(K17)-FIND("cluster",K17)-LEN("cluster")+1))</f>
        <v>Q15  Residential - Western &amp; Top Income (Upscale)</v>
      </c>
      <c r="M17" t="s">
        <v>618</v>
      </c>
      <c r="N17" t="s">
        <v>395</v>
      </c>
      <c r="O17" t="str">
        <f>MID(N17, FIND("_",N17, FIND("_",N17)+1)+1, FIND("+",N17)-FIND("_",N17, FIND("_",N17)+1)-1) &amp; "  " &amp; TRIM(RIGHT(N17, LEN(N17)-FIND("scale",N17)-LEN("scale")+1))</f>
        <v>Q18  Upscales</v>
      </c>
      <c r="P17" t="s">
        <v>662</v>
      </c>
    </row>
    <row r="18" spans="1:16" x14ac:dyDescent="0.35">
      <c r="A18" t="s">
        <v>134</v>
      </c>
      <c r="B18" t="s">
        <v>398</v>
      </c>
      <c r="C18" s="9" t="str">
        <f>MID(B18, FIND("_",B18, FIND("_",B18)+1)+1, FIND("+",B18)-FIND("_",B18, FIND("_",B18)+1)-1) &amp; "  " &amp; TRIM(RIGHT(B18, LEN(B18)-FIND("scale",B18)-LEN("scale")+1))</f>
        <v>Q11  Upscales</v>
      </c>
      <c r="D18" t="s">
        <v>823</v>
      </c>
      <c r="E18" t="s">
        <v>544</v>
      </c>
      <c r="F18" s="9" t="str">
        <f>MID(E18, FIND("_",E18, FIND("_",E18)+1)+1, FIND("+",E18)-FIND("_",E18, FIND("_",E18)+1)-1) &amp; "  " &amp; TRIM(RIGHT(E18, LEN(E18)-FIND("cluster",E18)-LEN("cluster")+1))</f>
        <v>Q16  Residential - High Income (Wellcome)</v>
      </c>
      <c r="G18" t="s">
        <v>558</v>
      </c>
      <c r="H18" t="s">
        <v>573</v>
      </c>
      <c r="I18" s="9" t="str">
        <f>MID(H18, FIND("_",H18, FIND("_",H18)+1)+1, FIND("+",H18)-FIND("_",H18, FIND("_",H18)+1)-1) &amp; "  " &amp; TRIM(RIGHT(H18, LEN(H18)-FIND("cluster",H18)-LEN("cluster")+1))</f>
        <v>Q17  Urban Hub - Local (Wellcome)</v>
      </c>
      <c r="J18" t="s">
        <v>586</v>
      </c>
      <c r="K18" t="s">
        <v>603</v>
      </c>
      <c r="L18" s="9" t="str">
        <f>MID(K18, FIND("_",K18, FIND("_",K18)+1)+1, FIND("+",K18)-FIND("_",K18, FIND("_",K18)+1)-1) &amp; "  " &amp; TRIM(RIGHT(K18, LEN(K18)-FIND("cluster",K18)-LEN("cluster")+1))</f>
        <v>Q11  Residential - Western &amp; Top Income (Upscale)</v>
      </c>
      <c r="M18" t="s">
        <v>619</v>
      </c>
      <c r="N18" t="s">
        <v>403</v>
      </c>
      <c r="O18" s="9" t="str">
        <f>MID(N18, FIND("_",N18, FIND("_",N18)+1)+1, FIND("+",N18)-FIND("_",N18, FIND("_",N18)+1)-1) &amp; "  " &amp; TRIM(RIGHT(N18, LEN(N18)-FIND("scale",N18)-LEN("scale")+1))</f>
        <v>Q9  Upscales</v>
      </c>
      <c r="P18" t="s">
        <v>663</v>
      </c>
    </row>
    <row r="19" spans="1:16" x14ac:dyDescent="0.35">
      <c r="A19" t="s">
        <v>134</v>
      </c>
      <c r="B19" t="s">
        <v>511</v>
      </c>
      <c r="C19" s="9" t="str">
        <f>MID(B19, FIND("_",B19, FIND("_",B19)+1)+1, FIND("+",B19)-FIND("_",B19, FIND("_",B19)+1)-1) &amp; "  " &amp; TRIM(RIGHT(B19, LEN(B19)-FIND("cluster",B19)-LEN("cluster")+1))</f>
        <v>Q10  Urban Hub - Local (Wellcome)</v>
      </c>
      <c r="D19" t="s">
        <v>519</v>
      </c>
      <c r="E19" t="s">
        <v>545</v>
      </c>
      <c r="F19" s="9" t="str">
        <f>MID(E19, FIND("_",E19, FIND("_",E19)+1)+1, FIND("+",E19)-FIND("_",E19, FIND("_",E19)+1)-1) &amp; "  " &amp; TRIM(RIGHT(E19, LEN(E19)-FIND("cluster",E19)-LEN("cluster")+1))</f>
        <v>Q2  Urban Hub - Local (Wellcome)</v>
      </c>
      <c r="G19" t="s">
        <v>559</v>
      </c>
      <c r="H19" t="s">
        <v>545</v>
      </c>
      <c r="I19" s="9" t="str">
        <f>MID(H19, FIND("_",H19, FIND("_",H19)+1)+1, FIND("+",H19)-FIND("_",H19, FIND("_",H19)+1)-1) &amp; "  " &amp; TRIM(RIGHT(H19, LEN(H19)-FIND("cluster",H19)-LEN("cluster")+1))</f>
        <v>Q2  Urban Hub - Local (Wellcome)</v>
      </c>
      <c r="J19" t="s">
        <v>587</v>
      </c>
      <c r="K19" t="s">
        <v>314</v>
      </c>
      <c r="L19" s="9" t="str">
        <f>MID(K19, FIND("_",K19, FIND("_",K19)+1)+1, FIND("+",K19)-FIND("_",K19, FIND("_",K19)+1)-1) &amp; "  " &amp; TRIM(RIGHT(K19, LEN(K19)-FIND("scale",K19)-LEN("scale")+1))</f>
        <v>Q6  Upscales</v>
      </c>
      <c r="M19" t="s">
        <v>620</v>
      </c>
      <c r="N19" t="s">
        <v>396</v>
      </c>
      <c r="O19" s="9" t="str">
        <f>MID(N19, FIND("_",N19, FIND("_",N19)+1)+1, FIND("+",N19)-FIND("_",N19, FIND("_",N19)+1)-1) &amp; "  " &amp; TRIM(RIGHT(N19, LEN(N19)-FIND("cluster",N19)-LEN("cluster")+1))</f>
        <v>Q5  Residential - Western &amp; Top Income (Upscale)</v>
      </c>
      <c r="P19" t="s">
        <v>664</v>
      </c>
    </row>
    <row r="20" spans="1:16" x14ac:dyDescent="0.35">
      <c r="A20" t="s">
        <v>134</v>
      </c>
      <c r="B20" t="s">
        <v>324</v>
      </c>
      <c r="C20" s="9" t="str">
        <f>MID(B20, FIND("_",B20, FIND("_",B20)+1)+1, FIND("+",B20)-FIND("_",B20, FIND("_",B20)+1)-1) &amp; "  " &amp; TRIM(RIGHT(B20, LEN(B20)-FIND("cluster",B20)-LEN("cluster")+1))</f>
        <v>Q8  Residential - High Income (Wellcome)</v>
      </c>
      <c r="D20" t="s">
        <v>520</v>
      </c>
      <c r="E20" t="s">
        <v>546</v>
      </c>
      <c r="F20" s="9" t="str">
        <f>MID(E20, FIND("_",E20, FIND("_",E20)+1)+1, FIND("+",E20)-FIND("_",E20, FIND("_",E20)+1)-1) &amp; "  " &amp; TRIM(RIGHT(E20, LEN(E20)-FIND("cluster",E20)-LEN("cluster")+1))</f>
        <v>Q26  Urban Hub - Local (Wellcome)</v>
      </c>
      <c r="G20" t="s">
        <v>560</v>
      </c>
      <c r="H20" t="s">
        <v>574</v>
      </c>
      <c r="I20" s="9" t="str">
        <f>MID(H20, FIND("_",H20, FIND("_",H20)+1)+1, FIND("+",H20)-FIND("_",H20, FIND("_",H20)+1)-1) &amp; "  " &amp; TRIM(RIGHT(H20, LEN(H20)-FIND("cluster",H20)-LEN("cluster")+1))</f>
        <v>Q18  Residential - High Income (Wellcome)</v>
      </c>
      <c r="J20" t="s">
        <v>588</v>
      </c>
      <c r="K20" t="s">
        <v>604</v>
      </c>
      <c r="L20" s="9" t="str">
        <f>MID(K20, FIND("_",K20, FIND("_",K20)+1)+1, FIND("+",K20)-FIND("_",K20, FIND("_",K20)+1)-1) &amp; "  " &amp; TRIM(RIGHT(K20, LEN(K20)-FIND("scale",K20)-LEN("scale")+1))</f>
        <v>Q5  Upscales</v>
      </c>
      <c r="M20" t="s">
        <v>621</v>
      </c>
      <c r="N20" t="s">
        <v>399</v>
      </c>
      <c r="O20" s="9" t="str">
        <f>MID(N20, FIND("_",N20, FIND("_",N20)+1)+1, FIND("+",N20)-FIND("_",N20, FIND("_",N20)+1)-1) &amp; "  " &amp; TRIM(RIGHT(N20, LEN(N20)-FIND("scale",N20)-LEN("scale")+1))</f>
        <v>Q21  Upscales</v>
      </c>
      <c r="P20" t="s">
        <v>665</v>
      </c>
    </row>
    <row r="21" spans="1:16" x14ac:dyDescent="0.35">
      <c r="A21" t="s">
        <v>134</v>
      </c>
      <c r="B21" t="s">
        <v>391</v>
      </c>
      <c r="C21" s="9" t="str">
        <f>MID(B21, FIND("_",B21, FIND("_",B21)+1)+1, FIND("+",B21)-FIND("_",B21, FIND("_",B21)+1)-1) &amp; "  " &amp; TRIM(RIGHT(B21, LEN(B21)-FIND("cluster",B21)-LEN("cluster")+1))</f>
        <v>Q19  Urban Hub - Local (Wellcome)</v>
      </c>
      <c r="D21" t="s">
        <v>521</v>
      </c>
      <c r="E21" t="s">
        <v>30</v>
      </c>
      <c r="F21" s="9" t="str">
        <f t="shared" ref="F21" si="0">SUBSTITUTE(E21,"avg_score_","") &amp; ",Mass,Residential - Local (Wellcome)"</f>
        <v>Q23,Mass,Residential - Local (Wellcome)</v>
      </c>
      <c r="G21" t="s">
        <v>561</v>
      </c>
      <c r="H21" t="s">
        <v>542</v>
      </c>
      <c r="I21" s="9" t="str">
        <f>MID(H21, FIND("_",H21, FIND("_",H21)+1)+1, FIND("+",H21)-FIND("_",H21, FIND("_",H21)+1)-1) &amp; "  " &amp; TRIM(RIGHT(H21, LEN(H21)-FIND("cluster",H21)-LEN("cluster")+1))</f>
        <v>Q4  Residential - High Income (Wellcome)</v>
      </c>
      <c r="J21" t="s">
        <v>845</v>
      </c>
      <c r="K21" t="s">
        <v>456</v>
      </c>
      <c r="L21" s="9" t="str">
        <f>MID(K21, FIND("_",K21, FIND("_",K21)+1)+1, FIND("+",K21)-FIND("_",K21, FIND("_",K21)+1)-1) &amp; "  " &amp; TRIM(RIGHT(K21, LEN(K21)-FIND("scale",K21)-LEN("scale")+1))</f>
        <v>Q10  Upscales</v>
      </c>
      <c r="M21" t="s">
        <v>622</v>
      </c>
      <c r="N21" t="s">
        <v>397</v>
      </c>
      <c r="O21" s="9" t="str">
        <f>MID(N21, FIND("_",N21, FIND("_",N21)+1)+1, FIND("+",N21)-FIND("_",N21, FIND("_",N21)+1)-1) &amp; "  " &amp; TRIM(RIGHT(N21, LEN(N21)-FIND("scale",N21)-LEN("scale")+1))</f>
        <v>Q15  Upscales</v>
      </c>
      <c r="P21" t="s">
        <v>666</v>
      </c>
    </row>
    <row r="22" spans="1:16" x14ac:dyDescent="0.35">
      <c r="A22" t="s">
        <v>134</v>
      </c>
      <c r="B22" t="s">
        <v>392</v>
      </c>
      <c r="C22" s="9" t="str">
        <f>MID(B22, FIND("_",B22, FIND("_",B22)+1)+1, FIND("+",B22)-FIND("_",B22, FIND("_",B22)+1)-1) &amp; "  " &amp; TRIM(RIGHT(B22, LEN(B22)-FIND("cluster",B22)-LEN("cluster")+1))</f>
        <v>Q1  Office - Local (Wellcome)</v>
      </c>
      <c r="D22" t="s">
        <v>522</v>
      </c>
      <c r="E22" t="s">
        <v>281</v>
      </c>
      <c r="F22" s="9" t="str">
        <f>MID(E22, FIND("_",E22, FIND("_",E22)+1)+1, FIND("+",E22)-FIND("_",E22, FIND("_",E22)+1)-1) &amp; "  " &amp; TRIM(RIGHT(E22, LEN(E22)-FIND("cluster",E22)-LEN("cluster")+1))</f>
        <v>Q17  Residential - High Income (Wellcome)</v>
      </c>
      <c r="G22" t="s">
        <v>835</v>
      </c>
      <c r="H22" t="s">
        <v>541</v>
      </c>
      <c r="I22" s="9" t="str">
        <f>MID(H22, FIND("_",H22, FIND("_",H22)+1)+1, FIND("+",H22)-FIND("_",H22, FIND("_",H22)+1)-1) &amp; "  " &amp; TRIM(RIGHT(H22, LEN(H22)-FIND("cluster",H22)-LEN("cluster")+1))</f>
        <v>Q30  Residential - High Income (Wellcome)</v>
      </c>
      <c r="J22" t="s">
        <v>589</v>
      </c>
      <c r="K22" t="s">
        <v>648</v>
      </c>
      <c r="L22" s="9" t="str">
        <f>MID(K22, FIND("_",K22, FIND("_",K22)+1)+1, FIND("+",K22)-FIND("_",K22, FIND("_",K22)+1)-1) &amp; "  " &amp; TRIM(RIGHT(K22, LEN(K22)-FIND("cluster",K22)-LEN("cluster")+1))</f>
        <v>Q17  Residential - Western &amp; Top Income (Upscale)</v>
      </c>
      <c r="M22" t="s">
        <v>853</v>
      </c>
      <c r="N22" t="s">
        <v>354</v>
      </c>
      <c r="O22" s="9" t="str">
        <f>MID(N22, FIND("_",N22, FIND("_",N22)+1)+1, FIND("+",N22)-FIND("_",N22, FIND("_",N22)+1)-1) &amp; "  " &amp; TRIM(RIGHT(N22, LEN(N22)-FIND("cluster",N22)-LEN("cluster")+1))</f>
        <v>Q27  Urban Hub - Local (Wellcome)</v>
      </c>
      <c r="P22" t="s">
        <v>667</v>
      </c>
    </row>
    <row r="23" spans="1:16" x14ac:dyDescent="0.35">
      <c r="A23" t="s">
        <v>134</v>
      </c>
      <c r="B23" t="s">
        <v>460</v>
      </c>
      <c r="C23" s="9" t="str">
        <f>MID(B23, FIND("_",B23, FIND("_",B23)+1)+1, FIND("+",B23)-FIND("_",B23, FIND("_",B23)+1)-1) &amp; "  " &amp; TRIM(RIGHT(B23, LEN(B23)-FIND("cluster",B23)-LEN("cluster")+1))</f>
        <v>Q2  Residential - High Income (Wellcome)</v>
      </c>
      <c r="D23" t="s">
        <v>523</v>
      </c>
      <c r="E23" t="s">
        <v>511</v>
      </c>
      <c r="F23" s="9" t="str">
        <f>MID(E23, FIND("_",E23, FIND("_",E23)+1)+1, FIND("+",E23)-FIND("_",E23, FIND("_",E23)+1)-1) &amp; "  " &amp; TRIM(RIGHT(E23, LEN(E23)-FIND("cluster",E23)-LEN("cluster")+1))</f>
        <v>Q10  Urban Hub - Local (Wellcome)</v>
      </c>
      <c r="G23" t="s">
        <v>836</v>
      </c>
      <c r="H23" t="s">
        <v>279</v>
      </c>
      <c r="I23" s="9" t="str">
        <f>MID(H23, FIND("_",H23, FIND("_",H23)+1)+1, FIND("+",H23)-FIND("_",H23, FIND("_",H23)+1)-1) &amp; "  " &amp; TRIM(RIGHT(H23, LEN(H23)-FIND("cluster",H23)-LEN("cluster")+1))</f>
        <v>Q11  Urban Hub - Local (Wellcome)</v>
      </c>
      <c r="J23" t="s">
        <v>590</v>
      </c>
      <c r="K23" t="s">
        <v>274</v>
      </c>
      <c r="L23" s="9" t="str">
        <f>MID(K23, FIND("_",K23, FIND("_",K23)+1)+1, FIND("+",K23)-FIND("_",K23, FIND("_",K23)+1)-1) &amp; "  " &amp; TRIM(RIGHT(K23, LEN(K23)-FIND("cluster",K23)-LEN("cluster")+1))</f>
        <v>Q18  Residential - Western &amp; Top Income (Upscale)</v>
      </c>
      <c r="M23" t="s">
        <v>854</v>
      </c>
      <c r="N23" t="s">
        <v>546</v>
      </c>
      <c r="O23" s="9" t="str">
        <f>MID(N23, FIND("_",N23, FIND("_",N23)+1)+1, FIND("+",N23)-FIND("_",N23, FIND("_",N23)+1)-1) &amp; "  " &amp; TRIM(RIGHT(N23, LEN(N23)-FIND("cluster",N23)-LEN("cluster")+1))</f>
        <v>Q26  Urban Hub - Local (Wellcome)</v>
      </c>
      <c r="P23" t="s">
        <v>668</v>
      </c>
    </row>
    <row r="24" spans="1:16" x14ac:dyDescent="0.35">
      <c r="A24" t="s">
        <v>134</v>
      </c>
      <c r="B24" t="s">
        <v>386</v>
      </c>
      <c r="C24" s="9" t="str">
        <f>MID(B24, FIND("_",B24, FIND("_",B24)+1)+1, FIND("+",B24)-FIND("_",B24, FIND("_",B24)+1)-1) &amp; "  " &amp; TRIM(RIGHT(B24, LEN(B24)-FIND("cluster",B24)-LEN("cluster")+1))</f>
        <v>Q15  Residential - High Income (Wellcome)</v>
      </c>
      <c r="D24" t="s">
        <v>524</v>
      </c>
      <c r="E24" t="s">
        <v>459</v>
      </c>
      <c r="F24" s="9" t="str">
        <f>MID(E24, FIND("_",E24, FIND("_",E24)+1)+1, FIND("+",E24)-FIND("_",E24, FIND("_",E24)+1)-1) &amp; "  " &amp; TRIM(RIGHT(E24, LEN(E24)-FIND("cluster",E24)-LEN("cluster")+1))</f>
        <v>Q12  Residential - High Income (Wellcome)</v>
      </c>
      <c r="G24" t="s">
        <v>562</v>
      </c>
      <c r="H24" t="s">
        <v>323</v>
      </c>
      <c r="I24" s="9" t="str">
        <f>MID(H24, FIND("_",H24, FIND("_",H24)+1)+1, FIND("+",H24)-FIND("_",H24, FIND("_",H24)+1)-1) &amp; "  " &amp; TRIM(RIGHT(H24, LEN(H24)-FIND("cluster",H24)-LEN("cluster")+1))</f>
        <v>Q22  Urban Hub - Local (Wellcome)</v>
      </c>
      <c r="J24" t="s">
        <v>591</v>
      </c>
      <c r="K24" t="s">
        <v>278</v>
      </c>
      <c r="L24" s="9" t="str">
        <f>MID(K24, FIND("_",K24, FIND("_",K24)+1)+1, FIND("+",K24)-FIND("_",K24, FIND("_",K24)+1)-1) &amp; "  " &amp; TRIM(RIGHT(K24, LEN(K24)-FIND("cluster",K24)-LEN("cluster")+1))</f>
        <v>Q20  Urban Hub - Local (Wellcome)</v>
      </c>
      <c r="M24" t="s">
        <v>623</v>
      </c>
      <c r="N24" t="s">
        <v>398</v>
      </c>
      <c r="O24" s="9" t="str">
        <f>MID(N24, FIND("_",N24, FIND("_",N24)+1)+1, FIND("+",N24)-FIND("_",N24, FIND("_",N24)+1)-1) &amp; "  " &amp; TRIM(RIGHT(N24, LEN(N24)-FIND("scale",N24)-LEN("scale")+1))</f>
        <v>Q11  Upscales</v>
      </c>
      <c r="P24" t="s">
        <v>863</v>
      </c>
    </row>
    <row r="25" spans="1:16" x14ac:dyDescent="0.35">
      <c r="A25" t="s">
        <v>134</v>
      </c>
      <c r="B25" t="s">
        <v>385</v>
      </c>
      <c r="C25" s="9" t="str">
        <f>MID(B25, FIND("_",B25, FIND("_",B25)+1)+1, FIND("+",B25)-FIND("_",B25, FIND("_",B25)+1)-1) &amp; "  " &amp; TRIM(RIGHT(B25, LEN(B25)-FIND("cluster",B25)-LEN("cluster")+1))</f>
        <v>Q29  Residential - High Income (Wellcome)</v>
      </c>
      <c r="D25" t="s">
        <v>525</v>
      </c>
      <c r="E25" t="s">
        <v>460</v>
      </c>
      <c r="F25" s="9" t="str">
        <f>MID(E25, FIND("_",E25, FIND("_",E25)+1)+1, FIND("+",E25)-FIND("_",E25, FIND("_",E25)+1)-1) &amp; "  " &amp; TRIM(RIGHT(E25, LEN(E25)-FIND("cluster",E25)-LEN("cluster")+1))</f>
        <v>Q2  Residential - High Income (Wellcome)</v>
      </c>
      <c r="G25" t="s">
        <v>563</v>
      </c>
      <c r="H25" t="s">
        <v>540</v>
      </c>
      <c r="I25" s="9" t="str">
        <f>MID(H25, FIND("_",H25, FIND("_",H25)+1)+1, FIND("+",H25)-FIND("_",H25, FIND("_",H25)+1)-1) &amp; "  " &amp; TRIM(RIGHT(H25, LEN(H25)-FIND("scale",H25)-LEN("scale")+1))</f>
        <v>Q22  Upscales</v>
      </c>
      <c r="J25" t="s">
        <v>846</v>
      </c>
      <c r="K25" t="s">
        <v>546</v>
      </c>
      <c r="L25" s="9" t="str">
        <f>MID(K25, FIND("_",K25, FIND("_",K25)+1)+1, FIND("+",K25)-FIND("_",K25, FIND("_",K25)+1)-1) &amp; "  " &amp; TRIM(RIGHT(K25, LEN(K25)-FIND("cluster",K25)-LEN("cluster")+1))</f>
        <v>Q26  Urban Hub - Local (Wellcome)</v>
      </c>
      <c r="M25" t="s">
        <v>624</v>
      </c>
      <c r="N25" t="s">
        <v>360</v>
      </c>
      <c r="O25" s="9" t="str">
        <f>MID(N25, FIND("_",N25, FIND("_",N25)+1)+1, FIND("+",N25)-FIND("_",N25, FIND("_",N25)+1)-1) &amp; "  " &amp; TRIM(RIGHT(N25, LEN(N25)-FIND("cluster",N25)-LEN("cluster")+1))</f>
        <v>Q23  Urban Hub - Local (Wellcome)</v>
      </c>
      <c r="P25" t="s">
        <v>669</v>
      </c>
    </row>
    <row r="26" spans="1:16" x14ac:dyDescent="0.35">
      <c r="A26" t="s">
        <v>134</v>
      </c>
      <c r="B26" t="s">
        <v>462</v>
      </c>
      <c r="C26" s="9" t="str">
        <f>MID(B26, FIND("_",B26, FIND("_",B26)+1)+1, FIND("+",B26)-FIND("_",B26, FIND("_",B26)+1)-1) &amp; "  " &amp; TRIM(RIGHT(B26, LEN(B26)-FIND("cluster",B26)-LEN("cluster")+1))</f>
        <v>Q6  Residential - High Income (Wellcome)</v>
      </c>
      <c r="D26" t="s">
        <v>526</v>
      </c>
      <c r="E26" t="s">
        <v>22</v>
      </c>
      <c r="F26" s="9" t="str">
        <f t="shared" ref="F26" si="1">SUBSTITUTE(E26,"avg_score_","") &amp; ",Mass,Residential - Local (Wellcome)"</f>
        <v>Q19,Mass,Residential - Local (Wellcome)</v>
      </c>
      <c r="G26" t="s">
        <v>564</v>
      </c>
      <c r="H26" t="s">
        <v>389</v>
      </c>
      <c r="I26" s="9" t="str">
        <f>MID(H26, FIND("_",H26, FIND("_",H26)+1)+1, FIND("+",H26)-FIND("_",H26, FIND("_",H26)+1)-1) &amp; "  " &amp; TRIM(RIGHT(H26, LEN(H26)-FIND("cluster",H26)-LEN("cluster")+1))</f>
        <v>Q7  Residential - High Income (Wellcome)</v>
      </c>
      <c r="J26" t="s">
        <v>592</v>
      </c>
      <c r="K26" t="s">
        <v>540</v>
      </c>
      <c r="L26" s="9" t="str">
        <f>MID(K26, FIND("_",K26, FIND("_",K26)+1)+1, FIND("+",K26)-FIND("_",K26, FIND("_",K26)+1)-1) &amp; "  " &amp; TRIM(RIGHT(K26, LEN(K26)-FIND("scale",K26)-LEN("scale")+1))</f>
        <v>Q22  Upscales</v>
      </c>
      <c r="M26" t="s">
        <v>625</v>
      </c>
      <c r="N26" t="s">
        <v>392</v>
      </c>
      <c r="O26" s="9" t="str">
        <f>MID(N26, FIND("_",N26, FIND("_",N26)+1)+1, FIND("+",N26)-FIND("_",N26, FIND("_",N26)+1)-1) &amp; "  " &amp; TRIM(RIGHT(N26, LEN(N26)-FIND("cluster",N26)-LEN("cluster")+1))</f>
        <v>Q1  Office - Local (Wellcome)</v>
      </c>
      <c r="P26" t="s">
        <v>864</v>
      </c>
    </row>
    <row r="27" spans="1:16" x14ac:dyDescent="0.35">
      <c r="A27" t="s">
        <v>134</v>
      </c>
      <c r="B27" t="s">
        <v>355</v>
      </c>
      <c r="C27" s="9" t="str">
        <f>MID(B27, FIND("_",B27, FIND("_",B27)+1)+1, FIND("+",B27)-FIND("_",B27, FIND("_",B27)+1)-1) &amp; "  " &amp; TRIM(RIGHT(B27, LEN(B27)-FIND("cluster",B27)-LEN("cluster")+1))</f>
        <v>Q12  Urban Hub - Local (Wellcome)</v>
      </c>
      <c r="D27" t="s">
        <v>824</v>
      </c>
      <c r="E27" t="s">
        <v>547</v>
      </c>
      <c r="F27" s="9" t="str">
        <f>MID(E27, FIND("_",E27, FIND("_",E27)+1)+1, FIND("+",E27)-FIND("_",E27, FIND("_",E27)+1)-1) &amp; "  " &amp; TRIM(RIGHT(E27, LEN(E27)-FIND("cluster",E27)-LEN("cluster")+1))</f>
        <v>Q28  Residential - High Income (Wellcome)</v>
      </c>
      <c r="G27" t="s">
        <v>565</v>
      </c>
      <c r="H27" t="s">
        <v>317</v>
      </c>
      <c r="I27" s="9" t="str">
        <f>MID(H27, FIND("_",H27, FIND("_",H27)+1)+1, FIND("+",H27)-FIND("_",H27, FIND("_",H27)+1)-1) &amp; "  " &amp; TRIM(RIGHT(H27, LEN(H27)-FIND("cluster",H27)-LEN("cluster")+1))</f>
        <v>Q21  Urban Hub - Local (Wellcome)</v>
      </c>
      <c r="J27" t="s">
        <v>847</v>
      </c>
      <c r="K27" t="s">
        <v>545</v>
      </c>
      <c r="L27" s="9" t="str">
        <f>MID(K27, FIND("_",K27, FIND("_",K27)+1)+1, FIND("+",K27)-FIND("_",K27, FIND("_",K27)+1)-1) &amp; "  " &amp; TRIM(RIGHT(K27, LEN(K27)-FIND("cluster",K27)-LEN("cluster")+1))</f>
        <v>Q2  Urban Hub - Local (Wellcome)</v>
      </c>
      <c r="M27" t="s">
        <v>626</v>
      </c>
      <c r="N27" t="s">
        <v>359</v>
      </c>
      <c r="O27" s="9" t="str">
        <f>MID(N27, FIND("_",N27, FIND("_",N27)+1)+1, FIND("+",N27)-FIND("_",N27, FIND("_",N27)+1)-1) &amp; "  " &amp; TRIM(RIGHT(N27, LEN(N27)-FIND("cluster",N27)-LEN("cluster")+1))</f>
        <v>Q29  Urban Hub - Local (Wellcome)</v>
      </c>
      <c r="P27" t="s">
        <v>670</v>
      </c>
    </row>
    <row r="28" spans="1:16" x14ac:dyDescent="0.35">
      <c r="A28" t="s">
        <v>134</v>
      </c>
      <c r="B28" t="s">
        <v>323</v>
      </c>
      <c r="C28" s="9" t="str">
        <f>MID(B28, FIND("_",B28, FIND("_",B28)+1)+1, FIND("+",B28)-FIND("_",B28, FIND("_",B28)+1)-1) &amp; "  " &amp; TRIM(RIGHT(B28, LEN(B28)-FIND("cluster",B28)-LEN("cluster")+1))</f>
        <v>Q22  Urban Hub - Local (Wellcome)</v>
      </c>
      <c r="D28" t="s">
        <v>825</v>
      </c>
      <c r="E28" t="s">
        <v>384</v>
      </c>
      <c r="F28" s="9" t="str">
        <f t="shared" ref="F28" si="2">SUBSTITUTE(E28,"avg_score_","") &amp; ",Mass,Residential - Local (Wellcome)"</f>
        <v>Q3,Mass,Residential - Local (Wellcome)</v>
      </c>
      <c r="G28" t="s">
        <v>566</v>
      </c>
      <c r="H28" t="s">
        <v>22</v>
      </c>
      <c r="I28" s="9" t="str">
        <f t="shared" ref="I28" si="3">SUBSTITUTE(H28,"avg_score_","") &amp; ",Mass,Residential - Local (Wellcome)"</f>
        <v>Q19,Mass,Residential - Local (Wellcome)</v>
      </c>
      <c r="J28" t="s">
        <v>593</v>
      </c>
      <c r="K28" t="s">
        <v>574</v>
      </c>
      <c r="L28" s="9" t="str">
        <f>MID(K28, FIND("_",K28, FIND("_",K28)+1)+1, FIND("+",K28)-FIND("_",K28, FIND("_",K28)+1)-1) &amp; "  " &amp; TRIM(RIGHT(K28, LEN(K28)-FIND("cluster",K28)-LEN("cluster")+1))</f>
        <v>Q18  Residential - High Income (Wellcome)</v>
      </c>
      <c r="M28" t="s">
        <v>627</v>
      </c>
      <c r="N28" t="s">
        <v>542</v>
      </c>
      <c r="O28" s="9" t="str">
        <f>MID(N28, FIND("_",N28, FIND("_",N28)+1)+1, FIND("+",N28)-FIND("_",N28, FIND("_",N28)+1)-1) &amp; "  " &amp; TRIM(RIGHT(N28, LEN(N28)-FIND("cluster",N28)-LEN("cluster")+1))</f>
        <v>Q4  Residential - High Income (Wellcome)</v>
      </c>
      <c r="P28" t="s">
        <v>671</v>
      </c>
    </row>
    <row r="29" spans="1:16" x14ac:dyDescent="0.35">
      <c r="A29" t="s">
        <v>134</v>
      </c>
      <c r="B29" t="s">
        <v>315</v>
      </c>
      <c r="C29" s="9" t="str">
        <f>MID(B29, FIND("_",B29, FIND("_",B29)+1)+1, FIND("+",B29)-FIND("_",B29, FIND("_",B29)+1)-1) &amp; "  " &amp; TRIM(RIGHT(B29, LEN(B29)-FIND("cluster",B29)-LEN("cluster")+1))</f>
        <v>Q21  Residential - High Income (Wellcome)</v>
      </c>
      <c r="D29" t="s">
        <v>527</v>
      </c>
      <c r="E29" t="s">
        <v>358</v>
      </c>
      <c r="F29" s="9" t="str">
        <f>MID(E29, FIND("_",E29, FIND("_",E29)+1)+1, FIND("+",E29)-FIND("_",E29, FIND("_",E29)+1)-1) &amp; "  " &amp; TRIM(RIGHT(E29, LEN(E29)-FIND("cluster",E29)-LEN("cluster")+1))</f>
        <v>Q5  Urban Hub - Local (Wellcome)</v>
      </c>
      <c r="G29" t="s">
        <v>837</v>
      </c>
      <c r="H29" t="s">
        <v>320</v>
      </c>
      <c r="I29" s="9" t="str">
        <f>MID(H29, FIND("_",H29, FIND("_",H29)+1)+1, FIND("+",H29)-FIND("_",H29, FIND("_",H29)+1)-1) &amp; "  " &amp; TRIM(RIGHT(H29, LEN(H29)-FIND("cluster",H29)-LEN("cluster")+1))</f>
        <v>Q3  Urban Hub - Local (Wellcome)</v>
      </c>
      <c r="J29" t="s">
        <v>848</v>
      </c>
      <c r="K29" t="s">
        <v>281</v>
      </c>
      <c r="L29" s="9" t="str">
        <f>MID(K29, FIND("_",K29, FIND("_",K29)+1)+1, FIND("+",K29)-FIND("_",K29, FIND("_",K29)+1)-1) &amp; "  " &amp; TRIM(RIGHT(K29, LEN(K29)-FIND("cluster",K29)-LEN("cluster")+1))</f>
        <v>Q17  Residential - High Income (Wellcome)</v>
      </c>
      <c r="M29" t="s">
        <v>628</v>
      </c>
      <c r="N29" t="s">
        <v>284</v>
      </c>
      <c r="O29" s="9" t="str">
        <f>MID(N29, FIND("_",N29, FIND("_",N29)+1)+1, FIND("+",N29)-FIND("_",N29, FIND("_",N29)+1)-1) &amp; "  " &amp; TRIM(RIGHT(N29, LEN(N29)-FIND("cluster",N29)-LEN("cluster")+1))</f>
        <v>Q27  Residential - High Income (Wellcome)</v>
      </c>
      <c r="P29" t="s">
        <v>672</v>
      </c>
    </row>
    <row r="30" spans="1:16" x14ac:dyDescent="0.35">
      <c r="A30" t="s">
        <v>134</v>
      </c>
      <c r="B30" t="s">
        <v>30</v>
      </c>
      <c r="C30" s="9" t="str">
        <f t="shared" ref="C30" si="4">SUBSTITUTE(B30,"avg_score_","") &amp; ",Mass,Residential - Local (Wellcome)"</f>
        <v>Q23,Mass,Residential - Local (Wellcome)</v>
      </c>
      <c r="D30" t="s">
        <v>528</v>
      </c>
      <c r="E30" t="s">
        <v>6</v>
      </c>
      <c r="F30" s="9" t="str">
        <f t="shared" ref="F30:F32" si="5">SUBSTITUTE(E30,"avg_score_","") &amp; ",Mass,Residential - Local (Wellcome)"</f>
        <v>Q9,Mass,Residential - Local (Wellcome)</v>
      </c>
      <c r="G30" t="s">
        <v>567</v>
      </c>
      <c r="H30" t="s">
        <v>575</v>
      </c>
      <c r="I30" s="9" t="str">
        <f t="shared" ref="I30:I31" si="6">SUBSTITUTE(H30,"avg_score_","") &amp; ",Mass,Residential - Local (Wellcome)"</f>
        <v>Q4,Mass,Residential - Local (Wellcome)</v>
      </c>
      <c r="J30" t="s">
        <v>594</v>
      </c>
      <c r="K30" t="s">
        <v>572</v>
      </c>
      <c r="L30" s="9" t="str">
        <f>MID(K30, FIND("_",K30, FIND("_",K30)+1)+1, FIND("+",K30)-FIND("_",K30, FIND("_",K30)+1)-1) &amp; "  " &amp; TRIM(RIGHT(K30, LEN(K30)-FIND("cluster",K30)-LEN("cluster")+1))</f>
        <v>Q6  Urban Hub - Local (Wellcome)</v>
      </c>
      <c r="M30" t="s">
        <v>629</v>
      </c>
      <c r="N30" t="s">
        <v>541</v>
      </c>
      <c r="O30" s="9" t="str">
        <f>MID(N30, FIND("_",N30, FIND("_",N30)+1)+1, FIND("+",N30)-FIND("_",N30, FIND("_",N30)+1)-1) &amp; "  " &amp; TRIM(RIGHT(N30, LEN(N30)-FIND("cluster",N30)-LEN("cluster")+1))</f>
        <v>Q30  Residential - High Income (Wellcome)</v>
      </c>
      <c r="P30" t="s">
        <v>673</v>
      </c>
    </row>
    <row r="31" spans="1:16" x14ac:dyDescent="0.35">
      <c r="A31" t="s">
        <v>134</v>
      </c>
      <c r="B31" t="s">
        <v>357</v>
      </c>
      <c r="C31" s="9" t="str">
        <f>MID(B31, FIND("_",B31, FIND("_",B31)+1)+1, FIND("+",B31)-FIND("_",B31, FIND("_",B31)+1)-1) &amp; "  " &amp; TRIM(RIGHT(B31, LEN(B31)-FIND("cluster",B31)-LEN("cluster")+1))</f>
        <v>Q4  Urban Hub - Local (Wellcome)</v>
      </c>
      <c r="D31" t="s">
        <v>529</v>
      </c>
      <c r="E31" t="s">
        <v>28</v>
      </c>
      <c r="F31" s="9" t="str">
        <f t="shared" si="5"/>
        <v>Q22,Mass,Residential - Local (Wellcome)</v>
      </c>
      <c r="G31" t="s">
        <v>568</v>
      </c>
      <c r="H31" t="s">
        <v>12</v>
      </c>
      <c r="I31" s="9" t="str">
        <f t="shared" si="6"/>
        <v>Q12,Mass,Residential - Local (Wellcome)</v>
      </c>
      <c r="J31" t="s">
        <v>595</v>
      </c>
      <c r="K31" t="s">
        <v>542</v>
      </c>
      <c r="L31" s="9" t="str">
        <f>MID(K31, FIND("_",K31, FIND("_",K31)+1)+1, FIND("+",K31)-FIND("_",K31, FIND("_",K31)+1)-1) &amp; "  " &amp; TRIM(RIGHT(K31, LEN(K31)-FIND("cluster",K31)-LEN("cluster")+1))</f>
        <v>Q4  Residential - High Income (Wellcome)</v>
      </c>
      <c r="M31" t="s">
        <v>630</v>
      </c>
      <c r="N31" t="s">
        <v>391</v>
      </c>
      <c r="O31" s="9" t="str">
        <f>MID(N31, FIND("_",N31, FIND("_",N31)+1)+1, FIND("+",N31)-FIND("_",N31, FIND("_",N31)+1)-1) &amp; "  " &amp; TRIM(RIGHT(N31, LEN(N31)-FIND("cluster",N31)-LEN("cluster")+1))</f>
        <v>Q19  Urban Hub - Local (Wellcome)</v>
      </c>
      <c r="P31" t="s">
        <v>674</v>
      </c>
    </row>
    <row r="32" spans="1:16" x14ac:dyDescent="0.35">
      <c r="A32" t="s">
        <v>134</v>
      </c>
      <c r="B32" t="s">
        <v>2</v>
      </c>
      <c r="C32" s="9" t="str">
        <f t="shared" ref="C32:C42" si="7">SUBSTITUTE(B32,"avg_score_","") &amp; ",Mass,Residential - Local (Wellcome)"</f>
        <v>Q7,Mass,Residential - Local (Wellcome)</v>
      </c>
      <c r="D32" t="s">
        <v>530</v>
      </c>
      <c r="E32" t="s">
        <v>351</v>
      </c>
      <c r="F32" s="9" t="str">
        <f t="shared" si="5"/>
        <v>Q6,Mass,Residential - Local (Wellcome)</v>
      </c>
      <c r="G32" t="s">
        <v>569</v>
      </c>
      <c r="H32" t="s">
        <v>324</v>
      </c>
      <c r="I32" s="9" t="str">
        <f>MID(H32, FIND("_",H32, FIND("_",H32)+1)+1, FIND("+",H32)-FIND("_",H32, FIND("_",H32)+1)-1) &amp; "  " &amp; TRIM(RIGHT(H32, LEN(H32)-FIND("cluster",H32)-LEN("cluster")+1))</f>
        <v>Q8  Residential - High Income (Wellcome)</v>
      </c>
      <c r="J32" t="s">
        <v>849</v>
      </c>
      <c r="K32" t="s">
        <v>320</v>
      </c>
      <c r="L32" s="9" t="str">
        <f>MID(K32, FIND("_",K32, FIND("_",K32)+1)+1, FIND("+",K32)-FIND("_",K32, FIND("_",K32)+1)-1) &amp; "  " &amp; TRIM(RIGHT(K32, LEN(K32)-FIND("cluster",K32)-LEN("cluster")+1))</f>
        <v>Q3  Urban Hub - Local (Wellcome)</v>
      </c>
      <c r="M32" t="s">
        <v>631</v>
      </c>
      <c r="N32" t="s">
        <v>322</v>
      </c>
      <c r="O32" s="9" t="str">
        <f>MID(N32, FIND("_",N32, FIND("_",N32)+1)+1, FIND("+",N32)-FIND("_",N32, FIND("_",N32)+1)-1) &amp; "  " &amp; TRIM(RIGHT(N32, LEN(N32)-FIND("cluster",N32)-LEN("cluster")+1))</f>
        <v>Q9  Urban Hub - Local (Wellcome)</v>
      </c>
      <c r="P32" t="s">
        <v>865</v>
      </c>
    </row>
    <row r="33" spans="1:16" x14ac:dyDescent="0.35">
      <c r="A33" t="s">
        <v>134</v>
      </c>
      <c r="B33" t="s">
        <v>22</v>
      </c>
      <c r="C33" s="9" t="str">
        <f t="shared" si="7"/>
        <v>Q19,Mass,Residential - Local (Wellcome)</v>
      </c>
      <c r="D33" t="s">
        <v>531</v>
      </c>
      <c r="E33" t="s">
        <v>548</v>
      </c>
      <c r="F33" s="9" t="str">
        <f>MID(E33, FIND("_",E33, FIND("_",E33)+1)+1, FIND("+",E33)-FIND("_",E33, FIND("_",E33)+1)-1) &amp; "  " &amp; TRIM(RIGHT(E33, LEN(E33)-FIND("cluster",E33)-LEN("cluster")+1))</f>
        <v>Q26  Residential - High Income (Wellcome)</v>
      </c>
      <c r="G33" t="s">
        <v>570</v>
      </c>
      <c r="H33" t="s">
        <v>32</v>
      </c>
      <c r="I33" s="9" t="str">
        <f t="shared" ref="I33:I35" si="8">SUBSTITUTE(H33,"avg_score_","") &amp; ",Mass,Residential - Local (Wellcome)"</f>
        <v>Q24,Mass,Residential - Local (Wellcome)</v>
      </c>
      <c r="J33" t="s">
        <v>596</v>
      </c>
      <c r="K33" t="s">
        <v>605</v>
      </c>
      <c r="L33" s="9" t="str">
        <f>MID(K33, FIND("_",K33, FIND("_",K33)+1)+1, FIND("+",K33)-FIND("_",K33, FIND("_",K33)+1)-1) &amp; "  " &amp; TRIM(RIGHT(K33, LEN(K33)-FIND("cluster",K33)-LEN("cluster")+1))</f>
        <v>Q18  Urban Hub - Local (Wellcome)</v>
      </c>
      <c r="M33" t="s">
        <v>632</v>
      </c>
      <c r="N33" t="s">
        <v>281</v>
      </c>
      <c r="O33" s="9" t="str">
        <f>MID(N33, FIND("_",N33, FIND("_",N33)+1)+1, FIND("+",N33)-FIND("_",N33, FIND("_",N33)+1)-1) &amp; "  " &amp; TRIM(RIGHT(N33, LEN(N33)-FIND("cluster",N33)-LEN("cluster")+1))</f>
        <v>Q17  Residential - High Income (Wellcome)</v>
      </c>
      <c r="P33" t="s">
        <v>675</v>
      </c>
    </row>
    <row r="34" spans="1:16" x14ac:dyDescent="0.35">
      <c r="A34" t="s">
        <v>134</v>
      </c>
      <c r="B34" t="s">
        <v>28</v>
      </c>
      <c r="C34" s="9" t="str">
        <f t="shared" si="7"/>
        <v>Q22,Mass,Residential - Local (Wellcome)</v>
      </c>
      <c r="D34" t="s">
        <v>532</v>
      </c>
      <c r="E34" t="s">
        <v>2</v>
      </c>
      <c r="F34" s="9" t="str">
        <f t="shared" ref="F34:F36" si="9">SUBSTITUTE(E34,"avg_score_","") &amp; ",Mass,Residential - Local (Wellcome)"</f>
        <v>Q7,Mass,Residential - Local (Wellcome)</v>
      </c>
      <c r="G34" t="s">
        <v>571</v>
      </c>
      <c r="H34" t="s">
        <v>6</v>
      </c>
      <c r="I34" s="9" t="str">
        <f t="shared" si="8"/>
        <v>Q9,Mass,Residential - Local (Wellcome)</v>
      </c>
      <c r="J34" t="s">
        <v>597</v>
      </c>
      <c r="K34" t="s">
        <v>16</v>
      </c>
      <c r="L34" s="9" t="str">
        <f t="shared" ref="L34:L35" si="10">SUBSTITUTE(K34,"avg_score_","") &amp; ",Mass,Residential - Local (Wellcome)"</f>
        <v>Q16,Mass,Residential - Local (Wellcome)</v>
      </c>
      <c r="M34" t="s">
        <v>633</v>
      </c>
      <c r="N34" t="s">
        <v>285</v>
      </c>
      <c r="O34" s="9" t="str">
        <f t="shared" ref="O34" si="11">SUBSTITUTE(N34,"avg_score_","") &amp; ",Mass,Residential - Local (Wellcome)"</f>
        <v>Q1,Mass,Residential - Local (Wellcome)</v>
      </c>
      <c r="P34" t="s">
        <v>676</v>
      </c>
    </row>
    <row r="35" spans="1:16" x14ac:dyDescent="0.35">
      <c r="A35" t="s">
        <v>134</v>
      </c>
      <c r="B35" t="s">
        <v>42</v>
      </c>
      <c r="C35" s="9" t="str">
        <f t="shared" si="7"/>
        <v>Q29,Mass,Residential - Local (Wellcome)</v>
      </c>
      <c r="D35" t="s">
        <v>533</v>
      </c>
      <c r="E35" t="s">
        <v>38</v>
      </c>
      <c r="F35" s="9" t="str">
        <f t="shared" si="9"/>
        <v>Q27,Mass,Residential - Local (Wellcome)</v>
      </c>
      <c r="G35" t="s">
        <v>838</v>
      </c>
      <c r="H35" t="s">
        <v>388</v>
      </c>
      <c r="I35" s="9" t="str">
        <f t="shared" si="8"/>
        <v>Q2,Mass,Residential - Local (Wellcome)</v>
      </c>
      <c r="J35" t="s">
        <v>598</v>
      </c>
      <c r="K35" t="s">
        <v>6</v>
      </c>
      <c r="L35" s="9" t="str">
        <f t="shared" si="10"/>
        <v>Q9,Mass,Residential - Local (Wellcome)</v>
      </c>
      <c r="M35" t="s">
        <v>634</v>
      </c>
      <c r="N35" t="s">
        <v>278</v>
      </c>
      <c r="O35" s="9" t="str">
        <f>MID(N35, FIND("_",N35, FIND("_",N35)+1)+1, FIND("+",N35)-FIND("_",N35, FIND("_",N35)+1)-1) &amp; "  " &amp; TRIM(RIGHT(N35, LEN(N35)-FIND("cluster",N35)-LEN("cluster")+1))</f>
        <v>Q20  Urban Hub - Local (Wellcome)</v>
      </c>
      <c r="P35" t="s">
        <v>677</v>
      </c>
    </row>
    <row r="36" spans="1:16" x14ac:dyDescent="0.35">
      <c r="A36" t="s">
        <v>134</v>
      </c>
      <c r="B36" t="s">
        <v>12</v>
      </c>
      <c r="C36" s="9" t="str">
        <f t="shared" si="7"/>
        <v>Q12,Mass,Residential - Local (Wellcome)</v>
      </c>
      <c r="D36" t="s">
        <v>534</v>
      </c>
      <c r="E36" t="s">
        <v>42</v>
      </c>
      <c r="F36" s="9" t="str">
        <f t="shared" si="9"/>
        <v>Q29,Mass,Residential - Local (Wellcome)</v>
      </c>
      <c r="G36" t="s">
        <v>839</v>
      </c>
      <c r="H36" t="s">
        <v>543</v>
      </c>
      <c r="I36" s="9" t="str">
        <f>MID(H36, FIND("_",H36, FIND("_",H36)+1)+1, FIND("+",H36)-FIND("_",H36, FIND("_",H36)+1)-1) &amp; "  " &amp; TRIM(RIGHT(H36, LEN(H36)-FIND("cluster",H36)-LEN("cluster")+1))</f>
        <v>Q10  Residential - High Income (Wellcome)</v>
      </c>
      <c r="J36" t="s">
        <v>850</v>
      </c>
      <c r="K36" t="s">
        <v>459</v>
      </c>
      <c r="L36" s="9" t="str">
        <f>MID(K36, FIND("_",K36, FIND("_",K36)+1)+1, FIND("+",K36)-FIND("_",K36, FIND("_",K36)+1)-1) &amp; "  " &amp; TRIM(RIGHT(K36, LEN(K36)-FIND("cluster",K36)-LEN("cluster")+1))</f>
        <v>Q12  Residential - High Income (Wellcome)</v>
      </c>
      <c r="M36" t="s">
        <v>635</v>
      </c>
      <c r="N36" t="s">
        <v>545</v>
      </c>
      <c r="O36" s="9" t="str">
        <f>MID(N36, FIND("_",N36, FIND("_",N36)+1)+1, FIND("+",N36)-FIND("_",N36, FIND("_",N36)+1)-1) &amp; "  " &amp; TRIM(RIGHT(N36, LEN(N36)-FIND("cluster",N36)-LEN("cluster")+1))</f>
        <v>Q2  Urban Hub - Local (Wellcome)</v>
      </c>
      <c r="P36" t="s">
        <v>678</v>
      </c>
    </row>
    <row r="37" spans="1:16" x14ac:dyDescent="0.35">
      <c r="A37" t="s">
        <v>134</v>
      </c>
      <c r="B37" t="s">
        <v>40</v>
      </c>
      <c r="C37" s="9" t="str">
        <f t="shared" si="7"/>
        <v>Q28,Mass,Residential - Local (Wellcome)</v>
      </c>
      <c r="D37" t="s">
        <v>535</v>
      </c>
      <c r="F37" s="9"/>
      <c r="H37" t="s">
        <v>42</v>
      </c>
      <c r="I37" s="9" t="str">
        <f t="shared" ref="I37:I39" si="12">SUBSTITUTE(H37,"avg_score_","") &amp; ",Mass,Residential - Local (Wellcome)"</f>
        <v>Q29,Mass,Residential - Local (Wellcome)</v>
      </c>
      <c r="J37" t="s">
        <v>599</v>
      </c>
      <c r="K37" t="s">
        <v>317</v>
      </c>
      <c r="L37" s="9" t="str">
        <f>MID(K37, FIND("_",K37, FIND("_",K37)+1)+1, FIND("+",K37)-FIND("_",K37, FIND("_",K37)+1)-1) &amp; "  " &amp; TRIM(RIGHT(K37, LEN(K37)-FIND("cluster",K37)-LEN("cluster")+1))</f>
        <v>Q21  Urban Hub - Local (Wellcome)</v>
      </c>
      <c r="M37" t="s">
        <v>855</v>
      </c>
      <c r="N37" t="s">
        <v>390</v>
      </c>
      <c r="O37" s="9" t="str">
        <f>MID(N37, FIND("_",N37, FIND("_",N37)+1)+1, FIND("+",N37)-FIND("_",N37, FIND("_",N37)+1)-1) &amp; "  " &amp; TRIM(RIGHT(N37, LEN(N37)-FIND("cluster",N37)-LEN("cluster")+1))</f>
        <v>Q9  Residential - High Income (Wellcome)</v>
      </c>
      <c r="P37" t="s">
        <v>679</v>
      </c>
    </row>
    <row r="38" spans="1:16" x14ac:dyDescent="0.35">
      <c r="A38" t="s">
        <v>134</v>
      </c>
      <c r="B38" t="s">
        <v>384</v>
      </c>
      <c r="C38" s="9" t="str">
        <f t="shared" si="7"/>
        <v>Q3,Mass,Residential - Local (Wellcome)</v>
      </c>
      <c r="D38" t="s">
        <v>536</v>
      </c>
      <c r="F38" s="9"/>
      <c r="H38" t="s">
        <v>40</v>
      </c>
      <c r="I38" s="9" t="str">
        <f t="shared" si="12"/>
        <v>Q28,Mass,Residential - Local (Wellcome)</v>
      </c>
      <c r="J38" t="s">
        <v>600</v>
      </c>
      <c r="K38" t="s">
        <v>353</v>
      </c>
      <c r="L38" s="9" t="str">
        <f>MID(K38, FIND("_",K38, FIND("_",K38)+1)+1, FIND("+",K38)-FIND("_",K38, FIND("_",K38)+1)-1) &amp; "  " &amp; TRIM(RIGHT(K38, LEN(K38)-FIND("cluster",K38)-LEN("cluster")+1))</f>
        <v>Q11  Residential - High Income (Wellcome)</v>
      </c>
      <c r="M38" t="s">
        <v>856</v>
      </c>
      <c r="N38" t="s">
        <v>277</v>
      </c>
      <c r="O38" s="9" t="str">
        <f>MID(N38, FIND("_",N38, FIND("_",N38)+1)+1, FIND("+",N38)-FIND("_",N38, FIND("_",N38)+1)-1) &amp; "  " &amp; TRIM(RIGHT(N38, LEN(N38)-FIND("cluster",N38)-LEN("cluster")+1))</f>
        <v>Q20  Residential - High Income (Wellcome)</v>
      </c>
      <c r="P38" t="s">
        <v>680</v>
      </c>
    </row>
    <row r="39" spans="1:16" x14ac:dyDescent="0.35">
      <c r="A39" t="s">
        <v>134</v>
      </c>
      <c r="B39" t="s">
        <v>313</v>
      </c>
      <c r="C39" s="9" t="str">
        <f t="shared" si="7"/>
        <v>Q5,Mass,Residential - Local (Wellcome)</v>
      </c>
      <c r="D39" t="s">
        <v>537</v>
      </c>
      <c r="F39" s="9"/>
      <c r="H39" t="s">
        <v>14</v>
      </c>
      <c r="I39" s="9" t="str">
        <f t="shared" si="12"/>
        <v>Q15,Mass,Residential - Local (Wellcome)</v>
      </c>
      <c r="J39" t="s">
        <v>601</v>
      </c>
      <c r="K39" t="s">
        <v>319</v>
      </c>
      <c r="L39" s="9" t="str">
        <f>MID(K39, FIND("_",K39, FIND("_",K39)+1)+1, FIND("+",K39)-FIND("_",K39, FIND("_",K39)+1)-1) &amp; "  " &amp; TRIM(RIGHT(K39, LEN(K39)-FIND("cluster",K39)-LEN("cluster")+1))</f>
        <v>Q19  Residential - High Income (Wellcome)</v>
      </c>
      <c r="M39" t="s">
        <v>636</v>
      </c>
      <c r="N39" t="s">
        <v>283</v>
      </c>
      <c r="O39" s="9" t="str">
        <f>MID(N39, FIND("_",N39, FIND("_",N39)+1)+1, FIND("+",N39)-FIND("_",N39, FIND("_",N39)+1)-1) &amp; "  " &amp; TRIM(RIGHT(N39, LEN(N39)-FIND("cluster",N39)-LEN("cluster")+1))</f>
        <v>Q22  Residential - High Income (Wellcome)</v>
      </c>
      <c r="P39" t="s">
        <v>681</v>
      </c>
    </row>
    <row r="40" spans="1:16" x14ac:dyDescent="0.35">
      <c r="A40" t="s">
        <v>134</v>
      </c>
      <c r="B40" t="s">
        <v>20</v>
      </c>
      <c r="C40" s="9" t="str">
        <f t="shared" si="7"/>
        <v>Q18,Mass,Residential - Local (Wellcome)</v>
      </c>
      <c r="D40" t="s">
        <v>826</v>
      </c>
      <c r="F40" s="9"/>
      <c r="H40" t="s">
        <v>462</v>
      </c>
      <c r="I40" s="9" t="str">
        <f>MID(H40, FIND("_",H40, FIND("_",H40)+1)+1, FIND("+",H40)-FIND("_",H40, FIND("_",H40)+1)-1) &amp; "  " &amp; TRIM(RIGHT(H40, LEN(H40)-FIND("cluster",H40)-LEN("cluster")+1))</f>
        <v>Q6  Residential - High Income (Wellcome)</v>
      </c>
      <c r="J40" t="s">
        <v>602</v>
      </c>
      <c r="K40" t="s">
        <v>42</v>
      </c>
      <c r="L40" s="9" t="str">
        <f t="shared" ref="L40:L41" si="13">SUBSTITUTE(K40,"avg_score_","") &amp; ",Mass,Residential - Local (Wellcome)"</f>
        <v>Q29,Mass,Residential - Local (Wellcome)</v>
      </c>
      <c r="M40" t="s">
        <v>637</v>
      </c>
      <c r="N40" t="s">
        <v>280</v>
      </c>
      <c r="O40" s="9" t="str">
        <f>MID(N40, FIND("_",N40, FIND("_",N40)+1)+1, FIND("+",N40)-FIND("_",N40, FIND("_",N40)+1)-1) &amp; "  " &amp; TRIM(RIGHT(N40, LEN(N40)-FIND("cluster",N40)-LEN("cluster")+1))</f>
        <v>Q25  Residential - High Income (Wellcome)</v>
      </c>
      <c r="P40" t="s">
        <v>866</v>
      </c>
    </row>
    <row r="41" spans="1:16" x14ac:dyDescent="0.35">
      <c r="A41" t="s">
        <v>134</v>
      </c>
      <c r="B41" t="s">
        <v>388</v>
      </c>
      <c r="C41" s="9" t="str">
        <f t="shared" si="7"/>
        <v>Q2,Mass,Residential - Local (Wellcome)</v>
      </c>
      <c r="D41" t="s">
        <v>538</v>
      </c>
      <c r="F41" s="9"/>
      <c r="I41" s="9"/>
      <c r="K41" t="s">
        <v>285</v>
      </c>
      <c r="L41" s="9" t="str">
        <f t="shared" si="13"/>
        <v>Q1,Mass,Residential - Local (Wellcome)</v>
      </c>
      <c r="M41" t="s">
        <v>638</v>
      </c>
      <c r="N41" t="s">
        <v>543</v>
      </c>
      <c r="O41" s="9" t="str">
        <f>MID(N41, FIND("_",N41, FIND("_",N41)+1)+1, FIND("+",N41)-FIND("_",N41, FIND("_",N41)+1)-1) &amp; "  " &amp; TRIM(RIGHT(N41, LEN(N41)-FIND("cluster",N41)-LEN("cluster")+1))</f>
        <v>Q10  Residential - High Income (Wellcome)</v>
      </c>
      <c r="P41" t="s">
        <v>682</v>
      </c>
    </row>
    <row r="42" spans="1:16" x14ac:dyDescent="0.35">
      <c r="A42" t="s">
        <v>134</v>
      </c>
      <c r="B42" t="s">
        <v>38</v>
      </c>
      <c r="C42" s="9" t="str">
        <f t="shared" si="7"/>
        <v>Q27,Mass,Residential - Local (Wellcome)</v>
      </c>
      <c r="D42" t="s">
        <v>539</v>
      </c>
      <c r="F42" s="9"/>
      <c r="I42" s="9"/>
      <c r="K42" t="s">
        <v>543</v>
      </c>
      <c r="L42" s="9" t="str">
        <f>MID(K42, FIND("_",K42, FIND("_",K42)+1)+1, FIND("+",K42)-FIND("_",K42, FIND("_",K42)+1)-1) &amp; "  " &amp; TRIM(RIGHT(K42, LEN(K42)-FIND("cluster",K42)-LEN("cluster")+1))</f>
        <v>Q10  Residential - High Income (Wellcome)</v>
      </c>
      <c r="M42" t="s">
        <v>857</v>
      </c>
      <c r="N42" t="s">
        <v>26</v>
      </c>
      <c r="O42" s="9" t="str">
        <f t="shared" ref="O42" si="14">SUBSTITUTE(N42,"avg_score_","") &amp; ",Mass,Residential - Local (Wellcome)"</f>
        <v>Q21,Mass,Residential - Local (Wellcome)</v>
      </c>
      <c r="P42" t="s">
        <v>683</v>
      </c>
    </row>
    <row r="43" spans="1:16" x14ac:dyDescent="0.35">
      <c r="A43" t="s">
        <v>134</v>
      </c>
      <c r="B43" t="s">
        <v>318</v>
      </c>
      <c r="C43" s="9" t="str">
        <f>MID(B43, FIND("_",B43, FIND("_",B43)+1)+1, FIND("+",B43)-FIND("_",B43, FIND("_",B43)+1)-1) &amp; "  " &amp; TRIM(RIGHT(B43, LEN(B43)-FIND("cluster",B43)-LEN("cluster")+1))</f>
        <v>Q15  Urban Hub - Local (Wellcome)</v>
      </c>
      <c r="D43" t="s">
        <v>827</v>
      </c>
      <c r="F43" s="9"/>
      <c r="I43" s="9"/>
      <c r="K43" t="s">
        <v>541</v>
      </c>
      <c r="L43" s="9" t="str">
        <f>MID(K43, FIND("_",K43, FIND("_",K43)+1)+1, FIND("+",K43)-FIND("_",K43, FIND("_",K43)+1)-1) &amp; "  " &amp; TRIM(RIGHT(K43, LEN(K43)-FIND("cluster",K43)-LEN("cluster")+1))</f>
        <v>Q30  Residential - High Income (Wellcome)</v>
      </c>
      <c r="M43" t="s">
        <v>858</v>
      </c>
      <c r="N43" t="s">
        <v>358</v>
      </c>
      <c r="O43" s="9" t="str">
        <f>MID(N43, FIND("_",N43, FIND("_",N43)+1)+1, FIND("+",N43)-FIND("_",N43, FIND("_",N43)+1)-1) &amp; "  " &amp; TRIM(RIGHT(N43, LEN(N43)-FIND("cluster",N43)-LEN("cluster")+1))</f>
        <v>Q5  Urban Hub - Local (Wellcome)</v>
      </c>
      <c r="P43" t="s">
        <v>867</v>
      </c>
    </row>
    <row r="44" spans="1:16" x14ac:dyDescent="0.35">
      <c r="A44" t="s">
        <v>134</v>
      </c>
      <c r="B44" t="s">
        <v>316</v>
      </c>
      <c r="C44" s="9" t="str">
        <f>MID(B44, FIND("_",B44, FIND("_",B44)+1)+1, FIND("+",B44)-FIND("_",B44, FIND("_",B44)+1)-1) &amp; "  " &amp; TRIM(RIGHT(B44, LEN(B44)-FIND("cluster",B44)-LEN("cluster")+1))</f>
        <v>Q25  Urban Hub - Local (Wellcome)</v>
      </c>
      <c r="D44" t="s">
        <v>828</v>
      </c>
      <c r="F44" s="9"/>
      <c r="I44" s="9"/>
      <c r="K44" t="s">
        <v>32</v>
      </c>
      <c r="L44" s="9" t="str">
        <f t="shared" ref="L44" si="15">SUBSTITUTE(K44,"avg_score_","") &amp; ",Mass,Residential - Local (Wellcome)"</f>
        <v>Q24,Mass,Residential - Local (Wellcome)</v>
      </c>
      <c r="M44" t="s">
        <v>639</v>
      </c>
      <c r="N44" t="s">
        <v>327</v>
      </c>
      <c r="O44" s="9" t="str">
        <f>MID(N44, FIND("_",N44, FIND("_",N44)+1)+1, FIND("+",N44)-FIND("_",N44, FIND("_",N44)+1)-1) &amp; "  " &amp; TRIM(RIGHT(N44, LEN(N44)-FIND("cluster",N44)-LEN("cluster")+1))</f>
        <v>Q3  Residential - High Income (Wellcome)</v>
      </c>
      <c r="P44" t="s">
        <v>684</v>
      </c>
    </row>
    <row r="45" spans="1:16" x14ac:dyDescent="0.35">
      <c r="A45" t="s">
        <v>134</v>
      </c>
      <c r="F45" s="9"/>
      <c r="I45" s="9"/>
      <c r="K45" t="s">
        <v>460</v>
      </c>
      <c r="L45" s="9" t="str">
        <f>MID(K45, FIND("_",K45, FIND("_",K45)+1)+1, FIND("+",K45)-FIND("_",K45, FIND("_",K45)+1)-1) &amp; "  " &amp; TRIM(RIGHT(K45, LEN(K45)-FIND("cluster",K45)-LEN("cluster")+1))</f>
        <v>Q2  Residential - High Income (Wellcome)</v>
      </c>
      <c r="M45" t="s">
        <v>640</v>
      </c>
      <c r="N45" t="s">
        <v>34</v>
      </c>
      <c r="O45" s="9" t="str">
        <f t="shared" ref="O45" si="16">SUBSTITUTE(N45,"avg_score_","") &amp; ",Mass,Residential - Local (Wellcome)"</f>
        <v>Q25,Mass,Residential - Local (Wellcome)</v>
      </c>
      <c r="P45" t="s">
        <v>685</v>
      </c>
    </row>
    <row r="46" spans="1:16" x14ac:dyDescent="0.35">
      <c r="A46" t="s">
        <v>134</v>
      </c>
      <c r="F46" s="9"/>
      <c r="I46" s="9"/>
      <c r="K46" t="s">
        <v>40</v>
      </c>
      <c r="L46" s="9" t="str">
        <f t="shared" ref="L46:L49" si="17">SUBSTITUTE(K46,"avg_score_","") &amp; ",Mass,Residential - Local (Wellcome)"</f>
        <v>Q28,Mass,Residential - Local (Wellcome)</v>
      </c>
      <c r="M46" t="s">
        <v>640</v>
      </c>
      <c r="N46" t="s">
        <v>385</v>
      </c>
      <c r="O46" s="9" t="str">
        <f>MID(N46, FIND("_",N46, FIND("_",N46)+1)+1, FIND("+",N46)-FIND("_",N46, FIND("_",N46)+1)-1) &amp; "  " &amp; TRIM(RIGHT(N46, LEN(N46)-FIND("cluster",N46)-LEN("cluster")+1))</f>
        <v>Q29  Residential - High Income (Wellcome)</v>
      </c>
      <c r="P46" t="s">
        <v>686</v>
      </c>
    </row>
    <row r="47" spans="1:16" x14ac:dyDescent="0.35">
      <c r="A47" t="s">
        <v>134</v>
      </c>
      <c r="F47" s="9"/>
      <c r="I47" s="9"/>
      <c r="K47" t="s">
        <v>24</v>
      </c>
      <c r="L47" s="9" t="str">
        <f t="shared" si="17"/>
        <v>Q20,Mass,Residential - Local (Wellcome)</v>
      </c>
      <c r="M47" t="s">
        <v>641</v>
      </c>
      <c r="N47" t="s">
        <v>351</v>
      </c>
      <c r="O47" s="9" t="str">
        <f t="shared" ref="O47:O52" si="18">SUBSTITUTE(N47,"avg_score_","") &amp; ",Mass,Residential - Local (Wellcome)"</f>
        <v>Q6,Mass,Residential - Local (Wellcome)</v>
      </c>
      <c r="P47" t="s">
        <v>687</v>
      </c>
    </row>
    <row r="48" spans="1:16" x14ac:dyDescent="0.35">
      <c r="A48" t="s">
        <v>134</v>
      </c>
      <c r="F48" s="9"/>
      <c r="I48" s="9"/>
      <c r="K48" t="s">
        <v>14</v>
      </c>
      <c r="L48" s="9" t="str">
        <f t="shared" si="17"/>
        <v>Q15,Mass,Residential - Local (Wellcome)</v>
      </c>
      <c r="M48" t="s">
        <v>642</v>
      </c>
      <c r="N48" t="s">
        <v>32</v>
      </c>
      <c r="O48" s="9" t="str">
        <f t="shared" si="18"/>
        <v>Q24,Mass,Residential - Local (Wellcome)</v>
      </c>
      <c r="P48" t="s">
        <v>688</v>
      </c>
    </row>
    <row r="49" spans="1:16" x14ac:dyDescent="0.35">
      <c r="A49" t="s">
        <v>134</v>
      </c>
      <c r="F49" s="9"/>
      <c r="I49" s="9"/>
      <c r="K49" t="s">
        <v>2</v>
      </c>
      <c r="L49" s="9" t="str">
        <f t="shared" si="17"/>
        <v>Q7,Mass,Residential - Local (Wellcome)</v>
      </c>
      <c r="M49" t="s">
        <v>643</v>
      </c>
      <c r="N49" t="s">
        <v>6</v>
      </c>
      <c r="O49" s="9" t="str">
        <f t="shared" si="18"/>
        <v>Q9,Mass,Residential - Local (Wellcome)</v>
      </c>
      <c r="P49" t="s">
        <v>868</v>
      </c>
    </row>
    <row r="50" spans="1:16" x14ac:dyDescent="0.35">
      <c r="A50" t="s">
        <v>134</v>
      </c>
      <c r="F50" s="9"/>
      <c r="I50" s="9"/>
      <c r="K50" t="s">
        <v>354</v>
      </c>
      <c r="L50" s="9" t="str">
        <f>MID(K50, FIND("_",K50, FIND("_",K50)+1)+1, FIND("+",K50)-FIND("_",K50, FIND("_",K50)+1)-1) &amp; "  " &amp; TRIM(RIGHT(K50, LEN(K50)-FIND("cluster",K50)-LEN("cluster")+1))</f>
        <v>Q27  Urban Hub - Local (Wellcome)</v>
      </c>
      <c r="M50" t="s">
        <v>859</v>
      </c>
      <c r="N50" t="s">
        <v>575</v>
      </c>
      <c r="O50" s="9" t="str">
        <f t="shared" si="18"/>
        <v>Q4,Mass,Residential - Local (Wellcome)</v>
      </c>
      <c r="P50" t="s">
        <v>689</v>
      </c>
    </row>
    <row r="51" spans="1:16" x14ac:dyDescent="0.35">
      <c r="A51" t="s">
        <v>134</v>
      </c>
      <c r="F51" s="9"/>
      <c r="I51" s="9"/>
      <c r="K51" t="s">
        <v>327</v>
      </c>
      <c r="L51" s="9" t="str">
        <f>MID(K51, FIND("_",K51, FIND("_",K51)+1)+1, FIND("+",K51)-FIND("_",K51, FIND("_",K51)+1)-1) &amp; "  " &amp; TRIM(RIGHT(K51, LEN(K51)-FIND("cluster",K51)-LEN("cluster")+1))</f>
        <v>Q3  Residential - High Income (Wellcome)</v>
      </c>
      <c r="M51" t="s">
        <v>860</v>
      </c>
      <c r="N51" t="s">
        <v>20</v>
      </c>
      <c r="O51" s="9" t="str">
        <f t="shared" si="18"/>
        <v>Q18,Mass,Residential - Local (Wellcome)</v>
      </c>
      <c r="P51" t="s">
        <v>869</v>
      </c>
    </row>
    <row r="52" spans="1:16" x14ac:dyDescent="0.35">
      <c r="A52" t="s">
        <v>134</v>
      </c>
      <c r="F52" s="9"/>
      <c r="I52" s="9"/>
      <c r="K52" t="s">
        <v>284</v>
      </c>
      <c r="L52" s="9" t="str">
        <f>MID(K52, FIND("_",K52, FIND("_",K52)+1)+1, FIND("+",K52)-FIND("_",K52, FIND("_",K52)+1)-1) &amp; "  " &amp; TRIM(RIGHT(K52, LEN(K52)-FIND("cluster",K52)-LEN("cluster")+1))</f>
        <v>Q27  Residential - High Income (Wellcome)</v>
      </c>
      <c r="M52" t="s">
        <v>861</v>
      </c>
      <c r="N52" t="s">
        <v>18</v>
      </c>
      <c r="O52" s="9" t="str">
        <f t="shared" si="18"/>
        <v>Q17,Mass,Residential - Local (Wellcome)</v>
      </c>
      <c r="P52" t="s">
        <v>870</v>
      </c>
    </row>
    <row r="53" spans="1:16" x14ac:dyDescent="0.35">
      <c r="A53" t="s">
        <v>134</v>
      </c>
      <c r="F53" s="9"/>
      <c r="I53" s="9"/>
      <c r="L53" s="9"/>
      <c r="N53" t="s">
        <v>315</v>
      </c>
      <c r="O53" s="9" t="str">
        <f>MID(N53, FIND("_",N53, FIND("_",N53)+1)+1, FIND("+",N53)-FIND("_",N53, FIND("_",N53)+1)-1) &amp; "  " &amp; TRIM(RIGHT(N53, LEN(N53)-FIND("cluster",N53)-LEN("cluster")+1))</f>
        <v>Q21  Residential - High Income (Wellcome)</v>
      </c>
      <c r="P53" t="s">
        <v>871</v>
      </c>
    </row>
    <row r="54" spans="1:16" x14ac:dyDescent="0.35">
      <c r="A54" t="s">
        <v>134</v>
      </c>
      <c r="F54" s="9"/>
      <c r="I54" s="9"/>
      <c r="L54" s="9"/>
      <c r="N54" t="s">
        <v>2</v>
      </c>
      <c r="O54" s="9" t="str">
        <f t="shared" ref="O54" si="19">SUBSTITUTE(N54,"avg_score_","") &amp; ",Mass,Residential - Local (Wellcome)"</f>
        <v>Q7,Mass,Residential - Local (Wellcome)</v>
      </c>
      <c r="P54" t="s">
        <v>872</v>
      </c>
    </row>
  </sheetData>
  <mergeCells count="5"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F158-620D-4C2D-97D7-D1120F6B5739}">
  <dimension ref="A1:S46"/>
  <sheetViews>
    <sheetView topLeftCell="D13" zoomScale="85" zoomScaleNormal="85" workbookViewId="0">
      <selection activeCell="G24" sqref="G24"/>
    </sheetView>
    <sheetView workbookViewId="1"/>
  </sheetViews>
  <sheetFormatPr defaultRowHeight="14.5" x14ac:dyDescent="0.35"/>
  <cols>
    <col min="2" max="2" width="3.81640625" bestFit="1" customWidth="1"/>
    <col min="3" max="3" width="70.54296875" hidden="1" customWidth="1"/>
    <col min="4" max="4" width="42.453125" style="9" bestFit="1" customWidth="1"/>
    <col min="5" max="5" width="0" hidden="1" customWidth="1"/>
    <col min="6" max="6" width="50.26953125" hidden="1" customWidth="1"/>
    <col min="7" max="7" width="37" style="9" bestFit="1" customWidth="1"/>
    <col min="8" max="8" width="0" hidden="1" customWidth="1"/>
    <col min="9" max="9" width="63.81640625" hidden="1" customWidth="1"/>
    <col min="10" max="10" width="37" style="9" bestFit="1" customWidth="1"/>
    <col min="11" max="11" width="9.7265625" hidden="1" customWidth="1"/>
    <col min="12" max="12" width="72.08984375" hidden="1" customWidth="1"/>
    <col min="13" max="13" width="43.54296875" style="9" bestFit="1" customWidth="1"/>
    <col min="14" max="15" width="0" hidden="1" customWidth="1"/>
    <col min="16" max="16" width="8.7265625" style="9"/>
    <col min="17" max="17" width="0" hidden="1" customWidth="1"/>
  </cols>
  <sheetData>
    <row r="1" spans="1:19" x14ac:dyDescent="0.35">
      <c r="D1" s="79" t="s">
        <v>259</v>
      </c>
      <c r="E1" s="79"/>
      <c r="F1" s="1"/>
      <c r="G1" s="79" t="s">
        <v>260</v>
      </c>
      <c r="H1" s="79"/>
      <c r="I1" s="1"/>
      <c r="J1" s="79" t="s">
        <v>261</v>
      </c>
      <c r="K1" s="79"/>
      <c r="L1" s="1"/>
      <c r="M1" s="79" t="s">
        <v>262</v>
      </c>
      <c r="N1" s="79"/>
      <c r="O1" s="1"/>
      <c r="P1" s="79" t="s">
        <v>263</v>
      </c>
      <c r="Q1" s="79"/>
    </row>
    <row r="2" spans="1:19" x14ac:dyDescent="0.35">
      <c r="A2" t="s">
        <v>266</v>
      </c>
      <c r="B2" t="s">
        <v>264</v>
      </c>
      <c r="D2" s="9" t="s">
        <v>690</v>
      </c>
      <c r="E2" t="s">
        <v>691</v>
      </c>
      <c r="G2" s="9" t="s">
        <v>692</v>
      </c>
      <c r="H2" t="s">
        <v>693</v>
      </c>
      <c r="J2" s="9" t="s">
        <v>694</v>
      </c>
      <c r="K2" t="s">
        <v>695</v>
      </c>
      <c r="M2" s="9" t="s">
        <v>696</v>
      </c>
      <c r="N2" t="s">
        <v>697</v>
      </c>
      <c r="P2" s="9" t="s">
        <v>698</v>
      </c>
      <c r="Q2" t="s">
        <v>699</v>
      </c>
      <c r="S2" s="8"/>
    </row>
    <row r="3" spans="1:19" x14ac:dyDescent="0.35">
      <c r="A3" t="s">
        <v>265</v>
      </c>
      <c r="B3" t="s">
        <v>700</v>
      </c>
      <c r="C3" t="s">
        <v>267</v>
      </c>
      <c r="D3" s="9" t="str">
        <f>MID(C3, FIND("_",C3, FIND("_",C3)+1)+1, FIND("+",C3)-FIND("_",C3, FIND("_",C3)+1)-1) &amp; ", " &amp; TRIM(RIGHT(C3, LEN(C3)-FIND("cluster",C3)-LEN("cluster")+1))</f>
        <v>Q1, Residential - Western &amp; Top Income (Upscale)</v>
      </c>
      <c r="E3" t="s">
        <v>286</v>
      </c>
      <c r="F3" t="s">
        <v>314</v>
      </c>
      <c r="G3" s="9" t="str">
        <f>MID(F3, FIND("_",F3, FIND("_",F3)+1)+1, FIND("+",F3)-FIND("_",F3, FIND("_",F3)+1)-1) &amp; ", " &amp; TRIM(RIGHT(F3, LEN(F3)-FIND("scale",F3)-LEN("scale")+1))</f>
        <v>Q6, Upscales</v>
      </c>
      <c r="H3" t="s">
        <v>328</v>
      </c>
      <c r="I3" t="s">
        <v>285</v>
      </c>
      <c r="J3" s="9" t="str">
        <f>SUBSTITUTE(I3,"avg_score_","") &amp; ",Mass,Residential - Local (Wellcome)"</f>
        <v>Q1,Mass,Residential - Local (Wellcome)</v>
      </c>
      <c r="K3" t="s">
        <v>361</v>
      </c>
      <c r="L3" t="s">
        <v>351</v>
      </c>
      <c r="M3" s="9" t="str">
        <f>SUBSTITUTE(L3,"avg_score_","") &amp; ",Mass,Residential - Local (Wellcome)"</f>
        <v>Q6,Mass,Residential - Local (Wellcome)</v>
      </c>
      <c r="N3" t="s">
        <v>408</v>
      </c>
      <c r="O3" t="s">
        <v>446</v>
      </c>
      <c r="P3" s="9" t="str">
        <f t="shared" ref="P3:P39" si="0">MID(O3, FIND("_",O3, FIND("_",O3)+1)+1, FIND("+",O3)-FIND("_",O3, FIND("_",O3)+1)-1) &amp; ", " &amp; TRIM(RIGHT(O3, LEN(O3)-FIND("cluster",O3)-LEN("cluster")+1))</f>
        <v>Q2, Office - High Income (Upscale)</v>
      </c>
      <c r="Q3" t="s">
        <v>463</v>
      </c>
    </row>
    <row r="4" spans="1:19" x14ac:dyDescent="0.35">
      <c r="A4" t="s">
        <v>265</v>
      </c>
      <c r="B4" t="s">
        <v>701</v>
      </c>
      <c r="C4" t="s">
        <v>268</v>
      </c>
      <c r="D4" s="9" t="str">
        <f t="shared" ref="D4:D20" si="1">MID(C4, FIND("_",C4, FIND("_",C4)+1)+1, FIND("+",C4)-FIND("_",C4, FIND("_",C4)+1)-1) &amp; ", " &amp; TRIM(RIGHT(C4, LEN(C4)-FIND("cluster",C4)-LEN("cluster")+1))</f>
        <v>Q1, Urban Hub - High Income (Upscale)</v>
      </c>
      <c r="E4" t="s">
        <v>287</v>
      </c>
      <c r="F4" t="s">
        <v>315</v>
      </c>
      <c r="G4" s="9" t="str">
        <f t="shared" ref="G4:G25" si="2">MID(F4, FIND("_",F4, FIND("_",F4)+1)+1, FIND("+",F4)-FIND("_",F4, FIND("_",F4)+1)-1) &amp; ", " &amp; TRIM(RIGHT(F4, LEN(F4)-FIND("cluster",F4)-LEN("cluster")+1))</f>
        <v>Q21, Residential - High Income (Wellcome)</v>
      </c>
      <c r="H4" t="s">
        <v>329</v>
      </c>
      <c r="I4" t="s">
        <v>24</v>
      </c>
      <c r="J4" s="9" t="str">
        <f t="shared" ref="J4:J10" si="3">SUBSTITUTE(I4,"avg_score_","") &amp; ",Mass,Residential - Local (Wellcome)"</f>
        <v>Q20,Mass,Residential - Local (Wellcome)</v>
      </c>
      <c r="K4" t="s">
        <v>362</v>
      </c>
      <c r="L4" t="s">
        <v>28</v>
      </c>
      <c r="M4" s="9" t="str">
        <f t="shared" ref="M4:M7" si="4">SUBSTITUTE(L4,"avg_score_","") &amp; ",Mass,Residential - Local (Wellcome)"</f>
        <v>Q22,Mass,Residential - Local (Wellcome)</v>
      </c>
      <c r="N4" t="s">
        <v>409</v>
      </c>
      <c r="O4" t="s">
        <v>447</v>
      </c>
      <c r="P4" s="9" t="str">
        <f>MID(O4, FIND("_",O4, FIND("_",O4)+1)+1, FIND("+",O4)-FIND("_",O4, FIND("_",O4)+1)-1) &amp; ", " &amp; TRIM(RIGHT(O4, LEN(O4)-FIND("scale",O4)-LEN("scale")+1))</f>
        <v>Q4, Upscales</v>
      </c>
      <c r="Q4" t="s">
        <v>464</v>
      </c>
    </row>
    <row r="5" spans="1:19" x14ac:dyDescent="0.35">
      <c r="A5" t="s">
        <v>265</v>
      </c>
      <c r="B5" t="s">
        <v>702</v>
      </c>
      <c r="C5" t="s">
        <v>269</v>
      </c>
      <c r="D5" s="9" t="str">
        <f t="shared" si="1"/>
        <v>Q21, Residential - Western &amp; Top Income (Upscale)</v>
      </c>
      <c r="E5" t="s">
        <v>288</v>
      </c>
      <c r="F5" t="s">
        <v>316</v>
      </c>
      <c r="G5" s="9" t="str">
        <f t="shared" si="2"/>
        <v>Q25, Urban Hub - Local (Wellcome)</v>
      </c>
      <c r="H5" t="s">
        <v>330</v>
      </c>
      <c r="I5" t="s">
        <v>313</v>
      </c>
      <c r="J5" s="9" t="str">
        <f t="shared" si="3"/>
        <v>Q5,Mass,Residential - Local (Wellcome)</v>
      </c>
      <c r="K5" t="s">
        <v>363</v>
      </c>
      <c r="L5" t="s">
        <v>26</v>
      </c>
      <c r="M5" s="9" t="str">
        <f t="shared" si="4"/>
        <v>Q21,Mass,Residential - Local (Wellcome)</v>
      </c>
      <c r="N5" t="s">
        <v>410</v>
      </c>
      <c r="O5" t="s">
        <v>448</v>
      </c>
      <c r="P5" s="9" t="str">
        <f t="shared" si="0"/>
        <v>Q2, Residential - Western &amp; Top Income (Upscale)</v>
      </c>
      <c r="Q5" t="s">
        <v>465</v>
      </c>
    </row>
    <row r="6" spans="1:19" x14ac:dyDescent="0.35">
      <c r="A6" t="s">
        <v>265</v>
      </c>
      <c r="B6" t="s">
        <v>703</v>
      </c>
      <c r="C6" t="s">
        <v>270</v>
      </c>
      <c r="D6" s="9" t="str">
        <f t="shared" si="1"/>
        <v>Q3, Office - Local (Wellcome)</v>
      </c>
      <c r="E6" t="s">
        <v>289</v>
      </c>
      <c r="F6" t="s">
        <v>317</v>
      </c>
      <c r="G6" s="9" t="str">
        <f t="shared" si="2"/>
        <v>Q21, Urban Hub - Local (Wellcome)</v>
      </c>
      <c r="H6" t="s">
        <v>331</v>
      </c>
      <c r="I6" t="s">
        <v>10</v>
      </c>
      <c r="J6" s="9" t="str">
        <f t="shared" si="3"/>
        <v>Q11,Mass,Residential - Local (Wellcome)</v>
      </c>
      <c r="K6" t="s">
        <v>364</v>
      </c>
      <c r="L6" t="s">
        <v>22</v>
      </c>
      <c r="M6" s="9" t="str">
        <f t="shared" si="4"/>
        <v>Q19,Mass,Residential - Local (Wellcome)</v>
      </c>
      <c r="N6" t="s">
        <v>411</v>
      </c>
      <c r="O6" t="s">
        <v>449</v>
      </c>
      <c r="P6" s="9" t="str">
        <f t="shared" si="0"/>
        <v>Q2, Urban Hub - High Income (Upscale)</v>
      </c>
      <c r="Q6" t="s">
        <v>466</v>
      </c>
    </row>
    <row r="7" spans="1:19" x14ac:dyDescent="0.35">
      <c r="A7" t="s">
        <v>265</v>
      </c>
      <c r="B7" t="s">
        <v>704</v>
      </c>
      <c r="C7" t="s">
        <v>271</v>
      </c>
      <c r="D7" s="9" t="str">
        <f t="shared" si="1"/>
        <v>Q9, Residential - Western &amp; Top Income (Upscale)</v>
      </c>
      <c r="E7" t="s">
        <v>290</v>
      </c>
      <c r="F7" t="s">
        <v>318</v>
      </c>
      <c r="G7" s="9" t="str">
        <f t="shared" si="2"/>
        <v>Q15, Urban Hub - Local (Wellcome)</v>
      </c>
      <c r="H7" t="s">
        <v>332</v>
      </c>
      <c r="I7" t="s">
        <v>18</v>
      </c>
      <c r="J7" s="9" t="str">
        <f t="shared" si="3"/>
        <v>Q17,Mass,Residential - Local (Wellcome)</v>
      </c>
      <c r="K7" t="s">
        <v>365</v>
      </c>
      <c r="L7" t="s">
        <v>384</v>
      </c>
      <c r="M7" s="9" t="str">
        <f t="shared" si="4"/>
        <v>Q3,Mass,Residential - Local (Wellcome)</v>
      </c>
      <c r="N7" t="s">
        <v>412</v>
      </c>
      <c r="O7" t="s">
        <v>450</v>
      </c>
      <c r="P7" s="9" t="str">
        <f t="shared" si="0"/>
        <v>Q3, Urban Hub - High Income (Upscale)</v>
      </c>
      <c r="Q7" t="s">
        <v>467</v>
      </c>
    </row>
    <row r="8" spans="1:19" x14ac:dyDescent="0.35">
      <c r="A8" t="s">
        <v>265</v>
      </c>
      <c r="B8" t="s">
        <v>705</v>
      </c>
      <c r="C8" t="s">
        <v>272</v>
      </c>
      <c r="D8" s="9" t="str">
        <f t="shared" si="1"/>
        <v>Q8, Residential - Western &amp; Top Income (Upscale)</v>
      </c>
      <c r="E8" t="s">
        <v>291</v>
      </c>
      <c r="F8" t="s">
        <v>277</v>
      </c>
      <c r="G8" t="str">
        <f t="shared" si="2"/>
        <v>Q20, Residential - High Income (Wellcome)</v>
      </c>
      <c r="H8" t="s">
        <v>333</v>
      </c>
      <c r="I8" t="s">
        <v>34</v>
      </c>
      <c r="J8" s="9" t="str">
        <f t="shared" si="3"/>
        <v>Q25,Mass,Residential - Local (Wellcome)</v>
      </c>
      <c r="K8" t="s">
        <v>366</v>
      </c>
      <c r="L8" t="s">
        <v>385</v>
      </c>
      <c r="M8" s="9" t="str">
        <f>MID(L8, FIND("_",L8, FIND("_",L8)+1)+1, FIND("+",L8)-FIND("_",L8, FIND("_",L8)+1)-1) &amp; ", " &amp; TRIM(RIGHT(L8, LEN(L8)-FIND("cluster",L8)-LEN("cluster")+1))</f>
        <v>Q29, Residential - High Income (Wellcome)</v>
      </c>
      <c r="N8" t="s">
        <v>413</v>
      </c>
      <c r="O8" t="s">
        <v>451</v>
      </c>
      <c r="P8" s="9" t="str">
        <f t="shared" si="0"/>
        <v>Q3, Residential - Western &amp; Top Income (Upscale)</v>
      </c>
      <c r="Q8" t="s">
        <v>468</v>
      </c>
    </row>
    <row r="9" spans="1:19" x14ac:dyDescent="0.35">
      <c r="A9" t="s">
        <v>265</v>
      </c>
      <c r="B9" t="s">
        <v>706</v>
      </c>
      <c r="C9" t="s">
        <v>273</v>
      </c>
      <c r="D9" s="9" t="str">
        <f>MID(C9, FIND("_",C9, FIND("_",C9)+1)+1, FIND("+",C9)-FIND("_",C9, FIND("_",C9)+1)-1) &amp; ", " &amp; TRIM(RIGHT(C9, LEN(C9)-FIND("scale",C9)-LEN("scale")+1))</f>
        <v>Q16, Upscales</v>
      </c>
      <c r="E9" t="s">
        <v>292</v>
      </c>
      <c r="F9" t="s">
        <v>319</v>
      </c>
      <c r="G9" s="9" t="str">
        <f t="shared" si="2"/>
        <v>Q19, Residential - High Income (Wellcome)</v>
      </c>
      <c r="H9" t="s">
        <v>334</v>
      </c>
      <c r="I9" t="s">
        <v>351</v>
      </c>
      <c r="J9" s="9" t="str">
        <f t="shared" si="3"/>
        <v>Q6,Mass,Residential - Local (Wellcome)</v>
      </c>
      <c r="K9" t="s">
        <v>367</v>
      </c>
      <c r="L9" t="s">
        <v>386</v>
      </c>
      <c r="M9" s="9" t="str">
        <f>MID(L9, FIND("_",L9, FIND("_",L9)+1)+1, FIND("+",L9)-FIND("_",L9, FIND("_",L9)+1)-1) &amp; ", " &amp; TRIM(RIGHT(L9, LEN(L9)-FIND("cluster",L9)-LEN("cluster")+1))</f>
        <v>Q15, Residential - High Income (Wellcome)</v>
      </c>
      <c r="N9" t="s">
        <v>414</v>
      </c>
      <c r="O9" t="s">
        <v>269</v>
      </c>
      <c r="P9" s="9" t="str">
        <f t="shared" si="0"/>
        <v>Q21, Residential - Western &amp; Top Income (Upscale)</v>
      </c>
      <c r="Q9" t="s">
        <v>469</v>
      </c>
    </row>
    <row r="10" spans="1:19" x14ac:dyDescent="0.35">
      <c r="A10" t="s">
        <v>265</v>
      </c>
      <c r="B10" t="s">
        <v>707</v>
      </c>
      <c r="C10" t="s">
        <v>274</v>
      </c>
      <c r="D10" s="9" t="str">
        <f t="shared" si="1"/>
        <v>Q18, Residential - Western &amp; Top Income (Upscale)</v>
      </c>
      <c r="E10" t="s">
        <v>293</v>
      </c>
      <c r="F10" t="s">
        <v>320</v>
      </c>
      <c r="G10" s="9" t="str">
        <f t="shared" si="2"/>
        <v>Q3, Urban Hub - Local (Wellcome)</v>
      </c>
      <c r="H10" t="s">
        <v>335</v>
      </c>
      <c r="I10" t="s">
        <v>16</v>
      </c>
      <c r="J10" s="9" t="str">
        <f t="shared" si="3"/>
        <v>Q16,Mass,Residential - Local (Wellcome)</v>
      </c>
      <c r="K10" t="s">
        <v>368</v>
      </c>
      <c r="L10" t="s">
        <v>38</v>
      </c>
      <c r="M10" s="9" t="str">
        <f t="shared" ref="M10" si="5">SUBSTITUTE(L10,"avg_score_","") &amp; ",Mass,Residential - Local (Wellcome)"</f>
        <v>Q27,Mass,Residential - Local (Wellcome)</v>
      </c>
      <c r="N10" t="s">
        <v>415</v>
      </c>
      <c r="O10" t="s">
        <v>272</v>
      </c>
      <c r="P10" s="9" t="str">
        <f t="shared" si="0"/>
        <v>Q8, Residential - Western &amp; Top Income (Upscale)</v>
      </c>
      <c r="Q10" t="s">
        <v>470</v>
      </c>
    </row>
    <row r="11" spans="1:19" x14ac:dyDescent="0.35">
      <c r="A11" t="s">
        <v>265</v>
      </c>
      <c r="B11" t="s">
        <v>708</v>
      </c>
      <c r="C11" t="s">
        <v>275</v>
      </c>
      <c r="D11" s="9" t="str">
        <f t="shared" si="1"/>
        <v>Q15, Residential - Western &amp; Top Income (Upscale)</v>
      </c>
      <c r="E11" t="s">
        <v>294</v>
      </c>
      <c r="F11" t="s">
        <v>283</v>
      </c>
      <c r="G11" t="str">
        <f t="shared" si="2"/>
        <v>Q22, Residential - High Income (Wellcome)</v>
      </c>
      <c r="H11" t="s">
        <v>336</v>
      </c>
      <c r="I11" t="s">
        <v>352</v>
      </c>
      <c r="J11" s="9" t="str">
        <f t="shared" ref="J11:J25" si="6">MID(I11, FIND("_",I11, FIND("_",I11)+1)+1, FIND("+",I11)-FIND("_",I11, FIND("_",I11)+1)-1) &amp; ", " &amp; TRIM(RIGHT(I11, LEN(I11)-FIND("cluster",I11)-LEN("cluster")+1))</f>
        <v>Q24, Residential - High Income (Wellcome)</v>
      </c>
      <c r="K11" t="s">
        <v>369</v>
      </c>
      <c r="L11" t="s">
        <v>326</v>
      </c>
      <c r="M11" s="9" t="str">
        <f>MID(L11, FIND("_",L11, FIND("_",L11)+1)+1, FIND("+",L11)-FIND("_",L11, FIND("_",L11)+1)-1) &amp; ", " &amp; TRIM(RIGHT(L11, LEN(L11)-FIND("cluster",L11)-LEN("cluster")+1))</f>
        <v>Q1, Residential - High Income (Wellcome)</v>
      </c>
      <c r="N11" t="s">
        <v>416</v>
      </c>
      <c r="O11" t="s">
        <v>452</v>
      </c>
      <c r="P11" s="9" t="str">
        <f>MID(O11, FIND("_",O11, FIND("_",O11)+1)+1, FIND("+",O11)-FIND("_",O11, FIND("_",O11)+1)-1) &amp; ", " &amp; TRIM(RIGHT(O11, LEN(O11)-FIND("scale",O11)-LEN("scale")+1))</f>
        <v>Q19, Upscales</v>
      </c>
      <c r="Q11" t="s">
        <v>471</v>
      </c>
    </row>
    <row r="12" spans="1:19" x14ac:dyDescent="0.35">
      <c r="A12" t="s">
        <v>265</v>
      </c>
      <c r="B12" t="s">
        <v>709</v>
      </c>
      <c r="C12" t="s">
        <v>276</v>
      </c>
      <c r="D12" s="9" t="str">
        <f t="shared" si="1"/>
        <v>Q6, Residential - Western &amp; Top Income (Upscale)</v>
      </c>
      <c r="E12" t="s">
        <v>295</v>
      </c>
      <c r="F12" t="s">
        <v>321</v>
      </c>
      <c r="G12" s="9" t="str">
        <f t="shared" si="2"/>
        <v>Q7, Urban Hub - Local (Wellcome)</v>
      </c>
      <c r="H12" t="s">
        <v>337</v>
      </c>
      <c r="I12" t="s">
        <v>283</v>
      </c>
      <c r="J12" s="9" t="str">
        <f t="shared" si="6"/>
        <v>Q22, Residential - High Income (Wellcome)</v>
      </c>
      <c r="K12" t="s">
        <v>370</v>
      </c>
      <c r="L12" t="s">
        <v>20</v>
      </c>
      <c r="M12" s="9" t="str">
        <f t="shared" ref="M12" si="7">SUBSTITUTE(L12,"avg_score_","") &amp; ",Mass,Residential - Local (Wellcome)"</f>
        <v>Q18,Mass,Residential - Local (Wellcome)</v>
      </c>
      <c r="N12" t="s">
        <v>417</v>
      </c>
      <c r="O12" t="s">
        <v>274</v>
      </c>
      <c r="P12" s="9" t="str">
        <f t="shared" si="0"/>
        <v>Q18, Residential - Western &amp; Top Income (Upscale)</v>
      </c>
      <c r="Q12" t="s">
        <v>472</v>
      </c>
    </row>
    <row r="13" spans="1:19" x14ac:dyDescent="0.35">
      <c r="A13" t="s">
        <v>265</v>
      </c>
      <c r="B13" t="s">
        <v>710</v>
      </c>
      <c r="C13" t="s">
        <v>277</v>
      </c>
      <c r="D13" t="str">
        <f t="shared" si="1"/>
        <v>Q20, Residential - High Income (Wellcome)</v>
      </c>
      <c r="E13" t="s">
        <v>296</v>
      </c>
      <c r="F13" t="s">
        <v>322</v>
      </c>
      <c r="G13" s="9" t="str">
        <f t="shared" si="2"/>
        <v>Q9, Urban Hub - Local (Wellcome)</v>
      </c>
      <c r="H13" t="s">
        <v>338</v>
      </c>
      <c r="I13" t="s">
        <v>284</v>
      </c>
      <c r="J13" s="9" t="str">
        <f t="shared" si="6"/>
        <v>Q27, Residential - High Income (Wellcome)</v>
      </c>
      <c r="K13" t="s">
        <v>371</v>
      </c>
      <c r="L13" t="s">
        <v>387</v>
      </c>
      <c r="M13" s="9" t="str">
        <f>MID(L13, FIND("_",L13, FIND("_",L13)+1)+1, FIND("+",L13)-FIND("_",L13, FIND("_",L13)+1)-1) &amp; ", " &amp; TRIM(RIGHT(L13, LEN(L13)-FIND("cluster",L13)-LEN("cluster")+1))</f>
        <v>Q23, Residential - High Income (Wellcome)</v>
      </c>
      <c r="N13" t="s">
        <v>417</v>
      </c>
      <c r="O13" t="s">
        <v>453</v>
      </c>
      <c r="P13" s="9" t="str">
        <f>MID(O13, FIND("_",O13, FIND("_",O13)+1)+1, FIND("+",O13)-FIND("_",O13, FIND("_",O13)+1)-1) &amp; ", " &amp; TRIM(RIGHT(O13, LEN(O13)-FIND("scale",O13)-LEN("scale")+1))</f>
        <v>Q20, Upscales</v>
      </c>
      <c r="Q13" t="s">
        <v>473</v>
      </c>
    </row>
    <row r="14" spans="1:19" x14ac:dyDescent="0.35">
      <c r="A14" t="s">
        <v>265</v>
      </c>
      <c r="B14" t="s">
        <v>711</v>
      </c>
      <c r="C14" t="s">
        <v>278</v>
      </c>
      <c r="D14" s="9" t="str">
        <f t="shared" si="1"/>
        <v>Q20, Urban Hub - Local (Wellcome)</v>
      </c>
      <c r="E14" t="s">
        <v>297</v>
      </c>
      <c r="F14" t="s">
        <v>323</v>
      </c>
      <c r="G14" s="9" t="str">
        <f t="shared" si="2"/>
        <v>Q22, Urban Hub - Local (Wellcome)</v>
      </c>
      <c r="H14" t="s">
        <v>339</v>
      </c>
      <c r="I14" t="s">
        <v>319</v>
      </c>
      <c r="J14" s="9" t="str">
        <f t="shared" si="6"/>
        <v>Q19, Residential - High Income (Wellcome)</v>
      </c>
      <c r="K14" t="s">
        <v>372</v>
      </c>
      <c r="L14" t="s">
        <v>388</v>
      </c>
      <c r="M14" s="9" t="str">
        <f t="shared" ref="M14" si="8">SUBSTITUTE(L14,"avg_score_","") &amp; ",Mass,Residential - Local (Wellcome)"</f>
        <v>Q2,Mass,Residential - Local (Wellcome)</v>
      </c>
      <c r="N14" t="s">
        <v>418</v>
      </c>
      <c r="O14" t="s">
        <v>454</v>
      </c>
      <c r="P14" s="9" t="str">
        <f t="shared" si="0"/>
        <v>Q12, Residential - Western &amp; Top Income (Upscale)</v>
      </c>
      <c r="Q14" t="s">
        <v>474</v>
      </c>
    </row>
    <row r="15" spans="1:19" x14ac:dyDescent="0.35">
      <c r="A15" t="s">
        <v>265</v>
      </c>
      <c r="B15" t="s">
        <v>712</v>
      </c>
      <c r="C15" t="s">
        <v>279</v>
      </c>
      <c r="D15" s="9" t="str">
        <f t="shared" si="1"/>
        <v>Q11, Urban Hub - Local (Wellcome)</v>
      </c>
      <c r="E15" t="s">
        <v>298</v>
      </c>
      <c r="F15" t="s">
        <v>324</v>
      </c>
      <c r="G15" s="9" t="str">
        <f t="shared" si="2"/>
        <v>Q8, Residential - High Income (Wellcome)</v>
      </c>
      <c r="H15" t="s">
        <v>340</v>
      </c>
      <c r="I15" t="s">
        <v>353</v>
      </c>
      <c r="J15" s="9" t="str">
        <f t="shared" si="6"/>
        <v>Q11, Residential - High Income (Wellcome)</v>
      </c>
      <c r="K15" t="s">
        <v>373</v>
      </c>
      <c r="L15" t="s">
        <v>356</v>
      </c>
      <c r="M15" s="9" t="str">
        <f>MID(L15, FIND("_",L15, FIND("_",L15)+1)+1, FIND("+",L15)-FIND("_",L15, FIND("_",L15)+1)-1) &amp; ", " &amp; TRIM(RIGHT(L15, LEN(L15)-FIND("cluster",L15)-LEN("cluster")+1))</f>
        <v>Q28, Urban Hub - Local (Wellcome)</v>
      </c>
      <c r="N15" t="s">
        <v>419</v>
      </c>
      <c r="O15" t="s">
        <v>271</v>
      </c>
      <c r="P15" s="9" t="str">
        <f t="shared" si="0"/>
        <v>Q9, Residential - Western &amp; Top Income (Upscale)</v>
      </c>
      <c r="Q15" t="s">
        <v>475</v>
      </c>
    </row>
    <row r="16" spans="1:19" x14ac:dyDescent="0.35">
      <c r="A16" t="s">
        <v>265</v>
      </c>
      <c r="B16" t="s">
        <v>713</v>
      </c>
      <c r="C16" t="s">
        <v>280</v>
      </c>
      <c r="D16" s="9" t="str">
        <f t="shared" si="1"/>
        <v>Q25, Residential - High Income (Wellcome)</v>
      </c>
      <c r="E16" t="s">
        <v>299</v>
      </c>
      <c r="F16" t="s">
        <v>325</v>
      </c>
      <c r="G16" s="9" t="str">
        <f t="shared" si="2"/>
        <v>Q1, Urban Hub - Local (Wellcome)</v>
      </c>
      <c r="H16" t="s">
        <v>341</v>
      </c>
      <c r="I16" t="s">
        <v>354</v>
      </c>
      <c r="J16" s="9" t="str">
        <f t="shared" si="6"/>
        <v>Q27, Urban Hub - Local (Wellcome)</v>
      </c>
      <c r="K16" t="s">
        <v>374</v>
      </c>
      <c r="L16" t="s">
        <v>324</v>
      </c>
      <c r="M16" s="9" t="str">
        <f t="shared" ref="M16:M42" si="9">MID(L16, FIND("_",L16, FIND("_",L16)+1)+1, FIND("+",L16)-FIND("_",L16, FIND("_",L16)+1)-1) &amp; ", " &amp; TRIM(RIGHT(L16, LEN(L16)-FIND("cluster",L16)-LEN("cluster")+1))</f>
        <v>Q8, Residential - High Income (Wellcome)</v>
      </c>
      <c r="N16" t="s">
        <v>420</v>
      </c>
      <c r="O16" t="s">
        <v>273</v>
      </c>
      <c r="P16" s="9" t="str">
        <f>MID(O16, FIND("_",O16, FIND("_",O16)+1)+1, FIND("+",O16)-FIND("_",O16, FIND("_",O16)+1)-1) &amp; ", " &amp; TRIM(RIGHT(O16, LEN(O16)-FIND("scale",O16)-LEN("scale")+1))</f>
        <v>Q16, Upscales</v>
      </c>
      <c r="Q16" t="s">
        <v>476</v>
      </c>
    </row>
    <row r="17" spans="1:17" x14ac:dyDescent="0.35">
      <c r="A17" t="s">
        <v>265</v>
      </c>
      <c r="B17" t="s">
        <v>714</v>
      </c>
      <c r="C17" t="s">
        <v>281</v>
      </c>
      <c r="D17" s="9" t="str">
        <f t="shared" si="1"/>
        <v>Q17, Residential - High Income (Wellcome)</v>
      </c>
      <c r="E17" t="s">
        <v>300</v>
      </c>
      <c r="F17" t="s">
        <v>326</v>
      </c>
      <c r="G17" s="9" t="str">
        <f t="shared" si="2"/>
        <v>Q1, Residential - High Income (Wellcome)</v>
      </c>
      <c r="H17" t="s">
        <v>342</v>
      </c>
      <c r="I17" t="s">
        <v>355</v>
      </c>
      <c r="J17" s="9" t="str">
        <f t="shared" si="6"/>
        <v>Q12, Urban Hub - Local (Wellcome)</v>
      </c>
      <c r="K17" t="s">
        <v>375</v>
      </c>
      <c r="L17" t="s">
        <v>355</v>
      </c>
      <c r="M17" s="9" t="str">
        <f t="shared" si="9"/>
        <v>Q12, Urban Hub - Local (Wellcome)</v>
      </c>
      <c r="N17" t="s">
        <v>421</v>
      </c>
      <c r="O17" t="s">
        <v>455</v>
      </c>
      <c r="P17" s="9" t="str">
        <f>MID(O17, FIND("_",O17, FIND("_",O17)+1)+1, FIND("+",O17)-FIND("_",O17, FIND("_",O17)+1)-1) &amp; ", " &amp; TRIM(RIGHT(O17, LEN(O17)-FIND("scale",O17)-LEN("scale")+1))</f>
        <v>Q7, Upscales</v>
      </c>
      <c r="Q17" t="s">
        <v>477</v>
      </c>
    </row>
    <row r="18" spans="1:17" x14ac:dyDescent="0.35">
      <c r="A18" t="s">
        <v>265</v>
      </c>
      <c r="B18" t="s">
        <v>715</v>
      </c>
      <c r="C18" t="s">
        <v>282</v>
      </c>
      <c r="D18" s="9" t="str">
        <f t="shared" si="1"/>
        <v>Q30, Urban Hub - Local (Wellcome)</v>
      </c>
      <c r="E18" t="s">
        <v>301</v>
      </c>
      <c r="F18" t="s">
        <v>44</v>
      </c>
      <c r="G18" s="9" t="str">
        <f t="shared" ref="G18:G24" si="10">SUBSTITUTE(F18,"avg_score_","") &amp; ",Mass,Residential - Local (Wellcome)"</f>
        <v>Q30,Mass,Residential - Local (Wellcome)</v>
      </c>
      <c r="H18" t="s">
        <v>343</v>
      </c>
      <c r="I18" t="s">
        <v>356</v>
      </c>
      <c r="J18" s="9" t="str">
        <f t="shared" si="6"/>
        <v>Q28, Urban Hub - Local (Wellcome)</v>
      </c>
      <c r="K18" t="s">
        <v>376</v>
      </c>
      <c r="L18" t="s">
        <v>357</v>
      </c>
      <c r="M18" s="9" t="str">
        <f t="shared" si="9"/>
        <v>Q4, Urban Hub - Local (Wellcome)</v>
      </c>
      <c r="N18" t="s">
        <v>422</v>
      </c>
      <c r="O18" t="s">
        <v>275</v>
      </c>
      <c r="P18" s="9" t="str">
        <f t="shared" si="0"/>
        <v>Q15, Residential - Western &amp; Top Income (Upscale)</v>
      </c>
      <c r="Q18" t="s">
        <v>478</v>
      </c>
    </row>
    <row r="19" spans="1:17" x14ac:dyDescent="0.35">
      <c r="A19" t="s">
        <v>265</v>
      </c>
      <c r="B19" t="s">
        <v>716</v>
      </c>
      <c r="C19" t="s">
        <v>283</v>
      </c>
      <c r="D19" t="str">
        <f t="shared" si="1"/>
        <v>Q22, Residential - High Income (Wellcome)</v>
      </c>
      <c r="E19" t="s">
        <v>302</v>
      </c>
      <c r="F19" t="s">
        <v>20</v>
      </c>
      <c r="G19" s="9" t="str">
        <f t="shared" si="10"/>
        <v>Q18,Mass,Residential - Local (Wellcome)</v>
      </c>
      <c r="H19" t="s">
        <v>344</v>
      </c>
      <c r="I19" t="s">
        <v>357</v>
      </c>
      <c r="J19" s="9" t="str">
        <f t="shared" si="6"/>
        <v>Q4, Urban Hub - Local (Wellcome)</v>
      </c>
      <c r="K19" t="s">
        <v>377</v>
      </c>
      <c r="L19" t="s">
        <v>325</v>
      </c>
      <c r="M19" s="9" t="str">
        <f t="shared" si="9"/>
        <v>Q1, Urban Hub - Local (Wellcome)</v>
      </c>
      <c r="N19" t="s">
        <v>423</v>
      </c>
      <c r="O19" t="s">
        <v>394</v>
      </c>
      <c r="P19" s="9" t="str">
        <f>MID(O19, FIND("_",O19, FIND("_",O19)+1)+1, FIND("+",O19)-FIND("_",O19, FIND("_",O19)+1)-1) &amp; ", " &amp; TRIM(RIGHT(O19, LEN(O19)-FIND("scale",O19)-LEN("scale")+1))</f>
        <v>Q17, Upscales</v>
      </c>
      <c r="Q19" t="s">
        <v>479</v>
      </c>
    </row>
    <row r="20" spans="1:17" x14ac:dyDescent="0.35">
      <c r="A20" t="s">
        <v>265</v>
      </c>
      <c r="B20" t="s">
        <v>717</v>
      </c>
      <c r="C20" t="s">
        <v>284</v>
      </c>
      <c r="D20" s="9" t="str">
        <f t="shared" si="1"/>
        <v>Q27, Residential - High Income (Wellcome)</v>
      </c>
      <c r="E20" t="s">
        <v>303</v>
      </c>
      <c r="F20" t="s">
        <v>36</v>
      </c>
      <c r="G20" s="9" t="str">
        <f t="shared" si="10"/>
        <v>Q26,Mass,Residential - Local (Wellcome)</v>
      </c>
      <c r="H20" t="s">
        <v>345</v>
      </c>
      <c r="I20" t="s">
        <v>358</v>
      </c>
      <c r="J20" s="9" t="str">
        <f t="shared" si="6"/>
        <v>Q5, Urban Hub - Local (Wellcome)</v>
      </c>
      <c r="K20" t="s">
        <v>378</v>
      </c>
      <c r="L20" t="s">
        <v>358</v>
      </c>
      <c r="M20" s="9" t="str">
        <f t="shared" si="9"/>
        <v>Q5, Urban Hub - Local (Wellcome)</v>
      </c>
      <c r="N20" t="s">
        <v>423</v>
      </c>
      <c r="O20" t="s">
        <v>276</v>
      </c>
      <c r="P20" s="9" t="str">
        <f t="shared" si="0"/>
        <v>Q6, Residential - Western &amp; Top Income (Upscale)</v>
      </c>
      <c r="Q20" t="s">
        <v>480</v>
      </c>
    </row>
    <row r="21" spans="1:17" x14ac:dyDescent="0.35">
      <c r="A21" t="s">
        <v>265</v>
      </c>
      <c r="B21" t="s">
        <v>718</v>
      </c>
      <c r="C21" t="s">
        <v>8</v>
      </c>
      <c r="D21" s="9" t="str">
        <f>SUBSTITUTE(C21,"avg_score_","") &amp; ",Mass,Residential - Local (Wellcome)"</f>
        <v>Q10,Mass,Residential - Local (Wellcome)</v>
      </c>
      <c r="E21" t="s">
        <v>304</v>
      </c>
      <c r="F21" t="s">
        <v>10</v>
      </c>
      <c r="G21" s="9" t="str">
        <f t="shared" si="10"/>
        <v>Q11,Mass,Residential - Local (Wellcome)</v>
      </c>
      <c r="H21" t="s">
        <v>346</v>
      </c>
      <c r="I21" t="s">
        <v>278</v>
      </c>
      <c r="J21" s="9" t="str">
        <f t="shared" si="6"/>
        <v>Q20, Urban Hub - Local (Wellcome)</v>
      </c>
      <c r="K21" t="s">
        <v>379</v>
      </c>
      <c r="L21" t="s">
        <v>389</v>
      </c>
      <c r="M21" s="9" t="str">
        <f t="shared" si="9"/>
        <v>Q7, Residential - High Income (Wellcome)</v>
      </c>
      <c r="N21" t="s">
        <v>424</v>
      </c>
      <c r="O21" t="s">
        <v>316</v>
      </c>
      <c r="P21" s="9" t="str">
        <f t="shared" si="0"/>
        <v>Q25, Urban Hub - Local (Wellcome)</v>
      </c>
      <c r="Q21" t="s">
        <v>481</v>
      </c>
    </row>
    <row r="22" spans="1:17" x14ac:dyDescent="0.35">
      <c r="A22" t="s">
        <v>265</v>
      </c>
      <c r="B22" t="s">
        <v>719</v>
      </c>
      <c r="C22" t="s">
        <v>34</v>
      </c>
      <c r="D22" s="9" t="str">
        <f t="shared" ref="D22:D29" si="11">SUBSTITUTE(C22,"avg_score_","") &amp; ",Mass,Residential - Local (Wellcome)"</f>
        <v>Q25,Mass,Residential - Local (Wellcome)</v>
      </c>
      <c r="E22" t="s">
        <v>305</v>
      </c>
      <c r="F22" t="s">
        <v>8</v>
      </c>
      <c r="G22" s="9" t="str">
        <f t="shared" si="10"/>
        <v>Q10,Mass,Residential - Local (Wellcome)</v>
      </c>
      <c r="H22" t="s">
        <v>347</v>
      </c>
      <c r="I22" t="s">
        <v>322</v>
      </c>
      <c r="J22" s="9" t="str">
        <f t="shared" si="6"/>
        <v>Q9, Urban Hub - Local (Wellcome)</v>
      </c>
      <c r="K22" t="s">
        <v>380</v>
      </c>
      <c r="L22" t="s">
        <v>390</v>
      </c>
      <c r="M22" s="9" t="str">
        <f t="shared" si="9"/>
        <v>Q9, Residential - High Income (Wellcome)</v>
      </c>
      <c r="N22" t="s">
        <v>425</v>
      </c>
      <c r="O22" t="s">
        <v>456</v>
      </c>
      <c r="P22" s="9" t="str">
        <f>MID(O22, FIND("_",O22, FIND("_",O22)+1)+1, FIND("+",O22)-FIND("_",O22, FIND("_",O22)+1)-1) &amp; ", " &amp; TRIM(RIGHT(O22, LEN(O22)-FIND("scale",O22)-LEN("scale")+1))</f>
        <v>Q10, Upscales</v>
      </c>
      <c r="Q22" t="s">
        <v>482</v>
      </c>
    </row>
    <row r="23" spans="1:17" x14ac:dyDescent="0.35">
      <c r="A23" t="s">
        <v>265</v>
      </c>
      <c r="B23" t="s">
        <v>720</v>
      </c>
      <c r="C23" t="s">
        <v>285</v>
      </c>
      <c r="D23" s="9" t="str">
        <f t="shared" si="11"/>
        <v>Q1,Mass,Residential - Local (Wellcome)</v>
      </c>
      <c r="E23" t="s">
        <v>306</v>
      </c>
      <c r="F23" t="s">
        <v>313</v>
      </c>
      <c r="G23" s="9" t="str">
        <f t="shared" si="10"/>
        <v>Q5,Mass,Residential - Local (Wellcome)</v>
      </c>
      <c r="H23" t="s">
        <v>348</v>
      </c>
      <c r="I23" t="s">
        <v>359</v>
      </c>
      <c r="J23" s="9" t="str">
        <f t="shared" si="6"/>
        <v>Q29, Urban Hub - Local (Wellcome)</v>
      </c>
      <c r="K23" t="s">
        <v>381</v>
      </c>
      <c r="L23" t="s">
        <v>315</v>
      </c>
      <c r="M23" s="9" t="str">
        <f t="shared" si="9"/>
        <v>Q21, Residential - High Income (Wellcome)</v>
      </c>
      <c r="N23" t="s">
        <v>426</v>
      </c>
      <c r="O23" t="s">
        <v>314</v>
      </c>
      <c r="P23" s="9" t="str">
        <f>MID(O23, FIND("_",O23, FIND("_",O23)+1)+1, FIND("+",O23)-FIND("_",O23, FIND("_",O23)+1)-1) &amp; ", " &amp; TRIM(RIGHT(O23, LEN(O23)-FIND("scale",O23)-LEN("scale")+1))</f>
        <v>Q6, Upscales</v>
      </c>
      <c r="Q23" t="s">
        <v>483</v>
      </c>
    </row>
    <row r="24" spans="1:17" x14ac:dyDescent="0.35">
      <c r="A24" t="s">
        <v>265</v>
      </c>
      <c r="B24" t="s">
        <v>721</v>
      </c>
      <c r="C24" t="s">
        <v>14</v>
      </c>
      <c r="D24" s="9" t="str">
        <f t="shared" si="11"/>
        <v>Q15,Mass,Residential - Local (Wellcome)</v>
      </c>
      <c r="E24" t="s">
        <v>307</v>
      </c>
      <c r="F24" t="s">
        <v>14</v>
      </c>
      <c r="G24" s="9" t="str">
        <f t="shared" si="10"/>
        <v>Q15,Mass,Residential - Local (Wellcome)</v>
      </c>
      <c r="H24" t="s">
        <v>349</v>
      </c>
      <c r="I24" t="s">
        <v>360</v>
      </c>
      <c r="J24" s="9" t="str">
        <f t="shared" si="6"/>
        <v>Q23, Urban Hub - Local (Wellcome)</v>
      </c>
      <c r="K24" t="s">
        <v>382</v>
      </c>
      <c r="L24" t="s">
        <v>321</v>
      </c>
      <c r="M24" s="9" t="str">
        <f t="shared" si="9"/>
        <v>Q7, Urban Hub - Local (Wellcome)</v>
      </c>
      <c r="N24" t="s">
        <v>427</v>
      </c>
      <c r="O24" t="s">
        <v>317</v>
      </c>
      <c r="P24" s="9" t="str">
        <f t="shared" si="0"/>
        <v>Q21, Urban Hub - Local (Wellcome)</v>
      </c>
      <c r="Q24" t="s">
        <v>484</v>
      </c>
    </row>
    <row r="25" spans="1:17" x14ac:dyDescent="0.35">
      <c r="A25" t="s">
        <v>265</v>
      </c>
      <c r="B25" t="s">
        <v>722</v>
      </c>
      <c r="C25" t="s">
        <v>6</v>
      </c>
      <c r="D25" s="9" t="str">
        <f t="shared" si="11"/>
        <v>Q9,Mass,Residential - Local (Wellcome)</v>
      </c>
      <c r="E25" t="s">
        <v>308</v>
      </c>
      <c r="F25" t="s">
        <v>327</v>
      </c>
      <c r="G25" s="9" t="str">
        <f t="shared" si="2"/>
        <v>Q3, Residential - High Income (Wellcome)</v>
      </c>
      <c r="H25" t="s">
        <v>350</v>
      </c>
      <c r="I25" t="s">
        <v>270</v>
      </c>
      <c r="J25" s="9" t="str">
        <f t="shared" si="6"/>
        <v>Q3, Office - Local (Wellcome)</v>
      </c>
      <c r="K25" t="s">
        <v>383</v>
      </c>
      <c r="L25" t="s">
        <v>391</v>
      </c>
      <c r="M25" s="9" t="str">
        <f t="shared" si="9"/>
        <v>Q19, Urban Hub - Local (Wellcome)</v>
      </c>
      <c r="N25" t="s">
        <v>428</v>
      </c>
      <c r="O25" t="s">
        <v>279</v>
      </c>
      <c r="P25" s="9" t="str">
        <f t="shared" si="0"/>
        <v>Q11, Urban Hub - Local (Wellcome)</v>
      </c>
      <c r="Q25" t="s">
        <v>485</v>
      </c>
    </row>
    <row r="26" spans="1:17" x14ac:dyDescent="0.35">
      <c r="A26" t="s">
        <v>265</v>
      </c>
      <c r="B26" t="s">
        <v>723</v>
      </c>
      <c r="C26" t="s">
        <v>18</v>
      </c>
      <c r="D26" s="9" t="str">
        <f t="shared" si="11"/>
        <v>Q17,Mass,Residential - Local (Wellcome)</v>
      </c>
      <c r="E26" t="s">
        <v>309</v>
      </c>
      <c r="L26" t="s">
        <v>392</v>
      </c>
      <c r="M26" s="9" t="str">
        <f t="shared" si="9"/>
        <v>Q1, Office - Local (Wellcome)</v>
      </c>
      <c r="N26" t="s">
        <v>429</v>
      </c>
      <c r="O26" t="s">
        <v>457</v>
      </c>
      <c r="P26" s="9" t="str">
        <f t="shared" si="0"/>
        <v>Q16, Urban Hub - Local (Wellcome)</v>
      </c>
      <c r="Q26" t="s">
        <v>486</v>
      </c>
    </row>
    <row r="27" spans="1:17" x14ac:dyDescent="0.35">
      <c r="A27" t="s">
        <v>265</v>
      </c>
      <c r="B27" t="s">
        <v>724</v>
      </c>
      <c r="C27" t="s">
        <v>16</v>
      </c>
      <c r="D27" s="9" t="str">
        <f t="shared" si="11"/>
        <v>Q16,Mass,Residential - Local (Wellcome)</v>
      </c>
      <c r="E27" t="s">
        <v>310</v>
      </c>
      <c r="L27" t="s">
        <v>393</v>
      </c>
      <c r="M27" s="9" t="str">
        <f t="shared" si="9"/>
        <v>Q4, Office - Local (Wellcome)</v>
      </c>
      <c r="N27" t="s">
        <v>430</v>
      </c>
      <c r="O27" t="s">
        <v>458</v>
      </c>
      <c r="P27" s="9" t="str">
        <f t="shared" si="0"/>
        <v>Q24, Urban Hub - Local (Wellcome)</v>
      </c>
      <c r="Q27" t="s">
        <v>487</v>
      </c>
    </row>
    <row r="28" spans="1:17" x14ac:dyDescent="0.35">
      <c r="A28" t="s">
        <v>265</v>
      </c>
      <c r="B28" t="s">
        <v>725</v>
      </c>
      <c r="C28" t="s">
        <v>10</v>
      </c>
      <c r="D28" s="9" t="str">
        <f t="shared" si="11"/>
        <v>Q11,Mass,Residential - Local (Wellcome)</v>
      </c>
      <c r="E28" t="s">
        <v>311</v>
      </c>
      <c r="L28" t="s">
        <v>394</v>
      </c>
      <c r="M28" s="9" t="str">
        <f>MID(L28, FIND("_",L28, FIND("_",L28)+1)+1, FIND("+",L28)-FIND("_",L28, FIND("_",L28)+1)-1) &amp; ", " &amp; TRIM(RIGHT(L28, LEN(L28)-FIND("scale",L28)-LEN("scale")+1))</f>
        <v>Q17, Upscales</v>
      </c>
      <c r="N28" t="s">
        <v>431</v>
      </c>
      <c r="O28" t="s">
        <v>459</v>
      </c>
      <c r="P28" s="9" t="str">
        <f t="shared" si="0"/>
        <v>Q12, Residential - High Income (Wellcome)</v>
      </c>
      <c r="Q28" t="s">
        <v>488</v>
      </c>
    </row>
    <row r="29" spans="1:17" x14ac:dyDescent="0.35">
      <c r="A29" t="s">
        <v>265</v>
      </c>
      <c r="B29" t="s">
        <v>726</v>
      </c>
      <c r="C29" t="s">
        <v>24</v>
      </c>
      <c r="D29" s="9" t="str">
        <f t="shared" si="11"/>
        <v>Q20,Mass,Residential - Local (Wellcome)</v>
      </c>
      <c r="E29" t="s">
        <v>312</v>
      </c>
      <c r="L29" t="s">
        <v>276</v>
      </c>
      <c r="M29" s="9" t="str">
        <f t="shared" si="9"/>
        <v>Q6, Residential - Western &amp; Top Income (Upscale)</v>
      </c>
      <c r="N29" t="s">
        <v>432</v>
      </c>
      <c r="O29" t="s">
        <v>325</v>
      </c>
      <c r="P29" s="9" t="str">
        <f t="shared" si="0"/>
        <v>Q1, Urban Hub - Local (Wellcome)</v>
      </c>
      <c r="Q29" t="s">
        <v>489</v>
      </c>
    </row>
    <row r="30" spans="1:17" x14ac:dyDescent="0.35">
      <c r="B30" t="s">
        <v>727</v>
      </c>
      <c r="L30" t="s">
        <v>395</v>
      </c>
      <c r="M30" s="9" t="str">
        <f>MID(L30, FIND("_",L30, FIND("_",L30)+1)+1, FIND("+",L30)-FIND("_",L30, FIND("_",L30)+1)-1) &amp; ", " &amp; TRIM(RIGHT(L30, LEN(L30)-FIND("scale",L30)-LEN("scale")+1))</f>
        <v>Q18, Upscales</v>
      </c>
      <c r="N30" t="s">
        <v>433</v>
      </c>
      <c r="O30" t="s">
        <v>460</v>
      </c>
      <c r="P30" s="9" t="str">
        <f t="shared" si="0"/>
        <v>Q2, Residential - High Income (Wellcome)</v>
      </c>
      <c r="Q30" t="s">
        <v>490</v>
      </c>
    </row>
    <row r="31" spans="1:17" x14ac:dyDescent="0.35">
      <c r="B31" t="s">
        <v>728</v>
      </c>
      <c r="L31" t="s">
        <v>396</v>
      </c>
      <c r="M31" s="9" t="str">
        <f t="shared" si="9"/>
        <v>Q5, Residential - Western &amp; Top Income (Upscale)</v>
      </c>
      <c r="N31" t="s">
        <v>434</v>
      </c>
      <c r="O31" t="s">
        <v>323</v>
      </c>
      <c r="P31" s="9" t="str">
        <f t="shared" si="0"/>
        <v>Q22, Urban Hub - Local (Wellcome)</v>
      </c>
      <c r="Q31" t="s">
        <v>491</v>
      </c>
    </row>
    <row r="32" spans="1:17" x14ac:dyDescent="0.35">
      <c r="B32" t="s">
        <v>729</v>
      </c>
      <c r="L32" t="s">
        <v>397</v>
      </c>
      <c r="M32" s="9" t="str">
        <f>MID(L32, FIND("_",L32, FIND("_",L32)+1)+1, FIND("+",L32)-FIND("_",L32, FIND("_",L32)+1)-1) &amp; ", " &amp; TRIM(RIGHT(L32, LEN(L32)-FIND("scale",L32)-LEN("scale")+1))</f>
        <v>Q15, Upscales</v>
      </c>
      <c r="N32" t="s">
        <v>435</v>
      </c>
      <c r="O32" t="s">
        <v>387</v>
      </c>
      <c r="P32" s="9" t="str">
        <f t="shared" si="0"/>
        <v>Q23, Residential - High Income (Wellcome)</v>
      </c>
      <c r="Q32" t="s">
        <v>492</v>
      </c>
    </row>
    <row r="33" spans="2:17" x14ac:dyDescent="0.35">
      <c r="B33" t="s">
        <v>730</v>
      </c>
      <c r="L33" t="s">
        <v>398</v>
      </c>
      <c r="M33" s="9" t="str">
        <f>MID(L33, FIND("_",L33, FIND("_",L33)+1)+1, FIND("+",L33)-FIND("_",L33, FIND("_",L33)+1)-1) &amp; ", " &amp; TRIM(RIGHT(L33, LEN(L33)-FIND("scale",L33)-LEN("scale")+1))</f>
        <v>Q11, Upscales</v>
      </c>
      <c r="N33" t="s">
        <v>436</v>
      </c>
      <c r="O33" t="s">
        <v>461</v>
      </c>
      <c r="P33" s="9" t="str">
        <f t="shared" si="0"/>
        <v>Q5, Residential - High Income (Wellcome)</v>
      </c>
      <c r="Q33" t="s">
        <v>493</v>
      </c>
    </row>
    <row r="34" spans="2:17" x14ac:dyDescent="0.35">
      <c r="B34" t="s">
        <v>731</v>
      </c>
      <c r="L34" t="s">
        <v>399</v>
      </c>
      <c r="M34" s="9" t="str">
        <f>MID(L34, FIND("_",L34, FIND("_",L34)+1)+1, FIND("+",L34)-FIND("_",L34, FIND("_",L34)+1)-1) &amp; ", " &amp; TRIM(RIGHT(L34, LEN(L34)-FIND("scale",L34)-LEN("scale")+1))</f>
        <v>Q21, Upscales</v>
      </c>
      <c r="N34" t="s">
        <v>437</v>
      </c>
      <c r="O34" t="s">
        <v>326</v>
      </c>
      <c r="P34" s="9" t="str">
        <f t="shared" si="0"/>
        <v>Q1, Residential - High Income (Wellcome)</v>
      </c>
      <c r="Q34" t="s">
        <v>494</v>
      </c>
    </row>
    <row r="35" spans="2:17" x14ac:dyDescent="0.35">
      <c r="B35" t="s">
        <v>732</v>
      </c>
      <c r="L35" t="s">
        <v>400</v>
      </c>
      <c r="M35" s="9" t="str">
        <f t="shared" si="9"/>
        <v>Q7, Residential - Western &amp; Top Income (Upscale)</v>
      </c>
      <c r="N35" t="s">
        <v>438</v>
      </c>
      <c r="O35" t="s">
        <v>319</v>
      </c>
      <c r="P35" s="9" t="str">
        <f t="shared" si="0"/>
        <v>Q19, Residential - High Income (Wellcome)</v>
      </c>
      <c r="Q35" t="s">
        <v>495</v>
      </c>
    </row>
    <row r="36" spans="2:17" x14ac:dyDescent="0.35">
      <c r="B36" t="s">
        <v>733</v>
      </c>
      <c r="L36" t="s">
        <v>401</v>
      </c>
      <c r="M36" s="9" t="str">
        <f>MID(L36, FIND("_",L36, FIND("_",L36)+1)+1, FIND("+",L36)-FIND("_",L36, FIND("_",L36)+1)-1) &amp; ", " &amp; TRIM(RIGHT(L36, LEN(L36)-FIND("scale",L36)-LEN("scale")+1))</f>
        <v>Q8, Upscales</v>
      </c>
      <c r="N36" t="s">
        <v>439</v>
      </c>
      <c r="O36" t="s">
        <v>462</v>
      </c>
      <c r="P36" s="9" t="str">
        <f t="shared" si="0"/>
        <v>Q6, Residential - High Income (Wellcome)</v>
      </c>
      <c r="Q36" t="s">
        <v>496</v>
      </c>
    </row>
    <row r="37" spans="2:17" x14ac:dyDescent="0.35">
      <c r="B37" t="s">
        <v>734</v>
      </c>
      <c r="L37" t="s">
        <v>402</v>
      </c>
      <c r="M37" s="9" t="str">
        <f>MID(L37, FIND("_",L37, FIND("_",L37)+1)+1, FIND("+",L37)-FIND("_",L37, FIND("_",L37)+1)-1) &amp; ", " &amp; TRIM(RIGHT(L37, LEN(L37)-FIND("scale",L37)-LEN("scale")+1))</f>
        <v>Q12, Upscales</v>
      </c>
      <c r="N37" t="s">
        <v>440</v>
      </c>
      <c r="O37" t="s">
        <v>4</v>
      </c>
      <c r="P37" s="9" t="str">
        <f t="shared" ref="P37:P38" si="12">SUBSTITUTE(O37,"avg_score_","") &amp; ",Mass,Residential - Local (Wellcome)"</f>
        <v>Q8,Mass,Residential - Local (Wellcome)</v>
      </c>
      <c r="Q37" t="s">
        <v>497</v>
      </c>
    </row>
    <row r="38" spans="2:17" x14ac:dyDescent="0.35">
      <c r="B38" t="s">
        <v>735</v>
      </c>
      <c r="L38" t="s">
        <v>403</v>
      </c>
      <c r="M38" s="9" t="str">
        <f>MID(L38, FIND("_",L38, FIND("_",L38)+1)+1, FIND("+",L38)-FIND("_",L38, FIND("_",L38)+1)-1) &amp; ", " &amp; TRIM(RIGHT(L38, LEN(L38)-FIND("scale",L38)-LEN("scale")+1))</f>
        <v>Q9, Upscales</v>
      </c>
      <c r="N38" t="s">
        <v>441</v>
      </c>
      <c r="O38" t="s">
        <v>14</v>
      </c>
      <c r="P38" s="9" t="str">
        <f t="shared" si="12"/>
        <v>Q15,Mass,Residential - Local (Wellcome)</v>
      </c>
      <c r="Q38" t="s">
        <v>498</v>
      </c>
    </row>
    <row r="39" spans="2:17" x14ac:dyDescent="0.35">
      <c r="B39" t="s">
        <v>736</v>
      </c>
      <c r="L39" t="s">
        <v>404</v>
      </c>
      <c r="M39" s="9" t="str">
        <f t="shared" si="9"/>
        <v>Q16, Residential - Western &amp; Top Income (Upscale)</v>
      </c>
      <c r="N39" t="s">
        <v>442</v>
      </c>
      <c r="O39" t="s">
        <v>352</v>
      </c>
      <c r="P39" s="9" t="str">
        <f t="shared" si="0"/>
        <v>Q24, Residential - High Income (Wellcome)</v>
      </c>
      <c r="Q39" t="s">
        <v>499</v>
      </c>
    </row>
    <row r="40" spans="2:17" x14ac:dyDescent="0.35">
      <c r="B40" t="s">
        <v>737</v>
      </c>
      <c r="L40" t="s">
        <v>405</v>
      </c>
      <c r="M40" s="9" t="str">
        <f t="shared" si="9"/>
        <v>Q19, Residential - Western &amp; Top Income (Upscale)</v>
      </c>
      <c r="N40" t="s">
        <v>443</v>
      </c>
      <c r="O40" t="s">
        <v>36</v>
      </c>
      <c r="P40" s="9" t="str">
        <f t="shared" ref="P40:P46" si="13">SUBSTITUTE(O40,"avg_score_","") &amp; ",Mass,Residential - Local (Wellcome)"</f>
        <v>Q26,Mass,Residential - Local (Wellcome)</v>
      </c>
      <c r="Q40" t="s">
        <v>500</v>
      </c>
    </row>
    <row r="41" spans="2:17" x14ac:dyDescent="0.35">
      <c r="B41" t="s">
        <v>738</v>
      </c>
      <c r="L41" t="s">
        <v>406</v>
      </c>
      <c r="M41" s="9" t="str">
        <f>MID(L41, FIND("_",L41, FIND("_",L41)+1)+1, FIND("+",L41)-FIND("_",L41, FIND("_",L41)+1)-1) &amp; ", " &amp; TRIM(RIGHT(L41, LEN(L41)-FIND("scale",L41)-LEN("scale")+1))</f>
        <v>Q3, Upscales</v>
      </c>
      <c r="N41" t="s">
        <v>444</v>
      </c>
      <c r="O41" t="s">
        <v>388</v>
      </c>
      <c r="P41" s="9" t="str">
        <f t="shared" si="13"/>
        <v>Q2,Mass,Residential - Local (Wellcome)</v>
      </c>
      <c r="Q41" t="s">
        <v>501</v>
      </c>
    </row>
    <row r="42" spans="2:17" x14ac:dyDescent="0.35">
      <c r="B42" t="s">
        <v>739</v>
      </c>
      <c r="L42" t="s">
        <v>407</v>
      </c>
      <c r="M42" s="9" t="str">
        <f t="shared" si="9"/>
        <v>Q1, Office - High Income (Upscale)</v>
      </c>
      <c r="N42" t="s">
        <v>445</v>
      </c>
      <c r="O42" t="s">
        <v>22</v>
      </c>
      <c r="P42" s="9" t="str">
        <f t="shared" si="13"/>
        <v>Q19,Mass,Residential - Local (Wellcome)</v>
      </c>
      <c r="Q42" t="s">
        <v>502</v>
      </c>
    </row>
    <row r="43" spans="2:17" x14ac:dyDescent="0.35">
      <c r="B43" t="s">
        <v>740</v>
      </c>
      <c r="O43" t="s">
        <v>10</v>
      </c>
      <c r="P43" s="9" t="str">
        <f t="shared" si="13"/>
        <v>Q11,Mass,Residential - Local (Wellcome)</v>
      </c>
      <c r="Q43" t="s">
        <v>503</v>
      </c>
    </row>
    <row r="44" spans="2:17" x14ac:dyDescent="0.35">
      <c r="B44" t="s">
        <v>741</v>
      </c>
      <c r="O44" t="s">
        <v>28</v>
      </c>
      <c r="P44" s="9" t="str">
        <f t="shared" si="13"/>
        <v>Q22,Mass,Residential - Local (Wellcome)</v>
      </c>
      <c r="Q44" t="s">
        <v>504</v>
      </c>
    </row>
    <row r="45" spans="2:17" x14ac:dyDescent="0.35">
      <c r="B45" t="s">
        <v>742</v>
      </c>
      <c r="O45" t="s">
        <v>313</v>
      </c>
      <c r="P45" s="9" t="str">
        <f t="shared" si="13"/>
        <v>Q5,Mass,Residential - Local (Wellcome)</v>
      </c>
      <c r="Q45" t="s">
        <v>505</v>
      </c>
    </row>
    <row r="46" spans="2:17" x14ac:dyDescent="0.35">
      <c r="B46" t="s">
        <v>743</v>
      </c>
      <c r="O46" t="s">
        <v>40</v>
      </c>
      <c r="P46" s="9" t="str">
        <f t="shared" si="13"/>
        <v>Q28,Mass,Residential - Local (Wellcome)</v>
      </c>
      <c r="Q46" t="s">
        <v>506</v>
      </c>
    </row>
  </sheetData>
  <mergeCells count="5">
    <mergeCell ref="D1:E1"/>
    <mergeCell ref="G1:H1"/>
    <mergeCell ref="J1:K1"/>
    <mergeCell ref="M1:N1"/>
    <mergeCell ref="P1:Q1"/>
  </mergeCells>
  <phoneticPr fontId="5" type="noConversion"/>
  <pageMargins left="0.7" right="0.7" top="0.75" bottom="0.75" header="0.3" footer="0.3"/>
  <ignoredErrors>
    <ignoredError sqref="D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6239-3238-460B-A436-6CE4D34447EA}">
  <dimension ref="A1:Q43"/>
  <sheetViews>
    <sheetView topLeftCell="H1" zoomScale="86" zoomScaleNormal="86" workbookViewId="0">
      <selection sqref="A1:Q2"/>
    </sheetView>
    <sheetView workbookViewId="1"/>
  </sheetViews>
  <sheetFormatPr defaultRowHeight="14.5" x14ac:dyDescent="0.35"/>
  <cols>
    <col min="1" max="1" width="4.54296875" bestFit="1" customWidth="1"/>
    <col min="2" max="2" width="5.1796875" bestFit="1" customWidth="1"/>
    <col min="3" max="3" width="70.54296875" hidden="1" customWidth="1"/>
    <col min="4" max="4" width="43" bestFit="1" customWidth="1"/>
    <col min="6" max="6" width="70.54296875" hidden="1" customWidth="1"/>
    <col min="7" max="7" width="43" bestFit="1" customWidth="1"/>
    <col min="9" max="9" width="63.81640625" hidden="1" customWidth="1"/>
    <col min="10" max="10" width="36.54296875" bestFit="1" customWidth="1"/>
    <col min="12" max="12" width="70.54296875" hidden="1" customWidth="1"/>
    <col min="13" max="13" width="43" bestFit="1" customWidth="1"/>
    <col min="15" max="15" width="70.54296875" hidden="1" customWidth="1"/>
    <col min="16" max="16" width="43" bestFit="1" customWidth="1"/>
  </cols>
  <sheetData>
    <row r="1" spans="1:17" x14ac:dyDescent="0.35">
      <c r="D1" s="79" t="s">
        <v>259</v>
      </c>
      <c r="E1" s="79"/>
      <c r="F1" s="1"/>
      <c r="G1" s="79" t="s">
        <v>260</v>
      </c>
      <c r="H1" s="79"/>
      <c r="I1" s="1"/>
      <c r="J1" s="79" t="s">
        <v>261</v>
      </c>
      <c r="K1" s="79"/>
      <c r="L1" s="1"/>
      <c r="M1" s="79" t="s">
        <v>262</v>
      </c>
      <c r="N1" s="79"/>
      <c r="O1" s="1"/>
      <c r="P1" s="79" t="s">
        <v>263</v>
      </c>
      <c r="Q1" s="79"/>
    </row>
    <row r="2" spans="1:17" x14ac:dyDescent="0.35">
      <c r="A2" t="s">
        <v>266</v>
      </c>
      <c r="B2" t="s">
        <v>264</v>
      </c>
      <c r="D2" s="9" t="s">
        <v>690</v>
      </c>
      <c r="E2" t="s">
        <v>691</v>
      </c>
      <c r="G2" s="9" t="s">
        <v>692</v>
      </c>
      <c r="H2" t="s">
        <v>693</v>
      </c>
      <c r="J2" s="9" t="s">
        <v>694</v>
      </c>
      <c r="K2" t="s">
        <v>695</v>
      </c>
      <c r="M2" s="9" t="s">
        <v>696</v>
      </c>
      <c r="N2" t="s">
        <v>697</v>
      </c>
      <c r="P2" s="9" t="s">
        <v>698</v>
      </c>
      <c r="Q2" t="s">
        <v>699</v>
      </c>
    </row>
    <row r="3" spans="1:17" x14ac:dyDescent="0.35">
      <c r="A3" t="s">
        <v>134</v>
      </c>
      <c r="B3" t="s">
        <v>700</v>
      </c>
      <c r="C3" t="s">
        <v>507</v>
      </c>
      <c r="D3" s="9" t="str">
        <f>MID(C3, FIND("_",C3, FIND("_",C3)+1)+1, FIND("+",C3)-FIND("_",C3, FIND("_",C3)+1)-1) &amp; ", " &amp; TRIM(RIGHT(C3, LEN(C3)-FIND("cluster",C3)-LEN("cluster")+1))</f>
        <v>Q20, Residential - Western &amp; Top Income (Upscale)</v>
      </c>
      <c r="E3" t="s">
        <v>512</v>
      </c>
      <c r="F3" t="s">
        <v>507</v>
      </c>
      <c r="G3" s="9" t="str">
        <f>MID(F3, FIND("_",F3, FIND("_",F3)+1)+1, FIND("+",F3)-FIND("_",F3, FIND("_",F3)+1)-1) &amp; ", " &amp; TRIM(RIGHT(F3, LEN(F3)-FIND("cluster",F3)-LEN("cluster")+1))</f>
        <v>Q20, Residential - Western &amp; Top Income (Upscale)</v>
      </c>
      <c r="H3" t="s">
        <v>549</v>
      </c>
      <c r="I3" t="s">
        <v>393</v>
      </c>
      <c r="J3" s="9" t="str">
        <f>MID(I3, FIND("_",I3, FIND("_",I3)+1)+1, FIND("+",I3)-FIND("_",I3, FIND("_",I3)+1)-1) &amp; ", " &amp; TRIM(RIGHT(I3, LEN(I3)-FIND("cluster",I3)-LEN("cluster")+1))</f>
        <v>Q4, Office - Local (Wellcome)</v>
      </c>
      <c r="K3" t="s">
        <v>576</v>
      </c>
      <c r="L3" t="s">
        <v>446</v>
      </c>
      <c r="M3" s="9" t="str">
        <f>MID(L3, FIND("_",L3, FIND("_",L3)+1)+1, FIND("+",L3)-FIND("_",L3, FIND("_",L3)+1)-1) &amp; ", " &amp; TRIM(RIGHT(L3, LEN(L3)-FIND("cluster",L3)-LEN("cluster")+1))</f>
        <v>Q2, Office - High Income (Upscale)</v>
      </c>
      <c r="N3" t="s">
        <v>606</v>
      </c>
      <c r="O3" t="s">
        <v>644</v>
      </c>
      <c r="P3" s="9" t="str">
        <f>MID(O3, FIND("_",O3, FIND("_",O3)+1)+1, FIND("+",O3)-FIND("_",O3, FIND("_",O3)+1)-1) &amp; ", " &amp; TRIM(RIGHT(O3, LEN(O3)-FIND("cluster",O3)-LEN("cluster")+1))</f>
        <v>Q3, Office - High Income (Upscale)</v>
      </c>
      <c r="Q3" t="s">
        <v>649</v>
      </c>
    </row>
    <row r="4" spans="1:17" x14ac:dyDescent="0.35">
      <c r="A4" t="s">
        <v>134</v>
      </c>
      <c r="B4" t="s">
        <v>701</v>
      </c>
      <c r="C4" t="s">
        <v>508</v>
      </c>
      <c r="D4" s="9" t="str">
        <f>MID(C4, FIND("_",C4, FIND("_",C4)+1)+1, FIND("+",C4)-FIND("_",C4, FIND("_",C4)+1)-1) &amp; ", " &amp; TRIM(RIGHT(C4, LEN(C4)-FIND("scale",C4)-LEN("scale")+1))</f>
        <v>Q1, Upscales</v>
      </c>
      <c r="E4" t="s">
        <v>513</v>
      </c>
      <c r="F4" t="s">
        <v>399</v>
      </c>
      <c r="G4" s="9" t="str">
        <f>MID(F4, FIND("_",F4, FIND("_",F4)+1)+1, FIND("+",F4)-FIND("_",F4, FIND("_",F4)+1)-1) &amp; ", " &amp; TRIM(RIGHT(F4, LEN(F4)-FIND("scale",F4)-LEN("scale")+1))</f>
        <v>Q21, Upscales</v>
      </c>
      <c r="H4" t="s">
        <v>550</v>
      </c>
      <c r="I4" t="s">
        <v>392</v>
      </c>
      <c r="J4" s="9" t="str">
        <f t="shared" ref="J4:J29" si="0">MID(I4, FIND("_",I4, FIND("_",I4)+1)+1, FIND("+",I4)-FIND("_",I4, FIND("_",I4)+1)-1) &amp; ", " &amp; TRIM(RIGHT(I4, LEN(I4)-FIND("cluster",I4)-LEN("cluster")+1))</f>
        <v>Q1, Office - Local (Wellcome)</v>
      </c>
      <c r="K4" t="s">
        <v>577</v>
      </c>
      <c r="L4" t="s">
        <v>450</v>
      </c>
      <c r="M4" s="9" t="str">
        <f t="shared" ref="M4:M37" si="1">MID(L4, FIND("_",L4, FIND("_",L4)+1)+1, FIND("+",L4)-FIND("_",L4, FIND("_",L4)+1)-1) &amp; ", " &amp; TRIM(RIGHT(L4, LEN(L4)-FIND("cluster",L4)-LEN("cluster")+1))</f>
        <v>Q3, Urban Hub - High Income (Upscale)</v>
      </c>
      <c r="N4" t="s">
        <v>607</v>
      </c>
      <c r="O4" t="s">
        <v>645</v>
      </c>
      <c r="P4" s="9" t="str">
        <f t="shared" ref="P4:P40" si="2">MID(O4, FIND("_",O4, FIND("_",O4)+1)+1, FIND("+",O4)-FIND("_",O4, FIND("_",O4)+1)-1) &amp; ", " &amp; TRIM(RIGHT(O4, LEN(O4)-FIND("cluster",O4)-LEN("cluster")+1))</f>
        <v>Q4, Urban Hub - High Income (Upscale)</v>
      </c>
      <c r="Q4" t="s">
        <v>650</v>
      </c>
    </row>
    <row r="5" spans="1:17" x14ac:dyDescent="0.35">
      <c r="A5" t="s">
        <v>134</v>
      </c>
      <c r="B5" t="s">
        <v>702</v>
      </c>
      <c r="C5" t="s">
        <v>404</v>
      </c>
      <c r="D5" s="9" t="str">
        <f t="shared" ref="D5:D20" si="3">MID(C5, FIND("_",C5, FIND("_",C5)+1)+1, FIND("+",C5)-FIND("_",C5, FIND("_",C5)+1)-1) &amp; ", " &amp; TRIM(RIGHT(C5, LEN(C5)-FIND("cluster",C5)-LEN("cluster")+1))</f>
        <v>Q16, Residential - Western &amp; Top Income (Upscale)</v>
      </c>
      <c r="E5" t="s">
        <v>514</v>
      </c>
      <c r="F5" t="s">
        <v>540</v>
      </c>
      <c r="G5" s="9" t="str">
        <f>MID(F5, FIND("_",F5, FIND("_",F5)+1)+1, FIND("+",F5)-FIND("_",F5, FIND("_",F5)+1)-1) &amp; ", " &amp; TRIM(RIGHT(F5, LEN(F5)-FIND("scale",F5)-LEN("scale")+1))</f>
        <v>Q22, Upscales</v>
      </c>
      <c r="H5" t="s">
        <v>551</v>
      </c>
      <c r="I5" t="s">
        <v>511</v>
      </c>
      <c r="J5" s="9" t="str">
        <f t="shared" si="0"/>
        <v>Q10, Urban Hub - Local (Wellcome)</v>
      </c>
      <c r="K5" t="s">
        <v>578</v>
      </c>
      <c r="L5" t="s">
        <v>451</v>
      </c>
      <c r="M5" s="9" t="str">
        <f t="shared" si="1"/>
        <v>Q3, Residential - Western &amp; Top Income (Upscale)</v>
      </c>
      <c r="N5" t="s">
        <v>608</v>
      </c>
      <c r="O5" t="s">
        <v>646</v>
      </c>
      <c r="P5" s="9" t="str">
        <f t="shared" si="2"/>
        <v>Q4, Residential - Western &amp; Top Income (Upscale)</v>
      </c>
      <c r="Q5" t="s">
        <v>651</v>
      </c>
    </row>
    <row r="6" spans="1:17" x14ac:dyDescent="0.35">
      <c r="A6" t="s">
        <v>134</v>
      </c>
      <c r="B6" t="s">
        <v>703</v>
      </c>
      <c r="C6" t="s">
        <v>509</v>
      </c>
      <c r="D6" s="9" t="str">
        <f t="shared" si="3"/>
        <v>Q10, Residential - Western &amp; Top Income (Upscale)</v>
      </c>
      <c r="E6" t="s">
        <v>515</v>
      </c>
      <c r="F6" t="s">
        <v>355</v>
      </c>
      <c r="G6" s="9" t="str">
        <f t="shared" ref="G6:G24" si="4">MID(F6, FIND("_",F6, FIND("_",F6)+1)+1, FIND("+",F6)-FIND("_",F6, FIND("_",F6)+1)-1) &amp; ", " &amp; TRIM(RIGHT(F6, LEN(F6)-FIND("cluster",F6)-LEN("cluster")+1))</f>
        <v>Q12, Urban Hub - Local (Wellcome)</v>
      </c>
      <c r="H6" t="s">
        <v>552</v>
      </c>
      <c r="I6" t="s">
        <v>314</v>
      </c>
      <c r="J6" s="9" t="str">
        <f>MID(I6, FIND("_",I6, FIND("_",I6)+1)+1, FIND("+",I6)-FIND("_",I6, FIND("_",I6)+1)-1) &amp; ", " &amp; TRIM(RIGHT(I6, LEN(I6)-FIND("scale",I6)-LEN("scale")+1))</f>
        <v>Q6, Upscales</v>
      </c>
      <c r="K6" t="s">
        <v>579</v>
      </c>
      <c r="L6" t="s">
        <v>452</v>
      </c>
      <c r="M6" s="9" t="str">
        <f t="shared" ref="M6:M7" si="5">MID(L6, FIND("_",L6, FIND("_",L6)+1)+1, FIND("+",L6)-FIND("_",L6, FIND("_",L6)+1)-1) &amp; ", " &amp; TRIM(RIGHT(L6, LEN(L6)-FIND("scale",L6)-LEN("scale")+1))</f>
        <v>Q19, Upscales</v>
      </c>
      <c r="N6" t="s">
        <v>609</v>
      </c>
      <c r="O6" t="s">
        <v>647</v>
      </c>
      <c r="P6" s="9" t="str">
        <f t="shared" ref="P6:P7" si="6">MID(O6, FIND("_",O6, FIND("_",O6)+1)+1, FIND("+",O6)-FIND("_",O6, FIND("_",O6)+1)-1) &amp; ", " &amp; TRIM(RIGHT(O6, LEN(O6)-FIND("scale",O6)-LEN("scale")+1))</f>
        <v>Q2, Upscales</v>
      </c>
      <c r="Q6" t="s">
        <v>652</v>
      </c>
    </row>
    <row r="7" spans="1:17" x14ac:dyDescent="0.35">
      <c r="A7" t="s">
        <v>134</v>
      </c>
      <c r="B7" t="s">
        <v>704</v>
      </c>
      <c r="C7" t="s">
        <v>510</v>
      </c>
      <c r="D7" s="9" t="str">
        <f t="shared" si="3"/>
        <v>Q2, Office - Local (Wellcome)</v>
      </c>
      <c r="E7" t="s">
        <v>516</v>
      </c>
      <c r="F7" t="s">
        <v>458</v>
      </c>
      <c r="G7" s="9" t="str">
        <f t="shared" si="4"/>
        <v>Q24, Urban Hub - Local (Wellcome)</v>
      </c>
      <c r="H7" t="s">
        <v>553</v>
      </c>
      <c r="I7" t="s">
        <v>391</v>
      </c>
      <c r="J7" s="9" t="str">
        <f t="shared" si="0"/>
        <v>Q19, Urban Hub - Local (Wellcome)</v>
      </c>
      <c r="K7" t="s">
        <v>580</v>
      </c>
      <c r="L7" t="s">
        <v>273</v>
      </c>
      <c r="M7" s="9" t="str">
        <f t="shared" si="5"/>
        <v>Q16, Upscales</v>
      </c>
      <c r="N7" t="s">
        <v>610</v>
      </c>
      <c r="O7" t="s">
        <v>406</v>
      </c>
      <c r="P7" s="9" t="str">
        <f t="shared" si="6"/>
        <v>Q3, Upscales</v>
      </c>
      <c r="Q7" t="s">
        <v>653</v>
      </c>
    </row>
    <row r="8" spans="1:17" x14ac:dyDescent="0.35">
      <c r="A8" t="s">
        <v>134</v>
      </c>
      <c r="B8" t="s">
        <v>705</v>
      </c>
      <c r="C8" t="s">
        <v>396</v>
      </c>
      <c r="D8" s="9" t="str">
        <f t="shared" si="3"/>
        <v>Q5, Residential - Western &amp; Top Income (Upscale)</v>
      </c>
      <c r="E8" t="s">
        <v>517</v>
      </c>
      <c r="F8" t="s">
        <v>278</v>
      </c>
      <c r="G8" s="9" t="str">
        <f t="shared" si="4"/>
        <v>Q20, Urban Hub - Local (Wellcome)</v>
      </c>
      <c r="H8" t="s">
        <v>554</v>
      </c>
      <c r="I8" t="s">
        <v>546</v>
      </c>
      <c r="J8" s="9" t="str">
        <f t="shared" si="0"/>
        <v>Q26, Urban Hub - Local (Wellcome)</v>
      </c>
      <c r="K8" t="s">
        <v>581</v>
      </c>
      <c r="L8" t="s">
        <v>271</v>
      </c>
      <c r="M8" s="9" t="str">
        <f t="shared" si="1"/>
        <v>Q9, Residential - Western &amp; Top Income (Upscale)</v>
      </c>
      <c r="N8" t="s">
        <v>611</v>
      </c>
      <c r="O8" t="s">
        <v>507</v>
      </c>
      <c r="P8" s="9" t="str">
        <f t="shared" si="2"/>
        <v>Q20, Residential - Western &amp; Top Income (Upscale)</v>
      </c>
      <c r="Q8" t="s">
        <v>654</v>
      </c>
    </row>
    <row r="9" spans="1:17" x14ac:dyDescent="0.35">
      <c r="A9" t="s">
        <v>134</v>
      </c>
      <c r="B9" t="s">
        <v>706</v>
      </c>
      <c r="C9" t="s">
        <v>397</v>
      </c>
      <c r="D9" s="9" t="str">
        <f>MID(C9, FIND("_",C9, FIND("_",C9)+1)+1, FIND("+",C9)-FIND("_",C9, FIND("_",C9)+1)-1) &amp; ", " &amp; TRIM(RIGHT(C9, LEN(C9)-FIND("scale",C9)-LEN("scale")+1))</f>
        <v>Q15, Upscales</v>
      </c>
      <c r="E9" t="s">
        <v>518</v>
      </c>
      <c r="F9" t="s">
        <v>541</v>
      </c>
      <c r="G9" s="9" t="str">
        <f t="shared" si="4"/>
        <v>Q30, Residential - High Income (Wellcome)</v>
      </c>
      <c r="H9" t="s">
        <v>555</v>
      </c>
      <c r="I9" t="s">
        <v>325</v>
      </c>
      <c r="J9" s="9" t="str">
        <f t="shared" si="0"/>
        <v>Q1, Urban Hub - Local (Wellcome)</v>
      </c>
      <c r="K9" t="s">
        <v>582</v>
      </c>
      <c r="L9" t="s">
        <v>454</v>
      </c>
      <c r="M9" s="9" t="str">
        <f t="shared" si="1"/>
        <v>Q12, Residential - Western &amp; Top Income (Upscale)</v>
      </c>
      <c r="N9" t="s">
        <v>612</v>
      </c>
      <c r="O9" t="s">
        <v>404</v>
      </c>
      <c r="P9" s="9" t="str">
        <f t="shared" si="2"/>
        <v>Q16, Residential - Western &amp; Top Income (Upscale)</v>
      </c>
      <c r="Q9" t="s">
        <v>655</v>
      </c>
    </row>
    <row r="10" spans="1:17" x14ac:dyDescent="0.35">
      <c r="A10" t="s">
        <v>134</v>
      </c>
      <c r="B10" t="s">
        <v>707</v>
      </c>
      <c r="C10" t="s">
        <v>511</v>
      </c>
      <c r="D10" s="9" t="str">
        <f t="shared" si="3"/>
        <v>Q10, Urban Hub - Local (Wellcome)</v>
      </c>
      <c r="E10" t="s">
        <v>519</v>
      </c>
      <c r="F10" t="s">
        <v>542</v>
      </c>
      <c r="G10" s="9" t="str">
        <f t="shared" si="4"/>
        <v>Q4, Residential - High Income (Wellcome)</v>
      </c>
      <c r="H10" t="s">
        <v>556</v>
      </c>
      <c r="I10" t="s">
        <v>572</v>
      </c>
      <c r="J10" s="9" t="str">
        <f t="shared" si="0"/>
        <v>Q6, Urban Hub - Local (Wellcome)</v>
      </c>
      <c r="K10" t="s">
        <v>583</v>
      </c>
      <c r="L10" t="s">
        <v>455</v>
      </c>
      <c r="M10" s="9" t="str">
        <f t="shared" ref="M10:M11" si="7">MID(L10, FIND("_",L10, FIND("_",L10)+1)+1, FIND("+",L10)-FIND("_",L10, FIND("_",L10)+1)-1) &amp; ", " &amp; TRIM(RIGHT(L10, LEN(L10)-FIND("scale",L10)-LEN("scale")+1))</f>
        <v>Q7, Upscales</v>
      </c>
      <c r="N10" t="s">
        <v>613</v>
      </c>
      <c r="O10" t="s">
        <v>402</v>
      </c>
      <c r="P10" s="9" t="str">
        <f t="shared" ref="P10" si="8">MID(O10, FIND("_",O10, FIND("_",O10)+1)+1, FIND("+",O10)-FIND("_",O10, FIND("_",O10)+1)-1) &amp; ", " &amp; TRIM(RIGHT(O10, LEN(O10)-FIND("scale",O10)-LEN("scale")+1))</f>
        <v>Q12, Upscales</v>
      </c>
      <c r="Q10" t="s">
        <v>656</v>
      </c>
    </row>
    <row r="11" spans="1:17" x14ac:dyDescent="0.35">
      <c r="A11" t="s">
        <v>134</v>
      </c>
      <c r="B11" t="s">
        <v>708</v>
      </c>
      <c r="C11" t="s">
        <v>324</v>
      </c>
      <c r="D11" s="9" t="str">
        <f t="shared" si="3"/>
        <v>Q8, Residential - High Income (Wellcome)</v>
      </c>
      <c r="E11" t="s">
        <v>520</v>
      </c>
      <c r="F11" t="s">
        <v>543</v>
      </c>
      <c r="G11" s="9" t="str">
        <f t="shared" si="4"/>
        <v>Q10, Residential - High Income (Wellcome)</v>
      </c>
      <c r="H11" t="s">
        <v>557</v>
      </c>
      <c r="I11" t="s">
        <v>316</v>
      </c>
      <c r="J11" s="9" t="str">
        <f t="shared" si="0"/>
        <v>Q25, Urban Hub - Local (Wellcome)</v>
      </c>
      <c r="K11" t="s">
        <v>584</v>
      </c>
      <c r="L11" t="s">
        <v>453</v>
      </c>
      <c r="M11" s="9" t="str">
        <f t="shared" si="7"/>
        <v>Q20, Upscales</v>
      </c>
      <c r="N11" t="s">
        <v>614</v>
      </c>
      <c r="O11" t="s">
        <v>509</v>
      </c>
      <c r="P11" s="9" t="str">
        <f t="shared" si="2"/>
        <v>Q10, Residential - Western &amp; Top Income (Upscale)</v>
      </c>
      <c r="Q11" t="s">
        <v>657</v>
      </c>
    </row>
    <row r="12" spans="1:17" x14ac:dyDescent="0.35">
      <c r="A12" t="s">
        <v>134</v>
      </c>
      <c r="B12" t="s">
        <v>709</v>
      </c>
      <c r="C12" t="s">
        <v>391</v>
      </c>
      <c r="D12" s="9" t="str">
        <f t="shared" si="3"/>
        <v>Q19, Urban Hub - Local (Wellcome)</v>
      </c>
      <c r="E12" t="s">
        <v>521</v>
      </c>
      <c r="F12" t="s">
        <v>544</v>
      </c>
      <c r="G12" s="9" t="str">
        <f t="shared" si="4"/>
        <v>Q16, Residential - High Income (Wellcome)</v>
      </c>
      <c r="H12" t="s">
        <v>558</v>
      </c>
      <c r="I12" t="s">
        <v>318</v>
      </c>
      <c r="J12" s="9" t="str">
        <f t="shared" si="0"/>
        <v>Q15, Urban Hub - Local (Wellcome)</v>
      </c>
      <c r="K12" t="s">
        <v>585</v>
      </c>
      <c r="L12" t="s">
        <v>272</v>
      </c>
      <c r="M12" s="9" t="str">
        <f t="shared" si="1"/>
        <v>Q8, Residential - Western &amp; Top Income (Upscale)</v>
      </c>
      <c r="N12" t="s">
        <v>615</v>
      </c>
      <c r="O12" t="s">
        <v>401</v>
      </c>
      <c r="P12" s="9" t="str">
        <f t="shared" ref="P12" si="9">MID(O12, FIND("_",O12, FIND("_",O12)+1)+1, FIND("+",O12)-FIND("_",O12, FIND("_",O12)+1)-1) &amp; ", " &amp; TRIM(RIGHT(O12, LEN(O12)-FIND("scale",O12)-LEN("scale")+1))</f>
        <v>Q8, Upscales</v>
      </c>
      <c r="Q12" t="s">
        <v>658</v>
      </c>
    </row>
    <row r="13" spans="1:17" x14ac:dyDescent="0.35">
      <c r="A13" t="s">
        <v>134</v>
      </c>
      <c r="B13" t="s">
        <v>710</v>
      </c>
      <c r="C13" t="s">
        <v>392</v>
      </c>
      <c r="D13" s="9" t="str">
        <f t="shared" si="3"/>
        <v>Q1, Office - Local (Wellcome)</v>
      </c>
      <c r="E13" t="s">
        <v>522</v>
      </c>
      <c r="F13" t="s">
        <v>545</v>
      </c>
      <c r="G13" s="9" t="str">
        <f t="shared" si="4"/>
        <v>Q2, Urban Hub - Local (Wellcome)</v>
      </c>
      <c r="H13" t="s">
        <v>559</v>
      </c>
      <c r="I13" t="s">
        <v>573</v>
      </c>
      <c r="J13" s="9" t="str">
        <f t="shared" si="0"/>
        <v>Q17, Urban Hub - Local (Wellcome)</v>
      </c>
      <c r="K13" t="s">
        <v>586</v>
      </c>
      <c r="L13" t="s">
        <v>270</v>
      </c>
      <c r="M13" s="9" t="str">
        <f t="shared" si="1"/>
        <v>Q3, Office - Local (Wellcome)</v>
      </c>
      <c r="N13" t="s">
        <v>616</v>
      </c>
      <c r="O13" t="s">
        <v>648</v>
      </c>
      <c r="P13" s="9" t="str">
        <f t="shared" si="2"/>
        <v>Q17, Residential - Western &amp; Top Income (Upscale)</v>
      </c>
      <c r="Q13" t="s">
        <v>659</v>
      </c>
    </row>
    <row r="14" spans="1:17" x14ac:dyDescent="0.35">
      <c r="A14" t="s">
        <v>134</v>
      </c>
      <c r="B14" t="s">
        <v>711</v>
      </c>
      <c r="C14" t="s">
        <v>460</v>
      </c>
      <c r="D14" s="9" t="str">
        <f t="shared" si="3"/>
        <v>Q2, Residential - High Income (Wellcome)</v>
      </c>
      <c r="E14" t="s">
        <v>523</v>
      </c>
      <c r="F14" t="s">
        <v>546</v>
      </c>
      <c r="G14" s="9" t="str">
        <f t="shared" si="4"/>
        <v>Q26, Urban Hub - Local (Wellcome)</v>
      </c>
      <c r="H14" t="s">
        <v>560</v>
      </c>
      <c r="I14" t="s">
        <v>545</v>
      </c>
      <c r="J14" s="9" t="str">
        <f t="shared" si="0"/>
        <v>Q2, Urban Hub - Local (Wellcome)</v>
      </c>
      <c r="K14" t="s">
        <v>587</v>
      </c>
      <c r="L14" t="s">
        <v>269</v>
      </c>
      <c r="M14" s="9" t="str">
        <f t="shared" si="1"/>
        <v>Q21, Residential - Western &amp; Top Income (Upscale)</v>
      </c>
      <c r="N14" t="s">
        <v>617</v>
      </c>
      <c r="O14" t="s">
        <v>603</v>
      </c>
      <c r="P14" s="9" t="str">
        <f t="shared" si="2"/>
        <v>Q11, Residential - Western &amp; Top Income (Upscale)</v>
      </c>
      <c r="Q14" t="s">
        <v>660</v>
      </c>
    </row>
    <row r="15" spans="1:17" x14ac:dyDescent="0.35">
      <c r="A15" t="s">
        <v>134</v>
      </c>
      <c r="B15" t="s">
        <v>712</v>
      </c>
      <c r="C15" t="s">
        <v>386</v>
      </c>
      <c r="D15" s="9" t="str">
        <f t="shared" si="3"/>
        <v>Q15, Residential - High Income (Wellcome)</v>
      </c>
      <c r="E15" t="s">
        <v>524</v>
      </c>
      <c r="F15" t="s">
        <v>30</v>
      </c>
      <c r="G15" s="9" t="str">
        <f t="shared" ref="G15" si="10">SUBSTITUTE(F15,"avg_score_","") &amp; ",Mass,Residential - Local (Wellcome)"</f>
        <v>Q23,Mass,Residential - Local (Wellcome)</v>
      </c>
      <c r="H15" t="s">
        <v>561</v>
      </c>
      <c r="I15" t="s">
        <v>574</v>
      </c>
      <c r="J15" s="9" t="str">
        <f t="shared" si="0"/>
        <v>Q18, Residential - High Income (Wellcome)</v>
      </c>
      <c r="K15" t="s">
        <v>588</v>
      </c>
      <c r="L15" t="s">
        <v>275</v>
      </c>
      <c r="M15" s="9" t="str">
        <f t="shared" si="1"/>
        <v>Q15, Residential - Western &amp; Top Income (Upscale)</v>
      </c>
      <c r="N15" t="s">
        <v>618</v>
      </c>
      <c r="O15" t="s">
        <v>405</v>
      </c>
      <c r="P15" s="9" t="str">
        <f t="shared" si="2"/>
        <v>Q19, Residential - Western &amp; Top Income (Upscale)</v>
      </c>
      <c r="Q15" t="s">
        <v>661</v>
      </c>
    </row>
    <row r="16" spans="1:17" x14ac:dyDescent="0.35">
      <c r="A16" t="s">
        <v>134</v>
      </c>
      <c r="B16" t="s">
        <v>713</v>
      </c>
      <c r="C16" t="s">
        <v>385</v>
      </c>
      <c r="D16" s="9" t="str">
        <f t="shared" si="3"/>
        <v>Q29, Residential - High Income (Wellcome)</v>
      </c>
      <c r="E16" t="s">
        <v>525</v>
      </c>
      <c r="F16" t="s">
        <v>459</v>
      </c>
      <c r="G16" s="9" t="str">
        <f t="shared" si="4"/>
        <v>Q12, Residential - High Income (Wellcome)</v>
      </c>
      <c r="H16" t="s">
        <v>562</v>
      </c>
      <c r="I16" t="s">
        <v>541</v>
      </c>
      <c r="J16" s="9" t="str">
        <f t="shared" si="0"/>
        <v>Q30, Residential - High Income (Wellcome)</v>
      </c>
      <c r="K16" t="s">
        <v>589</v>
      </c>
      <c r="L16" t="s">
        <v>603</v>
      </c>
      <c r="M16" s="9" t="str">
        <f t="shared" si="1"/>
        <v>Q11, Residential - Western &amp; Top Income (Upscale)</v>
      </c>
      <c r="N16" t="s">
        <v>619</v>
      </c>
      <c r="O16" t="s">
        <v>395</v>
      </c>
      <c r="P16" s="9" t="str">
        <f t="shared" ref="P16:P17" si="11">MID(O16, FIND("_",O16, FIND("_",O16)+1)+1, FIND("+",O16)-FIND("_",O16, FIND("_",O16)+1)-1) &amp; ", " &amp; TRIM(RIGHT(O16, LEN(O16)-FIND("scale",O16)-LEN("scale")+1))</f>
        <v>Q18, Upscales</v>
      </c>
      <c r="Q16" t="s">
        <v>662</v>
      </c>
    </row>
    <row r="17" spans="1:17" x14ac:dyDescent="0.35">
      <c r="A17" t="s">
        <v>134</v>
      </c>
      <c r="B17" t="s">
        <v>714</v>
      </c>
      <c r="C17" t="s">
        <v>462</v>
      </c>
      <c r="D17" s="9" t="str">
        <f t="shared" si="3"/>
        <v>Q6, Residential - High Income (Wellcome)</v>
      </c>
      <c r="E17" t="s">
        <v>526</v>
      </c>
      <c r="F17" t="s">
        <v>460</v>
      </c>
      <c r="G17" s="9" t="str">
        <f t="shared" si="4"/>
        <v>Q2, Residential - High Income (Wellcome)</v>
      </c>
      <c r="H17" t="s">
        <v>563</v>
      </c>
      <c r="I17" t="s">
        <v>279</v>
      </c>
      <c r="J17" s="9" t="str">
        <f t="shared" si="0"/>
        <v>Q11, Urban Hub - Local (Wellcome)</v>
      </c>
      <c r="K17" t="s">
        <v>590</v>
      </c>
      <c r="L17" t="s">
        <v>314</v>
      </c>
      <c r="M17" s="9" t="str">
        <f>MID(L17, FIND("_",L17, FIND("_",L17)+1)+1, FIND("+",L17)-FIND("_",L17, FIND("_",L17)+1)-1) &amp; ", " &amp; TRIM(RIGHT(L17, LEN(L17)-FIND("scale",L17)-LEN("scale")+1))</f>
        <v>Q6, Upscales</v>
      </c>
      <c r="N17" t="s">
        <v>620</v>
      </c>
      <c r="O17" t="s">
        <v>403</v>
      </c>
      <c r="P17" s="9" t="str">
        <f t="shared" si="11"/>
        <v>Q9, Upscales</v>
      </c>
      <c r="Q17" t="s">
        <v>663</v>
      </c>
    </row>
    <row r="18" spans="1:17" x14ac:dyDescent="0.35">
      <c r="A18" t="s">
        <v>134</v>
      </c>
      <c r="B18" t="s">
        <v>715</v>
      </c>
      <c r="C18" t="s">
        <v>315</v>
      </c>
      <c r="D18" s="9" t="str">
        <f t="shared" si="3"/>
        <v>Q21, Residential - High Income (Wellcome)</v>
      </c>
      <c r="E18" t="s">
        <v>527</v>
      </c>
      <c r="F18" t="s">
        <v>22</v>
      </c>
      <c r="G18" s="9" t="str">
        <f t="shared" ref="G18" si="12">SUBSTITUTE(F18,"avg_score_","") &amp; ",Mass,Residential - Local (Wellcome)"</f>
        <v>Q19,Mass,Residential - Local (Wellcome)</v>
      </c>
      <c r="H18" t="s">
        <v>564</v>
      </c>
      <c r="I18" t="s">
        <v>323</v>
      </c>
      <c r="J18" s="9" t="str">
        <f t="shared" si="0"/>
        <v>Q22, Urban Hub - Local (Wellcome)</v>
      </c>
      <c r="K18" t="s">
        <v>591</v>
      </c>
      <c r="L18" t="s">
        <v>604</v>
      </c>
      <c r="M18" s="9" t="str">
        <f>MID(L18, FIND("_",L18, FIND("_",L18)+1)+1, FIND("+",L18)-FIND("_",L18, FIND("_",L18)+1)-1) &amp; ", " &amp; TRIM(RIGHT(L18, LEN(L18)-FIND("scale",L18)-LEN("scale")+1))</f>
        <v>Q5, Upscales</v>
      </c>
      <c r="N18" t="s">
        <v>621</v>
      </c>
      <c r="O18" t="s">
        <v>396</v>
      </c>
      <c r="P18" s="9" t="str">
        <f t="shared" si="2"/>
        <v>Q5, Residential - Western &amp; Top Income (Upscale)</v>
      </c>
      <c r="Q18" t="s">
        <v>664</v>
      </c>
    </row>
    <row r="19" spans="1:17" x14ac:dyDescent="0.35">
      <c r="A19" t="s">
        <v>134</v>
      </c>
      <c r="B19" t="s">
        <v>716</v>
      </c>
      <c r="C19" t="s">
        <v>30</v>
      </c>
      <c r="D19" s="9" t="str">
        <f t="shared" ref="D19" si="13">SUBSTITUTE(C19,"avg_score_","") &amp; ",Mass,Residential - Local (Wellcome)"</f>
        <v>Q23,Mass,Residential - Local (Wellcome)</v>
      </c>
      <c r="E19" t="s">
        <v>528</v>
      </c>
      <c r="F19" t="s">
        <v>547</v>
      </c>
      <c r="G19" s="9" t="str">
        <f t="shared" si="4"/>
        <v>Q28, Residential - High Income (Wellcome)</v>
      </c>
      <c r="H19" t="s">
        <v>565</v>
      </c>
      <c r="I19" t="s">
        <v>389</v>
      </c>
      <c r="J19" s="9" t="str">
        <f t="shared" si="0"/>
        <v>Q7, Residential - High Income (Wellcome)</v>
      </c>
      <c r="K19" t="s">
        <v>592</v>
      </c>
      <c r="L19" t="s">
        <v>456</v>
      </c>
      <c r="M19" s="9" t="str">
        <f>MID(L19, FIND("_",L19, FIND("_",L19)+1)+1, FIND("+",L19)-FIND("_",L19, FIND("_",L19)+1)-1) &amp; ", " &amp; TRIM(RIGHT(L19, LEN(L19)-FIND("scale",L19)-LEN("scale")+1))</f>
        <v>Q10, Upscales</v>
      </c>
      <c r="N19" t="s">
        <v>622</v>
      </c>
      <c r="O19" t="s">
        <v>399</v>
      </c>
      <c r="P19" s="9" t="str">
        <f t="shared" ref="P19" si="14">MID(O19, FIND("_",O19, FIND("_",O19)+1)+1, FIND("+",O19)-FIND("_",O19, FIND("_",O19)+1)-1) &amp; ", " &amp; TRIM(RIGHT(O19, LEN(O19)-FIND("scale",O19)-LEN("scale")+1))</f>
        <v>Q21, Upscales</v>
      </c>
      <c r="Q19" t="s">
        <v>665</v>
      </c>
    </row>
    <row r="20" spans="1:17" x14ac:dyDescent="0.35">
      <c r="A20" t="s">
        <v>134</v>
      </c>
      <c r="B20" t="s">
        <v>717</v>
      </c>
      <c r="C20" t="s">
        <v>357</v>
      </c>
      <c r="D20" s="9" t="str">
        <f t="shared" si="3"/>
        <v>Q4, Urban Hub - Local (Wellcome)</v>
      </c>
      <c r="E20" t="s">
        <v>529</v>
      </c>
      <c r="F20" t="s">
        <v>384</v>
      </c>
      <c r="G20" s="9" t="str">
        <f t="shared" ref="G20:G23" si="15">SUBSTITUTE(F20,"avg_score_","") &amp; ",Mass,Residential - Local (Wellcome)"</f>
        <v>Q3,Mass,Residential - Local (Wellcome)</v>
      </c>
      <c r="H20" t="s">
        <v>566</v>
      </c>
      <c r="I20" t="s">
        <v>22</v>
      </c>
      <c r="J20" s="9" t="str">
        <f t="shared" ref="J20:J28" si="16">SUBSTITUTE(I20,"avg_score_","") &amp; ",Mass,Residential - Local (Wellcome)"</f>
        <v>Q19,Mass,Residential - Local (Wellcome)</v>
      </c>
      <c r="K20" t="s">
        <v>593</v>
      </c>
      <c r="L20" t="s">
        <v>278</v>
      </c>
      <c r="M20" s="9" t="str">
        <f t="shared" si="1"/>
        <v>Q20, Urban Hub - Local (Wellcome)</v>
      </c>
      <c r="N20" t="s">
        <v>623</v>
      </c>
      <c r="O20" t="s">
        <v>397</v>
      </c>
      <c r="P20" s="9" t="str">
        <f t="shared" ref="P20" si="17">MID(O20, FIND("_",O20, FIND("_",O20)+1)+1, FIND("+",O20)-FIND("_",O20, FIND("_",O20)+1)-1) &amp; ", " &amp; TRIM(RIGHT(O20, LEN(O20)-FIND("scale",O20)-LEN("scale")+1))</f>
        <v>Q15, Upscales</v>
      </c>
      <c r="Q20" t="s">
        <v>666</v>
      </c>
    </row>
    <row r="21" spans="1:17" x14ac:dyDescent="0.35">
      <c r="A21" t="s">
        <v>134</v>
      </c>
      <c r="B21" t="s">
        <v>718</v>
      </c>
      <c r="C21" t="s">
        <v>2</v>
      </c>
      <c r="D21" s="9" t="str">
        <f t="shared" ref="D21:D30" si="18">SUBSTITUTE(C21,"avg_score_","") &amp; ",Mass,Residential - Local (Wellcome)"</f>
        <v>Q7,Mass,Residential - Local (Wellcome)</v>
      </c>
      <c r="E21" t="s">
        <v>530</v>
      </c>
      <c r="F21" t="s">
        <v>6</v>
      </c>
      <c r="G21" s="9" t="str">
        <f t="shared" si="15"/>
        <v>Q9,Mass,Residential - Local (Wellcome)</v>
      </c>
      <c r="H21" t="s">
        <v>567</v>
      </c>
      <c r="I21" t="s">
        <v>575</v>
      </c>
      <c r="J21" s="9" t="str">
        <f t="shared" si="16"/>
        <v>Q4,Mass,Residential - Local (Wellcome)</v>
      </c>
      <c r="K21" t="s">
        <v>594</v>
      </c>
      <c r="L21" t="s">
        <v>546</v>
      </c>
      <c r="M21" s="9" t="str">
        <f t="shared" si="1"/>
        <v>Q26, Urban Hub - Local (Wellcome)</v>
      </c>
      <c r="N21" t="s">
        <v>624</v>
      </c>
      <c r="O21" t="s">
        <v>354</v>
      </c>
      <c r="P21" s="9" t="str">
        <f t="shared" si="2"/>
        <v>Q27, Urban Hub - Local (Wellcome)</v>
      </c>
      <c r="Q21" t="s">
        <v>667</v>
      </c>
    </row>
    <row r="22" spans="1:17" x14ac:dyDescent="0.35">
      <c r="A22" t="s">
        <v>134</v>
      </c>
      <c r="B22" t="s">
        <v>719</v>
      </c>
      <c r="C22" t="s">
        <v>22</v>
      </c>
      <c r="D22" s="9" t="str">
        <f t="shared" si="18"/>
        <v>Q19,Mass,Residential - Local (Wellcome)</v>
      </c>
      <c r="E22" t="s">
        <v>531</v>
      </c>
      <c r="F22" t="s">
        <v>28</v>
      </c>
      <c r="G22" s="9" t="str">
        <f t="shared" si="15"/>
        <v>Q22,Mass,Residential - Local (Wellcome)</v>
      </c>
      <c r="H22" t="s">
        <v>568</v>
      </c>
      <c r="I22" t="s">
        <v>12</v>
      </c>
      <c r="J22" s="9" t="str">
        <f t="shared" si="16"/>
        <v>Q12,Mass,Residential - Local (Wellcome)</v>
      </c>
      <c r="K22" t="s">
        <v>595</v>
      </c>
      <c r="L22" t="s">
        <v>540</v>
      </c>
      <c r="M22" s="9" t="str">
        <f>MID(L22, FIND("_",L22, FIND("_",L22)+1)+1, FIND("+",L22)-FIND("_",L22, FIND("_",L22)+1)-1) &amp; ", " &amp; TRIM(RIGHT(L22, LEN(L22)-FIND("scale",L22)-LEN("scale")+1))</f>
        <v>Q22, Upscales</v>
      </c>
      <c r="N22" t="s">
        <v>625</v>
      </c>
      <c r="O22" t="s">
        <v>546</v>
      </c>
      <c r="P22" s="9" t="str">
        <f t="shared" si="2"/>
        <v>Q26, Urban Hub - Local (Wellcome)</v>
      </c>
      <c r="Q22" t="s">
        <v>668</v>
      </c>
    </row>
    <row r="23" spans="1:17" x14ac:dyDescent="0.35">
      <c r="A23" t="s">
        <v>134</v>
      </c>
      <c r="B23" t="s">
        <v>720</v>
      </c>
      <c r="C23" t="s">
        <v>28</v>
      </c>
      <c r="D23" s="9" t="str">
        <f t="shared" si="18"/>
        <v>Q22,Mass,Residential - Local (Wellcome)</v>
      </c>
      <c r="E23" t="s">
        <v>532</v>
      </c>
      <c r="F23" t="s">
        <v>351</v>
      </c>
      <c r="G23" s="9" t="str">
        <f t="shared" si="15"/>
        <v>Q6,Mass,Residential - Local (Wellcome)</v>
      </c>
      <c r="H23" t="s">
        <v>569</v>
      </c>
      <c r="I23" t="s">
        <v>32</v>
      </c>
      <c r="J23" s="9" t="str">
        <f t="shared" si="16"/>
        <v>Q24,Mass,Residential - Local (Wellcome)</v>
      </c>
      <c r="K23" t="s">
        <v>596</v>
      </c>
      <c r="L23" t="s">
        <v>545</v>
      </c>
      <c r="M23" s="9" t="str">
        <f t="shared" si="1"/>
        <v>Q2, Urban Hub - Local (Wellcome)</v>
      </c>
      <c r="N23" t="s">
        <v>626</v>
      </c>
      <c r="O23" t="s">
        <v>360</v>
      </c>
      <c r="P23" s="9" t="str">
        <f t="shared" si="2"/>
        <v>Q23, Urban Hub - Local (Wellcome)</v>
      </c>
      <c r="Q23" t="s">
        <v>669</v>
      </c>
    </row>
    <row r="24" spans="1:17" x14ac:dyDescent="0.35">
      <c r="A24" t="s">
        <v>134</v>
      </c>
      <c r="B24" t="s">
        <v>721</v>
      </c>
      <c r="C24" t="s">
        <v>42</v>
      </c>
      <c r="D24" s="9" t="str">
        <f t="shared" si="18"/>
        <v>Q29,Mass,Residential - Local (Wellcome)</v>
      </c>
      <c r="E24" t="s">
        <v>533</v>
      </c>
      <c r="F24" t="s">
        <v>548</v>
      </c>
      <c r="G24" s="9" t="str">
        <f t="shared" si="4"/>
        <v>Q26, Residential - High Income (Wellcome)</v>
      </c>
      <c r="H24" t="s">
        <v>570</v>
      </c>
      <c r="I24" t="s">
        <v>6</v>
      </c>
      <c r="J24" s="9" t="str">
        <f t="shared" si="16"/>
        <v>Q9,Mass,Residential - Local (Wellcome)</v>
      </c>
      <c r="K24" t="s">
        <v>597</v>
      </c>
      <c r="L24" t="s">
        <v>574</v>
      </c>
      <c r="M24" s="9" t="str">
        <f t="shared" si="1"/>
        <v>Q18, Residential - High Income (Wellcome)</v>
      </c>
      <c r="N24" t="s">
        <v>627</v>
      </c>
      <c r="O24" t="s">
        <v>359</v>
      </c>
      <c r="P24" s="9" t="str">
        <f t="shared" si="2"/>
        <v>Q29, Urban Hub - Local (Wellcome)</v>
      </c>
      <c r="Q24" t="s">
        <v>670</v>
      </c>
    </row>
    <row r="25" spans="1:17" x14ac:dyDescent="0.35">
      <c r="A25" t="s">
        <v>134</v>
      </c>
      <c r="B25" t="s">
        <v>722</v>
      </c>
      <c r="C25" t="s">
        <v>12</v>
      </c>
      <c r="D25" s="9" t="str">
        <f t="shared" si="18"/>
        <v>Q12,Mass,Residential - Local (Wellcome)</v>
      </c>
      <c r="E25" t="s">
        <v>534</v>
      </c>
      <c r="F25" t="s">
        <v>2</v>
      </c>
      <c r="G25" s="9"/>
      <c r="H25" t="s">
        <v>571</v>
      </c>
      <c r="I25" t="s">
        <v>388</v>
      </c>
      <c r="J25" s="9" t="str">
        <f t="shared" si="16"/>
        <v>Q2,Mass,Residential - Local (Wellcome)</v>
      </c>
      <c r="K25" t="s">
        <v>598</v>
      </c>
      <c r="L25" t="s">
        <v>281</v>
      </c>
      <c r="M25" s="9" t="str">
        <f t="shared" si="1"/>
        <v>Q17, Residential - High Income (Wellcome)</v>
      </c>
      <c r="N25" t="s">
        <v>628</v>
      </c>
      <c r="O25" t="s">
        <v>542</v>
      </c>
      <c r="P25" s="9" t="str">
        <f t="shared" si="2"/>
        <v>Q4, Residential - High Income (Wellcome)</v>
      </c>
      <c r="Q25" t="s">
        <v>671</v>
      </c>
    </row>
    <row r="26" spans="1:17" x14ac:dyDescent="0.35">
      <c r="A26" t="s">
        <v>134</v>
      </c>
      <c r="B26" t="s">
        <v>723</v>
      </c>
      <c r="C26" t="s">
        <v>40</v>
      </c>
      <c r="D26" s="9" t="str">
        <f t="shared" si="18"/>
        <v>Q28,Mass,Residential - Local (Wellcome)</v>
      </c>
      <c r="E26" t="s">
        <v>535</v>
      </c>
      <c r="G26" s="9"/>
      <c r="I26" t="s">
        <v>42</v>
      </c>
      <c r="J26" s="9" t="str">
        <f t="shared" si="16"/>
        <v>Q29,Mass,Residential - Local (Wellcome)</v>
      </c>
      <c r="K26" t="s">
        <v>599</v>
      </c>
      <c r="L26" t="s">
        <v>572</v>
      </c>
      <c r="M26" s="9" t="str">
        <f t="shared" si="1"/>
        <v>Q6, Urban Hub - Local (Wellcome)</v>
      </c>
      <c r="N26" t="s">
        <v>629</v>
      </c>
      <c r="O26" t="s">
        <v>284</v>
      </c>
      <c r="P26" s="9" t="str">
        <f t="shared" si="2"/>
        <v>Q27, Residential - High Income (Wellcome)</v>
      </c>
      <c r="Q26" t="s">
        <v>672</v>
      </c>
    </row>
    <row r="27" spans="1:17" x14ac:dyDescent="0.35">
      <c r="A27" t="s">
        <v>134</v>
      </c>
      <c r="B27" t="s">
        <v>724</v>
      </c>
      <c r="C27" t="s">
        <v>384</v>
      </c>
      <c r="D27" s="9" t="str">
        <f t="shared" si="18"/>
        <v>Q3,Mass,Residential - Local (Wellcome)</v>
      </c>
      <c r="E27" t="s">
        <v>536</v>
      </c>
      <c r="G27" s="9"/>
      <c r="I27" t="s">
        <v>40</v>
      </c>
      <c r="J27" s="9" t="str">
        <f t="shared" si="16"/>
        <v>Q28,Mass,Residential - Local (Wellcome)</v>
      </c>
      <c r="K27" t="s">
        <v>600</v>
      </c>
      <c r="L27" t="s">
        <v>542</v>
      </c>
      <c r="M27" s="9" t="str">
        <f t="shared" si="1"/>
        <v>Q4, Residential - High Income (Wellcome)</v>
      </c>
      <c r="N27" t="s">
        <v>630</v>
      </c>
      <c r="O27" t="s">
        <v>541</v>
      </c>
      <c r="P27" s="9" t="str">
        <f t="shared" si="2"/>
        <v>Q30, Residential - High Income (Wellcome)</v>
      </c>
      <c r="Q27" t="s">
        <v>673</v>
      </c>
    </row>
    <row r="28" spans="1:17" x14ac:dyDescent="0.35">
      <c r="A28" t="s">
        <v>134</v>
      </c>
      <c r="B28" t="s">
        <v>725</v>
      </c>
      <c r="C28" t="s">
        <v>313</v>
      </c>
      <c r="D28" s="9" t="str">
        <f t="shared" si="18"/>
        <v>Q5,Mass,Residential - Local (Wellcome)</v>
      </c>
      <c r="E28" t="s">
        <v>537</v>
      </c>
      <c r="G28" s="9"/>
      <c r="I28" t="s">
        <v>14</v>
      </c>
      <c r="J28" s="9" t="str">
        <f t="shared" si="16"/>
        <v>Q15,Mass,Residential - Local (Wellcome)</v>
      </c>
      <c r="K28" t="s">
        <v>601</v>
      </c>
      <c r="L28" t="s">
        <v>320</v>
      </c>
      <c r="M28" s="9" t="str">
        <f t="shared" si="1"/>
        <v>Q3, Urban Hub - Local (Wellcome)</v>
      </c>
      <c r="N28" t="s">
        <v>631</v>
      </c>
      <c r="O28" t="s">
        <v>391</v>
      </c>
      <c r="P28" s="9" t="str">
        <f t="shared" si="2"/>
        <v>Q19, Urban Hub - Local (Wellcome)</v>
      </c>
      <c r="Q28" t="s">
        <v>674</v>
      </c>
    </row>
    <row r="29" spans="1:17" x14ac:dyDescent="0.35">
      <c r="A29" t="s">
        <v>134</v>
      </c>
      <c r="B29" t="s">
        <v>726</v>
      </c>
      <c r="C29" t="s">
        <v>388</v>
      </c>
      <c r="D29" s="9" t="str">
        <f t="shared" si="18"/>
        <v>Q2,Mass,Residential - Local (Wellcome)</v>
      </c>
      <c r="E29" t="s">
        <v>538</v>
      </c>
      <c r="G29" s="9"/>
      <c r="I29" t="s">
        <v>462</v>
      </c>
      <c r="J29" s="9" t="str">
        <f t="shared" si="0"/>
        <v>Q6, Residential - High Income (Wellcome)</v>
      </c>
      <c r="K29" t="s">
        <v>602</v>
      </c>
      <c r="L29" t="s">
        <v>605</v>
      </c>
      <c r="M29" s="9" t="str">
        <f t="shared" si="1"/>
        <v>Q18, Urban Hub - Local (Wellcome)</v>
      </c>
      <c r="N29" t="s">
        <v>632</v>
      </c>
      <c r="O29" t="s">
        <v>281</v>
      </c>
      <c r="P29" s="9" t="str">
        <f t="shared" si="2"/>
        <v>Q17, Residential - High Income (Wellcome)</v>
      </c>
      <c r="Q29" t="s">
        <v>675</v>
      </c>
    </row>
    <row r="30" spans="1:17" x14ac:dyDescent="0.35">
      <c r="A30" t="s">
        <v>134</v>
      </c>
      <c r="B30" t="s">
        <v>727</v>
      </c>
      <c r="C30" t="s">
        <v>38</v>
      </c>
      <c r="D30" s="9" t="str">
        <f t="shared" si="18"/>
        <v>Q27,Mass,Residential - Local (Wellcome)</v>
      </c>
      <c r="E30" t="s">
        <v>539</v>
      </c>
      <c r="G30" s="9"/>
      <c r="J30" s="9"/>
      <c r="L30" t="s">
        <v>16</v>
      </c>
      <c r="M30" s="9" t="str">
        <f t="shared" ref="M30:M31" si="19">SUBSTITUTE(L30,"avg_score_","") &amp; ",Mass,Residential - Local (Wellcome)"</f>
        <v>Q16,Mass,Residential - Local (Wellcome)</v>
      </c>
      <c r="N30" t="s">
        <v>633</v>
      </c>
      <c r="O30" t="s">
        <v>285</v>
      </c>
      <c r="P30" s="9" t="str">
        <f t="shared" ref="P30" si="20">SUBSTITUTE(O30,"avg_score_","") &amp; ",Mass,Residential - Local (Wellcome)"</f>
        <v>Q1,Mass,Residential - Local (Wellcome)</v>
      </c>
      <c r="Q30" t="s">
        <v>676</v>
      </c>
    </row>
    <row r="31" spans="1:17" x14ac:dyDescent="0.35">
      <c r="A31" t="s">
        <v>134</v>
      </c>
      <c r="B31" t="s">
        <v>728</v>
      </c>
      <c r="D31" s="9"/>
      <c r="G31" s="9"/>
      <c r="J31" s="9"/>
      <c r="L31" t="s">
        <v>6</v>
      </c>
      <c r="M31" s="9" t="str">
        <f t="shared" si="19"/>
        <v>Q9,Mass,Residential - Local (Wellcome)</v>
      </c>
      <c r="N31" t="s">
        <v>634</v>
      </c>
      <c r="O31" t="s">
        <v>278</v>
      </c>
      <c r="P31" s="9" t="str">
        <f t="shared" si="2"/>
        <v>Q20, Urban Hub - Local (Wellcome)</v>
      </c>
      <c r="Q31" t="s">
        <v>677</v>
      </c>
    </row>
    <row r="32" spans="1:17" x14ac:dyDescent="0.35">
      <c r="A32" t="s">
        <v>134</v>
      </c>
      <c r="B32" t="s">
        <v>729</v>
      </c>
      <c r="D32" s="9"/>
      <c r="G32" s="9"/>
      <c r="J32" s="9"/>
      <c r="L32" t="s">
        <v>459</v>
      </c>
      <c r="M32" s="9" t="str">
        <f t="shared" si="1"/>
        <v>Q12, Residential - High Income (Wellcome)</v>
      </c>
      <c r="N32" t="s">
        <v>635</v>
      </c>
      <c r="O32" t="s">
        <v>545</v>
      </c>
      <c r="P32" s="9" t="str">
        <f t="shared" si="2"/>
        <v>Q2, Urban Hub - Local (Wellcome)</v>
      </c>
      <c r="Q32" t="s">
        <v>678</v>
      </c>
    </row>
    <row r="33" spans="1:17" x14ac:dyDescent="0.35">
      <c r="A33" t="s">
        <v>134</v>
      </c>
      <c r="B33" t="s">
        <v>730</v>
      </c>
      <c r="D33" s="9"/>
      <c r="G33" s="9"/>
      <c r="J33" s="9"/>
      <c r="L33" t="s">
        <v>319</v>
      </c>
      <c r="M33" s="9" t="str">
        <f t="shared" si="1"/>
        <v>Q19, Residential - High Income (Wellcome)</v>
      </c>
      <c r="N33" t="s">
        <v>636</v>
      </c>
      <c r="O33" t="s">
        <v>390</v>
      </c>
      <c r="P33" s="9" t="str">
        <f t="shared" si="2"/>
        <v>Q9, Residential - High Income (Wellcome)</v>
      </c>
      <c r="Q33" t="s">
        <v>679</v>
      </c>
    </row>
    <row r="34" spans="1:17" x14ac:dyDescent="0.35">
      <c r="A34" t="s">
        <v>134</v>
      </c>
      <c r="B34" t="s">
        <v>731</v>
      </c>
      <c r="D34" s="9"/>
      <c r="G34" s="9"/>
      <c r="J34" s="9"/>
      <c r="L34" t="s">
        <v>42</v>
      </c>
      <c r="M34" s="9" t="str">
        <f t="shared" ref="M34:M36" si="21">SUBSTITUTE(L34,"avg_score_","") &amp; ",Mass,Residential - Local (Wellcome)"</f>
        <v>Q29,Mass,Residential - Local (Wellcome)</v>
      </c>
      <c r="N34" t="s">
        <v>637</v>
      </c>
      <c r="O34" t="s">
        <v>277</v>
      </c>
      <c r="P34" s="9" t="str">
        <f t="shared" si="2"/>
        <v>Q20, Residential - High Income (Wellcome)</v>
      </c>
      <c r="Q34" t="s">
        <v>680</v>
      </c>
    </row>
    <row r="35" spans="1:17" x14ac:dyDescent="0.35">
      <c r="A35" t="s">
        <v>134</v>
      </c>
      <c r="B35" t="s">
        <v>732</v>
      </c>
      <c r="D35" s="9"/>
      <c r="G35" s="9"/>
      <c r="J35" s="9"/>
      <c r="L35" t="s">
        <v>285</v>
      </c>
      <c r="M35" s="9" t="str">
        <f t="shared" si="21"/>
        <v>Q1,Mass,Residential - Local (Wellcome)</v>
      </c>
      <c r="N35" t="s">
        <v>638</v>
      </c>
      <c r="O35" t="s">
        <v>283</v>
      </c>
      <c r="P35" s="9" t="str">
        <f t="shared" si="2"/>
        <v>Q22, Residential - High Income (Wellcome)</v>
      </c>
      <c r="Q35" t="s">
        <v>681</v>
      </c>
    </row>
    <row r="36" spans="1:17" x14ac:dyDescent="0.35">
      <c r="A36" t="s">
        <v>134</v>
      </c>
      <c r="B36" t="s">
        <v>733</v>
      </c>
      <c r="D36" s="9"/>
      <c r="G36" s="9"/>
      <c r="J36" s="9"/>
      <c r="L36" t="s">
        <v>32</v>
      </c>
      <c r="M36" s="9" t="str">
        <f t="shared" si="21"/>
        <v>Q24,Mass,Residential - Local (Wellcome)</v>
      </c>
      <c r="N36" t="s">
        <v>639</v>
      </c>
      <c r="O36" t="s">
        <v>543</v>
      </c>
      <c r="P36" s="9" t="str">
        <f t="shared" si="2"/>
        <v>Q10, Residential - High Income (Wellcome)</v>
      </c>
      <c r="Q36" t="s">
        <v>682</v>
      </c>
    </row>
    <row r="37" spans="1:17" x14ac:dyDescent="0.35">
      <c r="A37" t="s">
        <v>134</v>
      </c>
      <c r="B37" t="s">
        <v>734</v>
      </c>
      <c r="D37" s="9"/>
      <c r="G37" s="9"/>
      <c r="J37" s="9"/>
      <c r="L37" t="s">
        <v>460</v>
      </c>
      <c r="M37" s="9" t="str">
        <f t="shared" si="1"/>
        <v>Q2, Residential - High Income (Wellcome)</v>
      </c>
      <c r="N37" t="s">
        <v>640</v>
      </c>
      <c r="O37" t="s">
        <v>26</v>
      </c>
      <c r="P37" s="9" t="str">
        <f t="shared" ref="P37" si="22">SUBSTITUTE(O37,"avg_score_","") &amp; ",Mass,Residential - Local (Wellcome)"</f>
        <v>Q21,Mass,Residential - Local (Wellcome)</v>
      </c>
      <c r="Q37" t="s">
        <v>683</v>
      </c>
    </row>
    <row r="38" spans="1:17" x14ac:dyDescent="0.35">
      <c r="A38" t="s">
        <v>134</v>
      </c>
      <c r="B38" t="s">
        <v>735</v>
      </c>
      <c r="D38" s="9"/>
      <c r="G38" s="9"/>
      <c r="J38" s="9"/>
      <c r="L38" t="s">
        <v>40</v>
      </c>
      <c r="M38" s="9" t="str">
        <f t="shared" ref="M38:M41" si="23">SUBSTITUTE(L38,"avg_score_","") &amp; ",Mass,Residential - Local (Wellcome)"</f>
        <v>Q28,Mass,Residential - Local (Wellcome)</v>
      </c>
      <c r="N38" t="s">
        <v>640</v>
      </c>
      <c r="O38" t="s">
        <v>327</v>
      </c>
      <c r="P38" s="9" t="str">
        <f t="shared" si="2"/>
        <v>Q3, Residential - High Income (Wellcome)</v>
      </c>
      <c r="Q38" t="s">
        <v>684</v>
      </c>
    </row>
    <row r="39" spans="1:17" x14ac:dyDescent="0.35">
      <c r="A39" t="s">
        <v>134</v>
      </c>
      <c r="B39" t="s">
        <v>736</v>
      </c>
      <c r="D39" s="9"/>
      <c r="G39" s="9"/>
      <c r="J39" s="9"/>
      <c r="L39" t="s">
        <v>24</v>
      </c>
      <c r="M39" s="9" t="str">
        <f t="shared" si="23"/>
        <v>Q20,Mass,Residential - Local (Wellcome)</v>
      </c>
      <c r="N39" t="s">
        <v>641</v>
      </c>
      <c r="O39" t="s">
        <v>34</v>
      </c>
      <c r="P39" s="9" t="str">
        <f t="shared" ref="P39" si="24">SUBSTITUTE(O39,"avg_score_","") &amp; ",Mass,Residential - Local (Wellcome)"</f>
        <v>Q25,Mass,Residential - Local (Wellcome)</v>
      </c>
      <c r="Q39" t="s">
        <v>685</v>
      </c>
    </row>
    <row r="40" spans="1:17" x14ac:dyDescent="0.35">
      <c r="A40" t="s">
        <v>134</v>
      </c>
      <c r="B40" t="s">
        <v>737</v>
      </c>
      <c r="D40" s="9"/>
      <c r="G40" s="9"/>
      <c r="J40" s="9"/>
      <c r="L40" t="s">
        <v>14</v>
      </c>
      <c r="M40" s="9" t="str">
        <f t="shared" si="23"/>
        <v>Q15,Mass,Residential - Local (Wellcome)</v>
      </c>
      <c r="N40" t="s">
        <v>642</v>
      </c>
      <c r="O40" t="s">
        <v>385</v>
      </c>
      <c r="P40" s="9" t="str">
        <f t="shared" si="2"/>
        <v>Q29, Residential - High Income (Wellcome)</v>
      </c>
      <c r="Q40" t="s">
        <v>686</v>
      </c>
    </row>
    <row r="41" spans="1:17" x14ac:dyDescent="0.35">
      <c r="A41" t="s">
        <v>134</v>
      </c>
      <c r="B41" t="s">
        <v>738</v>
      </c>
      <c r="D41" s="9"/>
      <c r="G41" s="9"/>
      <c r="J41" s="9"/>
      <c r="L41" t="s">
        <v>2</v>
      </c>
      <c r="M41" s="9" t="str">
        <f t="shared" si="23"/>
        <v>Q7,Mass,Residential - Local (Wellcome)</v>
      </c>
      <c r="N41" t="s">
        <v>643</v>
      </c>
      <c r="O41" t="s">
        <v>351</v>
      </c>
      <c r="P41" s="9" t="str">
        <f t="shared" ref="P41:P43" si="25">SUBSTITUTE(O41,"avg_score_","") &amp; ",Mass,Residential - Local (Wellcome)"</f>
        <v>Q6,Mass,Residential - Local (Wellcome)</v>
      </c>
      <c r="Q41" t="s">
        <v>687</v>
      </c>
    </row>
    <row r="42" spans="1:17" x14ac:dyDescent="0.35">
      <c r="A42" t="s">
        <v>134</v>
      </c>
      <c r="B42" t="s">
        <v>739</v>
      </c>
      <c r="D42" s="9"/>
      <c r="G42" s="9"/>
      <c r="J42" s="9"/>
      <c r="M42" s="9"/>
      <c r="O42" t="s">
        <v>32</v>
      </c>
      <c r="P42" s="9" t="str">
        <f t="shared" si="25"/>
        <v>Q24,Mass,Residential - Local (Wellcome)</v>
      </c>
      <c r="Q42" t="s">
        <v>688</v>
      </c>
    </row>
    <row r="43" spans="1:17" x14ac:dyDescent="0.35">
      <c r="A43" t="s">
        <v>134</v>
      </c>
      <c r="B43" t="s">
        <v>740</v>
      </c>
      <c r="D43" s="9"/>
      <c r="G43" s="9"/>
      <c r="J43" s="9"/>
      <c r="M43" s="9"/>
      <c r="O43" t="s">
        <v>575</v>
      </c>
      <c r="P43" s="9" t="str">
        <f t="shared" si="25"/>
        <v>Q4,Mass,Residential - Local (Wellcome)</v>
      </c>
      <c r="Q43" t="s">
        <v>689</v>
      </c>
    </row>
  </sheetData>
  <mergeCells count="5">
    <mergeCell ref="D1:E1"/>
    <mergeCell ref="G1:H1"/>
    <mergeCell ref="J1:K1"/>
    <mergeCell ref="M1:N1"/>
    <mergeCell ref="P1:Q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M1-Gallup</vt:lpstr>
      <vt:lpstr>M1-Glint</vt:lpstr>
      <vt:lpstr>Wellcome_IMP</vt:lpstr>
      <vt:lpstr>Sheet3</vt:lpstr>
      <vt:lpstr>Sheet1</vt:lpstr>
      <vt:lpstr>POS</vt:lpstr>
      <vt:lpstr>NEG</vt:lpstr>
      <vt:lpstr>POS 3star</vt:lpstr>
      <vt:lpstr>NEG 3star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Cho Ying Cheung</dc:creator>
  <cp:lastModifiedBy>Cherry Cho Ying Cheung</cp:lastModifiedBy>
  <dcterms:created xsi:type="dcterms:W3CDTF">2025-07-04T06:26:23Z</dcterms:created>
  <dcterms:modified xsi:type="dcterms:W3CDTF">2025-07-15T02:47:20Z</dcterms:modified>
</cp:coreProperties>
</file>