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9930"/>
  </bookViews>
  <sheets>
    <sheet name="Отчет" sheetId="1" r:id="rId1"/>
  </sheets>
  <definedNames>
    <definedName name="_xlnm._FilterDatabase" localSheetId="0" hidden="1">Отчет!$A$5:$G$26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24" i="1" l="1"/>
  <c r="E23" i="1"/>
  <c r="E8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5" i="1"/>
  <c r="E21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6" i="1"/>
  <c r="E6" i="1"/>
  <c r="F7" i="1" l="1"/>
  <c r="F21" i="1"/>
  <c r="F20" i="1"/>
  <c r="F17" i="1"/>
  <c r="F14" i="1"/>
  <c r="F13" i="1"/>
  <c r="F9" i="1"/>
  <c r="F26" i="1"/>
  <c r="F25" i="1"/>
  <c r="F24" i="1"/>
  <c r="F23" i="1"/>
  <c r="F22" i="1"/>
  <c r="F19" i="1"/>
  <c r="F18" i="1"/>
  <c r="F16" i="1"/>
  <c r="F15" i="1"/>
  <c r="F12" i="1"/>
  <c r="F11" i="1"/>
  <c r="F10" i="1"/>
  <c r="F8" i="1"/>
  <c r="D28" i="1"/>
  <c r="C28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F28" i="1" l="1"/>
  <c r="N6" i="1"/>
  <c r="E28" i="1" l="1"/>
</calcChain>
</file>

<file path=xl/sharedStrings.xml><?xml version="1.0" encoding="utf-8"?>
<sst xmlns="http://schemas.openxmlformats.org/spreadsheetml/2006/main" count="93" uniqueCount="93">
  <si>
    <t>Административно-управленческий персонал</t>
  </si>
  <si>
    <t>Блок аналитических систем</t>
  </si>
  <si>
    <t>Блок банковских технологий</t>
  </si>
  <si>
    <t>Блок интеграционных решений</t>
  </si>
  <si>
    <t>Блок инфраструктуры</t>
  </si>
  <si>
    <t>Блок обеспечения и контроля качества выпуска изменений ПО</t>
  </si>
  <si>
    <t>Блок проектного офиса</t>
  </si>
  <si>
    <t>Блок развития внутрибанковских систем</t>
  </si>
  <si>
    <t>Блок развития и поддержки АБС</t>
  </si>
  <si>
    <t>Блок развития системы управления данными</t>
  </si>
  <si>
    <t>Блок эксплуатации информационных систем</t>
  </si>
  <si>
    <t>Служба внутреннего контроля</t>
  </si>
  <si>
    <t>Количество сотрудников: 2</t>
  </si>
  <si>
    <t>Управление платежных технологий</t>
  </si>
  <si>
    <t>ЦК по архитектуре информационных систем</t>
  </si>
  <si>
    <t>Количество сотрудников: 8</t>
  </si>
  <si>
    <t>ЦК развития Антифрода</t>
  </si>
  <si>
    <t>Блок ИТ-развития инвестиционного бизнеса</t>
  </si>
  <si>
    <t>Блок ИТ-развития корпоративного бизнеса</t>
  </si>
  <si>
    <t>Блок ИТ-развития фронтальных решений розничного бизнеса</t>
  </si>
  <si>
    <t>Блок цифровой трансформации</t>
  </si>
  <si>
    <t>Служба информационной безопасности</t>
  </si>
  <si>
    <t>Управление методологии процессов</t>
  </si>
  <si>
    <t>Завершили планирование</t>
  </si>
  <si>
    <t>Актуальность данных</t>
  </si>
  <si>
    <t>Блок</t>
  </si>
  <si>
    <t>№</t>
  </si>
  <si>
    <t>ИТОГО:</t>
  </si>
  <si>
    <t>Сотрудников всего</t>
  </si>
  <si>
    <t>Отчет по заполнению графика отпусков сотрудников</t>
  </si>
  <si>
    <t>Сотрудников осталось</t>
  </si>
  <si>
    <t>Процент завершения</t>
  </si>
  <si>
    <t>Количество сотрудников: 44</t>
  </si>
  <si>
    <t>Закончили планирование: 44 (100%)</t>
  </si>
  <si>
    <t>Закончили планирование: 2 (100%)</t>
  </si>
  <si>
    <t>Количество сотрудников: 135</t>
  </si>
  <si>
    <t>Количество сотрудников: 157</t>
  </si>
  <si>
    <t>Количество сотрудников: 292</t>
  </si>
  <si>
    <t>Закончили планирование: 292 (100%)</t>
  </si>
  <si>
    <t>Дата заполнения: 11.12.2023 13:48:39</t>
  </si>
  <si>
    <t>Количество сотрудников: 78</t>
  </si>
  <si>
    <t>Закончили планирование: 77 (99%)</t>
  </si>
  <si>
    <t>Количество сотрудников: 64</t>
  </si>
  <si>
    <t>Количество сотрудников: 254</t>
  </si>
  <si>
    <t>Дата заполнения: 12.12.2023 12:31:54</t>
  </si>
  <si>
    <t>Количество сотрудников: 118</t>
  </si>
  <si>
    <t>Закончили планирование: 116 (98%)</t>
  </si>
  <si>
    <t>Количество сотрудников: 62</t>
  </si>
  <si>
    <t>Дата заполнения: 12.12.2023 12:40:37</t>
  </si>
  <si>
    <t>Количество сотрудников: 50</t>
  </si>
  <si>
    <t>Закончили планирование: 23 (46%)</t>
  </si>
  <si>
    <t>Дата заполнения: 12.12.2023 12:49:06</t>
  </si>
  <si>
    <t>Количество сотрудников: 11</t>
  </si>
  <si>
    <t>Закончили планирование: 11 (100%)</t>
  </si>
  <si>
    <t>Количество сотрудников: 317</t>
  </si>
  <si>
    <t>Количество сотрудников: 161</t>
  </si>
  <si>
    <t>Количество сотрудников: 365</t>
  </si>
  <si>
    <t>Дата заполнения: 12.12.2023 13:34:46</t>
  </si>
  <si>
    <t>Закончили планирование: 161 (100%)</t>
  </si>
  <si>
    <t>Количество сотрудников: 383</t>
  </si>
  <si>
    <t>Дата заполнения: 12.12.2023 16:16:36</t>
  </si>
  <si>
    <t>Количество сотрудников: 38</t>
  </si>
  <si>
    <t>Закончили планирование: 38 (100%)</t>
  </si>
  <si>
    <t>Дата заполнения: 13.12.2023 12:29:33</t>
  </si>
  <si>
    <t>Количество сотрудников: 274</t>
  </si>
  <si>
    <t>Закончили планирование: 274 (100%)</t>
  </si>
  <si>
    <t>Дата заполнения: 13.12.2023 10:54:30</t>
  </si>
  <si>
    <t>Закончили планирование: 61 (95%)</t>
  </si>
  <si>
    <t>Дата заполнения: 13.12.2023 14:18:46</t>
  </si>
  <si>
    <t>Закончили планирование: 134 (85%)</t>
  </si>
  <si>
    <t>Закончили планирование: 248 (98%)</t>
  </si>
  <si>
    <t>Дата заполнения: 12.12.2023 16:31:55</t>
  </si>
  <si>
    <t>Закончили планирование: 300 (82%)</t>
  </si>
  <si>
    <t>Дата заполнения: 13.12.2023 17:43:20</t>
  </si>
  <si>
    <t>Дата заполнения: 13.12.2023 16:03:33</t>
  </si>
  <si>
    <t>Закончили планирование: 51 (82%)</t>
  </si>
  <si>
    <t>Дата заполнения: 16.12.2023 16:28:11</t>
  </si>
  <si>
    <t>Количество сотрудников: 88</t>
  </si>
  <si>
    <t>Закончили планирование: 88 (100%)</t>
  </si>
  <si>
    <t>Дата заполнения: 17.12.2023 02:30:04</t>
  </si>
  <si>
    <t>Закончили планирование: 317 (100%)</t>
  </si>
  <si>
    <t>Дата заполнения: 16.12.2023 18:32:17</t>
  </si>
  <si>
    <t>Дата заполнения: 16.12.2023 19:07:30</t>
  </si>
  <si>
    <t>Закончили планирование: 129 (96%)</t>
  </si>
  <si>
    <t>Дата заполнения: 16.12.2023 19:38:26</t>
  </si>
  <si>
    <t>Количество сотрудников: 127</t>
  </si>
  <si>
    <t>Закончили планирование: 127 (100%)</t>
  </si>
  <si>
    <t>Дата заполнения: 16.12.2023 22:42:18</t>
  </si>
  <si>
    <t>Дата заполнения: 14.12.2023 15:15:37</t>
  </si>
  <si>
    <t>Закончили планирование: 268 (70%)</t>
  </si>
  <si>
    <t>Дата заполнения: 14.12.2023 11:12:20</t>
  </si>
  <si>
    <t>Дата заполнения: 13.12.2023 20:23:12</t>
  </si>
  <si>
    <t>Закончили планирование: 8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</si>
</sst>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9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9" fontId="0" fillId="0" borderId="1" xfId="0" applyNumberFormat="1" applyBorder="1" applyAlignment="1">
      <alignment horizontal="right" vertical="center"/>
    </xf>
    <xf numFmtId="1" fontId="0" fillId="0" borderId="1" xfId="1" applyNumberFormat="1" applyFont="1" applyBorder="1"/>
    <xf numFmtId="0" fontId="6" fillId="2" borderId="1" xfId="0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28"/>
  <sheetViews>
    <sheetView showGridLines="0" tabSelected="1" workbookViewId="0">
      <selection activeCell="B5" sqref="B5"/>
    </sheetView>
  </sheetViews>
  <sheetFormatPr defaultRowHeight="15" x14ac:dyDescent="0.25"/>
  <cols>
    <col min="1" max="1" width="4.42578125" customWidth="1"/>
    <col min="2" max="2" width="56.5703125" bestFit="1" customWidth="1"/>
    <col min="3" max="5" width="16.140625" customWidth="1"/>
    <col min="6" max="7" width="20.42578125" customWidth="1"/>
  </cols>
  <sheetData>
    <row r="1" spans="1:18" ht="26.25" x14ac:dyDescent="0.25">
      <c r="A1" s="14" t="s">
        <v>29</v>
      </c>
      <c r="B1" s="15"/>
      <c r="C1" s="15"/>
    </row>
    <row r="5" spans="1:18" ht="31.5" x14ac:dyDescent="0.25">
      <c r="A5" s="18" t="s">
        <v>26</v>
      </c>
      <c r="B5" s="9" t="s">
        <v>25</v>
      </c>
      <c r="C5" s="10" t="s">
        <v>31</v>
      </c>
      <c r="D5" s="10" t="s">
        <v>28</v>
      </c>
      <c r="E5" s="11" t="s">
        <v>23</v>
      </c>
      <c r="F5" s="10" t="s">
        <v>30</v>
      </c>
      <c r="G5" s="10" t="s">
        <v>24</v>
      </c>
    </row>
    <row r="6" spans="1:18" x14ac:dyDescent="0.25">
      <c r="A6" s="1">
        <v>1</v>
      </c>
      <c r="B6" s="5" t="s">
        <v>0</v>
      </c>
      <c r="C6" s="16">
        <f t="shared" ref="C6:C26" si="0">VALUE(SUBSTITUTE(SUBSTITUTE(MID(O6, SEARCH("(",O6)+1,3),"%",""),")",""))/100</f>
        <v>1</v>
      </c>
      <c r="D6" s="7">
        <f t="shared" ref="D6:D26" si="1">VALUE(SUM(SUBSTITUTE(K6, "Количество сотрудников:", "")+0))</f>
        <v>88</v>
      </c>
      <c r="E6" s="6">
        <f>IF(VALUE(SUBSTITUTE(SUBSTITUTE(MID(O6, SEARCH(": ",O6)+1,3),"%",""),")",""))&lt;99, VALUE(SUBSTITUTE(SUBSTITUTE(MID(O6, SEARCH(": ",O6)+1,4),"%",""),")","")), VALUE(SUBSTITUTE(SUBSTITUTE(MID(O6, SEARCH(": ",O6)+1,3),"%",""),")","")))</f>
        <v>88</v>
      </c>
      <c r="F6" s="17">
        <f t="shared" ref="F6:F26" si="2">D6-E6</f>
        <v>0</v>
      </c>
      <c r="G6" s="8" t="str">
        <f t="shared" ref="G6:G26" si="3">SUBSTITUTE(J6, "Дата заполнения:", "")</f>
        <v xml:space="preserve"> 16.12.2023 16:28:11</v>
      </c>
      <c r="H6" s="3"/>
      <c r="I6" s="3"/>
      <c r="J6" s="2" t="s">
        <v>76</v>
      </c>
      <c r="K6" s="2" t="s">
        <v>77</v>
      </c>
      <c r="L6" s="2"/>
      <c r="M6" s="2"/>
      <c r="N6" s="2" t="str">
        <f>SUBSTITUTE(MID(O6,SEARCH(":",O6)+1,3),"","")</f>
        <v xml:space="preserve"> 88</v>
      </c>
      <c r="O6" s="2" t="s">
        <v>78</v>
      </c>
      <c r="P6" s="2"/>
      <c r="Q6" s="2"/>
      <c r="R6" s="2"/>
    </row>
    <row r="7" spans="1:18" x14ac:dyDescent="0.25">
      <c r="A7" s="1">
        <v>2</v>
      </c>
      <c r="B7" s="5" t="s">
        <v>1</v>
      </c>
      <c r="C7" s="16">
        <f t="shared" si="0"/>
        <v>1</v>
      </c>
      <c r="D7" s="7">
        <f t="shared" si="1"/>
        <v>317</v>
      </c>
      <c r="E7" s="6">
        <f>IF(VALUE(SUBSTITUTE(SUBSTITUTE(MID(O7, SEARCH(": ",O7)+1,3),"%",""),")",""))&lt;99, VALUE(SUBSTITUTE(SUBSTITUTE(MID(O7, SEARCH(": ",O7)+1,4),"%",""),")","")), VALUE(SUBSTITUTE(SUBSTITUTE(MID(O7, SEARCH(": ",O7)+1,3),"%",""),")","")))</f>
        <v>317</v>
      </c>
      <c r="F7" s="17">
        <f t="shared" si="2"/>
        <v>0</v>
      </c>
      <c r="G7" s="8" t="str">
        <f t="shared" si="3"/>
        <v xml:space="preserve"> 17.12.2023 02:30:04</v>
      </c>
      <c r="H7" s="3"/>
      <c r="I7" s="3"/>
      <c r="J7" s="2" t="s">
        <v>79</v>
      </c>
      <c r="K7" s="2" t="s">
        <v>54</v>
      </c>
      <c r="L7" s="2"/>
      <c r="M7" s="2"/>
      <c r="N7" s="2"/>
      <c r="O7" s="2" t="s">
        <v>80</v>
      </c>
      <c r="P7" s="2"/>
      <c r="Q7" s="2"/>
      <c r="R7" s="2"/>
    </row>
    <row r="8" spans="1:18" x14ac:dyDescent="0.25">
      <c r="A8" s="1">
        <v>3</v>
      </c>
      <c r="B8" s="5" t="s">
        <v>2</v>
      </c>
      <c r="C8" s="16">
        <f t="shared" si="0"/>
        <v>1</v>
      </c>
      <c r="D8" s="7">
        <f t="shared" si="1"/>
        <v>161</v>
      </c>
      <c r="E8" s="6">
        <f>VALUE(SUBSTITUTE(SUBSTITUTE(MID(O8, SEARCH(": ",O8)+1,4),"%",""),")",""))</f>
        <v>161</v>
      </c>
      <c r="F8" s="17">
        <f t="shared" si="2"/>
        <v>0</v>
      </c>
      <c r="G8" s="8" t="str">
        <f t="shared" si="3"/>
        <v xml:space="preserve"> 16.12.2023 18:32:17</v>
      </c>
      <c r="H8" s="3"/>
      <c r="I8" s="3"/>
      <c r="J8" s="2" t="s">
        <v>81</v>
      </c>
      <c r="K8" s="2" t="s">
        <v>55</v>
      </c>
      <c r="L8" s="2"/>
      <c r="M8" s="2"/>
      <c r="N8" s="2"/>
      <c r="O8" s="2" t="s">
        <v>58</v>
      </c>
      <c r="P8" s="2"/>
      <c r="Q8" s="2"/>
      <c r="R8" s="2"/>
    </row>
    <row r="9" spans="1:18" x14ac:dyDescent="0.25">
      <c r="A9" s="1">
        <v>4</v>
      </c>
      <c r="B9" s="5" t="s">
        <v>3</v>
      </c>
      <c r="C9" s="16">
        <f t="shared" si="0"/>
        <v>0.96</v>
      </c>
      <c r="D9" s="7">
        <f t="shared" si="1"/>
        <v>135</v>
      </c>
      <c r="E9" s="6">
        <f t="shared" ref="E9:E20" si="4">IF(VALUE(SUBSTITUTE(SUBSTITUTE(MID(O9, SEARCH(": ",O9)+1,3),"%",""),")",""))&lt;99, VALUE(SUBSTITUTE(SUBSTITUTE(MID(O9, SEARCH(": ",O9)+1,4),"%",""),")","")), VALUE(SUBSTITUTE(SUBSTITUTE(MID(O9, SEARCH(": ",O9)+1,3),"%",""),")","")))</f>
        <v>129</v>
      </c>
      <c r="F9" s="17">
        <f t="shared" si="2"/>
        <v>6</v>
      </c>
      <c r="G9" s="8" t="str">
        <f t="shared" si="3"/>
        <v xml:space="preserve"> 16.12.2023 19:07:30</v>
      </c>
      <c r="H9" s="3"/>
      <c r="I9" s="3"/>
      <c r="J9" s="2" t="s">
        <v>82</v>
      </c>
      <c r="K9" s="2" t="s">
        <v>35</v>
      </c>
      <c r="L9" s="2"/>
      <c r="M9" s="2"/>
      <c r="N9" s="2"/>
      <c r="O9" s="2" t="s">
        <v>83</v>
      </c>
      <c r="P9" s="2"/>
      <c r="Q9" s="2"/>
      <c r="R9" s="2"/>
    </row>
    <row r="10" spans="1:18" x14ac:dyDescent="0.25">
      <c r="A10" s="1">
        <v>5</v>
      </c>
      <c r="B10" s="5" t="s">
        <v>4</v>
      </c>
      <c r="C10" s="16">
        <f t="shared" si="0"/>
        <v>1</v>
      </c>
      <c r="D10" s="7">
        <f t="shared" si="1"/>
        <v>127</v>
      </c>
      <c r="E10" s="6">
        <f t="shared" si="4"/>
        <v>127</v>
      </c>
      <c r="F10" s="17">
        <f t="shared" si="2"/>
        <v>0</v>
      </c>
      <c r="G10" s="8" t="str">
        <f t="shared" si="3"/>
        <v xml:space="preserve"> 16.12.2023 19:38:26</v>
      </c>
      <c r="H10" s="3"/>
      <c r="I10" s="3"/>
      <c r="J10" s="2" t="s">
        <v>84</v>
      </c>
      <c r="K10" s="2" t="s">
        <v>85</v>
      </c>
      <c r="L10" s="2"/>
      <c r="M10" s="2"/>
      <c r="N10" s="2"/>
      <c r="O10" s="2" t="s">
        <v>86</v>
      </c>
      <c r="P10" s="2"/>
      <c r="Q10" s="2"/>
      <c r="R10" s="2"/>
    </row>
    <row r="11" spans="1:18" x14ac:dyDescent="0.25">
      <c r="A11" s="1">
        <v>6</v>
      </c>
      <c r="B11" s="5" t="s">
        <v>17</v>
      </c>
      <c r="C11" s="16">
        <f t="shared" si="0"/>
        <v>1</v>
      </c>
      <c r="D11" s="7">
        <f t="shared" si="1"/>
        <v>274</v>
      </c>
      <c r="E11" s="6">
        <f t="shared" si="4"/>
        <v>274</v>
      </c>
      <c r="F11" s="17">
        <f t="shared" si="2"/>
        <v>0</v>
      </c>
      <c r="G11" s="8" t="str">
        <f t="shared" si="3"/>
        <v xml:space="preserve"> 13.12.2023 12:29:33</v>
      </c>
      <c r="H11" s="3"/>
      <c r="I11" s="3"/>
      <c r="J11" s="2" t="s">
        <v>63</v>
      </c>
      <c r="K11" s="2" t="s">
        <v>64</v>
      </c>
      <c r="L11" s="2"/>
      <c r="M11" s="2"/>
      <c r="N11" s="2"/>
      <c r="O11" s="2" t="s">
        <v>65</v>
      </c>
      <c r="P11" s="2"/>
      <c r="Q11" s="2"/>
      <c r="R11" s="2"/>
    </row>
    <row r="12" spans="1:18" x14ac:dyDescent="0.25">
      <c r="A12" s="1">
        <v>7</v>
      </c>
      <c r="B12" s="5" t="s">
        <v>18</v>
      </c>
      <c r="C12" s="16">
        <f t="shared" si="0"/>
        <v>0.85</v>
      </c>
      <c r="D12" s="7">
        <f t="shared" si="1"/>
        <v>157</v>
      </c>
      <c r="E12" s="6">
        <f t="shared" si="4"/>
        <v>134</v>
      </c>
      <c r="F12" s="17">
        <f t="shared" si="2"/>
        <v>23</v>
      </c>
      <c r="G12" s="8" t="str">
        <f t="shared" si="3"/>
        <v xml:space="preserve"> 13.12.2023 14:18:46</v>
      </c>
      <c r="H12" s="3"/>
      <c r="I12" s="3"/>
      <c r="J12" s="2" t="s">
        <v>68</v>
      </c>
      <c r="K12" s="2" t="s">
        <v>36</v>
      </c>
      <c r="L12" s="2"/>
      <c r="M12" s="2"/>
      <c r="N12" s="2"/>
      <c r="O12" s="2" t="s">
        <v>69</v>
      </c>
      <c r="P12" s="2"/>
      <c r="Q12" s="2"/>
      <c r="R12" s="2"/>
    </row>
    <row r="13" spans="1:18" x14ac:dyDescent="0.25">
      <c r="A13" s="1">
        <v>8</v>
      </c>
      <c r="B13" s="5" t="s">
        <v>19</v>
      </c>
      <c r="C13" s="16">
        <f t="shared" si="0"/>
        <v>0.82</v>
      </c>
      <c r="D13" s="7">
        <f t="shared" si="1"/>
        <v>365</v>
      </c>
      <c r="E13" s="6">
        <f t="shared" si="4"/>
        <v>300</v>
      </c>
      <c r="F13" s="17">
        <f t="shared" si="2"/>
        <v>65</v>
      </c>
      <c r="G13" s="8" t="str">
        <f t="shared" si="3"/>
        <v xml:space="preserve"> 16.12.2023 22:42:18</v>
      </c>
      <c r="H13" s="3"/>
      <c r="I13" s="3"/>
      <c r="J13" s="2" t="s">
        <v>87</v>
      </c>
      <c r="K13" s="2" t="s">
        <v>56</v>
      </c>
      <c r="L13" s="2"/>
      <c r="M13" s="2"/>
      <c r="N13" s="2"/>
      <c r="O13" s="2" t="s">
        <v>72</v>
      </c>
      <c r="P13" s="2"/>
      <c r="Q13" s="2"/>
      <c r="R13" s="2"/>
    </row>
    <row r="14" spans="1:18" x14ac:dyDescent="0.25">
      <c r="A14" s="1">
        <v>9</v>
      </c>
      <c r="B14" s="5" t="s">
        <v>5</v>
      </c>
      <c r="C14" s="16">
        <f t="shared" si="0"/>
        <v>1</v>
      </c>
      <c r="D14" s="7">
        <f t="shared" si="1"/>
        <v>292</v>
      </c>
      <c r="E14" s="6">
        <f t="shared" si="4"/>
        <v>292</v>
      </c>
      <c r="F14" s="17">
        <f t="shared" si="2"/>
        <v>0</v>
      </c>
      <c r="G14" s="8" t="str">
        <f t="shared" si="3"/>
        <v xml:space="preserve"> 12.12.2023 13:34:46</v>
      </c>
      <c r="H14" s="3"/>
      <c r="I14" s="3"/>
      <c r="J14" s="2" t="s">
        <v>57</v>
      </c>
      <c r="K14" s="2" t="s">
        <v>37</v>
      </c>
      <c r="L14" s="2"/>
      <c r="M14" s="2"/>
      <c r="N14" s="2"/>
      <c r="O14" s="2" t="s">
        <v>38</v>
      </c>
      <c r="P14" s="2"/>
      <c r="Q14" s="2"/>
      <c r="R14" s="2"/>
    </row>
    <row r="15" spans="1:18" x14ac:dyDescent="0.25">
      <c r="A15" s="1">
        <v>10</v>
      </c>
      <c r="B15" s="5" t="s">
        <v>6</v>
      </c>
      <c r="C15" s="16">
        <f t="shared" si="0"/>
        <v>0.99</v>
      </c>
      <c r="D15" s="7">
        <f t="shared" si="1"/>
        <v>78</v>
      </c>
      <c r="E15" s="6">
        <f t="shared" si="4"/>
        <v>77</v>
      </c>
      <c r="F15" s="17">
        <f t="shared" si="2"/>
        <v>1</v>
      </c>
      <c r="G15" s="8" t="str">
        <f t="shared" si="3"/>
        <v xml:space="preserve"> 11.12.2023 13:48:39</v>
      </c>
      <c r="H15" s="3"/>
      <c r="I15" s="3"/>
      <c r="J15" s="2" t="s">
        <v>39</v>
      </c>
      <c r="K15" s="2" t="s">
        <v>40</v>
      </c>
      <c r="L15" s="2"/>
      <c r="M15" s="2"/>
      <c r="N15" s="2"/>
      <c r="O15" s="2" t="s">
        <v>41</v>
      </c>
      <c r="P15" s="2"/>
      <c r="Q15" s="2"/>
      <c r="R15" s="2"/>
    </row>
    <row r="16" spans="1:18" x14ac:dyDescent="0.25">
      <c r="A16" s="1">
        <v>11</v>
      </c>
      <c r="B16" s="5" t="s">
        <v>7</v>
      </c>
      <c r="C16" s="16">
        <f t="shared" si="0"/>
        <v>0.95</v>
      </c>
      <c r="D16" s="7">
        <f t="shared" si="1"/>
        <v>64</v>
      </c>
      <c r="E16" s="6">
        <f t="shared" si="4"/>
        <v>61</v>
      </c>
      <c r="F16" s="17">
        <f t="shared" si="2"/>
        <v>3</v>
      </c>
      <c r="G16" s="8" t="str">
        <f t="shared" si="3"/>
        <v xml:space="preserve"> 13.12.2023 10:54:30</v>
      </c>
      <c r="H16" s="3"/>
      <c r="I16" s="3"/>
      <c r="J16" s="2" t="s">
        <v>66</v>
      </c>
      <c r="K16" s="2" t="s">
        <v>42</v>
      </c>
      <c r="L16" s="2"/>
      <c r="M16" s="2"/>
      <c r="N16" s="2"/>
      <c r="O16" s="2" t="s">
        <v>67</v>
      </c>
      <c r="P16" s="2"/>
      <c r="Q16" s="2"/>
      <c r="R16" s="2"/>
    </row>
    <row r="17" spans="1:18" x14ac:dyDescent="0.25">
      <c r="A17" s="1">
        <v>12</v>
      </c>
      <c r="B17" s="5" t="s">
        <v>8</v>
      </c>
      <c r="C17" s="16">
        <f t="shared" si="0"/>
        <v>0.98</v>
      </c>
      <c r="D17" s="7">
        <f t="shared" si="1"/>
        <v>254</v>
      </c>
      <c r="E17" s="6">
        <f t="shared" si="4"/>
        <v>248</v>
      </c>
      <c r="F17" s="17">
        <f t="shared" si="2"/>
        <v>6</v>
      </c>
      <c r="G17" s="8" t="str">
        <f t="shared" si="3"/>
        <v xml:space="preserve"> 13.12.2023 17:43:20</v>
      </c>
      <c r="H17" s="3"/>
      <c r="I17" s="3"/>
      <c r="J17" s="2" t="s">
        <v>73</v>
      </c>
      <c r="K17" s="2" t="s">
        <v>43</v>
      </c>
      <c r="L17" s="2"/>
      <c r="M17" s="2"/>
      <c r="N17" s="2"/>
      <c r="O17" s="2" t="s">
        <v>70</v>
      </c>
      <c r="P17" s="2"/>
      <c r="Q17" s="2"/>
      <c r="R17" s="2"/>
    </row>
    <row r="18" spans="1:18" x14ac:dyDescent="0.25">
      <c r="A18" s="1">
        <v>13</v>
      </c>
      <c r="B18" s="5" t="s">
        <v>9</v>
      </c>
      <c r="C18" s="16">
        <f t="shared" si="0"/>
        <v>0.98</v>
      </c>
      <c r="D18" s="7">
        <f t="shared" si="1"/>
        <v>118</v>
      </c>
      <c r="E18" s="6">
        <f t="shared" si="4"/>
        <v>116</v>
      </c>
      <c r="F18" s="17">
        <f t="shared" si="2"/>
        <v>2</v>
      </c>
      <c r="G18" s="8" t="str">
        <f t="shared" si="3"/>
        <v xml:space="preserve"> 12.12.2023 12:31:54</v>
      </c>
      <c r="H18" s="3"/>
      <c r="I18" s="3"/>
      <c r="J18" s="2" t="s">
        <v>44</v>
      </c>
      <c r="K18" s="2" t="s">
        <v>45</v>
      </c>
      <c r="L18" s="2"/>
      <c r="M18" s="2"/>
      <c r="N18" s="2"/>
      <c r="O18" s="2" t="s">
        <v>46</v>
      </c>
      <c r="P18" s="2"/>
      <c r="Q18" s="2"/>
      <c r="R18" s="2"/>
    </row>
    <row r="19" spans="1:18" x14ac:dyDescent="0.25">
      <c r="A19" s="1">
        <v>14</v>
      </c>
      <c r="B19" s="5" t="s">
        <v>20</v>
      </c>
      <c r="C19" s="16">
        <f t="shared" si="0"/>
        <v>0.7</v>
      </c>
      <c r="D19" s="7">
        <f t="shared" si="1"/>
        <v>383</v>
      </c>
      <c r="E19" s="6">
        <f t="shared" si="4"/>
        <v>268</v>
      </c>
      <c r="F19" s="17">
        <f t="shared" si="2"/>
        <v>115</v>
      </c>
      <c r="G19" s="8" t="str">
        <f t="shared" si="3"/>
        <v xml:space="preserve"> 14.12.2023 15:15:37</v>
      </c>
      <c r="H19" s="3"/>
      <c r="I19" s="3"/>
      <c r="J19" s="2" t="s">
        <v>88</v>
      </c>
      <c r="K19" s="2" t="s">
        <v>59</v>
      </c>
      <c r="L19" s="2"/>
      <c r="M19" s="2"/>
      <c r="N19" s="2"/>
      <c r="O19" s="2" t="s">
        <v>89</v>
      </c>
      <c r="P19" s="2"/>
      <c r="Q19" s="2"/>
      <c r="R19" s="2"/>
    </row>
    <row r="20" spans="1:18" x14ac:dyDescent="0.25">
      <c r="A20" s="1">
        <v>15</v>
      </c>
      <c r="B20" s="5" t="s">
        <v>10</v>
      </c>
      <c r="C20" s="16">
        <f t="shared" si="0"/>
        <v>0.82</v>
      </c>
      <c r="D20" s="7">
        <f t="shared" si="1"/>
        <v>62</v>
      </c>
      <c r="E20" s="6">
        <f t="shared" si="4"/>
        <v>51</v>
      </c>
      <c r="F20" s="17">
        <f t="shared" si="2"/>
        <v>11</v>
      </c>
      <c r="G20" s="8" t="str">
        <f t="shared" si="3"/>
        <v xml:space="preserve"> 13.12.2023 16:03:33</v>
      </c>
      <c r="H20" s="3"/>
      <c r="I20" s="3"/>
      <c r="J20" s="2" t="s">
        <v>74</v>
      </c>
      <c r="K20" s="2" t="s">
        <v>47</v>
      </c>
      <c r="L20" s="2"/>
      <c r="M20" s="2"/>
      <c r="N20" s="2"/>
      <c r="O20" s="2" t="s">
        <v>75</v>
      </c>
      <c r="P20" s="2"/>
      <c r="Q20" s="2"/>
      <c r="R20" s="2"/>
    </row>
    <row r="21" spans="1:18" x14ac:dyDescent="0.25">
      <c r="A21" s="1">
        <v>16</v>
      </c>
      <c r="B21" s="5" t="s">
        <v>11</v>
      </c>
      <c r="C21" s="16">
        <f t="shared" si="0"/>
        <v>1</v>
      </c>
      <c r="D21" s="7">
        <f t="shared" si="1"/>
        <v>2</v>
      </c>
      <c r="E21" s="6">
        <f>VALUE(SUBSTITUTE(SUBSTITUTE(MID(O21, SEARCH(": ",O21)+1,3),"%",""),")",""))</f>
        <v>2</v>
      </c>
      <c r="F21" s="17">
        <f t="shared" si="2"/>
        <v>0</v>
      </c>
      <c r="G21" s="8" t="str">
        <f t="shared" si="3"/>
        <v xml:space="preserve"> 12.12.2023 16:31:55</v>
      </c>
      <c r="H21" s="3"/>
      <c r="I21" s="3"/>
      <c r="J21" s="2" t="s">
        <v>71</v>
      </c>
      <c r="K21" s="2" t="s">
        <v>12</v>
      </c>
      <c r="L21" s="2"/>
      <c r="M21" s="2"/>
      <c r="N21" s="2"/>
      <c r="O21" s="2" t="s">
        <v>34</v>
      </c>
      <c r="P21" s="2"/>
      <c r="Q21" s="2"/>
      <c r="R21" s="2"/>
    </row>
    <row r="22" spans="1:18" x14ac:dyDescent="0.25">
      <c r="A22" s="1">
        <v>17</v>
      </c>
      <c r="B22" s="5" t="s">
        <v>21</v>
      </c>
      <c r="C22" s="16">
        <f t="shared" si="0"/>
        <v>1</v>
      </c>
      <c r="D22" s="7">
        <f t="shared" si="1"/>
        <v>44</v>
      </c>
      <c r="E22" s="6">
        <f>IF(VALUE(SUBSTITUTE(SUBSTITUTE(MID(O22, SEARCH(": ",O22)+1,3),"%",""),")",""))&lt;99, VALUE(SUBSTITUTE(SUBSTITUTE(MID(O22, SEARCH(": ",O22)+1,4),"%",""),")","")), VALUE(SUBSTITUTE(SUBSTITUTE(MID(O22, SEARCH(": ",O22)+1,3),"%",""),")","")))</f>
        <v>44</v>
      </c>
      <c r="F22" s="17">
        <f t="shared" si="2"/>
        <v>0</v>
      </c>
      <c r="G22" s="8" t="str">
        <f t="shared" si="3"/>
        <v xml:space="preserve"> 12.12.2023 12:40:37</v>
      </c>
      <c r="H22" s="3"/>
      <c r="I22" s="3"/>
      <c r="J22" s="2" t="s">
        <v>48</v>
      </c>
      <c r="K22" s="2" t="s">
        <v>32</v>
      </c>
      <c r="L22" s="2"/>
      <c r="M22" s="2"/>
      <c r="N22" s="2"/>
      <c r="O22" s="2" t="s">
        <v>33</v>
      </c>
      <c r="P22" s="2"/>
      <c r="Q22" s="2"/>
      <c r="R22" s="2"/>
    </row>
    <row r="23" spans="1:18" x14ac:dyDescent="0.25">
      <c r="A23" s="1">
        <v>18</v>
      </c>
      <c r="B23" s="5" t="s">
        <v>22</v>
      </c>
      <c r="C23" s="16">
        <f t="shared" si="0"/>
        <v>0.46</v>
      </c>
      <c r="D23" s="7">
        <f t="shared" si="1"/>
        <v>50</v>
      </c>
      <c r="E23" s="6">
        <f>VALUE(SUBSTITUTE(SUBSTITUTE(MID(O23, SEARCH(": ",O23)+1,4),"%",""),")",""))</f>
        <v>23</v>
      </c>
      <c r="F23" s="17">
        <f t="shared" si="2"/>
        <v>27</v>
      </c>
      <c r="G23" s="8" t="str">
        <f t="shared" si="3"/>
        <v xml:space="preserve"> 14.12.2023 11:12:20</v>
      </c>
      <c r="H23" s="3"/>
      <c r="I23" s="3"/>
      <c r="J23" s="2" t="s">
        <v>90</v>
      </c>
      <c r="K23" s="2" t="s">
        <v>49</v>
      </c>
      <c r="L23" s="2"/>
      <c r="M23" s="2"/>
      <c r="N23" s="2"/>
      <c r="O23" s="2" t="s">
        <v>50</v>
      </c>
      <c r="P23" s="2"/>
      <c r="Q23" s="2"/>
      <c r="R23" s="2"/>
    </row>
    <row r="24" spans="1:18" x14ac:dyDescent="0.25">
      <c r="A24" s="1">
        <v>19</v>
      </c>
      <c r="B24" s="5" t="s">
        <v>13</v>
      </c>
      <c r="C24" s="16">
        <f t="shared" si="0"/>
        <v>1</v>
      </c>
      <c r="D24" s="7">
        <f t="shared" si="1"/>
        <v>38</v>
      </c>
      <c r="E24" s="6">
        <f>VALUE(SUBSTITUTE(SUBSTITUTE(MID(O24, SEARCH(": ",O24)+1,3),"%",""),")",""))</f>
        <v>38</v>
      </c>
      <c r="F24" s="17">
        <f t="shared" si="2"/>
        <v>0</v>
      </c>
      <c r="G24" s="8" t="str">
        <f t="shared" si="3"/>
        <v xml:space="preserve"> 12.12.2023 16:16:36</v>
      </c>
      <c r="H24" s="3"/>
      <c r="I24" s="3"/>
      <c r="J24" s="2" t="s">
        <v>60</v>
      </c>
      <c r="K24" s="2" t="s">
        <v>61</v>
      </c>
      <c r="L24" s="2"/>
      <c r="M24" s="2"/>
      <c r="N24" s="2"/>
      <c r="O24" s="2" t="s">
        <v>62</v>
      </c>
      <c r="P24" s="2"/>
      <c r="Q24" s="2"/>
      <c r="R24" s="2"/>
    </row>
    <row r="25" spans="1:18" x14ac:dyDescent="0.25">
      <c r="A25" s="1">
        <v>20</v>
      </c>
      <c r="B25" s="5" t="s">
        <v>14</v>
      </c>
      <c r="C25" s="16">
        <f t="shared" si="0"/>
        <v>1</v>
      </c>
      <c r="D25" s="7">
        <f t="shared" si="1"/>
        <v>8</v>
      </c>
      <c r="E25" s="6">
        <f>VALUE(SUBSTITUTE(SUBSTITUTE(MID(O25, SEARCH(": ",O25)+1,3),"%",""),")",""))</f>
        <v>8</v>
      </c>
      <c r="F25" s="17">
        <f t="shared" si="2"/>
        <v>0</v>
      </c>
      <c r="G25" s="8" t="str">
        <f t="shared" si="3"/>
        <v xml:space="preserve"> 13.12.2023 20:23:12</v>
      </c>
      <c r="H25" s="3"/>
      <c r="I25" s="3"/>
      <c r="J25" s="2" t="s">
        <v>91</v>
      </c>
      <c r="K25" s="2" t="s">
        <v>15</v>
      </c>
      <c r="L25" s="2"/>
      <c r="M25" s="2"/>
      <c r="N25" s="2"/>
      <c r="O25" s="2" t="s">
        <v>92</v>
      </c>
      <c r="P25" s="2"/>
      <c r="Q25" s="2"/>
      <c r="R25" s="2"/>
    </row>
    <row r="26" spans="1:18" x14ac:dyDescent="0.25">
      <c r="A26" s="1">
        <v>21</v>
      </c>
      <c r="B26" s="5" t="s">
        <v>16</v>
      </c>
      <c r="C26" s="16">
        <f t="shared" si="0"/>
        <v>1</v>
      </c>
      <c r="D26" s="7">
        <f t="shared" si="1"/>
        <v>11</v>
      </c>
      <c r="E26" s="6">
        <f>IF(VALUE(SUBSTITUTE(SUBSTITUTE(MID(O26, SEARCH(": ",O26)+1,3),"%",""),")",""))&lt;99, VALUE(SUBSTITUTE(SUBSTITUTE(MID(O26, SEARCH(": ",O26)+1,4),"%",""),")","")), VALUE(SUBSTITUTE(SUBSTITUTE(MID(O26, SEARCH(": ",O26)+1,3),"%",""),")","")))</f>
        <v>11</v>
      </c>
      <c r="F26" s="17">
        <f t="shared" si="2"/>
        <v>0</v>
      </c>
      <c r="G26" s="8" t="str">
        <f t="shared" si="3"/>
        <v xml:space="preserve"> 12.12.2023 12:49:06</v>
      </c>
      <c r="H26" s="3"/>
      <c r="I26" s="3"/>
      <c r="J26" s="2" t="s">
        <v>51</v>
      </c>
      <c r="K26" s="2" t="s">
        <v>52</v>
      </c>
      <c r="L26" s="2"/>
      <c r="M26" s="2"/>
      <c r="N26" s="2"/>
      <c r="O26" s="2" t="s">
        <v>53</v>
      </c>
      <c r="P26" s="2"/>
      <c r="Q26" s="2"/>
      <c r="R26" s="2"/>
    </row>
    <row r="27" spans="1:18" ht="13.9" customHeight="1" x14ac:dyDescent="0.25">
      <c r="F27" s="4"/>
      <c r="G27" s="4"/>
      <c r="I27" s="3"/>
    </row>
    <row r="28" spans="1:18" ht="15.75" x14ac:dyDescent="0.25">
      <c r="A28" s="21" t="s">
        <v>27</v>
      </c>
      <c r="B28" s="22"/>
      <c r="C28" s="13">
        <f>SUM(E6:E26)/SUM(D6:D26)</f>
        <v>0.91446499339498022</v>
      </c>
      <c r="D28" s="12">
        <f xml:space="preserve"> SUM(D6:D26)</f>
        <v>3028</v>
      </c>
      <c r="E28" s="12">
        <f xml:space="preserve"> SUM(E6:E26)</f>
        <v>2769</v>
      </c>
      <c r="F28" s="19">
        <f>SUM(F6:F26)</f>
        <v>259</v>
      </c>
      <c r="G28" s="20"/>
    </row>
  </sheetData>
  <mergeCells count="1">
    <mergeCell ref="A28:B28"/>
  </mergeCells>
  <conditionalFormatting sqref="C6:C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{B993B0C3-AD16-4E7A-BF12-1D6DADFD26ED}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3B0C3-AD16-4E7A-BF12-1D6DADFD2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2025-07-07T14:17:07Z</dcterms:modified>
</cp:coreProperties>
</file>