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8_{5B8D7242-F793-424E-8265-D44250FDAB74}" xr6:coauthVersionLast="45" xr6:coauthVersionMax="45" xr10:uidLastSave="{00000000-0000-0000-0000-000000000000}"/>
  <bookViews>
    <workbookView xWindow="32985" yWindow="735" windowWidth="16755" windowHeight="13710" xr2:uid="{00000000-000D-0000-FFFF-FFFF00000000}"/>
  </bookViews>
  <sheets>
    <sheet name="ArcGIS Raster Calc" sheetId="3" r:id="rId1"/>
    <sheet name="Formulas" sheetId="2" r:id="rId2"/>
    <sheet name="band plan" sheetId="1" r:id="rId3"/>
  </sheets>
  <definedNames>
    <definedName name="_xlnm._FilterDatabase" localSheetId="0" hidden="1">'ArcGIS Raster Calc'!$A$1:$D$42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3" l="1"/>
  <c r="D13" i="3"/>
  <c r="D42" i="3"/>
  <c r="D37" i="3" s="1"/>
  <c r="D27" i="3"/>
  <c r="D25" i="3" l="1"/>
  <c r="D16" i="2"/>
  <c r="D27" i="2" l="1"/>
  <c r="D4" i="2" l="1"/>
  <c r="D25" i="2" l="1"/>
  <c r="D26" i="2" s="1"/>
  <c r="D24" i="2" l="1"/>
  <c r="D20" i="2"/>
  <c r="D19" i="2"/>
  <c r="D2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A99CB05A-DDD1-4BB3-9060-24CE3A620A34}">
      <text>
        <r>
          <rPr>
            <sz val="9"/>
            <color indexed="81"/>
            <rFont val="Tahoma"/>
            <family val="2"/>
          </rPr>
          <t xml:space="preserve">Working through several formulas. 
Pick a method "name" and the rows in the worksheet will trim down to what I'm working through.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" authorId="0" shapeId="0" xr:uid="{736725E6-2208-4270-BFE9-67FF7C74AAB4}">
      <text>
        <r>
          <rPr>
            <sz val="9"/>
            <color indexed="81"/>
            <rFont val="Tahoma"/>
            <family val="2"/>
          </rPr>
          <t xml:space="preserve">Power of receiving antenna - in GIS terms, this would be Power to each cell in a raster (each cell is conceptual location of receiving antenna)
</t>
        </r>
      </text>
    </comment>
    <comment ref="C3" authorId="0" shapeId="0" xr:uid="{DA06F84B-769E-426B-BE11-6C1804E4503C}">
      <text>
        <r>
          <rPr>
            <sz val="9"/>
            <color indexed="81"/>
            <rFont val="Tahoma"/>
            <family val="2"/>
          </rPr>
          <t xml:space="preserve">the Free Space Path Loss (FSPL) formula. 
</t>
        </r>
      </text>
    </comment>
    <comment ref="D21" authorId="0" shapeId="0" xr:uid="{6E42FD94-D89E-4CB8-BF62-63A6684A47C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would be derived from a Euclidian Distance raster emmanating from the antenna point. </t>
        </r>
      </text>
    </comment>
    <comment ref="C24" authorId="0" shapeId="0" xr:uid="{C7003D38-B13E-4321-9FAB-A6C6B61F490B}">
      <text>
        <r>
          <rPr>
            <sz val="9"/>
            <color indexed="81"/>
            <rFont val="Tahoma"/>
            <family val="2"/>
          </rPr>
          <t xml:space="preserve">For d,f in meters and kilohertz, respectively, the constant becomes -87.55.
For d,f in meters and megahertz, respectively, the constant becomes -27.55
For d,f in kilometers and megahertz, respectively, the constant becomes  32.44
</t>
        </r>
      </text>
    </comment>
    <comment ref="D27" authorId="0" shapeId="0" xr:uid="{3C5CD339-61A8-488C-97A8-50DAD19EC58D}">
      <text>
        <r>
          <rPr>
            <sz val="9"/>
            <color indexed="81"/>
            <rFont val="Tahoma"/>
            <charset val="1"/>
          </rPr>
          <t xml:space="preserve">This is loss of power measured in decibals (dB).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9" authorId="0" shapeId="0" xr:uid="{4082DACA-51DF-40A5-AF84-6312013BF21A}">
      <text>
        <r>
          <rPr>
            <sz val="9"/>
            <color indexed="81"/>
            <rFont val="Tahoma"/>
            <family val="2"/>
          </rPr>
          <t xml:space="preserve">The distance away from the originating antenna as a spherical buffer. Used to calculate the area of the sphere at the distance.
</t>
        </r>
      </text>
    </comment>
    <comment ref="C20" authorId="0" shapeId="0" xr:uid="{D1CDD6C7-1C0F-4801-B054-B6E8BCFE155E}">
      <text>
        <r>
          <rPr>
            <sz val="9"/>
            <color indexed="81"/>
            <rFont val="Tahoma"/>
            <family val="2"/>
          </rPr>
          <t>the power density is evenly distributed over the surface of a sphere centered on the antenna</t>
        </r>
      </text>
    </comment>
  </commentList>
</comments>
</file>

<file path=xl/sharedStrings.xml><?xml version="1.0" encoding="utf-8"?>
<sst xmlns="http://schemas.openxmlformats.org/spreadsheetml/2006/main" count="220" uniqueCount="168">
  <si>
    <t>Band</t>
  </si>
  <si>
    <t>Frequency</t>
  </si>
  <si>
    <t>Wavelength</t>
  </si>
  <si>
    <t>Propagation via</t>
  </si>
  <si>
    <t>ELF</t>
  </si>
  <si>
    <t>Extremely Low Frequency</t>
  </si>
  <si>
    <t>3–30 Hz</t>
  </si>
  <si>
    <t>10,000-100,000 km</t>
  </si>
  <si>
    <t>SLF</t>
  </si>
  <si>
    <t>Super Low Frequency</t>
  </si>
  <si>
    <t>30–300 Hz</t>
  </si>
  <si>
    <t>10,000-1,000 km</t>
  </si>
  <si>
    <t>ULF</t>
  </si>
  <si>
    <t>Ultra Low Frequency</t>
  </si>
  <si>
    <t>0.3–3 kHz (300–3,000 Hz)</t>
  </si>
  <si>
    <t>1,000–100 km</t>
  </si>
  <si>
    <t>VLF</t>
  </si>
  <si>
    <t>Very Low Frequency</t>
  </si>
  <si>
    <t>3–30 kHz (3,000–30,000 Hz)</t>
  </si>
  <si>
    <t>100–10 km</t>
  </si>
  <si>
    <t>Guided between the earth and the ionosphere.</t>
  </si>
  <si>
    <t>LF</t>
  </si>
  <si>
    <t>Low Frequency</t>
  </si>
  <si>
    <t>30–300 kHz (30,000–300,000 Hz)</t>
  </si>
  <si>
    <t>10–1 km</t>
  </si>
  <si>
    <t>Guided between the earth and the D layer of the ionosphere.</t>
  </si>
  <si>
    <t>Surface waves.</t>
  </si>
  <si>
    <t>MF</t>
  </si>
  <si>
    <t>Medium Frequency</t>
  </si>
  <si>
    <t>300–3000 kHz (300,000–3,000,000 Hz)</t>
  </si>
  <si>
    <t>1000–100 m</t>
  </si>
  <si>
    <t>E, F layer ionospheric refraction at night, when D layer absorption weakens.</t>
  </si>
  <si>
    <t>HF</t>
  </si>
  <si>
    <t>High Frequency (Short Wave)</t>
  </si>
  <si>
    <t>3–30 MHz (3,000,000–30,000,000 Hz)</t>
  </si>
  <si>
    <t>100–10 m</t>
  </si>
  <si>
    <t>E layer ionospheric refraction.</t>
  </si>
  <si>
    <t>F1, F2 layer ionospheric refraction.</t>
  </si>
  <si>
    <t>VHF</t>
  </si>
  <si>
    <t>Very High Frequency</t>
  </si>
  <si>
    <t>30–300 MHz (30,000,000–300,000,000 Hz)</t>
  </si>
  <si>
    <t>10–1 m</t>
  </si>
  <si>
    <t>Infrequent E ionospheric (Es) refraction. Uncommonly F2 layer ionospheric refraction during high sunspot activity up to 50 MHz and rarely to 80 MHz. Generally direct wave. Sometimes tropospheric ducting or meteor scatter</t>
  </si>
  <si>
    <t>UHF</t>
  </si>
  <si>
    <t>Ultra High Frequency</t>
  </si>
  <si>
    <t>300–3000 MHz (300,000,000–3,000,000,000 Hz)</t>
  </si>
  <si>
    <t>100–10 cm</t>
  </si>
  <si>
    <t>Direct wave. Sometimes tropospheric ducting.</t>
  </si>
  <si>
    <t>SHF</t>
  </si>
  <si>
    <t>Super High Frequency</t>
  </si>
  <si>
    <t>3–30 GHz (3,000,000,000–30,000,000,000 Hz)</t>
  </si>
  <si>
    <t>10–1 cm</t>
  </si>
  <si>
    <t>Direct wave. Sometimes rain scatter.</t>
  </si>
  <si>
    <t>EHF</t>
  </si>
  <si>
    <t>Extremely High Frequency</t>
  </si>
  <si>
    <t>30–300 GHz (30,000,000,000–300,000,000,000 Hz)</t>
  </si>
  <si>
    <t>10–1 mm</t>
  </si>
  <si>
    <t>Direct wave limited by absorption.</t>
  </si>
  <si>
    <t>THF</t>
  </si>
  <si>
    <t>Tremendously High frequency</t>
  </si>
  <si>
    <t>0.3–3 THz (300,000,000,000–3,000,000,000,000 Hz)</t>
  </si>
  <si>
    <t>1–0.1 mm</t>
  </si>
  <si>
    <t>License</t>
  </si>
  <si>
    <t>Technician</t>
  </si>
  <si>
    <t>Free Space Propagation</t>
  </si>
  <si>
    <t>Transmitter Power (W)</t>
  </si>
  <si>
    <t>d</t>
  </si>
  <si>
    <t>distance from antenna (diameter of isotrophic antenna buffer)</t>
  </si>
  <si>
    <t>area of power distribution</t>
  </si>
  <si>
    <t>power flux density</t>
  </si>
  <si>
    <t>Power at receiving antenna</t>
  </si>
  <si>
    <t>capture area of receiving antenna (effective aperture)</t>
  </si>
  <si>
    <r>
      <t>P</t>
    </r>
    <r>
      <rPr>
        <vertAlign val="subscript"/>
        <sz val="12"/>
        <color theme="1"/>
        <rFont val="Calibri"/>
        <family val="2"/>
        <scheme val="minor"/>
      </rPr>
      <t>t</t>
    </r>
  </si>
  <si>
    <r>
      <t>4π d</t>
    </r>
    <r>
      <rPr>
        <vertAlign val="superscript"/>
        <sz val="12"/>
        <color theme="1"/>
        <rFont val="Calibri"/>
        <family val="2"/>
        <scheme val="minor"/>
      </rPr>
      <t>2</t>
    </r>
  </si>
  <si>
    <r>
      <t>P</t>
    </r>
    <r>
      <rPr>
        <vertAlign val="subscript"/>
        <sz val="12"/>
        <color theme="1"/>
        <rFont val="Calibri"/>
        <family val="2"/>
        <scheme val="minor"/>
      </rPr>
      <t>r</t>
    </r>
  </si>
  <si>
    <r>
      <t>A</t>
    </r>
    <r>
      <rPr>
        <vertAlign val="subscript"/>
        <sz val="12"/>
        <color theme="1"/>
        <rFont val="Calibri"/>
        <family val="2"/>
        <scheme val="minor"/>
      </rPr>
      <t>r</t>
    </r>
  </si>
  <si>
    <r>
      <t>P</t>
    </r>
    <r>
      <rPr>
        <vertAlign val="subscript"/>
        <sz val="12"/>
        <color theme="1"/>
        <rFont val="Calibri"/>
        <family val="2"/>
        <scheme val="minor"/>
      </rPr>
      <t xml:space="preserve">r </t>
    </r>
    <r>
      <rPr>
        <sz val="12"/>
        <color theme="1"/>
        <rFont val="Calibri"/>
        <family val="2"/>
        <scheme val="minor"/>
      </rPr>
      <t>= sA</t>
    </r>
    <r>
      <rPr>
        <vertAlign val="subscript"/>
        <sz val="12"/>
        <color theme="1"/>
        <rFont val="Calibri"/>
        <family val="2"/>
        <scheme val="minor"/>
      </rPr>
      <t>r</t>
    </r>
  </si>
  <si>
    <t>power that can be delivered to receiver (assuming no loss)</t>
  </si>
  <si>
    <t>λ</t>
  </si>
  <si>
    <t>Formula</t>
  </si>
  <si>
    <t>Free Space Path Loss between isotrophic antennas</t>
  </si>
  <si>
    <t>MHz</t>
  </si>
  <si>
    <t>Meters</t>
  </si>
  <si>
    <t>variable (cell by cell)</t>
  </si>
  <si>
    <t>capture area, or effective aperture of isotrophic receiving antenna</t>
  </si>
  <si>
    <t>watts</t>
  </si>
  <si>
    <t>square meters</t>
  </si>
  <si>
    <t>combining equations 1 &amp; 3, into 2 for the received power</t>
  </si>
  <si>
    <t>watts lost, or spread out</t>
  </si>
  <si>
    <r>
      <t>A</t>
    </r>
    <r>
      <rPr>
        <vertAlign val="subscript"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 xml:space="preserve"> = ( </t>
    </r>
    <r>
      <rPr>
        <sz val="12"/>
        <color theme="1"/>
        <rFont val="Calibri"/>
        <family val="2"/>
      </rPr>
      <t>λ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 xml:space="preserve"> / 4 π)</t>
    </r>
  </si>
  <si>
    <r>
      <t>P</t>
    </r>
    <r>
      <rPr>
        <vertAlign val="subscript"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 xml:space="preserve"> = P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( </t>
    </r>
    <r>
      <rPr>
        <sz val="12"/>
        <color theme="1"/>
        <rFont val="Calibri"/>
        <family val="2"/>
      </rPr>
      <t>λ/4π d )</t>
    </r>
  </si>
  <si>
    <r>
      <t>P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- P</t>
    </r>
    <r>
      <rPr>
        <vertAlign val="subscript"/>
        <sz val="12"/>
        <color theme="1"/>
        <rFont val="Calibri"/>
        <family val="2"/>
        <scheme val="minor"/>
      </rPr>
      <t>r</t>
    </r>
  </si>
  <si>
    <r>
      <t>L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= ( 4π / c )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f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d</t>
    </r>
    <r>
      <rPr>
        <vertAlign val="superscript"/>
        <sz val="12"/>
        <color theme="1"/>
        <rFont val="Calibri"/>
        <family val="2"/>
        <scheme val="minor"/>
      </rPr>
      <t>2</t>
    </r>
  </si>
  <si>
    <t>Pr_freeSpace</t>
  </si>
  <si>
    <t>100 * ( 1.100412655 / ( ( 4 * 3.141592654 ) / "platform_ed" ) )</t>
  </si>
  <si>
    <t>output</t>
  </si>
  <si>
    <t>formula</t>
  </si>
  <si>
    <t>Raster Calculator</t>
  </si>
  <si>
    <r>
      <t>Loss Path (L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)</t>
    </r>
  </si>
  <si>
    <r>
      <t>L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= P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- P</t>
    </r>
    <r>
      <rPr>
        <vertAlign val="subscript"/>
        <sz val="12"/>
        <color theme="1"/>
        <rFont val="Calibri"/>
        <family val="2"/>
        <scheme val="minor"/>
      </rPr>
      <t>r</t>
    </r>
  </si>
  <si>
    <r>
      <t>s = ( P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/ 4π d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)</t>
    </r>
  </si>
  <si>
    <t>The free space path loss equation is more usefully expressed logarithmically:</t>
  </si>
  <si>
    <r>
      <rPr>
        <i/>
        <sz val="12"/>
        <color theme="1"/>
        <rFont val="Calibri"/>
        <family val="2"/>
        <scheme val="minor"/>
      </rPr>
      <t>L</t>
    </r>
    <r>
      <rPr>
        <i/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= 32.4 + 20log</t>
    </r>
    <r>
      <rPr>
        <i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 xml:space="preserve"> + 20log </t>
    </r>
    <r>
      <rPr>
        <i/>
        <sz val="12"/>
        <color theme="1"/>
        <rFont val="Calibri"/>
        <family val="2"/>
        <scheme val="minor"/>
      </rPr>
      <t>d dB</t>
    </r>
  </si>
  <si>
    <t>or</t>
  </si>
  <si>
    <r>
      <rPr>
        <i/>
        <sz val="12"/>
        <color theme="1"/>
        <rFont val="Calibri"/>
        <family val="2"/>
        <scheme val="minor"/>
      </rPr>
      <t>L</t>
    </r>
    <r>
      <rPr>
        <i/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= 36.6 + 20log</t>
    </r>
    <r>
      <rPr>
        <i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 xml:space="preserve"> + 20log </t>
    </r>
    <r>
      <rPr>
        <i/>
        <sz val="12"/>
        <color theme="1"/>
        <rFont val="Calibri"/>
        <family val="2"/>
        <scheme val="minor"/>
      </rPr>
      <t>d dB</t>
    </r>
  </si>
  <si>
    <r>
      <rPr>
        <i/>
        <sz val="12"/>
        <color theme="1"/>
        <rFont val="Calibri"/>
        <family val="2"/>
        <scheme val="minor"/>
      </rPr>
      <t>P</t>
    </r>
    <r>
      <rPr>
        <i/>
        <vertAlign val="subscript"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P</t>
    </r>
    <r>
      <rPr>
        <i/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family val="2"/>
        <scheme val="minor"/>
      </rPr>
      <t>L</t>
    </r>
    <r>
      <rPr>
        <i/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+ </t>
    </r>
    <r>
      <rPr>
        <i/>
        <sz val="12"/>
        <color theme="1"/>
        <rFont val="Calibri"/>
        <family val="2"/>
        <scheme val="minor"/>
      </rPr>
      <t>G</t>
    </r>
    <r>
      <rPr>
        <i/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+ </t>
    </r>
    <r>
      <rPr>
        <i/>
        <sz val="12"/>
        <color theme="1"/>
        <rFont val="Calibri"/>
        <family val="2"/>
        <scheme val="minor"/>
      </rPr>
      <t>G</t>
    </r>
    <r>
      <rPr>
        <i/>
        <vertAlign val="subscript"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 xml:space="preserve"> -</t>
    </r>
    <r>
      <rPr>
        <i/>
        <sz val="12"/>
        <color theme="1"/>
        <rFont val="Calibri"/>
        <family val="2"/>
        <scheme val="minor"/>
      </rPr>
      <t>L</t>
    </r>
    <r>
      <rPr>
        <i/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 - </t>
    </r>
    <r>
      <rPr>
        <i/>
        <sz val="12"/>
        <color theme="1"/>
        <rFont val="Calibri"/>
        <family val="2"/>
        <scheme val="minor"/>
      </rPr>
      <t>L</t>
    </r>
    <r>
      <rPr>
        <i/>
        <vertAlign val="subscript"/>
        <sz val="12"/>
        <color theme="1"/>
        <rFont val="Calibri"/>
        <family val="2"/>
        <scheme val="minor"/>
      </rPr>
      <t>r</t>
    </r>
  </si>
  <si>
    <r>
      <t>P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 = transmitter power output (dBm or dBW, same units as Pr)</t>
    </r>
  </si>
  <si>
    <r>
      <t>L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 = free space path loss between isotropic antennas (dB)</t>
    </r>
  </si>
  <si>
    <r>
      <t>G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 = transmit antenna gain (dBi)</t>
    </r>
  </si>
  <si>
    <r>
      <t>G</t>
    </r>
    <r>
      <rPr>
        <vertAlign val="subscript"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 = receive antenna gain (dBi)</t>
    </r>
  </si>
  <si>
    <r>
      <t>L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> = transmission line loss between transmitter and transmit antenna (dB)</t>
    </r>
  </si>
  <si>
    <r>
      <t>L</t>
    </r>
    <r>
      <rPr>
        <vertAlign val="subscript"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 = transmission line loss between receive antenna and receiver input (dB)</t>
    </r>
  </si>
  <si>
    <t>=36.6+LOG(D3,20)+LOG(3000,20)</t>
  </si>
  <si>
    <r>
      <t>(</t>
    </r>
    <r>
      <rPr>
        <i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 xml:space="preserve"> in MHz, </t>
    </r>
    <r>
      <rPr>
        <i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in </t>
    </r>
    <r>
      <rPr>
        <u/>
        <sz val="12"/>
        <color theme="1"/>
        <rFont val="Calibri"/>
        <family val="2"/>
        <scheme val="minor"/>
      </rPr>
      <t>miles</t>
    </r>
    <r>
      <rPr>
        <sz val="12"/>
        <color theme="1"/>
        <rFont val="Calibri"/>
        <family val="2"/>
        <scheme val="minor"/>
      </rPr>
      <t>)</t>
    </r>
  </si>
  <si>
    <r>
      <t>(</t>
    </r>
    <r>
      <rPr>
        <i/>
        <sz val="12"/>
        <color theme="1"/>
        <rFont val="Calibri"/>
        <family val="2"/>
        <scheme val="minor"/>
      </rPr>
      <t>f</t>
    </r>
    <r>
      <rPr>
        <sz val="12"/>
        <color theme="1"/>
        <rFont val="Calibri"/>
        <family val="2"/>
        <scheme val="minor"/>
      </rPr>
      <t xml:space="preserve"> in MHz, </t>
    </r>
    <r>
      <rPr>
        <i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in </t>
    </r>
    <r>
      <rPr>
        <u/>
        <sz val="12"/>
        <color theme="1"/>
        <rFont val="Calibri"/>
        <family val="2"/>
        <scheme val="minor"/>
      </rPr>
      <t>km</t>
    </r>
    <r>
      <rPr>
        <sz val="12"/>
        <color theme="1"/>
        <rFont val="Calibri"/>
        <family val="2"/>
        <scheme val="minor"/>
      </rPr>
      <t>)</t>
    </r>
  </si>
  <si>
    <t>dB</t>
  </si>
  <si>
    <r>
      <t>L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= </t>
    </r>
  </si>
  <si>
    <r>
      <rPr>
        <i/>
        <sz val="11"/>
        <color rgb="FF333333"/>
        <rFont val="Arial"/>
        <family val="2"/>
      </rPr>
      <t xml:space="preserve">f </t>
    </r>
    <r>
      <rPr>
        <sz val="11"/>
        <color rgb="FF333333"/>
        <rFont val="Arial"/>
        <family val="2"/>
      </rPr>
      <t xml:space="preserve"> = </t>
    </r>
  </si>
  <si>
    <t>radiating frequency</t>
  </si>
  <si>
    <r>
      <rPr>
        <i/>
        <sz val="11"/>
        <color rgb="FF333333"/>
        <rFont val="Arial"/>
        <family val="2"/>
      </rPr>
      <t>d</t>
    </r>
    <r>
      <rPr>
        <sz val="11"/>
        <color rgb="FF333333"/>
        <rFont val="Arial"/>
        <family val="2"/>
      </rPr>
      <t xml:space="preserve"> = </t>
    </r>
  </si>
  <si>
    <t xml:space="preserve">Formula:  </t>
  </si>
  <si>
    <t>Another Method</t>
  </si>
  <si>
    <t>distance from antenna (meters)</t>
  </si>
  <si>
    <r>
      <t>G</t>
    </r>
    <r>
      <rPr>
        <vertAlign val="subscript"/>
        <sz val="12"/>
        <color theme="1"/>
        <rFont val="Calibri"/>
        <family val="2"/>
        <scheme val="minor"/>
      </rPr>
      <t>t</t>
    </r>
    <r>
      <rPr>
        <sz val="12"/>
        <color theme="1"/>
        <rFont val="Calibri"/>
        <family val="2"/>
        <scheme val="minor"/>
      </rPr>
      <t xml:space="preserve"> = </t>
    </r>
  </si>
  <si>
    <r>
      <t>G</t>
    </r>
    <r>
      <rPr>
        <vertAlign val="subscript"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 xml:space="preserve"> = </t>
    </r>
  </si>
  <si>
    <t>transmit antenna gain (dB)</t>
  </si>
  <si>
    <t>receive antenna gain (dB)</t>
  </si>
  <si>
    <t>or 20 log10(d) + 20 log10(f) + 32.44</t>
  </si>
  <si>
    <t>Isotrophic Antenna</t>
  </si>
  <si>
    <t>Intensity of power = (Pt/4 * pi() * d2)</t>
  </si>
  <si>
    <r>
      <t>P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(power W)</t>
    </r>
  </si>
  <si>
    <t>d (distance M)</t>
  </si>
  <si>
    <t>FSPL_LOG01</t>
  </si>
  <si>
    <t>FSPL_LOG02</t>
  </si>
  <si>
    <t>FSPL_InverseSquare</t>
  </si>
  <si>
    <t>Method</t>
  </si>
  <si>
    <t>Inverse-Square</t>
  </si>
  <si>
    <t>FSPL = 20 log10(d) + 20 log10(f) + 20 log10 (4π/c) - GTx - GRx</t>
  </si>
  <si>
    <t>Wavelength (meters = 300 divided by frequency in MHz) (300M meters being speed of light)</t>
  </si>
  <si>
    <t>derived from cell in Eucidean Distance raster</t>
  </si>
  <si>
    <t>FILL IN YELLOW</t>
  </si>
  <si>
    <t>=(300/D15)</t>
  </si>
  <si>
    <t>=(4*PI())*(D18^2)</t>
  </si>
  <si>
    <t>=D17/D18</t>
  </si>
  <si>
    <t>=D20*D24</t>
  </si>
  <si>
    <t>=(D16^2) / (4*PI())</t>
  </si>
  <si>
    <t>=D17 * ( D16 / (4*PI() * D18))</t>
  </si>
  <si>
    <t>Transmitting Frequency (MHz)</t>
  </si>
  <si>
    <t>radiating frequency (MHz)</t>
  </si>
  <si>
    <t xml:space="preserve">FSPL (dB)= </t>
  </si>
  <si>
    <r>
      <t>FSPL (dB)                                                           10 log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((4π d f)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</si>
  <si>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distance from antenna (kilometers)</t>
  </si>
  <si>
    <t>wrong answer</t>
  </si>
  <si>
    <t>Lp Constant (varies with Frequency mesurement units)</t>
  </si>
  <si>
    <t>FSPL_LOG03</t>
  </si>
  <si>
    <t>Formul</t>
  </si>
  <si>
    <t xml:space="preserve">20 log10(d) + 20 log10(f) + &lt;constant&gt; </t>
  </si>
  <si>
    <t>where constant equals</t>
  </si>
  <si>
    <t>d,f in meter, kilohertz use -87.55</t>
  </si>
  <si>
    <t>d,f in meters &amp; megahertz use -27.55</t>
  </si>
  <si>
    <t>d,f in kilometers &amp; megahertz use 32.44</t>
  </si>
  <si>
    <t>d,f in km and gigahertz, use 92.45</t>
  </si>
  <si>
    <t>distance</t>
  </si>
  <si>
    <t>frequency</t>
  </si>
  <si>
    <t>distance units</t>
  </si>
  <si>
    <t>frequency units</t>
  </si>
  <si>
    <t>meters</t>
  </si>
  <si>
    <t>megahertz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</si>
</sst>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1"/>
      <color rgb="FF333333"/>
      <name val="Arial"/>
      <family val="2"/>
    </font>
    <font>
      <i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333333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FF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quotePrefix="1"/>
    <xf numFmtId="0" fontId="8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3" fillId="0" borderId="0" xfId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3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quotePrefix="1" applyFont="1" applyAlignment="1">
      <alignment vertical="top"/>
    </xf>
    <xf numFmtId="3" fontId="2" fillId="3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top"/>
    </xf>
    <xf numFmtId="0" fontId="8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3" borderId="0" xfId="0" applyNumberFormat="1" applyFill="1" applyAlignment="1">
      <alignment horizontal="left"/>
    </xf>
    <xf numFmtId="0" fontId="2" fillId="0" borderId="0" xfId="0" applyFont="1" applyAlignment="1">
      <alignment horizontal="right" vertical="top" wrapText="1"/>
    </xf>
    <xf numFmtId="0" fontId="1" fillId="0" borderId="0" xfId="1"/>
    <xf numFmtId="0" fontId="12" fillId="0" borderId="0" xfId="0" applyFont="1"/>
    <xf numFmtId="0" fontId="20" fillId="4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top" wrapText="1"/>
    </xf>
    <xf numFmtId="0" fontId="16" fillId="0" borderId="0" xfId="0" applyFont="1"/>
    <xf numFmtId="0" fontId="15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2" fillId="6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 indent="1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379095</xdr:colOff>
      <xdr:row>2</xdr:row>
      <xdr:rowOff>169545</xdr:rowOff>
    </xdr:from>
    <xdr:to>
      <xdr:col>18</xdr:col>
      <xdr:colOff>303871</xdr:colOff>
      <xdr:row>26</xdr:row>
      <xdr:rowOff>16540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E79C13-522E-4F70-9956-2D36E7B3D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5970" y="531495"/>
          <a:ext cx="7449526" cy="46133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114300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92A8F185-F870-487E-973F-FA9D3B191586}"/>
            </a:ext>
          </a:extLst>
        </xdr:cNvPr>
        <xdr:cNvSpPr>
          <a:spLocks noChangeAspect="1" noChangeArrowheads="1"/>
        </xdr:cNvSpPr>
      </xdr:nvSpPr>
      <xdr:spPr bwMode="auto">
        <a:xfrm>
          <a:off x="1122997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304800</xdr:colOff>
      <xdr:row>35</xdr:row>
      <xdr:rowOff>114300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C843B5BC-791E-4F0B-83E4-8240B968B41D}"/>
            </a:ext>
          </a:extLst>
        </xdr:cNvPr>
        <xdr:cNvSpPr>
          <a:spLocks noChangeAspect="1" noChangeArrowheads="1"/>
        </xdr:cNvSpPr>
      </xdr:nvSpPr>
      <xdr:spPr bwMode="auto">
        <a:xfrm>
          <a:off x="11229975" y="340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588645</xdr:colOff>
      <xdr:row>26</xdr:row>
      <xdr:rowOff>186690</xdr:rowOff>
    </xdr:from>
    <xdr:to>
      <xdr:col>18</xdr:col>
      <xdr:colOff>514936</xdr:colOff>
      <xdr:row>48</xdr:row>
      <xdr:rowOff>131249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47BDF3-450C-4EB6-81A2-B92DC850D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6320" y="5311140"/>
          <a:ext cx="8656906" cy="39660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asternack.com/t-calculator-fspl.aspx?gclid=Cj0KCQjw6uT4BRD5ARIsADwJQ1-fxetOMbeKDocslEB6Kv7_Gx6GFthonjlyWQOUnZ6lqZPbq43SxskaAucKEALw_wcB" TargetMode="External"/><Relationship Id="rId1" Type="http://schemas.openxmlformats.org/officeDocument/2006/relationships/hyperlink" Target="https://en.wikipedia.org/wiki/Free-space_path_los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tabSelected="1" workbookViewId="0">
      <selection activeCell="D21" sqref="D21"/>
    </sheetView>
  </sheetViews>
  <sheetFormatPr defaultRowHeight="14.4" x14ac:dyDescent="0.3"/>
  <cols>
    <col min="1" max="1" width="19" bestFit="1" customWidth="1"/>
    <col min="2" max="2" width="17.88671875" customWidth="1"/>
    <col min="3" max="3" width="55.109375" customWidth="1"/>
    <col min="4" max="4" width="25.5546875" customWidth="1"/>
    <col min="7" max="7" width="12" bestFit="1" customWidth="1"/>
  </cols>
  <sheetData>
    <row r="1" spans="1:5" x14ac:dyDescent="0.3">
      <c r="A1" s="21" t="s">
        <v>135</v>
      </c>
      <c r="B1" s="21" t="s">
        <v>95</v>
      </c>
      <c r="C1" s="21" t="s">
        <v>96</v>
      </c>
      <c r="D1" s="21" t="s">
        <v>97</v>
      </c>
    </row>
    <row r="2" spans="1:5" x14ac:dyDescent="0.3">
      <c r="A2" s="30" t="s">
        <v>134</v>
      </c>
      <c r="B2" s="21"/>
      <c r="C2" s="21"/>
      <c r="D2" s="21"/>
    </row>
    <row r="3" spans="1:5" ht="18" x14ac:dyDescent="0.4">
      <c r="A3" s="30" t="s">
        <v>134</v>
      </c>
      <c r="B3" t="s">
        <v>93</v>
      </c>
      <c r="C3" s="1" t="s">
        <v>90</v>
      </c>
      <c r="D3" t="s">
        <v>94</v>
      </c>
    </row>
    <row r="4" spans="1:5" x14ac:dyDescent="0.3">
      <c r="A4" s="30" t="s">
        <v>134</v>
      </c>
    </row>
    <row r="5" spans="1:5" x14ac:dyDescent="0.3">
      <c r="A5" s="29" t="s">
        <v>132</v>
      </c>
    </row>
    <row r="6" spans="1:5" x14ac:dyDescent="0.3">
      <c r="A6" s="29" t="s">
        <v>132</v>
      </c>
    </row>
    <row r="7" spans="1:5" ht="15.6" x14ac:dyDescent="0.3">
      <c r="A7" s="29" t="s">
        <v>132</v>
      </c>
      <c r="B7" s="3" t="s">
        <v>101</v>
      </c>
      <c r="C7" s="1"/>
    </row>
    <row r="8" spans="1:5" ht="18" x14ac:dyDescent="0.4">
      <c r="A8" s="29" t="s">
        <v>132</v>
      </c>
      <c r="B8" s="3"/>
      <c r="C8" s="1" t="s">
        <v>102</v>
      </c>
      <c r="D8" s="7" t="s">
        <v>114</v>
      </c>
    </row>
    <row r="9" spans="1:5" ht="18" x14ac:dyDescent="0.3">
      <c r="A9" s="29" t="s">
        <v>132</v>
      </c>
      <c r="B9" s="3"/>
      <c r="C9" s="5" t="s">
        <v>104</v>
      </c>
      <c r="D9" s="7" t="s">
        <v>113</v>
      </c>
    </row>
    <row r="10" spans="1:5" ht="15.6" x14ac:dyDescent="0.3">
      <c r="A10" s="29" t="s">
        <v>132</v>
      </c>
      <c r="B10" s="3"/>
      <c r="C10" s="5"/>
      <c r="D10" s="7"/>
    </row>
    <row r="11" spans="1:5" s="14" customFormat="1" ht="15.6" x14ac:dyDescent="0.3">
      <c r="A11" s="29" t="s">
        <v>132</v>
      </c>
      <c r="B11" s="16" t="s">
        <v>117</v>
      </c>
      <c r="C11" s="17" t="s">
        <v>118</v>
      </c>
      <c r="D11" s="18">
        <v>147.22999999999999</v>
      </c>
    </row>
    <row r="12" spans="1:5" ht="15.6" x14ac:dyDescent="0.3">
      <c r="A12" s="29" t="s">
        <v>132</v>
      </c>
      <c r="B12" s="16" t="s">
        <v>119</v>
      </c>
      <c r="C12" s="1" t="s">
        <v>151</v>
      </c>
      <c r="D12" s="14">
        <v>1000</v>
      </c>
    </row>
    <row r="13" spans="1:5" ht="18" x14ac:dyDescent="0.3">
      <c r="A13" s="29" t="s">
        <v>132</v>
      </c>
      <c r="B13" s="15" t="s">
        <v>116</v>
      </c>
      <c r="C13" s="7" t="s">
        <v>98</v>
      </c>
      <c r="D13" s="14">
        <f>ROUND(32.4+(20*LOG10(D11))+(20*LOG10(D12)),2)</f>
        <v>135.76</v>
      </c>
      <c r="E13" s="24" t="s">
        <v>152</v>
      </c>
    </row>
    <row r="14" spans="1:5" x14ac:dyDescent="0.3">
      <c r="A14" s="29" t="s">
        <v>132</v>
      </c>
      <c r="B14" s="3"/>
    </row>
    <row r="15" spans="1:5" x14ac:dyDescent="0.3">
      <c r="A15" s="29" t="s">
        <v>132</v>
      </c>
      <c r="B15" s="3"/>
      <c r="C15" s="13" t="s">
        <v>120</v>
      </c>
      <c r="D15" s="2" t="str">
        <f>CONCATENATE("32.4+(20*LOG10(",D11,"))+(20*LOG10(10))")</f>
        <v>32.4+(20*LOG10(147.23))+(20*LOG10(10))</v>
      </c>
    </row>
    <row r="16" spans="1:5" x14ac:dyDescent="0.3">
      <c r="A16" s="29" t="s">
        <v>132</v>
      </c>
    </row>
    <row r="17" spans="1:5" x14ac:dyDescent="0.3">
      <c r="A17" s="28" t="s">
        <v>133</v>
      </c>
      <c r="B17" s="3"/>
      <c r="C17" s="13"/>
      <c r="D17" s="2"/>
    </row>
    <row r="18" spans="1:5" x14ac:dyDescent="0.3">
      <c r="A18" s="28" t="s">
        <v>133</v>
      </c>
      <c r="B18" t="s">
        <v>121</v>
      </c>
      <c r="C18" s="20" t="s">
        <v>137</v>
      </c>
    </row>
    <row r="19" spans="1:5" x14ac:dyDescent="0.3">
      <c r="A19" s="28" t="s">
        <v>133</v>
      </c>
      <c r="C19" t="s">
        <v>127</v>
      </c>
    </row>
    <row r="20" spans="1:5" ht="15.6" x14ac:dyDescent="0.3">
      <c r="A20" s="28" t="s">
        <v>133</v>
      </c>
      <c r="B20" s="16" t="s">
        <v>117</v>
      </c>
      <c r="C20" s="17" t="s">
        <v>148</v>
      </c>
      <c r="D20" s="26">
        <v>147</v>
      </c>
    </row>
    <row r="21" spans="1:5" ht="15.6" x14ac:dyDescent="0.3">
      <c r="A21" s="28" t="s">
        <v>133</v>
      </c>
      <c r="B21" s="16" t="s">
        <v>119</v>
      </c>
      <c r="C21" s="1" t="s">
        <v>122</v>
      </c>
      <c r="D21" s="26">
        <v>1000</v>
      </c>
      <c r="E21" s="7"/>
    </row>
    <row r="22" spans="1:5" ht="18" x14ac:dyDescent="0.3">
      <c r="A22" s="28" t="s">
        <v>133</v>
      </c>
      <c r="B22" s="19" t="s">
        <v>123</v>
      </c>
      <c r="C22" s="7" t="s">
        <v>125</v>
      </c>
      <c r="D22" s="27">
        <v>0</v>
      </c>
    </row>
    <row r="23" spans="1:5" ht="18" x14ac:dyDescent="0.3">
      <c r="A23" s="28" t="s">
        <v>133</v>
      </c>
      <c r="B23" s="19" t="s">
        <v>124</v>
      </c>
      <c r="C23" s="7" t="s">
        <v>126</v>
      </c>
      <c r="D23" s="27">
        <v>0</v>
      </c>
    </row>
    <row r="24" spans="1:5" ht="15.6" x14ac:dyDescent="0.3">
      <c r="A24" s="28" t="s">
        <v>133</v>
      </c>
      <c r="C24" s="23" t="s">
        <v>153</v>
      </c>
      <c r="D24" s="14">
        <v>300</v>
      </c>
    </row>
    <row r="25" spans="1:5" x14ac:dyDescent="0.3">
      <c r="A25" s="28" t="s">
        <v>133</v>
      </c>
      <c r="C25" t="s">
        <v>149</v>
      </c>
      <c r="D25" s="14">
        <f>20*LOG10(D21)+20*LOG10(D20)+D24-D22-D23</f>
        <v>403.34634669496353</v>
      </c>
    </row>
    <row r="26" spans="1:5" x14ac:dyDescent="0.3">
      <c r="A26" s="28" t="s">
        <v>133</v>
      </c>
    </row>
    <row r="27" spans="1:5" ht="16.8" x14ac:dyDescent="0.35">
      <c r="A27" s="28" t="s">
        <v>133</v>
      </c>
      <c r="C27" t="s">
        <v>150</v>
      </c>
      <c r="D27" s="25">
        <f>20*LOG10((4*PI()*D21*D20)/D24)-D22-D23</f>
        <v>75.788118881012196</v>
      </c>
    </row>
    <row r="28" spans="1:5" x14ac:dyDescent="0.3">
      <c r="A28" t="s">
        <v>136</v>
      </c>
      <c r="B28" t="s">
        <v>128</v>
      </c>
      <c r="C28" s="20" t="s">
        <v>129</v>
      </c>
    </row>
    <row r="29" spans="1:5" ht="15.6" x14ac:dyDescent="0.35">
      <c r="A29" t="s">
        <v>136</v>
      </c>
      <c r="B29" s="13" t="s">
        <v>130</v>
      </c>
    </row>
    <row r="30" spans="1:5" x14ac:dyDescent="0.3">
      <c r="A30" t="s">
        <v>136</v>
      </c>
      <c r="B30" s="13" t="s">
        <v>131</v>
      </c>
    </row>
    <row r="31" spans="1:5" x14ac:dyDescent="0.3">
      <c r="A31" t="s">
        <v>136</v>
      </c>
    </row>
    <row r="32" spans="1:5" x14ac:dyDescent="0.3">
      <c r="A32" s="32" t="s">
        <v>154</v>
      </c>
      <c r="B32" t="s">
        <v>155</v>
      </c>
      <c r="C32" t="s">
        <v>156</v>
      </c>
    </row>
    <row r="33" spans="1:4" x14ac:dyDescent="0.3">
      <c r="A33" s="32" t="s">
        <v>154</v>
      </c>
      <c r="C33" s="13" t="s">
        <v>162</v>
      </c>
      <c r="D33" s="27">
        <v>1000</v>
      </c>
    </row>
    <row r="34" spans="1:4" x14ac:dyDescent="0.3">
      <c r="A34" s="32" t="s">
        <v>154</v>
      </c>
      <c r="C34" s="13" t="s">
        <v>164</v>
      </c>
      <c r="D34" s="27" t="s">
        <v>166</v>
      </c>
    </row>
    <row r="35" spans="1:4" x14ac:dyDescent="0.3">
      <c r="A35" s="32" t="s">
        <v>154</v>
      </c>
      <c r="C35" s="13" t="s">
        <v>163</v>
      </c>
      <c r="D35" s="27">
        <v>147.22999999999999</v>
      </c>
    </row>
    <row r="36" spans="1:4" x14ac:dyDescent="0.3">
      <c r="A36" s="32" t="s">
        <v>154</v>
      </c>
      <c r="C36" s="13" t="s">
        <v>165</v>
      </c>
      <c r="D36" s="27" t="s">
        <v>167</v>
      </c>
    </row>
    <row r="37" spans="1:4" x14ac:dyDescent="0.3">
      <c r="A37" s="32" t="s">
        <v>154</v>
      </c>
      <c r="D37">
        <f>20*LOG10(D33) + 20*LOG10(D35) + (D42)</f>
        <v>75.809926241737614</v>
      </c>
    </row>
    <row r="38" spans="1:4" x14ac:dyDescent="0.3">
      <c r="A38" s="32" t="s">
        <v>154</v>
      </c>
      <c r="C38" t="s">
        <v>157</v>
      </c>
    </row>
    <row r="39" spans="1:4" x14ac:dyDescent="0.3">
      <c r="A39" s="32" t="s">
        <v>154</v>
      </c>
      <c r="C39" s="31" t="s">
        <v>161</v>
      </c>
    </row>
    <row r="40" spans="1:4" x14ac:dyDescent="0.3">
      <c r="A40" s="32" t="s">
        <v>154</v>
      </c>
      <c r="C40" s="31" t="s">
        <v>158</v>
      </c>
    </row>
    <row r="41" spans="1:4" x14ac:dyDescent="0.3">
      <c r="A41" s="32" t="s">
        <v>154</v>
      </c>
      <c r="C41" s="31" t="s">
        <v>159</v>
      </c>
    </row>
    <row r="42" spans="1:4" x14ac:dyDescent="0.3">
      <c r="A42" s="32" t="s">
        <v>154</v>
      </c>
      <c r="C42" s="31" t="s">
        <v>160</v>
      </c>
      <c r="D42">
        <f>IF(AND(D34="meters",D36="megahertz"),-27.55,IF(AND(D34="kilometers",D36="gigahertz"),92.45,IF(AND(D34="meters",D36="kilohertz"),-87.55,IF(AND(D34="kilometers",D36="megahertz"),32.44,"N/A"))))</f>
        <v>-27.55</v>
      </c>
    </row>
  </sheetData>
  <autoFilter ref="A1:D42" xr:uid="{4DFF4FBE-9248-45EB-B0A4-A27DAF075C22}"/>
  <dataValidations count="2">
    <dataValidation type="list" allowBlank="1" showInputMessage="1" showErrorMessage="1" sqref="D34" xr:uid="{53F3DA24-8752-4258-8F0E-454EC7ACADCA}">
      <formula1>"meters, kilometers"</formula1>
    </dataValidation>
    <dataValidation type="list" allowBlank="1" showInputMessage="1" showErrorMessage="1" sqref="D36" xr:uid="{75598B56-3DA5-4C7B-9C9B-0F659F1EC562}">
      <formula1>"kilohertz, megahertz, gigahertz"</formula1>
    </dataValidation>
  </dataValidations>
  <hyperlinks>
    <hyperlink ref="C28" r:id="rId1" xr:uid="{4A665922-D560-4F77-B717-F4EE3CDF2B82}"/>
    <hyperlink ref="C18" r:id="rId2" xr:uid="{6F8BA346-54B1-47C7-ADF0-D246DA0504F8}"/>
  </hyperlinks>
  <pageMargins left="0.7" right="0.7" top="0.75" bottom="0.75" header="0.3" footer="0.3"/>
  <pageSetup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8"/>
  <sheetViews>
    <sheetView workbookViewId="0">
      <selection activeCell="D5" sqref="D5"/>
    </sheetView>
  </sheetViews>
  <sheetFormatPr defaultColWidth="9.109375" defaultRowHeight="15.6" x14ac:dyDescent="0.3"/>
  <cols>
    <col min="1" max="1" width="11.44140625" style="4" bestFit="1" customWidth="1"/>
    <col min="2" max="2" width="39.88671875" style="5" customWidth="1"/>
    <col min="3" max="3" width="51.5546875" style="7" customWidth="1"/>
    <col min="4" max="4" width="17.109375" style="5" bestFit="1" customWidth="1"/>
    <col min="5" max="5" width="41.5546875" style="5" customWidth="1"/>
    <col min="6" max="6" width="30.44140625" style="5" bestFit="1" customWidth="1"/>
    <col min="7" max="16384" width="9.109375" style="1"/>
  </cols>
  <sheetData>
    <row r="1" spans="1:6" x14ac:dyDescent="0.3">
      <c r="A1" s="12" t="s">
        <v>101</v>
      </c>
    </row>
    <row r="2" spans="1:6" ht="18" x14ac:dyDescent="0.3">
      <c r="B2" s="5" t="s">
        <v>102</v>
      </c>
      <c r="C2" s="7" t="s">
        <v>114</v>
      </c>
    </row>
    <row r="3" spans="1:6" x14ac:dyDescent="0.3">
      <c r="A3" s="4" t="s">
        <v>103</v>
      </c>
    </row>
    <row r="4" spans="1:6" ht="18" x14ac:dyDescent="0.3">
      <c r="B4" s="5" t="s">
        <v>104</v>
      </c>
      <c r="C4" s="7" t="s">
        <v>113</v>
      </c>
      <c r="D4" s="5">
        <f>36.6+LOG(D15,20)+LOG(3000,20)</f>
        <v>40.938960351122077</v>
      </c>
      <c r="E4" s="5" t="s">
        <v>115</v>
      </c>
      <c r="F4" s="10" t="s">
        <v>112</v>
      </c>
    </row>
    <row r="6" spans="1:6" ht="33.6" x14ac:dyDescent="0.3">
      <c r="B6" s="5" t="s">
        <v>105</v>
      </c>
      <c r="C6" s="7" t="s">
        <v>106</v>
      </c>
    </row>
    <row r="7" spans="1:6" ht="33.6" x14ac:dyDescent="0.3">
      <c r="C7" s="7" t="s">
        <v>107</v>
      </c>
    </row>
    <row r="8" spans="1:6" ht="18" x14ac:dyDescent="0.3">
      <c r="C8" s="7" t="s">
        <v>108</v>
      </c>
    </row>
    <row r="9" spans="1:6" ht="18" x14ac:dyDescent="0.3">
      <c r="C9" s="7" t="s">
        <v>109</v>
      </c>
    </row>
    <row r="10" spans="1:6" ht="33.6" x14ac:dyDescent="0.3">
      <c r="C10" s="7" t="s">
        <v>110</v>
      </c>
    </row>
    <row r="11" spans="1:6" ht="33.6" x14ac:dyDescent="0.3">
      <c r="C11" s="7" t="s">
        <v>111</v>
      </c>
    </row>
    <row r="13" spans="1:6" x14ac:dyDescent="0.3">
      <c r="C13" s="6"/>
    </row>
    <row r="14" spans="1:6" x14ac:dyDescent="0.3">
      <c r="A14" s="4" t="s">
        <v>79</v>
      </c>
      <c r="B14" s="5" t="s">
        <v>64</v>
      </c>
      <c r="D14" s="22" t="s">
        <v>140</v>
      </c>
    </row>
    <row r="15" spans="1:6" x14ac:dyDescent="0.3">
      <c r="C15" s="7" t="s">
        <v>147</v>
      </c>
      <c r="D15" s="8">
        <v>147.22999999999999</v>
      </c>
      <c r="E15" s="5" t="s">
        <v>81</v>
      </c>
    </row>
    <row r="16" spans="1:6" ht="31.2" x14ac:dyDescent="0.3">
      <c r="B16" s="5" t="s">
        <v>78</v>
      </c>
      <c r="C16" s="7" t="s">
        <v>138</v>
      </c>
      <c r="D16" s="9">
        <f>(300/D15)</f>
        <v>2.0376282007742987</v>
      </c>
      <c r="E16" s="5" t="s">
        <v>82</v>
      </c>
      <c r="F16" s="10" t="s">
        <v>141</v>
      </c>
    </row>
    <row r="17" spans="1:6" ht="18" x14ac:dyDescent="0.3">
      <c r="B17" s="5" t="s">
        <v>72</v>
      </c>
      <c r="C17" s="7" t="s">
        <v>65</v>
      </c>
      <c r="D17" s="8">
        <v>5</v>
      </c>
    </row>
    <row r="18" spans="1:6" ht="31.2" x14ac:dyDescent="0.3">
      <c r="B18" s="5" t="s">
        <v>66</v>
      </c>
      <c r="C18" s="7" t="s">
        <v>67</v>
      </c>
      <c r="D18" s="11">
        <v>1000</v>
      </c>
      <c r="E18" s="5" t="s">
        <v>83</v>
      </c>
      <c r="F18" s="5" t="s">
        <v>139</v>
      </c>
    </row>
    <row r="19" spans="1:6" ht="17.399999999999999" x14ac:dyDescent="0.3">
      <c r="B19" s="5" t="s">
        <v>73</v>
      </c>
      <c r="C19" s="7" t="s">
        <v>68</v>
      </c>
      <c r="D19" s="9">
        <f>(4*PI())*(D18^2)</f>
        <v>12566370.614359172</v>
      </c>
      <c r="E19" s="5" t="s">
        <v>86</v>
      </c>
      <c r="F19" s="10" t="s">
        <v>142</v>
      </c>
    </row>
    <row r="20" spans="1:6" ht="18" x14ac:dyDescent="0.3">
      <c r="A20" s="4">
        <v>1</v>
      </c>
      <c r="B20" s="5" t="s">
        <v>100</v>
      </c>
      <c r="C20" s="7" t="s">
        <v>69</v>
      </c>
      <c r="D20" s="5">
        <f>D17/D18</f>
        <v>5.0000000000000001E-3</v>
      </c>
      <c r="F20" s="10" t="s">
        <v>143</v>
      </c>
    </row>
    <row r="21" spans="1:6" ht="18" x14ac:dyDescent="0.3">
      <c r="B21" s="5" t="s">
        <v>74</v>
      </c>
      <c r="C21" s="7" t="s">
        <v>70</v>
      </c>
    </row>
    <row r="22" spans="1:6" ht="31.2" x14ac:dyDescent="0.3">
      <c r="B22" s="5" t="s">
        <v>75</v>
      </c>
      <c r="C22" s="7" t="s">
        <v>71</v>
      </c>
    </row>
    <row r="23" spans="1:6" ht="31.2" x14ac:dyDescent="0.3">
      <c r="A23" s="4">
        <v>2</v>
      </c>
      <c r="B23" s="5" t="s">
        <v>76</v>
      </c>
      <c r="C23" s="7" t="s">
        <v>77</v>
      </c>
      <c r="D23" s="5">
        <f>D20*D24</f>
        <v>1.651999933794104E-3</v>
      </c>
      <c r="E23" s="5" t="s">
        <v>85</v>
      </c>
      <c r="F23" s="10" t="s">
        <v>144</v>
      </c>
    </row>
    <row r="24" spans="1:6" ht="31.2" x14ac:dyDescent="0.3">
      <c r="A24" s="4">
        <v>3</v>
      </c>
      <c r="B24" s="5" t="s">
        <v>89</v>
      </c>
      <c r="C24" s="7" t="s">
        <v>84</v>
      </c>
      <c r="D24" s="9">
        <f>(D16^2) / (4*PI())</f>
        <v>0.33039998675882082</v>
      </c>
      <c r="E24" s="5" t="s">
        <v>86</v>
      </c>
      <c r="F24" s="10" t="s">
        <v>145</v>
      </c>
    </row>
    <row r="25" spans="1:6" ht="31.2" x14ac:dyDescent="0.3">
      <c r="A25" s="4">
        <v>4</v>
      </c>
      <c r="B25" s="5" t="s">
        <v>90</v>
      </c>
      <c r="C25" s="7" t="s">
        <v>87</v>
      </c>
      <c r="D25" s="5">
        <f>D17 * ( D16 / (4*PI() * D18))</f>
        <v>8.1074650084168658E-4</v>
      </c>
      <c r="E25" s="5" t="s">
        <v>85</v>
      </c>
      <c r="F25" s="10" t="s">
        <v>146</v>
      </c>
    </row>
    <row r="26" spans="1:6" ht="18" x14ac:dyDescent="0.3">
      <c r="B26" s="5" t="s">
        <v>91</v>
      </c>
      <c r="C26" s="7" t="s">
        <v>80</v>
      </c>
      <c r="D26" s="5">
        <f>D17-D25</f>
        <v>4.999189253499158</v>
      </c>
      <c r="E26" s="5" t="s">
        <v>88</v>
      </c>
    </row>
    <row r="27" spans="1:6" ht="18" x14ac:dyDescent="0.3">
      <c r="B27" s="5" t="s">
        <v>99</v>
      </c>
      <c r="D27" s="5">
        <f>D17-D21</f>
        <v>5</v>
      </c>
    </row>
    <row r="28" spans="1:6" ht="18" x14ac:dyDescent="0.3">
      <c r="A28" s="4">
        <v>5</v>
      </c>
      <c r="B28" s="5" t="s">
        <v>92</v>
      </c>
      <c r="C28" s="7" t="s">
        <v>98</v>
      </c>
    </row>
  </sheetData>
  <printOptions headings="1" gridLines="1"/>
  <pageMargins left="0.25" right="0.25" top="0.75" bottom="0.75" header="0.3" footer="0.3"/>
  <pageSetup scale="74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7"/>
  <sheetViews>
    <sheetView workbookViewId="0">
      <selection activeCell="C23" sqref="C23"/>
    </sheetView>
  </sheetViews>
  <sheetFormatPr defaultRowHeight="14.4" x14ac:dyDescent="0.3"/>
  <cols>
    <col min="2" max="2" width="25.44140625" bestFit="1" customWidth="1"/>
    <col min="3" max="3" width="43" bestFit="1" customWidth="1"/>
    <col min="4" max="4" width="16.5546875" bestFit="1" customWidth="1"/>
    <col min="5" max="5" width="10.44140625" bestFit="1" customWidth="1"/>
  </cols>
  <sheetData>
    <row r="2" spans="1:6" x14ac:dyDescent="0.3">
      <c r="A2" t="s">
        <v>0</v>
      </c>
      <c r="C2" t="s">
        <v>1</v>
      </c>
      <c r="D2" t="s">
        <v>2</v>
      </c>
      <c r="E2" t="s">
        <v>62</v>
      </c>
      <c r="F2" t="s">
        <v>3</v>
      </c>
    </row>
    <row r="3" spans="1:6" x14ac:dyDescent="0.3">
      <c r="A3" t="s">
        <v>4</v>
      </c>
      <c r="B3" t="s">
        <v>5</v>
      </c>
      <c r="C3" t="s">
        <v>6</v>
      </c>
      <c r="D3" t="s">
        <v>7</v>
      </c>
    </row>
    <row r="4" spans="1:6" x14ac:dyDescent="0.3">
      <c r="A4" t="s">
        <v>8</v>
      </c>
      <c r="B4" t="s">
        <v>9</v>
      </c>
      <c r="C4" t="s">
        <v>10</v>
      </c>
      <c r="D4" t="s">
        <v>11</v>
      </c>
    </row>
    <row r="5" spans="1:6" x14ac:dyDescent="0.3">
      <c r="A5" t="s">
        <v>12</v>
      </c>
      <c r="B5" t="s">
        <v>13</v>
      </c>
      <c r="C5" t="s">
        <v>14</v>
      </c>
      <c r="D5" t="s">
        <v>15</v>
      </c>
    </row>
    <row r="6" spans="1:6" x14ac:dyDescent="0.3">
      <c r="A6" t="s">
        <v>16</v>
      </c>
      <c r="B6" t="s">
        <v>17</v>
      </c>
      <c r="C6" t="s">
        <v>18</v>
      </c>
      <c r="D6" t="s">
        <v>19</v>
      </c>
      <c r="F6" t="s">
        <v>20</v>
      </c>
    </row>
    <row r="7" spans="1:6" x14ac:dyDescent="0.3">
      <c r="A7" t="s">
        <v>21</v>
      </c>
      <c r="B7" t="s">
        <v>22</v>
      </c>
      <c r="C7" t="s">
        <v>23</v>
      </c>
      <c r="D7" t="s">
        <v>24</v>
      </c>
      <c r="F7" t="s">
        <v>25</v>
      </c>
    </row>
    <row r="8" spans="1:6" x14ac:dyDescent="0.3">
      <c r="F8" t="s">
        <v>26</v>
      </c>
    </row>
    <row r="9" spans="1:6" x14ac:dyDescent="0.3">
      <c r="A9" t="s">
        <v>27</v>
      </c>
      <c r="B9" t="s">
        <v>28</v>
      </c>
      <c r="C9" t="s">
        <v>29</v>
      </c>
      <c r="D9" t="s">
        <v>30</v>
      </c>
      <c r="F9" t="s">
        <v>26</v>
      </c>
    </row>
    <row r="10" spans="1:6" x14ac:dyDescent="0.3">
      <c r="F10" t="s">
        <v>31</v>
      </c>
    </row>
    <row r="11" spans="1:6" x14ac:dyDescent="0.3">
      <c r="A11" t="s">
        <v>32</v>
      </c>
      <c r="B11" t="s">
        <v>33</v>
      </c>
      <c r="C11" t="s">
        <v>34</v>
      </c>
      <c r="D11" t="s">
        <v>35</v>
      </c>
      <c r="F11" t="s">
        <v>36</v>
      </c>
    </row>
    <row r="12" spans="1:6" x14ac:dyDescent="0.3">
      <c r="F12" t="s">
        <v>37</v>
      </c>
    </row>
    <row r="13" spans="1:6" x14ac:dyDescent="0.3">
      <c r="A13" t="s">
        <v>38</v>
      </c>
      <c r="B13" t="s">
        <v>39</v>
      </c>
      <c r="C13" t="s">
        <v>40</v>
      </c>
      <c r="D13" t="s">
        <v>41</v>
      </c>
      <c r="E13" t="s">
        <v>63</v>
      </c>
      <c r="F13" t="s">
        <v>42</v>
      </c>
    </row>
    <row r="14" spans="1:6" x14ac:dyDescent="0.3">
      <c r="A14" t="s">
        <v>43</v>
      </c>
      <c r="B14" t="s">
        <v>44</v>
      </c>
      <c r="C14" t="s">
        <v>45</v>
      </c>
      <c r="D14" t="s">
        <v>46</v>
      </c>
      <c r="E14" t="s">
        <v>63</v>
      </c>
      <c r="F14" t="s">
        <v>47</v>
      </c>
    </row>
    <row r="15" spans="1:6" x14ac:dyDescent="0.3">
      <c r="A15" t="s">
        <v>48</v>
      </c>
      <c r="B15" t="s">
        <v>49</v>
      </c>
      <c r="C15" t="s">
        <v>50</v>
      </c>
      <c r="D15" t="s">
        <v>51</v>
      </c>
      <c r="E15" t="s">
        <v>63</v>
      </c>
      <c r="F15" t="s">
        <v>52</v>
      </c>
    </row>
    <row r="16" spans="1:6" x14ac:dyDescent="0.3">
      <c r="A16" t="s">
        <v>53</v>
      </c>
      <c r="B16" t="s">
        <v>54</v>
      </c>
      <c r="C16" t="s">
        <v>55</v>
      </c>
      <c r="D16" t="s">
        <v>56</v>
      </c>
      <c r="E16" t="s">
        <v>63</v>
      </c>
      <c r="F16" t="s">
        <v>57</v>
      </c>
    </row>
    <row r="17" spans="1:5" x14ac:dyDescent="0.3">
      <c r="A17" t="s">
        <v>58</v>
      </c>
      <c r="B17" t="s">
        <v>59</v>
      </c>
      <c r="C17" t="s">
        <v>60</v>
      </c>
      <c r="D17" t="s">
        <v>61</v>
      </c>
      <c r="E17" t="s">
        <v>63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D3FD61A7D0C43859EF143CAB98AB9" ma:contentTypeVersion="13" ma:contentTypeDescription="Create a new document." ma:contentTypeScope="" ma:versionID="0829768ce781c0af4a32802b87d965db">
  <xsd:schema xmlns:xsd="http://www.w3.org/2001/XMLSchema" xmlns:xs="http://www.w3.org/2001/XMLSchema" xmlns:p="http://schemas.microsoft.com/office/2006/metadata/properties" xmlns:ns3="0bae398b-bb26-4077-bf69-263d983bc12d" xmlns:ns4="fdc415c2-5a83-4881-bffc-eb2b59ce34f5" targetNamespace="http://schemas.microsoft.com/office/2006/metadata/properties" ma:root="true" ma:fieldsID="8cf2a596d05b2404201cc3d5e85dee6c" ns3:_="" ns4:_="">
    <xsd:import namespace="0bae398b-bb26-4077-bf69-263d983bc12d"/>
    <xsd:import namespace="fdc415c2-5a83-4881-bffc-eb2b59ce34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e398b-bb26-4077-bf69-263d983bc1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415c2-5a83-4881-bffc-eb2b59ce3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DA405B-815C-4857-8BEC-5E1B7ED444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640578-764D-425A-8931-FD3A7AC84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e398b-bb26-4077-bf69-263d983bc12d"/>
    <ds:schemaRef ds:uri="fdc415c2-5a83-4881-bffc-eb2b59ce3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5FDC68-8AD0-4F97-93F5-766D78FEE2BA}">
  <ds:schemaRefs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0bae398b-bb26-4077-bf69-263d983bc12d"/>
    <ds:schemaRef ds:uri="http://schemas.openxmlformats.org/package/2006/metadata/core-properties"/>
    <ds:schemaRef ds:uri="fdc415c2-5a83-4881-bffc-eb2b59ce34f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ArcGIS Raster Calc</vt:lpstr>
      <vt:lpstr>Formulas</vt:lpstr>
      <vt:lpstr>band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2021-08-23T21:44:48Z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0x01010005AD3FD61A7D0C43859EF143CAB98AB9</vt:lpwstr>
  </property>
</Properties>
</file>