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neduec-my.sharepoint.com/personal/jwscarberry_utn_edu_ec/Documents/9/Tesis/"/>
    </mc:Choice>
  </mc:AlternateContent>
  <xr:revisionPtr revIDLastSave="596" documentId="8_{3AFCECFF-501E-4586-B8B8-0F66DBC91C10}" xr6:coauthVersionLast="47" xr6:coauthVersionMax="47" xr10:uidLastSave="{0782FE97-45F8-4657-B478-DB423E0D8166}"/>
  <bookViews>
    <workbookView xWindow="23880" yWindow="-120" windowWidth="21840" windowHeight="13140" xr2:uid="{A9B3B779-E0D1-44DC-964F-BF749AD2E980}"/>
  </bookViews>
  <sheets>
    <sheet name="RAM Usage" sheetId="1" r:id="rId1"/>
    <sheet name="Response Time" sheetId="2" r:id="rId2"/>
    <sheet name="Processor Us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G3" i="2"/>
  <c r="G4" i="2"/>
  <c r="G5" i="2"/>
  <c r="G6" i="2"/>
  <c r="G7" i="2"/>
  <c r="G8" i="2" s="1"/>
  <c r="G9" i="2"/>
  <c r="G2" i="2"/>
  <c r="H3" i="2"/>
  <c r="H4" i="2"/>
  <c r="H5" i="2"/>
  <c r="H6" i="2"/>
  <c r="H8" i="2"/>
  <c r="H9" i="2"/>
  <c r="H7" i="2"/>
  <c r="G12" i="2"/>
  <c r="G13" i="2"/>
  <c r="G14" i="2"/>
  <c r="G15" i="2"/>
  <c r="G16" i="2"/>
  <c r="G18" i="2"/>
  <c r="G19" i="2"/>
  <c r="H12" i="2"/>
  <c r="H13" i="2"/>
  <c r="H14" i="2"/>
  <c r="H15" i="2"/>
  <c r="H16" i="2"/>
  <c r="H18" i="2"/>
  <c r="H19" i="2"/>
  <c r="K2" i="2"/>
  <c r="K3" i="2"/>
  <c r="K4" i="2"/>
  <c r="K5" i="2"/>
  <c r="K6" i="2"/>
  <c r="K8" i="2"/>
  <c r="K9" i="2"/>
  <c r="L2" i="2"/>
  <c r="L3" i="2"/>
  <c r="L4" i="2"/>
  <c r="L5" i="2"/>
  <c r="L6" i="2"/>
  <c r="L8" i="2"/>
  <c r="L9" i="2"/>
  <c r="G17" i="2"/>
  <c r="H17" i="2"/>
  <c r="K7" i="2"/>
  <c r="L7" i="2"/>
  <c r="I12" i="1"/>
  <c r="H12" i="1"/>
  <c r="M7" i="2" l="1"/>
  <c r="M9" i="2"/>
  <c r="M6" i="2"/>
  <c r="M5" i="2"/>
  <c r="M4" i="2"/>
  <c r="M3" i="2"/>
  <c r="M2" i="2"/>
  <c r="M10" i="2" s="1"/>
  <c r="M8" i="2"/>
  <c r="C13" i="2"/>
  <c r="B13" i="2"/>
  <c r="C14" i="2"/>
  <c r="B14" i="2"/>
  <c r="D15" i="2"/>
  <c r="C15" i="2"/>
  <c r="B15" i="2"/>
  <c r="C16" i="2"/>
  <c r="B16" i="2"/>
  <c r="D17" i="2"/>
  <c r="C17" i="2"/>
  <c r="B17" i="2"/>
  <c r="C18" i="2"/>
  <c r="C19" i="2" s="1"/>
  <c r="B18" i="2"/>
  <c r="B19" i="2" s="1"/>
  <c r="C20" i="2"/>
  <c r="B20" i="2"/>
  <c r="C9" i="2"/>
  <c r="B9" i="2"/>
  <c r="C8" i="2"/>
  <c r="B8" i="2"/>
  <c r="C7" i="2"/>
  <c r="B7" i="2"/>
  <c r="D6" i="2"/>
  <c r="C6" i="2"/>
  <c r="B6" i="2"/>
  <c r="C5" i="2"/>
  <c r="B5" i="2"/>
  <c r="D4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<sst xmlns="http://schemas.openxmlformats.org/spreadsheetml/2006/main" count="160" uniqueCount="70">
  <si>
    <t>Before interface</t>
  </si>
  <si>
    <t>Showing save dialogue</t>
  </si>
  <si>
    <t>Showing open dialogue</t>
  </si>
  <si>
    <t>Interface loaded</t>
  </si>
  <si>
    <t>Loaded Program 1</t>
  </si>
  <si>
    <t>Loaded Program 2</t>
  </si>
  <si>
    <t>Loaded Program 3</t>
  </si>
  <si>
    <t>Program Scan</t>
  </si>
  <si>
    <t>Program compilation</t>
  </si>
  <si>
    <t>IDE</t>
  </si>
  <si>
    <t>Task Manager</t>
  </si>
  <si>
    <t>During Welcome Screen</t>
  </si>
  <si>
    <t>Debug</t>
  </si>
  <si>
    <t>Load Main Files (Startup)</t>
  </si>
  <si>
    <t>Release Run</t>
  </si>
  <si>
    <t>Load Programs</t>
  </si>
  <si>
    <t>Scan for errors</t>
  </si>
  <si>
    <t>Excluding first case</t>
  </si>
  <si>
    <t>Lexical preprocessing</t>
  </si>
  <si>
    <t>Compile Time (First)</t>
  </si>
  <si>
    <t>Write, compile (second), and execute</t>
  </si>
  <si>
    <t>Write, compile (second), and execute (without 500ms delay)</t>
  </si>
  <si>
    <t>Total compile, write, and execute time</t>
  </si>
  <si>
    <t>Gaming Computer</t>
  </si>
  <si>
    <t>Slow Computer</t>
  </si>
  <si>
    <t>During welcome screen</t>
  </si>
  <si>
    <t>Loading program</t>
  </si>
  <si>
    <t>Loading another program</t>
  </si>
  <si>
    <t>Loading third program</t>
  </si>
  <si>
    <t>Scan</t>
  </si>
  <si>
    <t>Compile (after scan)</t>
  </si>
  <si>
    <t>Scan (others)</t>
  </si>
  <si>
    <t>Compile (others)</t>
  </si>
  <si>
    <t>Open Dialogue</t>
  </si>
  <si>
    <t>Save Dialogue</t>
  </si>
  <si>
    <t>IDE Slow</t>
  </si>
  <si>
    <t>Task Manager Slow</t>
  </si>
  <si>
    <t>Cargar Archivos Principales</t>
  </si>
  <si>
    <t>Cargar Código Fuente</t>
  </si>
  <si>
    <t>Analizar en búsqueda de errores</t>
  </si>
  <si>
    <t>Preprocesamiento léxico</t>
  </si>
  <si>
    <t>Primera compilación</t>
  </si>
  <si>
    <t>Tiempo de escritura, segunda compilación y ejecución</t>
  </si>
  <si>
    <t>Tiempo total de compilación, escritura y ejecución</t>
  </si>
  <si>
    <t>Computadora "A"</t>
  </si>
  <si>
    <t>Computadora "B"</t>
  </si>
  <si>
    <t>"A"</t>
  </si>
  <si>
    <t>"B"</t>
  </si>
  <si>
    <t>Pantalla de bienvenida</t>
  </si>
  <si>
    <t>Antes de mostrar interfaz</t>
  </si>
  <si>
    <t>Interfaz cargada</t>
  </si>
  <si>
    <t>Cargando código fuente 1</t>
  </si>
  <si>
    <t>Cargando código fuente 2</t>
  </si>
  <si>
    <t>Cargando código fuente 3</t>
  </si>
  <si>
    <t>Análisis de código fuente</t>
  </si>
  <si>
    <t>Compilación de programa</t>
  </si>
  <si>
    <t>Cuadro de diálogo para guardar</t>
  </si>
  <si>
    <t>Cuadro de diálogo para abrir</t>
  </si>
  <si>
    <t>Fases</t>
  </si>
  <si>
    <t>Pantalla de Bienvenida</t>
  </si>
  <si>
    <t>Primera análisis de código fuente</t>
  </si>
  <si>
    <t>Posteriores análisis</t>
  </si>
  <si>
    <t>Posteriores compilaciones</t>
  </si>
  <si>
    <t>Sin Depuración</t>
  </si>
  <si>
    <t>"A" (MB)</t>
  </si>
  <si>
    <t>"B" (ms)</t>
  </si>
  <si>
    <t>Con Depuración</t>
  </si>
  <si>
    <t>Tiempo de Ejecución Sin Depuración</t>
  </si>
  <si>
    <t>Tiempo de escritura, segunda compilación y ejecución (-500ms)</t>
  </si>
  <si>
    <t>Primer análisis de código fuente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</si>
</sst>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&quot;ms&quot;"/>
    <numFmt numFmtId="166" formatCode="0.0&quot;ms&quot;"/>
    <numFmt numFmtId="167" formatCode="0&quot;mb&quot;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" fontId="0" fillId="0" borderId="0" xfId="0" applyNumberFormat="1"/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9" fontId="1" fillId="0" borderId="1" xfId="0" applyNumberFormat="1" applyFont="1" applyBorder="1"/>
    <xf numFmtId="10" fontId="1" fillId="0" borderId="1" xfId="0" applyNumberFormat="1" applyFont="1" applyBorder="1"/>
    <xf numFmtId="0" fontId="1" fillId="0" borderId="0" xfId="0" applyFont="1" applyBorder="1"/>
    <xf numFmtId="165" fontId="1" fillId="0" borderId="0" xfId="0" applyNumberFormat="1" applyFont="1" applyBorder="1"/>
    <xf numFmtId="166" fontId="1" fillId="0" borderId="0" xfId="0" applyNumberFormat="1" applyFont="1" applyBorder="1"/>
    <xf numFmtId="0" fontId="1" fillId="0" borderId="0" xfId="0" applyFont="1" applyBorder="1" applyAlignment="1">
      <alignment wrapText="1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165" fontId="1" fillId="0" borderId="3" xfId="0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4" fillId="0" borderId="0" xfId="0" applyFont="1" applyBorder="1"/>
    <xf numFmtId="167" fontId="4" fillId="0" borderId="0" xfId="0" applyNumberFormat="1" applyFont="1" applyBorder="1"/>
    <xf numFmtId="0" fontId="4" fillId="0" borderId="3" xfId="0" applyFont="1" applyBorder="1"/>
    <xf numFmtId="167" fontId="4" fillId="0" borderId="3" xfId="0" applyNumberFormat="1" applyFont="1" applyBorder="1"/>
    <xf numFmtId="9" fontId="4" fillId="0" borderId="0" xfId="0" applyNumberFormat="1" applyFont="1" applyBorder="1" applyAlignment="1"/>
    <xf numFmtId="10" fontId="4" fillId="0" borderId="0" xfId="0" applyNumberFormat="1" applyFont="1" applyBorder="1" applyAlignment="1"/>
    <xf numFmtId="0" fontId="3" fillId="0" borderId="4" xfId="0" applyFont="1" applyBorder="1" applyAlignment="1"/>
    <xf numFmtId="9" fontId="4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9" fontId="8" fillId="0" borderId="1" xfId="0" applyNumberFormat="1" applyFont="1" applyBorder="1"/>
    <xf numFmtId="0" fontId="7" fillId="0" borderId="1" xfId="0" applyFont="1" applyBorder="1"/>
    <xf numFmtId="10" fontId="8" fillId="0" borderId="1" xfId="0" applyNumberFormat="1" applyFont="1" applyBorder="1"/>
    <xf numFmtId="0" fontId="8" fillId="0" borderId="0" xfId="0" applyFont="1"/>
    <xf numFmtId="0" fontId="5" fillId="0" borderId="2" xfId="0" applyFont="1" applyBorder="1" applyAlignment="1"/>
    <xf numFmtId="0" fontId="3" fillId="0" borderId="2" xfId="0" applyFont="1" applyBorder="1" applyAlignment="1"/>
    <xf numFmtId="0" fontId="4" fillId="0" borderId="0" xfId="0" applyFont="1" applyBorder="1" applyAlignment="1"/>
    <xf numFmtId="9" fontId="6" fillId="0" borderId="0" xfId="0" applyNumberFormat="1" applyFont="1" applyBorder="1" applyAlignment="1"/>
    <xf numFmtId="0" fontId="4" fillId="0" borderId="5" xfId="0" applyFont="1" applyBorder="1" applyAlignment="1"/>
    <xf numFmtId="0" fontId="4" fillId="0" borderId="3" xfId="0" applyFont="1" applyBorder="1" applyAlignment="1"/>
    <xf numFmtId="9" fontId="6" fillId="0" borderId="3" xfId="0" applyNumberFormat="1" applyFont="1" applyBorder="1" applyAlignment="1"/>
    <xf numFmtId="10" fontId="4" fillId="0" borderId="3" xfId="0" applyNumberFormat="1" applyFont="1" applyBorder="1" applyAlignment="1"/>
    <xf numFmtId="0" fontId="4" fillId="0" borderId="6" xfId="0" applyFont="1" applyBorder="1" applyAlignme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167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Computadora "B"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244625671791029E-2"/>
          <c:y val="0.10302777777777777"/>
          <c:w val="0.8789299775028121"/>
          <c:h val="0.494064304461942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'Response Time'!$G$11</c:f>
              <c:strCache>
                <c:ptCount val="1"/>
                <c:pt idx="0">
                  <c:v>Con Depuración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'Response Time'!$F$12:$F$19</c:f>
              <c:strCache>
                <c:ptCount val="8"/>
                <c:pt idx="0">
                  <c:v>Cargar Archivos Principales</c:v>
                </c:pt>
                <c:pt idx="1">
                  <c:v>Cargar Código Fuente</c:v>
                </c:pt>
                <c:pt idx="2">
                  <c:v>Analizar en búsqueda de errores</c:v>
                </c:pt>
                <c:pt idx="3">
                  <c:v>Preprocesamiento léxico</c:v>
                </c:pt>
                <c:pt idx="4">
                  <c:v>Primera compilación</c:v>
                </c:pt>
                <c:pt idx="5">
                  <c:v>Tiempo de escritura, segunda compilación y ejecución</c:v>
                </c:pt>
                <c:pt idx="6">
                  <c:v>Tiempo de escritura, segunda compilación y ejecución (-500ms)</c:v>
                </c:pt>
                <c:pt idx="7">
                  <c:v>Tiempo total de compilación, escritura y ejecución</c:v>
                </c:pt>
              </c:strCache>
            </c:strRef>
          </c:cat>
          <c:val>
            <c:numRef>
              <c:f>'Response Time'!$G$12:$G$19</c:f>
              <c:numCache>
                <c:formatCode>0"ms"</c:formatCode>
                <c:ptCount val="8"/>
                <c:pt idx="0">
                  <c:v>837.6</c:v>
                </c:pt>
                <c:pt idx="1">
                  <c:v>25</c:v>
                </c:pt>
                <c:pt idx="2">
                  <c:v>33</c:v>
                </c:pt>
                <c:pt idx="3" formatCode="0.0&quot;ms&quot;">
                  <c:v>2</c:v>
                </c:pt>
                <c:pt idx="4">
                  <c:v>26.8</c:v>
                </c:pt>
                <c:pt idx="5">
                  <c:v>1803.8</c:v>
                </c:pt>
                <c:pt idx="6">
                  <c:v>1303.8</c:v>
                </c:pt>
                <c:pt idx="7">
                  <c:v>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B-4BE6-9204-10F5AD454AC4}"/>
            </c:ext>
          </c:extLst>
        </c:ser>
        <c:ser>
          <c:idx val="1"/>
          <c:order val="1"/>
          <c:tx>
            <c:strRef>
              <c:f>'Response Time'!$H$11</c:f>
              <c:strCache>
                <c:ptCount val="1"/>
                <c:pt idx="0">
                  <c:v>Sin Depuración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'Response Time'!$F$12:$F$19</c:f>
              <c:strCache>
                <c:ptCount val="8"/>
                <c:pt idx="0">
                  <c:v>Cargar Archivos Principales</c:v>
                </c:pt>
                <c:pt idx="1">
                  <c:v>Cargar Código Fuente</c:v>
                </c:pt>
                <c:pt idx="2">
                  <c:v>Analizar en búsqueda de errores</c:v>
                </c:pt>
                <c:pt idx="3">
                  <c:v>Preprocesamiento léxico</c:v>
                </c:pt>
                <c:pt idx="4">
                  <c:v>Primera compilación</c:v>
                </c:pt>
                <c:pt idx="5">
                  <c:v>Tiempo de escritura, segunda compilación y ejecución</c:v>
                </c:pt>
                <c:pt idx="6">
                  <c:v>Tiempo de escritura, segunda compilación y ejecución (-500ms)</c:v>
                </c:pt>
                <c:pt idx="7">
                  <c:v>Tiempo total de compilación, escritura y ejecución</c:v>
                </c:pt>
              </c:strCache>
            </c:strRef>
          </c:cat>
          <c:val>
            <c:numRef>
              <c:f>'Response Time'!$H$12:$H$19</c:f>
              <c:numCache>
                <c:formatCode>0"ms"</c:formatCode>
                <c:ptCount val="8"/>
                <c:pt idx="0">
                  <c:v>476.8</c:v>
                </c:pt>
                <c:pt idx="1">
                  <c:v>21</c:v>
                </c:pt>
                <c:pt idx="2">
                  <c:v>27</c:v>
                </c:pt>
                <c:pt idx="3" formatCode="0.0&quot;ms&quot;">
                  <c:v>1.8</c:v>
                </c:pt>
                <c:pt idx="4">
                  <c:v>23.2</c:v>
                </c:pt>
                <c:pt idx="5">
                  <c:v>1688.4</c:v>
                </c:pt>
                <c:pt idx="6">
                  <c:v>1188.4000000000001</c:v>
                </c:pt>
                <c:pt idx="7">
                  <c:v>1647.2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B-4BE6-9204-10F5AD454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818032"/>
        <c:axId val="1159815952"/>
      </c:barChart>
      <c:catAx>
        <c:axId val="11598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15952"/>
        <c:crosses val="autoZero"/>
        <c:auto val="1"/>
        <c:lblAlgn val="ctr"/>
        <c:lblOffset val="100"/>
        <c:noMultiLvlLbl val="0"/>
      </c:catAx>
      <c:valAx>
        <c:axId val="1159815952"/>
        <c:scaling>
          <c:orientation val="minMax"/>
          <c:max val="2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ms&quot;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18032"/>
        <c:crosses val="autoZero"/>
        <c:crossBetween val="between"/>
        <c:majorUnit val="250"/>
        <c:minorUnit val="1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Computadora "A"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244625671791029E-2"/>
          <c:y val="0.10302777777777777"/>
          <c:w val="0.8789299775028121"/>
          <c:h val="0.49406430446194227"/>
        </c:manualLayout>
      </c:layout>
      <c:barChart>
        <c:barDir val="col"/>
        <c:grouping val="clustered"/>
        <c:varyColors val="0"/>
        <c:ser>
          <c:idx val="0"/>
          <c:order val="0"/>
          <c:tx>
            <c:v>Con Depuración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'Response Time'!$F$2:$F$9</c:f>
              <c:strCache>
                <c:ptCount val="8"/>
                <c:pt idx="0">
                  <c:v>Cargar Archivos Principales</c:v>
                </c:pt>
                <c:pt idx="1">
                  <c:v>Cargar Código Fuente</c:v>
                </c:pt>
                <c:pt idx="2">
                  <c:v>Analizar en búsqueda de errores</c:v>
                </c:pt>
                <c:pt idx="3">
                  <c:v>Preprocesamiento léxico</c:v>
                </c:pt>
                <c:pt idx="4">
                  <c:v>Primera compilación</c:v>
                </c:pt>
                <c:pt idx="5">
                  <c:v>Tiempo de escritura, segunda compilación y ejecución</c:v>
                </c:pt>
                <c:pt idx="6">
                  <c:v>Tiempo de escritura, segunda compilación y ejecución (-500ms)</c:v>
                </c:pt>
                <c:pt idx="7">
                  <c:v>Tiempo total de compilación, escritura y ejecución</c:v>
                </c:pt>
              </c:strCache>
            </c:strRef>
          </c:cat>
          <c:val>
            <c:numRef>
              <c:f>'Response Time'!$G$2:$G$9</c:f>
              <c:numCache>
                <c:formatCode>0.0"ms"</c:formatCode>
                <c:ptCount val="8"/>
                <c:pt idx="0" formatCode="0&quot;ms&quot;">
                  <c:v>182.6</c:v>
                </c:pt>
                <c:pt idx="1">
                  <c:v>5.8</c:v>
                </c:pt>
                <c:pt idx="2" formatCode="0&quot;ms&quot;">
                  <c:v>371.4</c:v>
                </c:pt>
                <c:pt idx="3">
                  <c:v>0.2</c:v>
                </c:pt>
                <c:pt idx="4" formatCode="0&quot;ms&quot;">
                  <c:v>393</c:v>
                </c:pt>
                <c:pt idx="5" formatCode="0&quot;ms&quot;">
                  <c:v>910.6</c:v>
                </c:pt>
                <c:pt idx="6" formatCode="0&quot;ms&quot;">
                  <c:v>410.6</c:v>
                </c:pt>
                <c:pt idx="7" formatCode="0&quot;ms&quot;">
                  <c:v>1317.6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A-419A-9594-E9CC6E92F89D}"/>
            </c:ext>
          </c:extLst>
        </c:ser>
        <c:ser>
          <c:idx val="1"/>
          <c:order val="1"/>
          <c:tx>
            <c:v>Sin Depuración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'Response Time'!$F$2:$F$9</c:f>
              <c:strCache>
                <c:ptCount val="8"/>
                <c:pt idx="0">
                  <c:v>Cargar Archivos Principales</c:v>
                </c:pt>
                <c:pt idx="1">
                  <c:v>Cargar Código Fuente</c:v>
                </c:pt>
                <c:pt idx="2">
                  <c:v>Analizar en búsqueda de errores</c:v>
                </c:pt>
                <c:pt idx="3">
                  <c:v>Preprocesamiento léxico</c:v>
                </c:pt>
                <c:pt idx="4">
                  <c:v>Primera compilación</c:v>
                </c:pt>
                <c:pt idx="5">
                  <c:v>Tiempo de escritura, segunda compilación y ejecución</c:v>
                </c:pt>
                <c:pt idx="6">
                  <c:v>Tiempo de escritura, segunda compilación y ejecución (-500ms)</c:v>
                </c:pt>
                <c:pt idx="7">
                  <c:v>Tiempo total de compilación, escritura y ejecución</c:v>
                </c:pt>
              </c:strCache>
            </c:strRef>
          </c:cat>
          <c:val>
            <c:numRef>
              <c:f>'Response Time'!$H$2:$H$9</c:f>
              <c:numCache>
                <c:formatCode>0.0"ms"</c:formatCode>
                <c:ptCount val="8"/>
                <c:pt idx="0" formatCode="0&quot;ms&quot;">
                  <c:v>143</c:v>
                </c:pt>
                <c:pt idx="1">
                  <c:v>5</c:v>
                </c:pt>
                <c:pt idx="2" formatCode="0&quot;ms&quot;">
                  <c:v>10.199999999999999</c:v>
                </c:pt>
                <c:pt idx="3">
                  <c:v>0.2</c:v>
                </c:pt>
                <c:pt idx="4" formatCode="0&quot;ms&quot;">
                  <c:v>10</c:v>
                </c:pt>
                <c:pt idx="5" formatCode="0&quot;ms&quot;">
                  <c:v>897.4</c:v>
                </c:pt>
                <c:pt idx="6" formatCode="0&quot;ms&quot;">
                  <c:v>397.4</c:v>
                </c:pt>
                <c:pt idx="7" formatCode="0&quot;ms&quot;">
                  <c:v>904.4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A-419A-9594-E9CC6E92F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418512"/>
        <c:axId val="1228416016"/>
      </c:barChart>
      <c:catAx>
        <c:axId val="12284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16016"/>
        <c:crosses val="autoZero"/>
        <c:auto val="1"/>
        <c:lblAlgn val="ctr"/>
        <c:lblOffset val="100"/>
        <c:noMultiLvlLbl val="0"/>
      </c:catAx>
      <c:valAx>
        <c:axId val="1228416016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ms&quot;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18512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Sin Depuración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Computadora "A"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'Response Time'!$J$2:$J$9</c:f>
              <c:strCache>
                <c:ptCount val="8"/>
                <c:pt idx="0">
                  <c:v>Cargar Archivos Principales</c:v>
                </c:pt>
                <c:pt idx="1">
                  <c:v>Cargar Código Fuente</c:v>
                </c:pt>
                <c:pt idx="2">
                  <c:v>Analizar en búsqueda de errores</c:v>
                </c:pt>
                <c:pt idx="3">
                  <c:v>Preprocesamiento léxico</c:v>
                </c:pt>
                <c:pt idx="4">
                  <c:v>Primera compilación</c:v>
                </c:pt>
                <c:pt idx="5">
                  <c:v>Tiempo de escritura, segunda compilación y ejecución</c:v>
                </c:pt>
                <c:pt idx="6">
                  <c:v>Tiempo de escritura, segunda compilación y ejecución (-500ms)</c:v>
                </c:pt>
                <c:pt idx="7">
                  <c:v>Tiempo total de compilación, escritura y ejecución</c:v>
                </c:pt>
              </c:strCache>
            </c:strRef>
          </c:cat>
          <c:val>
            <c:numRef>
              <c:f>'Response Time'!$K$2:$K$9</c:f>
              <c:numCache>
                <c:formatCode>0.0"ms"</c:formatCode>
                <c:ptCount val="8"/>
                <c:pt idx="0" formatCode="0&quot;ms&quot;">
                  <c:v>143</c:v>
                </c:pt>
                <c:pt idx="1">
                  <c:v>5</c:v>
                </c:pt>
                <c:pt idx="2" formatCode="0&quot;ms&quot;">
                  <c:v>10.199999999999999</c:v>
                </c:pt>
                <c:pt idx="3">
                  <c:v>0.2</c:v>
                </c:pt>
                <c:pt idx="4" formatCode="0&quot;ms&quot;">
                  <c:v>10</c:v>
                </c:pt>
                <c:pt idx="5" formatCode="0&quot;ms&quot;">
                  <c:v>897.4</c:v>
                </c:pt>
                <c:pt idx="6" formatCode="0&quot;ms&quot;">
                  <c:v>397.4</c:v>
                </c:pt>
                <c:pt idx="7" formatCode="0&quot;ms&quot;">
                  <c:v>904.4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A-4ED4-A958-1F01A52E9BA3}"/>
            </c:ext>
          </c:extLst>
        </c:ser>
        <c:ser>
          <c:idx val="1"/>
          <c:order val="1"/>
          <c:tx>
            <c:v>Computadora "B"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'Response Time'!$J$2:$J$9</c:f>
              <c:strCache>
                <c:ptCount val="8"/>
                <c:pt idx="0">
                  <c:v>Cargar Archivos Principales</c:v>
                </c:pt>
                <c:pt idx="1">
                  <c:v>Cargar Código Fuente</c:v>
                </c:pt>
                <c:pt idx="2">
                  <c:v>Analizar en búsqueda de errores</c:v>
                </c:pt>
                <c:pt idx="3">
                  <c:v>Preprocesamiento léxico</c:v>
                </c:pt>
                <c:pt idx="4">
                  <c:v>Primera compilación</c:v>
                </c:pt>
                <c:pt idx="5">
                  <c:v>Tiempo de escritura, segunda compilación y ejecución</c:v>
                </c:pt>
                <c:pt idx="6">
                  <c:v>Tiempo de escritura, segunda compilación y ejecución (-500ms)</c:v>
                </c:pt>
                <c:pt idx="7">
                  <c:v>Tiempo total de compilación, escritura y ejecución</c:v>
                </c:pt>
              </c:strCache>
            </c:strRef>
          </c:cat>
          <c:val>
            <c:numRef>
              <c:f>'Response Time'!$L$2:$L$9</c:f>
              <c:numCache>
                <c:formatCode>0"ms"</c:formatCode>
                <c:ptCount val="8"/>
                <c:pt idx="0">
                  <c:v>476.8</c:v>
                </c:pt>
                <c:pt idx="1">
                  <c:v>21</c:v>
                </c:pt>
                <c:pt idx="2">
                  <c:v>27</c:v>
                </c:pt>
                <c:pt idx="3" formatCode="0.0&quot;ms&quot;">
                  <c:v>1.8</c:v>
                </c:pt>
                <c:pt idx="4">
                  <c:v>23.2</c:v>
                </c:pt>
                <c:pt idx="5">
                  <c:v>1688.4</c:v>
                </c:pt>
                <c:pt idx="6">
                  <c:v>1188.4000000000001</c:v>
                </c:pt>
                <c:pt idx="7">
                  <c:v>1647.2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A-4ED4-A958-1F01A52E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305216"/>
        <c:axId val="553293568"/>
      </c:barChart>
      <c:catAx>
        <c:axId val="553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3568"/>
        <c:crosses val="autoZero"/>
        <c:auto val="1"/>
        <c:lblAlgn val="ctr"/>
        <c:lblOffset val="100"/>
        <c:noMultiLvlLbl val="0"/>
      </c:catAx>
      <c:valAx>
        <c:axId val="553293568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ms&quot;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05216"/>
        <c:crosses val="autoZero"/>
        <c:crossBetween val="between"/>
        <c:min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Procesador Usado durante Ejecución Sin Depuración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Computadora "A"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'Processor Usage'!$I$29:$I$38</c:f>
              <c:strCache>
                <c:ptCount val="10"/>
                <c:pt idx="0">
                  <c:v>Pantalla de Bienvenida</c:v>
                </c:pt>
                <c:pt idx="1">
                  <c:v>Cargando código fuente 1</c:v>
                </c:pt>
                <c:pt idx="2">
                  <c:v>Cargando código fuente 2</c:v>
                </c:pt>
                <c:pt idx="3">
                  <c:v>Cargando código fuente 3</c:v>
                </c:pt>
                <c:pt idx="4">
                  <c:v>Primera análisis de código fuente</c:v>
                </c:pt>
                <c:pt idx="5">
                  <c:v>Primera compilación</c:v>
                </c:pt>
                <c:pt idx="6">
                  <c:v>Posteriores análisis</c:v>
                </c:pt>
                <c:pt idx="7">
                  <c:v>Posteriores compilaciones</c:v>
                </c:pt>
                <c:pt idx="8">
                  <c:v>Cuadro de diálogo para abrir</c:v>
                </c:pt>
                <c:pt idx="9">
                  <c:v>Cuadro de diálogo para guardar</c:v>
                </c:pt>
              </c:strCache>
            </c:strRef>
          </c:cat>
          <c:val>
            <c:numRef>
              <c:f>'Processor Usage'!$J$29:$J$38</c:f>
              <c:numCache>
                <c:formatCode>0.00%</c:formatCode>
                <c:ptCount val="10"/>
                <c:pt idx="0">
                  <c:v>1.7000000000000001E-2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2E-3</c:v>
                </c:pt>
                <c:pt idx="4" formatCode="0%">
                  <c:v>0.01</c:v>
                </c:pt>
                <c:pt idx="5">
                  <c:v>5.7000000000000002E-2</c:v>
                </c:pt>
                <c:pt idx="6">
                  <c:v>1.4999999999999999E-2</c:v>
                </c:pt>
                <c:pt idx="7">
                  <c:v>0.01</c:v>
                </c:pt>
                <c:pt idx="8">
                  <c:v>2.9000000000000001E-2</c:v>
                </c:pt>
                <c:pt idx="9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A-44D2-AA7F-A5DDF7BB2F9E}"/>
            </c:ext>
          </c:extLst>
        </c:ser>
        <c:ser>
          <c:idx val="1"/>
          <c:order val="1"/>
          <c:tx>
            <c:v>Computadora "B"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'Processor Usage'!$I$29:$I$38</c:f>
              <c:strCache>
                <c:ptCount val="10"/>
                <c:pt idx="0">
                  <c:v>Pantalla de Bienvenida</c:v>
                </c:pt>
                <c:pt idx="1">
                  <c:v>Cargando código fuente 1</c:v>
                </c:pt>
                <c:pt idx="2">
                  <c:v>Cargando código fuente 2</c:v>
                </c:pt>
                <c:pt idx="3">
                  <c:v>Cargando código fuente 3</c:v>
                </c:pt>
                <c:pt idx="4">
                  <c:v>Primera análisis de código fuente</c:v>
                </c:pt>
                <c:pt idx="5">
                  <c:v>Primera compilación</c:v>
                </c:pt>
                <c:pt idx="6">
                  <c:v>Posteriores análisis</c:v>
                </c:pt>
                <c:pt idx="7">
                  <c:v>Posteriores compilaciones</c:v>
                </c:pt>
                <c:pt idx="8">
                  <c:v>Cuadro de diálogo para abrir</c:v>
                </c:pt>
                <c:pt idx="9">
                  <c:v>Cuadro de diálogo para guardar</c:v>
                </c:pt>
              </c:strCache>
            </c:strRef>
          </c:cat>
          <c:val>
            <c:numRef>
              <c:f>'Processor Usage'!$K$29:$K$38</c:f>
              <c:numCache>
                <c:formatCode>0.00%</c:formatCode>
                <c:ptCount val="10"/>
                <c:pt idx="0">
                  <c:v>9.4E-2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2.5999999999999999E-2</c:v>
                </c:pt>
                <c:pt idx="4">
                  <c:v>4.1000000000000002E-2</c:v>
                </c:pt>
                <c:pt idx="5" formatCode="0%">
                  <c:v>0.18</c:v>
                </c:pt>
                <c:pt idx="6">
                  <c:v>0.01</c:v>
                </c:pt>
                <c:pt idx="7">
                  <c:v>2.5999999999999999E-2</c:v>
                </c:pt>
                <c:pt idx="8">
                  <c:v>0.219</c:v>
                </c:pt>
                <c:pt idx="9" formatCode="0%">
                  <c:v>0.24099999999999999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A-44D2-AA7F-A5DDF7BB2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715360"/>
        <c:axId val="1124687152"/>
      </c:barChart>
      <c:catAx>
        <c:axId val="112471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87152"/>
        <c:crosses val="autoZero"/>
        <c:auto val="1"/>
        <c:lblAlgn val="ctr"/>
        <c:lblOffset val="100"/>
        <c:noMultiLvlLbl val="0"/>
      </c:catAx>
      <c:valAx>
        <c:axId val="1124687152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1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1666873</xdr:colOff>
      <xdr:row>21</xdr:row>
      <xdr:rowOff>14287</xdr:rowOff>
    </xdr:from>
    <xdr:to>
      <xdr:col>14</xdr:col>
      <xdr:colOff>57148</xdr:colOff>
      <xdr:row>45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097DD-3C88-4AAB-80AF-306974D7D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19047</xdr:colOff>
      <xdr:row>21</xdr:row>
      <xdr:rowOff>4763</xdr:rowOff>
    </xdr:from>
    <xdr:to>
      <xdr:col>5</xdr:col>
      <xdr:colOff>1638300</xdr:colOff>
      <xdr:row>46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2C244E-08B2-4892-B671-31A948E20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28574</xdr:colOff>
      <xdr:row>0</xdr:row>
      <xdr:rowOff>395286</xdr:rowOff>
    </xdr:from>
    <xdr:to>
      <xdr:col>26</xdr:col>
      <xdr:colOff>9525</xdr:colOff>
      <xdr:row>20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95B417-32F2-4E8D-BDA9-5ABCACD8A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138111</xdr:colOff>
      <xdr:row>38</xdr:row>
      <xdr:rowOff>90486</xdr:rowOff>
    </xdr:from>
    <xdr:to>
      <xdr:col>12</xdr:col>
      <xdr:colOff>19049</xdr:colOff>
      <xdr:row>64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7E9C3-CD68-4857-8790-B1AD75E1C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A352-BEB3-4673-8F79-8B1FCD4D8457}">
  <dimension ref="A1:I26"/>
  <sheetViews>
    <sheetView tabSelected="1" topLeftCell="A7" zoomScaleNormal="100" workbookViewId="0">
      <selection activeCell="G16" sqref="G16:H26"/>
    </sheetView>
  </sheetViews>
  <sheetFormatPr defaultRowHeight="15" x14ac:dyDescent="0.25"/>
  <cols>
    <col min="1" max="1" width="26.140625" customWidth="1"/>
    <col min="7" max="7" width="31.42578125" customWidth="1"/>
    <col min="8" max="9" width="12.7109375" customWidth="1"/>
  </cols>
  <sheetData>
    <row r="1" spans="1:9" ht="30" x14ac:dyDescent="0.25">
      <c r="B1" t="s">
        <v>9</v>
      </c>
      <c r="C1" t="s">
        <v>10</v>
      </c>
      <c r="G1" s="19" t="s">
        <v>58</v>
      </c>
      <c r="H1" s="20" t="s">
        <v>66</v>
      </c>
      <c r="I1" s="20" t="s">
        <v>63</v>
      </c>
    </row>
    <row r="2" spans="1:9" x14ac:dyDescent="0.25">
      <c r="A2" t="s">
        <v>11</v>
      </c>
      <c r="B2">
        <v>83</v>
      </c>
      <c r="C2">
        <v>52.8</v>
      </c>
      <c r="G2" s="21" t="s">
        <v>48</v>
      </c>
      <c r="H2" s="22">
        <v>83</v>
      </c>
      <c r="I2" s="22">
        <v>52.8</v>
      </c>
    </row>
    <row r="3" spans="1:9" x14ac:dyDescent="0.25">
      <c r="A3" t="s">
        <v>0</v>
      </c>
      <c r="B3">
        <v>38</v>
      </c>
      <c r="C3">
        <v>16.2</v>
      </c>
      <c r="G3" s="21" t="s">
        <v>49</v>
      </c>
      <c r="H3" s="22">
        <v>38</v>
      </c>
      <c r="I3" s="22">
        <v>16.2</v>
      </c>
    </row>
    <row r="4" spans="1:9" x14ac:dyDescent="0.25">
      <c r="A4" t="s">
        <v>3</v>
      </c>
      <c r="B4">
        <v>40</v>
      </c>
      <c r="C4">
        <v>19.2</v>
      </c>
      <c r="G4" s="21" t="s">
        <v>50</v>
      </c>
      <c r="H4" s="22">
        <v>40</v>
      </c>
      <c r="I4" s="22">
        <v>19.2</v>
      </c>
    </row>
    <row r="5" spans="1:9" x14ac:dyDescent="0.25">
      <c r="A5" t="s">
        <v>4</v>
      </c>
      <c r="B5">
        <v>42</v>
      </c>
      <c r="C5">
        <v>20.5</v>
      </c>
      <c r="G5" s="21" t="s">
        <v>51</v>
      </c>
      <c r="H5" s="22">
        <v>42</v>
      </c>
      <c r="I5" s="22">
        <v>20.5</v>
      </c>
    </row>
    <row r="6" spans="1:9" x14ac:dyDescent="0.25">
      <c r="A6" t="s">
        <v>5</v>
      </c>
      <c r="B6">
        <v>42</v>
      </c>
      <c r="C6">
        <v>21.6</v>
      </c>
      <c r="G6" s="21" t="s">
        <v>52</v>
      </c>
      <c r="H6" s="22">
        <v>42</v>
      </c>
      <c r="I6" s="22">
        <v>21.6</v>
      </c>
    </row>
    <row r="7" spans="1:9" x14ac:dyDescent="0.25">
      <c r="A7" t="s">
        <v>6</v>
      </c>
      <c r="B7">
        <v>42</v>
      </c>
      <c r="C7">
        <v>21.6</v>
      </c>
      <c r="G7" s="21" t="s">
        <v>53</v>
      </c>
      <c r="H7" s="22">
        <v>42</v>
      </c>
      <c r="I7" s="22">
        <v>21.6</v>
      </c>
    </row>
    <row r="8" spans="1:9" x14ac:dyDescent="0.25">
      <c r="A8" t="s">
        <v>7</v>
      </c>
      <c r="B8">
        <v>44</v>
      </c>
      <c r="C8">
        <v>23.8</v>
      </c>
      <c r="G8" s="21" t="s">
        <v>54</v>
      </c>
      <c r="H8" s="22">
        <v>44</v>
      </c>
      <c r="I8" s="22">
        <v>23.8</v>
      </c>
    </row>
    <row r="9" spans="1:9" x14ac:dyDescent="0.25">
      <c r="A9" t="s">
        <v>8</v>
      </c>
      <c r="B9">
        <v>44</v>
      </c>
      <c r="C9">
        <v>52.3</v>
      </c>
      <c r="G9" s="21" t="s">
        <v>55</v>
      </c>
      <c r="H9" s="22">
        <v>44</v>
      </c>
      <c r="I9" s="22">
        <v>52.3</v>
      </c>
    </row>
    <row r="10" spans="1:9" x14ac:dyDescent="0.25">
      <c r="A10" t="s">
        <v>1</v>
      </c>
      <c r="B10">
        <v>51</v>
      </c>
      <c r="C10">
        <v>27.9</v>
      </c>
      <c r="G10" s="21" t="s">
        <v>56</v>
      </c>
      <c r="H10" s="22">
        <v>51</v>
      </c>
      <c r="I10" s="22">
        <v>27.9</v>
      </c>
    </row>
    <row r="11" spans="1:9" x14ac:dyDescent="0.25">
      <c r="A11" t="s">
        <v>2</v>
      </c>
      <c r="B11">
        <v>57</v>
      </c>
      <c r="C11">
        <v>29.9</v>
      </c>
      <c r="G11" s="23" t="s">
        <v>57</v>
      </c>
      <c r="H11" s="24">
        <v>57</v>
      </c>
      <c r="I11" s="24">
        <v>29.9</v>
      </c>
    </row>
    <row r="12" spans="1:9" x14ac:dyDescent="0.25">
      <c r="H12">
        <f>AVERAGE(H2:H11)</f>
        <v>48.3</v>
      </c>
      <c r="I12">
        <f>AVERAGE(I2:I11)</f>
        <v>28.580000000000002</v>
      </c>
    </row>
    <row r="16" spans="1:9" ht="30" x14ac:dyDescent="0.25">
      <c r="G16" s="43" t="s">
        <v>58</v>
      </c>
      <c r="H16" s="44" t="s">
        <v>63</v>
      </c>
    </row>
    <row r="17" spans="7:8" x14ac:dyDescent="0.25">
      <c r="G17" s="45" t="s">
        <v>48</v>
      </c>
      <c r="H17" s="46">
        <v>52.8</v>
      </c>
    </row>
    <row r="18" spans="7:8" x14ac:dyDescent="0.25">
      <c r="G18" s="45" t="s">
        <v>49</v>
      </c>
      <c r="H18" s="46">
        <v>16.2</v>
      </c>
    </row>
    <row r="19" spans="7:8" x14ac:dyDescent="0.25">
      <c r="G19" s="45" t="s">
        <v>50</v>
      </c>
      <c r="H19" s="46">
        <v>19.2</v>
      </c>
    </row>
    <row r="20" spans="7:8" x14ac:dyDescent="0.25">
      <c r="G20" s="45" t="s">
        <v>51</v>
      </c>
      <c r="H20" s="46">
        <v>20.5</v>
      </c>
    </row>
    <row r="21" spans="7:8" x14ac:dyDescent="0.25">
      <c r="G21" s="45" t="s">
        <v>52</v>
      </c>
      <c r="H21" s="46">
        <v>21.6</v>
      </c>
    </row>
    <row r="22" spans="7:8" x14ac:dyDescent="0.25">
      <c r="G22" s="45" t="s">
        <v>53</v>
      </c>
      <c r="H22" s="46">
        <v>21.6</v>
      </c>
    </row>
    <row r="23" spans="7:8" x14ac:dyDescent="0.25">
      <c r="G23" s="45" t="s">
        <v>54</v>
      </c>
      <c r="H23" s="46">
        <v>23.8</v>
      </c>
    </row>
    <row r="24" spans="7:8" x14ac:dyDescent="0.25">
      <c r="G24" s="45" t="s">
        <v>55</v>
      </c>
      <c r="H24" s="46">
        <v>52.3</v>
      </c>
    </row>
    <row r="25" spans="7:8" x14ac:dyDescent="0.25">
      <c r="G25" s="45" t="s">
        <v>56</v>
      </c>
      <c r="H25" s="46">
        <v>27.9</v>
      </c>
    </row>
    <row r="26" spans="7:8" x14ac:dyDescent="0.25">
      <c r="G26" s="45" t="s">
        <v>57</v>
      </c>
      <c r="H26" s="46">
        <v>29.9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CB2AF-BF02-4489-9ABC-3D9ADFDFE6AF}">
  <dimension ref="A1:M20"/>
  <sheetViews>
    <sheetView zoomScaleNormal="100" workbookViewId="0">
      <selection activeCell="C17" sqref="C17"/>
    </sheetView>
  </sheetViews>
  <sheetFormatPr defaultRowHeight="15" x14ac:dyDescent="0.25"/>
  <cols>
    <col min="1" max="1" width="34.28515625" customWidth="1"/>
    <col min="2" max="5" width="15.7109375" customWidth="1"/>
    <col min="6" max="6" width="42.5703125" customWidth="1"/>
    <col min="7" max="8" width="12.7109375" customWidth="1"/>
    <col min="10" max="10" width="42.5703125" customWidth="1"/>
    <col min="11" max="12" width="8.7109375" customWidth="1"/>
  </cols>
  <sheetData>
    <row r="1" spans="1:13" ht="31.5" x14ac:dyDescent="0.25">
      <c r="A1" t="s">
        <v>23</v>
      </c>
      <c r="B1" t="s">
        <v>12</v>
      </c>
      <c r="C1" t="s">
        <v>14</v>
      </c>
      <c r="D1" t="s">
        <v>17</v>
      </c>
      <c r="F1" s="15" t="s">
        <v>44</v>
      </c>
      <c r="G1" s="16" t="s">
        <v>66</v>
      </c>
      <c r="H1" s="16" t="s">
        <v>63</v>
      </c>
      <c r="J1" s="15" t="s">
        <v>67</v>
      </c>
      <c r="K1" s="16" t="s">
        <v>64</v>
      </c>
      <c r="L1" s="16" t="s">
        <v>65</v>
      </c>
    </row>
    <row r="2" spans="1:13" ht="15.75" x14ac:dyDescent="0.25">
      <c r="A2" t="s">
        <v>13</v>
      </c>
      <c r="B2" s="1">
        <f>AVERAGE(182,177,182,187,185)</f>
        <v>182.6</v>
      </c>
      <c r="C2" s="1">
        <f>AVERAGE(148,148,140,139,140)</f>
        <v>143</v>
      </c>
      <c r="F2" s="11" t="s">
        <v>37</v>
      </c>
      <c r="G2" s="12">
        <f>AVERAGE(182,177,182,187,185)</f>
        <v>182.6</v>
      </c>
      <c r="H2" s="12">
        <f>AVERAGE(148,148,140,139,140)</f>
        <v>143</v>
      </c>
      <c r="J2" s="11" t="s">
        <v>37</v>
      </c>
      <c r="K2" s="12">
        <f>AVERAGE(148,148,140,139,140)</f>
        <v>143</v>
      </c>
      <c r="L2" s="12">
        <f>AVERAGE(471,481,472,478,482)</f>
        <v>476.8</v>
      </c>
      <c r="M2" s="2">
        <f>L2/K2</f>
        <v>3.3342657342657342</v>
      </c>
    </row>
    <row r="3" spans="1:13" ht="15.75" x14ac:dyDescent="0.25">
      <c r="A3" t="s">
        <v>15</v>
      </c>
      <c r="B3" s="2">
        <f>AVERAGE(9,6,5,4,5)</f>
        <v>5.8</v>
      </c>
      <c r="C3" s="2">
        <f>AVERAGE(8,5,4,4,4)</f>
        <v>5</v>
      </c>
      <c r="F3" s="11" t="s">
        <v>38</v>
      </c>
      <c r="G3" s="13">
        <f>AVERAGE(9,6,5,4,5)</f>
        <v>5.8</v>
      </c>
      <c r="H3" s="13">
        <f>AVERAGE(8,5,4,4,4)</f>
        <v>5</v>
      </c>
      <c r="J3" s="11" t="s">
        <v>38</v>
      </c>
      <c r="K3" s="13">
        <f>AVERAGE(8,5,4,4,4)</f>
        <v>5</v>
      </c>
      <c r="L3" s="12">
        <f>AVERAGE(30,22,20,17,16)</f>
        <v>21</v>
      </c>
      <c r="M3" s="2">
        <f t="shared" ref="M3:M9" si="0">L3/K3</f>
        <v>4.2</v>
      </c>
    </row>
    <row r="4" spans="1:13" ht="15.75" x14ac:dyDescent="0.25">
      <c r="A4" t="s">
        <v>16</v>
      </c>
      <c r="B4" s="1">
        <f>AVERAGE(266,150,447,663,331)</f>
        <v>371.4</v>
      </c>
      <c r="C4" s="1">
        <f>AVERAGE(41,0,3,5,2)</f>
        <v>10.199999999999999</v>
      </c>
      <c r="D4" s="2">
        <f>AVERAGE(0,3,5,2)</f>
        <v>2.5</v>
      </c>
      <c r="F4" s="11" t="s">
        <v>39</v>
      </c>
      <c r="G4" s="12">
        <f>AVERAGE(266,150,447,663,331)</f>
        <v>371.4</v>
      </c>
      <c r="H4" s="12">
        <f>AVERAGE(41,0,3,5,2)</f>
        <v>10.199999999999999</v>
      </c>
      <c r="J4" s="11" t="s">
        <v>39</v>
      </c>
      <c r="K4" s="12">
        <f>AVERAGE(41,0,3,5,2)</f>
        <v>10.199999999999999</v>
      </c>
      <c r="L4" s="12">
        <f>AVERAGE(116,6,7,5,1)</f>
        <v>27</v>
      </c>
      <c r="M4" s="2">
        <f t="shared" si="0"/>
        <v>2.6470588235294121</v>
      </c>
    </row>
    <row r="5" spans="1:13" ht="15.75" x14ac:dyDescent="0.25">
      <c r="A5" t="s">
        <v>18</v>
      </c>
      <c r="B5" s="2">
        <f>AVERAGE(1,0,0,0,0)</f>
        <v>0.2</v>
      </c>
      <c r="C5" s="2">
        <f>AVERAGE(1,0,0,0,0)</f>
        <v>0.2</v>
      </c>
      <c r="D5" s="2"/>
      <c r="F5" s="11" t="s">
        <v>40</v>
      </c>
      <c r="G5" s="13">
        <f>AVERAGE(1,0,0,0,0)</f>
        <v>0.2</v>
      </c>
      <c r="H5" s="13">
        <f>AVERAGE(1,0,0,0,0)</f>
        <v>0.2</v>
      </c>
      <c r="J5" s="11" t="s">
        <v>40</v>
      </c>
      <c r="K5" s="13">
        <f>AVERAGE(1,0,0,0,0)</f>
        <v>0.2</v>
      </c>
      <c r="L5" s="13">
        <f>AVERAGE(8,0,0,0,1)</f>
        <v>1.8</v>
      </c>
      <c r="M5" s="2">
        <f t="shared" si="0"/>
        <v>9</v>
      </c>
    </row>
    <row r="6" spans="1:13" ht="15.75" x14ac:dyDescent="0.25">
      <c r="A6" t="s">
        <v>19</v>
      </c>
      <c r="B6" s="1">
        <f>AVERAGE(259,426,622,323,335)</f>
        <v>393</v>
      </c>
      <c r="C6" s="1">
        <f>AVERAGE(38,6,1,5,0)</f>
        <v>10</v>
      </c>
      <c r="D6" s="2">
        <f>AVERAGE(6,1,5,0)</f>
        <v>3</v>
      </c>
      <c r="F6" s="11" t="s">
        <v>41</v>
      </c>
      <c r="G6" s="12">
        <f>AVERAGE(259,426,622,323,335)</f>
        <v>393</v>
      </c>
      <c r="H6" s="12">
        <f>AVERAGE(38,6,1,5,0)</f>
        <v>10</v>
      </c>
      <c r="J6" s="11" t="s">
        <v>41</v>
      </c>
      <c r="K6" s="12">
        <f>AVERAGE(38,6,1,5,0)</f>
        <v>10</v>
      </c>
      <c r="L6" s="12">
        <f>AVERAGE(92,13,2,8,1)</f>
        <v>23.2</v>
      </c>
      <c r="M6" s="2">
        <f t="shared" si="0"/>
        <v>2.3199999999999998</v>
      </c>
    </row>
    <row r="7" spans="1:13" ht="31.5" x14ac:dyDescent="0.25">
      <c r="A7" t="s">
        <v>20</v>
      </c>
      <c r="B7" s="1">
        <f>AVERAGE(724,1209,708,1220,692)</f>
        <v>910.6</v>
      </c>
      <c r="C7" s="1">
        <f>AVERAGE(713,1200,672,1183,719)</f>
        <v>897.4</v>
      </c>
      <c r="F7" s="14" t="s">
        <v>42</v>
      </c>
      <c r="G7" s="12">
        <f>AVERAGE(724,1209,708,1220,692)</f>
        <v>910.6</v>
      </c>
      <c r="H7" s="12">
        <f>AVERAGE(713,1200,672,1183,719)</f>
        <v>897.4</v>
      </c>
      <c r="J7" s="14" t="s">
        <v>42</v>
      </c>
      <c r="K7" s="12">
        <f>AVERAGE(713,1200,672,1183,719)</f>
        <v>897.4</v>
      </c>
      <c r="L7" s="12">
        <f>AVERAGE(1542,2516,969,2446,969)</f>
        <v>1688.4</v>
      </c>
      <c r="M7" s="2">
        <f t="shared" si="0"/>
        <v>1.8814352574102966</v>
      </c>
    </row>
    <row r="8" spans="1:13" ht="31.5" x14ac:dyDescent="0.25">
      <c r="A8" t="s">
        <v>21</v>
      </c>
      <c r="B8" s="1">
        <f>B7-500</f>
        <v>410.6</v>
      </c>
      <c r="C8" s="1">
        <f>C7-500</f>
        <v>397.4</v>
      </c>
      <c r="F8" s="14" t="s">
        <v>68</v>
      </c>
      <c r="G8" s="12">
        <f>G7-500</f>
        <v>410.6</v>
      </c>
      <c r="H8" s="12">
        <f>H7-500</f>
        <v>397.4</v>
      </c>
      <c r="J8" s="14" t="s">
        <v>68</v>
      </c>
      <c r="K8" s="12">
        <f>K7-500</f>
        <v>397.4</v>
      </c>
      <c r="L8" s="12">
        <f>L7-500</f>
        <v>1188.4000000000001</v>
      </c>
      <c r="M8" s="2">
        <f t="shared" si="0"/>
        <v>2.990437845998994</v>
      </c>
    </row>
    <row r="9" spans="1:13" ht="31.5" x14ac:dyDescent="0.25">
      <c r="A9" t="s">
        <v>22</v>
      </c>
      <c r="B9" s="1">
        <f>AVERAGE(977,1477,1133,2002,999)</f>
        <v>1317.6</v>
      </c>
      <c r="C9" s="1">
        <f>AVERAGE(753,1202,687,1186,694)</f>
        <v>904.4</v>
      </c>
      <c r="F9" s="17" t="s">
        <v>43</v>
      </c>
      <c r="G9" s="18">
        <f>AVERAGE(977,1477,1133,2002,999)</f>
        <v>1317.6</v>
      </c>
      <c r="H9" s="18">
        <f>AVERAGE(753,1202,687,1186,694)</f>
        <v>904.4</v>
      </c>
      <c r="J9" s="17" t="s">
        <v>43</v>
      </c>
      <c r="K9" s="18">
        <f>AVERAGE(753,1202,687,1186,694)</f>
        <v>904.4</v>
      </c>
      <c r="L9" s="18">
        <f>AVERAGE(1190,2560,960,2526,1000)</f>
        <v>1647.2</v>
      </c>
      <c r="M9" s="2">
        <f t="shared" si="0"/>
        <v>1.8213180008845644</v>
      </c>
    </row>
    <row r="10" spans="1:13" x14ac:dyDescent="0.25">
      <c r="M10" s="2">
        <f>AVERAGE(M2:M6,M8:M9)</f>
        <v>3.759011486382672</v>
      </c>
    </row>
    <row r="11" spans="1:13" ht="31.5" x14ac:dyDescent="0.25">
      <c r="F11" s="15" t="s">
        <v>45</v>
      </c>
      <c r="G11" s="16" t="s">
        <v>66</v>
      </c>
      <c r="H11" s="16" t="s">
        <v>63</v>
      </c>
    </row>
    <row r="12" spans="1:13" ht="15.75" x14ac:dyDescent="0.25">
      <c r="A12" t="s">
        <v>24</v>
      </c>
      <c r="B12" t="s">
        <v>12</v>
      </c>
      <c r="C12" t="s">
        <v>14</v>
      </c>
      <c r="D12" t="s">
        <v>17</v>
      </c>
      <c r="F12" s="11" t="s">
        <v>37</v>
      </c>
      <c r="G12" s="12">
        <f>AVERAGE(645,618,1416,804,705)</f>
        <v>837.6</v>
      </c>
      <c r="H12" s="12">
        <f>AVERAGE(471,481,472,478,482)</f>
        <v>476.8</v>
      </c>
    </row>
    <row r="13" spans="1:13" ht="15.75" x14ac:dyDescent="0.25">
      <c r="A13" t="s">
        <v>13</v>
      </c>
      <c r="B13" s="1">
        <f>AVERAGE(645,618,1416,804,705)</f>
        <v>837.6</v>
      </c>
      <c r="C13" s="1">
        <f>AVERAGE(471,481,472,478,482)</f>
        <v>476.8</v>
      </c>
      <c r="F13" s="11" t="s">
        <v>38</v>
      </c>
      <c r="G13" s="12">
        <f>AVERAGE(36,22,31,18,18)</f>
        <v>25</v>
      </c>
      <c r="H13" s="12">
        <f>AVERAGE(30,22,20,17,16)</f>
        <v>21</v>
      </c>
    </row>
    <row r="14" spans="1:13" ht="15.75" x14ac:dyDescent="0.25">
      <c r="A14" t="s">
        <v>15</v>
      </c>
      <c r="B14" s="2">
        <f>AVERAGE(36,22,31,18,18)</f>
        <v>25</v>
      </c>
      <c r="C14" s="2">
        <f>AVERAGE(30,22,20,17,16)</f>
        <v>21</v>
      </c>
      <c r="F14" s="11" t="s">
        <v>39</v>
      </c>
      <c r="G14" s="12">
        <f>AVERAGE(125,12,10,14,4)</f>
        <v>33</v>
      </c>
      <c r="H14" s="12">
        <f>AVERAGE(116,6,7,5,1)</f>
        <v>27</v>
      </c>
    </row>
    <row r="15" spans="1:13" ht="15.75" x14ac:dyDescent="0.25">
      <c r="A15" t="s">
        <v>16</v>
      </c>
      <c r="B15" s="1">
        <f>AVERAGE(125,12,10,14,4)</f>
        <v>33</v>
      </c>
      <c r="C15" s="1">
        <f>AVERAGE(116,6,7,5,1)</f>
        <v>27</v>
      </c>
      <c r="D15" s="2">
        <f>AVERAGE(6,7,5,1)</f>
        <v>4.75</v>
      </c>
      <c r="F15" s="11" t="s">
        <v>40</v>
      </c>
      <c r="G15" s="13">
        <f>AVERAGE(8,1,1,0,0)</f>
        <v>2</v>
      </c>
      <c r="H15" s="13">
        <f>AVERAGE(8,0,0,0,1)</f>
        <v>1.8</v>
      </c>
    </row>
    <row r="16" spans="1:13" ht="15.75" x14ac:dyDescent="0.25">
      <c r="A16" t="s">
        <v>18</v>
      </c>
      <c r="B16" s="2">
        <f>AVERAGE(8,1,1,0,0)</f>
        <v>2</v>
      </c>
      <c r="C16" s="2">
        <f>AVERAGE(8,0,0,0,1)</f>
        <v>1.8</v>
      </c>
      <c r="D16" s="2"/>
      <c r="F16" s="11" t="s">
        <v>41</v>
      </c>
      <c r="G16" s="12">
        <f>AVERAGE(100,16,5,10,3)</f>
        <v>26.8</v>
      </c>
      <c r="H16" s="12">
        <f>AVERAGE(92,13,2,8,1)</f>
        <v>23.2</v>
      </c>
    </row>
    <row r="17" spans="1:8" ht="31.5" x14ac:dyDescent="0.25">
      <c r="A17" t="s">
        <v>19</v>
      </c>
      <c r="B17" s="1">
        <f>AVERAGE(100,16,5,10,3)</f>
        <v>26.8</v>
      </c>
      <c r="C17" s="1">
        <f>AVERAGE(92,13,2,8,1)</f>
        <v>23.2</v>
      </c>
      <c r="D17" s="2">
        <f>AVERAGE(13,2,8,1)</f>
        <v>6</v>
      </c>
      <c r="F17" s="14" t="s">
        <v>42</v>
      </c>
      <c r="G17" s="12">
        <f>AVERAGE(1599,2657,999,2702,1062)</f>
        <v>1803.8</v>
      </c>
      <c r="H17" s="12">
        <f>AVERAGE(1542,2516,969,2446,969)</f>
        <v>1688.4</v>
      </c>
    </row>
    <row r="18" spans="1:8" ht="31.5" x14ac:dyDescent="0.25">
      <c r="A18" t="s">
        <v>20</v>
      </c>
      <c r="B18" s="1">
        <f>AVERAGE(1599,2657,999,2702,1062)</f>
        <v>1803.8</v>
      </c>
      <c r="C18" s="1">
        <f>AVERAGE(1542,2516,969,2446,969)</f>
        <v>1688.4</v>
      </c>
      <c r="F18" s="14" t="s">
        <v>68</v>
      </c>
      <c r="G18" s="12">
        <f>G17-500</f>
        <v>1303.8</v>
      </c>
      <c r="H18" s="12">
        <f>H17-500</f>
        <v>1188.4000000000001</v>
      </c>
    </row>
    <row r="19" spans="1:8" ht="31.5" x14ac:dyDescent="0.25">
      <c r="A19" t="s">
        <v>21</v>
      </c>
      <c r="B19" s="1">
        <f>B18-500</f>
        <v>1303.8</v>
      </c>
      <c r="C19" s="1">
        <f>C18-500</f>
        <v>1188.4000000000001</v>
      </c>
      <c r="F19" s="17" t="s">
        <v>43</v>
      </c>
      <c r="G19" s="18">
        <f>AVERAGE(2098,5795,1033,2684,1075)</f>
        <v>2537</v>
      </c>
      <c r="H19" s="18">
        <f>AVERAGE(1190,2560,960,2526,1000)</f>
        <v>1647.2</v>
      </c>
    </row>
    <row r="20" spans="1:8" x14ac:dyDescent="0.25">
      <c r="A20" t="s">
        <v>22</v>
      </c>
      <c r="B20" s="1">
        <f>AVERAGE(2098,5795,1033,2684,1075)</f>
        <v>2537</v>
      </c>
      <c r="C20" s="1">
        <f>AVERAGE(1190,2560,960,2526,1000)</f>
        <v>1647.2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F630-B186-469C-AE64-959E53120C3F}">
  <dimension ref="A1:N38"/>
  <sheetViews>
    <sheetView zoomScaleNormal="100" workbookViewId="0">
      <selection activeCell="I1" sqref="I1:N11"/>
    </sheetView>
  </sheetViews>
  <sheetFormatPr defaultRowHeight="15" x14ac:dyDescent="0.25"/>
  <cols>
    <col min="1" max="1" width="21.5703125" customWidth="1"/>
    <col min="9" max="9" width="20.7109375" customWidth="1"/>
    <col min="10" max="10" width="10.7109375" style="33" customWidth="1"/>
    <col min="11" max="11" width="10.7109375" customWidth="1"/>
    <col min="12" max="12" width="20.7109375" customWidth="1"/>
    <col min="13" max="14" width="10.7109375" customWidth="1"/>
  </cols>
  <sheetData>
    <row r="1" spans="1:14" x14ac:dyDescent="0.25">
      <c r="B1" t="s">
        <v>9</v>
      </c>
      <c r="C1" t="s">
        <v>10</v>
      </c>
      <c r="D1" t="s">
        <v>35</v>
      </c>
      <c r="E1" t="s">
        <v>36</v>
      </c>
      <c r="I1" s="35" t="s">
        <v>44</v>
      </c>
      <c r="J1" s="34" t="s">
        <v>66</v>
      </c>
      <c r="K1" s="34" t="s">
        <v>63</v>
      </c>
      <c r="L1" s="27" t="s">
        <v>45</v>
      </c>
      <c r="M1" s="34" t="s">
        <v>66</v>
      </c>
      <c r="N1" s="34" t="s">
        <v>63</v>
      </c>
    </row>
    <row r="2" spans="1:14" x14ac:dyDescent="0.25">
      <c r="A2" t="s">
        <v>25</v>
      </c>
      <c r="B2" s="3">
        <v>7.0000000000000007E-2</v>
      </c>
      <c r="C2" s="4">
        <v>1.7000000000000001E-2</v>
      </c>
      <c r="D2" s="3">
        <v>0.43</v>
      </c>
      <c r="E2" s="4">
        <v>9.4E-2</v>
      </c>
      <c r="I2" s="36" t="s">
        <v>59</v>
      </c>
      <c r="J2" s="37">
        <v>7.0000000000000007E-2</v>
      </c>
      <c r="K2" s="26">
        <v>1.7000000000000001E-2</v>
      </c>
      <c r="L2" s="38" t="s">
        <v>59</v>
      </c>
      <c r="M2" s="25">
        <v>0.43</v>
      </c>
      <c r="N2" s="26">
        <v>9.4E-2</v>
      </c>
    </row>
    <row r="3" spans="1:14" x14ac:dyDescent="0.25">
      <c r="A3" t="s">
        <v>26</v>
      </c>
      <c r="B3" s="3">
        <v>0.02</v>
      </c>
      <c r="C3" s="4">
        <v>4.0000000000000001E-3</v>
      </c>
      <c r="D3" s="3">
        <v>0.17</v>
      </c>
      <c r="E3" s="4">
        <v>2.4E-2</v>
      </c>
      <c r="I3" s="36" t="s">
        <v>51</v>
      </c>
      <c r="J3" s="37">
        <v>0.02</v>
      </c>
      <c r="K3" s="26">
        <v>4.0000000000000001E-3</v>
      </c>
      <c r="L3" s="38" t="s">
        <v>51</v>
      </c>
      <c r="M3" s="25">
        <v>0.17</v>
      </c>
      <c r="N3" s="26">
        <v>2.4E-2</v>
      </c>
    </row>
    <row r="4" spans="1:14" x14ac:dyDescent="0.25">
      <c r="A4" t="s">
        <v>27</v>
      </c>
      <c r="B4" s="3">
        <v>0.03</v>
      </c>
      <c r="C4" s="4">
        <v>4.0000000000000001E-3</v>
      </c>
      <c r="D4" s="3">
        <v>0.06</v>
      </c>
      <c r="E4" s="4">
        <v>2.5000000000000001E-2</v>
      </c>
      <c r="I4" s="36" t="s">
        <v>52</v>
      </c>
      <c r="J4" s="37">
        <v>0.03</v>
      </c>
      <c r="K4" s="26">
        <v>4.0000000000000001E-3</v>
      </c>
      <c r="L4" s="38" t="s">
        <v>52</v>
      </c>
      <c r="M4" s="25">
        <v>0.06</v>
      </c>
      <c r="N4" s="26">
        <v>2.5000000000000001E-2</v>
      </c>
    </row>
    <row r="5" spans="1:14" x14ac:dyDescent="0.25">
      <c r="A5" t="s">
        <v>28</v>
      </c>
      <c r="B5" s="3">
        <v>0.03</v>
      </c>
      <c r="C5" s="4">
        <v>2E-3</v>
      </c>
      <c r="D5" s="3">
        <v>0.06</v>
      </c>
      <c r="E5" s="4">
        <v>2.5999999999999999E-2</v>
      </c>
      <c r="I5" s="36" t="s">
        <v>53</v>
      </c>
      <c r="J5" s="37">
        <v>0.03</v>
      </c>
      <c r="K5" s="26">
        <v>2E-3</v>
      </c>
      <c r="L5" s="38" t="s">
        <v>53</v>
      </c>
      <c r="M5" s="25">
        <v>0.06</v>
      </c>
      <c r="N5" s="26">
        <v>2.5999999999999999E-2</v>
      </c>
    </row>
    <row r="6" spans="1:14" x14ac:dyDescent="0.25">
      <c r="A6" t="s">
        <v>29</v>
      </c>
      <c r="B6" s="3">
        <v>0.08</v>
      </c>
      <c r="C6" s="3">
        <v>0.01</v>
      </c>
      <c r="D6" s="3">
        <v>0.25</v>
      </c>
      <c r="E6" s="4">
        <v>4.1000000000000002E-2</v>
      </c>
      <c r="I6" s="36" t="s">
        <v>69</v>
      </c>
      <c r="J6" s="37">
        <v>0.08</v>
      </c>
      <c r="K6" s="25">
        <v>0.01</v>
      </c>
      <c r="L6" s="38" t="s">
        <v>69</v>
      </c>
      <c r="M6" s="25">
        <v>0.25</v>
      </c>
      <c r="N6" s="26">
        <v>4.1000000000000002E-2</v>
      </c>
    </row>
    <row r="7" spans="1:14" x14ac:dyDescent="0.25">
      <c r="A7" t="s">
        <v>30</v>
      </c>
      <c r="B7" s="3">
        <v>0.08</v>
      </c>
      <c r="C7" s="4">
        <v>5.7000000000000002E-2</v>
      </c>
      <c r="D7" s="3">
        <v>0.22</v>
      </c>
      <c r="E7" s="3">
        <v>0.18</v>
      </c>
      <c r="I7" s="36" t="s">
        <v>41</v>
      </c>
      <c r="J7" s="37">
        <v>0.08</v>
      </c>
      <c r="K7" s="26">
        <v>5.7000000000000002E-2</v>
      </c>
      <c r="L7" s="38" t="s">
        <v>41</v>
      </c>
      <c r="M7" s="25">
        <v>0.22</v>
      </c>
      <c r="N7" s="25">
        <v>0.18</v>
      </c>
    </row>
    <row r="8" spans="1:14" x14ac:dyDescent="0.25">
      <c r="A8" t="s">
        <v>31</v>
      </c>
      <c r="B8" s="3">
        <v>0.03</v>
      </c>
      <c r="C8" s="4">
        <v>1.4999999999999999E-2</v>
      </c>
      <c r="D8" s="3">
        <v>0.1</v>
      </c>
      <c r="E8" s="4">
        <v>0.01</v>
      </c>
      <c r="I8" s="36" t="s">
        <v>61</v>
      </c>
      <c r="J8" s="37">
        <v>0.03</v>
      </c>
      <c r="K8" s="26">
        <v>1.4999999999999999E-2</v>
      </c>
      <c r="L8" s="38" t="s">
        <v>61</v>
      </c>
      <c r="M8" s="25">
        <v>0.1</v>
      </c>
      <c r="N8" s="26">
        <v>0.01</v>
      </c>
    </row>
    <row r="9" spans="1:14" x14ac:dyDescent="0.25">
      <c r="A9" t="s">
        <v>32</v>
      </c>
      <c r="B9" s="3">
        <v>0.03</v>
      </c>
      <c r="C9" s="4">
        <v>0.01</v>
      </c>
      <c r="D9" s="3">
        <v>0.13</v>
      </c>
      <c r="E9" s="4">
        <v>2.5999999999999999E-2</v>
      </c>
      <c r="I9" s="36" t="s">
        <v>62</v>
      </c>
      <c r="J9" s="37">
        <v>0.03</v>
      </c>
      <c r="K9" s="26">
        <v>0.01</v>
      </c>
      <c r="L9" s="38" t="s">
        <v>62</v>
      </c>
      <c r="M9" s="25">
        <v>0.13</v>
      </c>
      <c r="N9" s="26">
        <v>2.5999999999999999E-2</v>
      </c>
    </row>
    <row r="10" spans="1:14" x14ac:dyDescent="0.25">
      <c r="A10" t="s">
        <v>33</v>
      </c>
      <c r="B10" s="3">
        <v>0.22</v>
      </c>
      <c r="C10" s="4">
        <v>2.9000000000000001E-2</v>
      </c>
      <c r="D10" s="3">
        <v>0.71</v>
      </c>
      <c r="E10" s="4">
        <v>0.219</v>
      </c>
      <c r="I10" s="36" t="s">
        <v>57</v>
      </c>
      <c r="J10" s="37">
        <v>0.22</v>
      </c>
      <c r="K10" s="26">
        <v>2.9000000000000001E-2</v>
      </c>
      <c r="L10" s="38" t="s">
        <v>57</v>
      </c>
      <c r="M10" s="25">
        <v>0.71</v>
      </c>
      <c r="N10" s="26">
        <v>0.219</v>
      </c>
    </row>
    <row r="11" spans="1:14" x14ac:dyDescent="0.25">
      <c r="A11" t="s">
        <v>34</v>
      </c>
      <c r="B11" s="3">
        <v>0.12</v>
      </c>
      <c r="C11" s="4">
        <v>2.9000000000000001E-2</v>
      </c>
      <c r="D11" s="3">
        <v>0.71</v>
      </c>
      <c r="E11" s="3">
        <v>0.24099999999999999</v>
      </c>
      <c r="I11" s="39" t="s">
        <v>56</v>
      </c>
      <c r="J11" s="40">
        <v>0.12</v>
      </c>
      <c r="K11" s="41">
        <v>2.9000000000000001E-2</v>
      </c>
      <c r="L11" s="42" t="s">
        <v>56</v>
      </c>
      <c r="M11" s="28">
        <v>0.71</v>
      </c>
      <c r="N11" s="28">
        <v>0.24099999999999999</v>
      </c>
    </row>
    <row r="14" spans="1:14" ht="47.25" x14ac:dyDescent="0.25">
      <c r="I14" s="7" t="s">
        <v>45</v>
      </c>
      <c r="J14" s="29" t="s">
        <v>66</v>
      </c>
      <c r="K14" s="8" t="s">
        <v>63</v>
      </c>
    </row>
    <row r="15" spans="1:14" ht="15.75" x14ac:dyDescent="0.25">
      <c r="I15" s="5" t="s">
        <v>59</v>
      </c>
      <c r="J15" s="30">
        <v>0.43</v>
      </c>
      <c r="K15" s="10">
        <v>9.4E-2</v>
      </c>
    </row>
    <row r="16" spans="1:14" ht="15.75" x14ac:dyDescent="0.25">
      <c r="I16" s="5" t="s">
        <v>51</v>
      </c>
      <c r="J16" s="30">
        <v>0.17</v>
      </c>
      <c r="K16" s="10">
        <v>2.4E-2</v>
      </c>
    </row>
    <row r="17" spans="9:11" ht="15.75" x14ac:dyDescent="0.25">
      <c r="I17" s="5" t="s">
        <v>52</v>
      </c>
      <c r="J17" s="30">
        <v>0.06</v>
      </c>
      <c r="K17" s="10">
        <v>2.5000000000000001E-2</v>
      </c>
    </row>
    <row r="18" spans="9:11" ht="15.75" x14ac:dyDescent="0.25">
      <c r="I18" s="5" t="s">
        <v>53</v>
      </c>
      <c r="J18" s="30">
        <v>0.06</v>
      </c>
      <c r="K18" s="10">
        <v>2.5999999999999999E-2</v>
      </c>
    </row>
    <row r="19" spans="9:11" ht="31.5" x14ac:dyDescent="0.25">
      <c r="I19" s="6" t="s">
        <v>69</v>
      </c>
      <c r="J19" s="30">
        <v>0.25</v>
      </c>
      <c r="K19" s="10">
        <v>4.1000000000000002E-2</v>
      </c>
    </row>
    <row r="20" spans="9:11" ht="15.75" x14ac:dyDescent="0.25">
      <c r="I20" s="5" t="s">
        <v>41</v>
      </c>
      <c r="J20" s="30">
        <v>0.22</v>
      </c>
      <c r="K20" s="9">
        <v>0.18</v>
      </c>
    </row>
    <row r="21" spans="9:11" ht="15.75" x14ac:dyDescent="0.25">
      <c r="I21" s="5" t="s">
        <v>61</v>
      </c>
      <c r="J21" s="30">
        <v>0.1</v>
      </c>
      <c r="K21" s="10">
        <v>0.01</v>
      </c>
    </row>
    <row r="22" spans="9:11" ht="15.75" x14ac:dyDescent="0.25">
      <c r="I22" s="5" t="s">
        <v>62</v>
      </c>
      <c r="J22" s="30">
        <v>0.13</v>
      </c>
      <c r="K22" s="10">
        <v>2.5999999999999999E-2</v>
      </c>
    </row>
    <row r="23" spans="9:11" ht="31.5" x14ac:dyDescent="0.25">
      <c r="I23" s="6" t="s">
        <v>57</v>
      </c>
      <c r="J23" s="30">
        <v>0.71</v>
      </c>
      <c r="K23" s="10">
        <v>0.219</v>
      </c>
    </row>
    <row r="24" spans="9:11" ht="31.5" x14ac:dyDescent="0.25">
      <c r="I24" s="6" t="s">
        <v>56</v>
      </c>
      <c r="J24" s="30">
        <v>0.71</v>
      </c>
      <c r="K24" s="9">
        <v>0.24099999999999999</v>
      </c>
    </row>
    <row r="28" spans="9:11" ht="15.75" x14ac:dyDescent="0.25">
      <c r="I28" s="8" t="s">
        <v>63</v>
      </c>
      <c r="J28" s="31" t="s">
        <v>46</v>
      </c>
      <c r="K28" s="8" t="s">
        <v>47</v>
      </c>
    </row>
    <row r="29" spans="9:11" ht="15.75" x14ac:dyDescent="0.25">
      <c r="I29" s="5" t="s">
        <v>59</v>
      </c>
      <c r="J29" s="32">
        <v>1.7000000000000001E-2</v>
      </c>
      <c r="K29" s="10">
        <v>9.4E-2</v>
      </c>
    </row>
    <row r="30" spans="9:11" ht="15.75" x14ac:dyDescent="0.25">
      <c r="I30" s="5" t="s">
        <v>51</v>
      </c>
      <c r="J30" s="32">
        <v>4.0000000000000001E-3</v>
      </c>
      <c r="K30" s="10">
        <v>2.4E-2</v>
      </c>
    </row>
    <row r="31" spans="9:11" ht="15.75" x14ac:dyDescent="0.25">
      <c r="I31" s="5" t="s">
        <v>52</v>
      </c>
      <c r="J31" s="32">
        <v>4.0000000000000001E-3</v>
      </c>
      <c r="K31" s="10">
        <v>2.5000000000000001E-2</v>
      </c>
    </row>
    <row r="32" spans="9:11" ht="15.75" x14ac:dyDescent="0.25">
      <c r="I32" s="5" t="s">
        <v>53</v>
      </c>
      <c r="J32" s="32">
        <v>2E-3</v>
      </c>
      <c r="K32" s="10">
        <v>2.5999999999999999E-2</v>
      </c>
    </row>
    <row r="33" spans="9:11" ht="31.5" x14ac:dyDescent="0.25">
      <c r="I33" s="6" t="s">
        <v>60</v>
      </c>
      <c r="J33" s="30">
        <v>0.01</v>
      </c>
      <c r="K33" s="10">
        <v>4.1000000000000002E-2</v>
      </c>
    </row>
    <row r="34" spans="9:11" ht="15.75" x14ac:dyDescent="0.25">
      <c r="I34" s="5" t="s">
        <v>41</v>
      </c>
      <c r="J34" s="32">
        <v>5.7000000000000002E-2</v>
      </c>
      <c r="K34" s="9">
        <v>0.18</v>
      </c>
    </row>
    <row r="35" spans="9:11" ht="15.75" x14ac:dyDescent="0.25">
      <c r="I35" s="5" t="s">
        <v>61</v>
      </c>
      <c r="J35" s="32">
        <v>1.4999999999999999E-2</v>
      </c>
      <c r="K35" s="10">
        <v>0.01</v>
      </c>
    </row>
    <row r="36" spans="9:11" ht="15.75" x14ac:dyDescent="0.25">
      <c r="I36" s="5" t="s">
        <v>62</v>
      </c>
      <c r="J36" s="32">
        <v>0.01</v>
      </c>
      <c r="K36" s="10">
        <v>2.5999999999999999E-2</v>
      </c>
    </row>
    <row r="37" spans="9:11" ht="31.5" x14ac:dyDescent="0.25">
      <c r="I37" s="6" t="s">
        <v>57</v>
      </c>
      <c r="J37" s="32">
        <v>2.9000000000000001E-2</v>
      </c>
      <c r="K37" s="10">
        <v>0.219</v>
      </c>
    </row>
    <row r="38" spans="9:11" ht="31.5" x14ac:dyDescent="0.25">
      <c r="I38" s="6" t="s">
        <v>56</v>
      </c>
      <c r="J38" s="32">
        <v>2.9000000000000001E-2</v>
      </c>
      <c r="K38" s="9">
        <v>0.24099999999999999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RAM Usage</vt:lpstr>
      <vt:lpstr>Response Time</vt:lpstr>
      <vt:lpstr>Processor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Scarberry</dc:creator>
  <cp:lastModifiedBy>James Scarberry</cp:lastModifiedBy>
  <dcterms:created xsi:type="dcterms:W3CDTF">2021-08-13T03:59:13Z</dcterms:created>
  <dcterms:modified xsi:type="dcterms:W3CDTF">2022-04-17T14:47:21Z</dcterms:modified>
</cp:coreProperties>
</file>