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P Test - N_WATER" sheetId="2" r:id="rId1"/>
    <sheet name="P Test- Const Denst." sheetId="3" r:id="rId2"/>
    <sheet name="P Test - N_PARTICL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K7" i="4" l="1"/>
  <c r="L3" i="4"/>
  <c r="M3" i="4" s="1"/>
  <c r="L4" i="4"/>
  <c r="K4" i="4" s="1"/>
  <c r="L5" i="4"/>
  <c r="K5" i="4" s="1"/>
  <c r="L6" i="4"/>
  <c r="K6" i="4" s="1"/>
  <c r="L7" i="4"/>
  <c r="M7" i="4" s="1"/>
  <c r="L2" i="4"/>
  <c r="K2" i="4" s="1"/>
  <c r="F16" i="3"/>
  <c r="F8" i="3"/>
  <c r="F9" i="3"/>
  <c r="F10" i="3"/>
  <c r="F11" i="3"/>
  <c r="F12" i="3"/>
  <c r="F13" i="3"/>
  <c r="F14" i="3"/>
  <c r="F15" i="3"/>
  <c r="F6" i="3"/>
  <c r="F7" i="3"/>
  <c r="F4" i="3"/>
  <c r="F5" i="3"/>
  <c r="F3" i="3"/>
  <c r="F2" i="3"/>
  <c r="N32" i="2"/>
  <c r="L4" i="2" s="1"/>
  <c r="L3" i="2"/>
  <c r="L5" i="2"/>
  <c r="L6" i="2"/>
  <c r="L7" i="2"/>
  <c r="L9" i="2"/>
  <c r="L10" i="2"/>
  <c r="L11" i="2"/>
  <c r="L13" i="2"/>
  <c r="L14" i="2"/>
  <c r="L15" i="2"/>
  <c r="L17" i="2"/>
  <c r="L18" i="2"/>
  <c r="L19" i="2"/>
  <c r="L21" i="2"/>
  <c r="L22" i="2"/>
  <c r="L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E24" i="2"/>
  <c r="E23" i="2"/>
  <c r="E22" i="2"/>
  <c r="E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M6" i="4" l="1"/>
  <c r="K3" i="4"/>
  <c r="M2" i="4"/>
  <c r="M5" i="4"/>
  <c r="M4" i="4"/>
  <c r="L24" i="2"/>
  <c r="L20" i="2"/>
  <c r="L16" i="2"/>
  <c r="L12" i="2"/>
  <c r="L8" i="2"/>
</calcChain>
</file>

<file path=xl/sharedStrings.xml><?xml version="1.0" encoding="utf-8"?>
<sst xmlns="http://schemas.openxmlformats.org/spreadsheetml/2006/main" count="76" uniqueCount="32">
  <si>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</si>
  <si>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</si>
  <si>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</si>
  <si>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</si>
  <si>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</si>
  <si>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</si>
  <si>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</si>
  <si>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</si>
  <si>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</si>
  <si>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</si>
  <si>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</si>
  <si>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</si>
  <si>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</si>
  <si>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</si>
  <si>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</si>
  <si>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</si>
  <si>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Error</t>
  </si>
  <si>
    <t>Temp</t>
  </si>
  <si>
    <t>rho</t>
  </si>
  <si>
    <t>N_WATER</t>
  </si>
  <si>
    <t>VARIED</t>
  </si>
  <si>
    <t>Pressure</t>
  </si>
  <si>
    <t>Prediction</t>
  </si>
  <si>
    <t>rho^2</t>
  </si>
  <si>
    <t>alpha</t>
  </si>
  <si>
    <t>BOX_SIZE</t>
  </si>
  <si>
    <t>FIXED</t>
  </si>
  <si>
    <t>rho_vol</t>
  </si>
  <si>
    <t>predict</t>
  </si>
  <si>
    <t>p_correct</t>
  </si>
  <si>
    <t>Stdev</t>
  </si>
  <si>
    <t>p -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</si>
</sst>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N_WATER'!$L$2:$L$24</c:f>
              <c:numCache>
                <c:formatCode>General</c:formatCode>
                <c:ptCount val="23"/>
                <c:pt idx="0">
                  <c:v>0.50427143452133039</c:v>
                </c:pt>
                <c:pt idx="1">
                  <c:v>0.91595183554471338</c:v>
                </c:pt>
                <c:pt idx="2">
                  <c:v>1.4339953590765753</c:v>
                </c:pt>
                <c:pt idx="3">
                  <c:v>2.058402005116915</c:v>
                </c:pt>
                <c:pt idx="4">
                  <c:v>2.7891717736657342</c:v>
                </c:pt>
                <c:pt idx="5">
                  <c:v>3.6263046647230324</c:v>
                </c:pt>
                <c:pt idx="6">
                  <c:v>4.5698006782888081</c:v>
                </c:pt>
                <c:pt idx="7">
                  <c:v>5.6196598143630636</c:v>
                </c:pt>
                <c:pt idx="8">
                  <c:v>6.7758820729457945</c:v>
                </c:pt>
                <c:pt idx="9">
                  <c:v>9.4074159576366974</c:v>
                </c:pt>
                <c:pt idx="10">
                  <c:v>12.464402332361516</c:v>
                </c:pt>
                <c:pt idx="11">
                  <c:v>15.946841197120248</c:v>
                </c:pt>
                <c:pt idx="12">
                  <c:v>19.854732551912896</c:v>
                </c:pt>
                <c:pt idx="13">
                  <c:v>24.188076396739447</c:v>
                </c:pt>
                <c:pt idx="14">
                  <c:v>28.946872731599925</c:v>
                </c:pt>
                <c:pt idx="15">
                  <c:v>34.131121556494314</c:v>
                </c:pt>
                <c:pt idx="16">
                  <c:v>39.740822871422623</c:v>
                </c:pt>
                <c:pt idx="17">
                  <c:v>45.775976676384843</c:v>
                </c:pt>
                <c:pt idx="18">
                  <c:v>52.236582971380976</c:v>
                </c:pt>
                <c:pt idx="19">
                  <c:v>70.249453352769677</c:v>
                </c:pt>
                <c:pt idx="20">
                  <c:v>90.921401796870327</c:v>
                </c:pt>
                <c:pt idx="21">
                  <c:v>140.24253287320761</c:v>
                </c:pt>
                <c:pt idx="22">
                  <c:v>200.19997620039271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scatterChart>
        <c:scatterStyle val="lineMarker"/>
        <c:varyColors val="0"/>
        <c:ser>
          <c:idx val="0"/>
          <c:order val="1"/>
          <c:tx>
            <c:strRef>
              <c:f>'P Test - N_WATER'!$I$1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N_WATER'!$I$2:$I$24</c:f>
              <c:numCache>
                <c:formatCode>General</c:formatCode>
                <c:ptCount val="23"/>
                <c:pt idx="0">
                  <c:v>0.3916</c:v>
                </c:pt>
                <c:pt idx="1">
                  <c:v>0.6704</c:v>
                </c:pt>
                <c:pt idx="2">
                  <c:v>1.0309999999999999</c:v>
                </c:pt>
                <c:pt idx="3">
                  <c:v>1.466</c:v>
                </c:pt>
                <c:pt idx="4">
                  <c:v>2.0150000000000001</c:v>
                </c:pt>
                <c:pt idx="5">
                  <c:v>2.6459999999999999</c:v>
                </c:pt>
                <c:pt idx="6">
                  <c:v>3.4249999999999998</c:v>
                </c:pt>
                <c:pt idx="7">
                  <c:v>4.3460000000000001</c:v>
                </c:pt>
                <c:pt idx="8">
                  <c:v>5.367</c:v>
                </c:pt>
                <c:pt idx="9">
                  <c:v>7.819</c:v>
                </c:pt>
                <c:pt idx="10">
                  <c:v>10.74</c:v>
                </c:pt>
                <c:pt idx="11">
                  <c:v>14.15</c:v>
                </c:pt>
                <c:pt idx="12">
                  <c:v>18.07</c:v>
                </c:pt>
                <c:pt idx="13">
                  <c:v>22.37</c:v>
                </c:pt>
                <c:pt idx="14">
                  <c:v>27.11</c:v>
                </c:pt>
                <c:pt idx="15">
                  <c:v>32.28</c:v>
                </c:pt>
                <c:pt idx="16">
                  <c:v>37.97</c:v>
                </c:pt>
                <c:pt idx="17">
                  <c:v>44.09</c:v>
                </c:pt>
                <c:pt idx="18">
                  <c:v>50.63</c:v>
                </c:pt>
                <c:pt idx="19">
                  <c:v>68.94</c:v>
                </c:pt>
                <c:pt idx="20">
                  <c:v>90.24</c:v>
                </c:pt>
                <c:pt idx="21">
                  <c:v>140.9</c:v>
                </c:pt>
                <c:pt idx="22">
                  <c:v>202.9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plus>
            <c:min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N_WATER'!$F$2:$F$24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</c:numCache>
            </c:numRef>
          </c:xVal>
          <c:yVal>
            <c:numRef>
              <c:f>'P Test - N_WATER'!$G$2:$G$24</c:f>
              <c:numCache>
                <c:formatCode>General</c:formatCode>
                <c:ptCount val="23"/>
                <c:pt idx="0">
                  <c:v>1.0843</c:v>
                </c:pt>
                <c:pt idx="1">
                  <c:v>1.0192000000000001</c:v>
                </c:pt>
                <c:pt idx="2">
                  <c:v>1.0296000000000001</c:v>
                </c:pt>
                <c:pt idx="3">
                  <c:v>1.0496000000000001</c:v>
                </c:pt>
                <c:pt idx="4">
                  <c:v>1.0465</c:v>
                </c:pt>
                <c:pt idx="5">
                  <c:v>1.0465</c:v>
                </c:pt>
                <c:pt idx="6">
                  <c:v>0.99922999999999995</c:v>
                </c:pt>
                <c:pt idx="7">
                  <c:v>1.0218</c:v>
                </c:pt>
                <c:pt idx="8">
                  <c:v>0.99385999999999997</c:v>
                </c:pt>
                <c:pt idx="9">
                  <c:v>1.0357000000000001</c:v>
                </c:pt>
                <c:pt idx="10">
                  <c:v>1.0067999999999999</c:v>
                </c:pt>
                <c:pt idx="11">
                  <c:v>0.99224999999999997</c:v>
                </c:pt>
                <c:pt idx="12">
                  <c:v>0.99399000000000004</c:v>
                </c:pt>
                <c:pt idx="13">
                  <c:v>0.98709999999999998</c:v>
                </c:pt>
                <c:pt idx="14">
                  <c:v>1.0189999999999999</c:v>
                </c:pt>
                <c:pt idx="15">
                  <c:v>1.0076000000000001</c:v>
                </c:pt>
                <c:pt idx="16">
                  <c:v>0.98290999999999995</c:v>
                </c:pt>
                <c:pt idx="17">
                  <c:v>0.99629999999999996</c:v>
                </c:pt>
                <c:pt idx="18">
                  <c:v>1.0066999999999999</c:v>
                </c:pt>
                <c:pt idx="19">
                  <c:v>1.0052000000000001</c:v>
                </c:pt>
                <c:pt idx="20">
                  <c:v>0.98767000000000005</c:v>
                </c:pt>
                <c:pt idx="21">
                  <c:v>1.0145999999999999</c:v>
                </c:pt>
                <c:pt idx="22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F-4FE7-AD69-1ECC339C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1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</a:t>
            </a:r>
            <a:r>
              <a:rPr lang="en-US" baseline="0"/>
              <a:t>p - rho*kT) against rho^2; grad = alpha * a</a:t>
            </a:r>
            <a:endParaRPr lang="en-US"/>
          </a:p>
        </c:rich>
      </c:tx>
      <c:layout>
        <c:manualLayout>
          <c:xMode val="edge"/>
          <c:yMode val="edge"/>
          <c:x val="0.2014758407043920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N_WATER'!$N$1</c:f>
              <c:strCache>
                <c:ptCount val="1"/>
                <c:pt idx="0">
                  <c:v>rho^2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7056790487833286E-2"/>
                  <c:y val="-3.736329833770778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 Test - N_WATER'!$N$2:$N$24</c:f>
              <c:numCache>
                <c:formatCode>General</c:formatCode>
                <c:ptCount val="23"/>
                <c:pt idx="0">
                  <c:v>8.4998597523140873E-2</c:v>
                </c:pt>
                <c:pt idx="1">
                  <c:v>0.19124684442706694</c:v>
                </c:pt>
                <c:pt idx="2">
                  <c:v>0.33999439009256349</c:v>
                </c:pt>
                <c:pt idx="3">
                  <c:v>0.53124123451963035</c:v>
                </c:pt>
                <c:pt idx="4">
                  <c:v>0.76498737770826775</c:v>
                </c:pt>
                <c:pt idx="5">
                  <c:v>1.0412328196584757</c:v>
                </c:pt>
                <c:pt idx="6">
                  <c:v>1.359977560370254</c:v>
                </c:pt>
                <c:pt idx="7">
                  <c:v>1.7212215998436029</c:v>
                </c:pt>
                <c:pt idx="8">
                  <c:v>2.1249649380785214</c:v>
                </c:pt>
                <c:pt idx="9">
                  <c:v>3.059949510833071</c:v>
                </c:pt>
                <c:pt idx="10">
                  <c:v>4.1649312786339028</c:v>
                </c:pt>
                <c:pt idx="11">
                  <c:v>5.4399102414810159</c:v>
                </c:pt>
                <c:pt idx="12">
                  <c:v>6.8848863993744116</c:v>
                </c:pt>
                <c:pt idx="13">
                  <c:v>8.4998597523140855</c:v>
                </c:pt>
                <c:pt idx="14">
                  <c:v>10.284830300300044</c:v>
                </c:pt>
                <c:pt idx="15">
                  <c:v>12.239798043332284</c:v>
                </c:pt>
                <c:pt idx="16">
                  <c:v>14.364762981410808</c:v>
                </c:pt>
                <c:pt idx="17">
                  <c:v>16.659725114535611</c:v>
                </c:pt>
                <c:pt idx="18">
                  <c:v>19.124684442706698</c:v>
                </c:pt>
                <c:pt idx="19">
                  <c:v>26.030820491461888</c:v>
                </c:pt>
                <c:pt idx="20">
                  <c:v>33.999439009256342</c:v>
                </c:pt>
                <c:pt idx="21">
                  <c:v>53.124123451963044</c:v>
                </c:pt>
                <c:pt idx="22">
                  <c:v>76.498737770826793</c:v>
                </c:pt>
              </c:numCache>
            </c:numRef>
          </c:xVal>
          <c:yVal>
            <c:numRef>
              <c:f>'P Test - N_WATER'!$M$2:$M$24</c:f>
              <c:numCache>
                <c:formatCode>General</c:formatCode>
                <c:ptCount val="23"/>
                <c:pt idx="0">
                  <c:v>0.10005481049562681</c:v>
                </c:pt>
                <c:pt idx="1">
                  <c:v>0.23308221574344024</c:v>
                </c:pt>
                <c:pt idx="2">
                  <c:v>0.44790962099125353</c:v>
                </c:pt>
                <c:pt idx="3">
                  <c:v>0.73713702623906707</c:v>
                </c:pt>
                <c:pt idx="4">
                  <c:v>1.1403644314868806</c:v>
                </c:pt>
                <c:pt idx="5">
                  <c:v>1.6255918367346938</c:v>
                </c:pt>
                <c:pt idx="6">
                  <c:v>2.2588192419825068</c:v>
                </c:pt>
                <c:pt idx="7">
                  <c:v>3.0340466472303209</c:v>
                </c:pt>
                <c:pt idx="8">
                  <c:v>3.9092740524781342</c:v>
                </c:pt>
                <c:pt idx="9">
                  <c:v>6.0697288629737614</c:v>
                </c:pt>
                <c:pt idx="10">
                  <c:v>8.6991836734693884</c:v>
                </c:pt>
                <c:pt idx="11">
                  <c:v>11.817638483965014</c:v>
                </c:pt>
                <c:pt idx="12">
                  <c:v>15.446093294460642</c:v>
                </c:pt>
                <c:pt idx="13">
                  <c:v>19.45454810495627</c:v>
                </c:pt>
                <c:pt idx="14">
                  <c:v>23.903002915451893</c:v>
                </c:pt>
                <c:pt idx="15">
                  <c:v>28.781457725947522</c:v>
                </c:pt>
                <c:pt idx="16">
                  <c:v>34.179912536443148</c:v>
                </c:pt>
                <c:pt idx="17">
                  <c:v>40.008367346938776</c:v>
                </c:pt>
                <c:pt idx="18">
                  <c:v>46.256822157434407</c:v>
                </c:pt>
                <c:pt idx="19">
                  <c:v>63.837959183673469</c:v>
                </c:pt>
                <c:pt idx="20">
                  <c:v>84.409096209912533</c:v>
                </c:pt>
                <c:pt idx="21">
                  <c:v>133.61137026239066</c:v>
                </c:pt>
                <c:pt idx="22">
                  <c:v>194.15364431486881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2-4C8F-84C1-5FBB94D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2312"/>
        <c:axId val="324139688"/>
      </c:scatterChart>
      <c:valAx>
        <c:axId val="3241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9688"/>
        <c:crosses val="autoZero"/>
        <c:crossBetween val="midCat"/>
      </c:valAx>
      <c:valAx>
        <c:axId val="3241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Denst.'!$H$1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plus>
            <c:min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Denst.'!$H$2:$H$24</c:f>
              <c:numCache>
                <c:formatCode>General</c:formatCode>
                <c:ptCount val="23"/>
                <c:pt idx="0">
                  <c:v>42.43</c:v>
                </c:pt>
                <c:pt idx="1">
                  <c:v>42.53</c:v>
                </c:pt>
                <c:pt idx="2">
                  <c:v>42.32</c:v>
                </c:pt>
                <c:pt idx="3">
                  <c:v>42.38</c:v>
                </c:pt>
                <c:pt idx="4">
                  <c:v>42.27</c:v>
                </c:pt>
                <c:pt idx="5">
                  <c:v>42.38</c:v>
                </c:pt>
                <c:pt idx="6">
                  <c:v>42.29</c:v>
                </c:pt>
                <c:pt idx="7">
                  <c:v>42.4</c:v>
                </c:pt>
                <c:pt idx="8">
                  <c:v>42.33</c:v>
                </c:pt>
                <c:pt idx="9">
                  <c:v>42.39</c:v>
                </c:pt>
                <c:pt idx="10">
                  <c:v>42.4</c:v>
                </c:pt>
                <c:pt idx="11">
                  <c:v>42.35</c:v>
                </c:pt>
                <c:pt idx="12">
                  <c:v>42.33</c:v>
                </c:pt>
                <c:pt idx="13">
                  <c:v>42.3</c:v>
                </c:pt>
                <c:pt idx="14">
                  <c:v>42.37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6-4F01-86D7-D5196F3D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Denst.'!$G$2:$G$24</c:f>
              <c:numCache>
                <c:formatCode>General</c:formatCode>
                <c:ptCount val="23"/>
                <c:pt idx="0">
                  <c:v>0.99982000000000004</c:v>
                </c:pt>
                <c:pt idx="1">
                  <c:v>0.99936000000000003</c:v>
                </c:pt>
                <c:pt idx="2">
                  <c:v>1.0146999999999999</c:v>
                </c:pt>
                <c:pt idx="3">
                  <c:v>1.0085999999999999</c:v>
                </c:pt>
                <c:pt idx="4">
                  <c:v>1.0028999999999999</c:v>
                </c:pt>
                <c:pt idx="5">
                  <c:v>1.0037</c:v>
                </c:pt>
                <c:pt idx="6">
                  <c:v>1.0051000000000001</c:v>
                </c:pt>
                <c:pt idx="7">
                  <c:v>0.99004999999999999</c:v>
                </c:pt>
                <c:pt idx="8">
                  <c:v>1.0129999999999999</c:v>
                </c:pt>
                <c:pt idx="9">
                  <c:v>0.98636999999999997</c:v>
                </c:pt>
                <c:pt idx="10">
                  <c:v>0.99836999999999998</c:v>
                </c:pt>
                <c:pt idx="11">
                  <c:v>1.014</c:v>
                </c:pt>
                <c:pt idx="12">
                  <c:v>0.99939</c:v>
                </c:pt>
                <c:pt idx="13">
                  <c:v>1.0029999999999999</c:v>
                </c:pt>
                <c:pt idx="14">
                  <c:v>1.0036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4E1F-8DC6-19C25F3B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01104"/>
        <c:axId val="437201432"/>
      </c:scatterChart>
      <c:valAx>
        <c:axId val="4372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432"/>
        <c:crosses val="autoZero"/>
        <c:crossBetween val="midCat"/>
      </c:valAx>
      <c:valAx>
        <c:axId val="4372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41946837696E-2"/>
          <c:y val="5.0925925925925923E-2"/>
          <c:w val="0.8965301610958357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 Test - N_PARTICLES'!$K$1</c:f>
              <c:strCache>
                <c:ptCount val="1"/>
                <c:pt idx="0">
                  <c:v>p_correct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574590676857102E-2"/>
                  <c:y val="0.14158136482939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plus>
            <c:min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N_PARTICLES'!$K$2:$K$7</c:f>
              <c:numCache>
                <c:formatCode>General</c:formatCode>
                <c:ptCount val="6"/>
                <c:pt idx="0">
                  <c:v>42.33</c:v>
                </c:pt>
                <c:pt idx="1">
                  <c:v>44.844999999999999</c:v>
                </c:pt>
                <c:pt idx="2">
                  <c:v>47.47</c:v>
                </c:pt>
                <c:pt idx="3">
                  <c:v>50.255000000000003</c:v>
                </c:pt>
                <c:pt idx="4">
                  <c:v>53.33</c:v>
                </c:pt>
                <c:pt idx="5">
                  <c:v>56.454999999999998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6DC-802E-342C452616F1}"/>
            </c:ext>
          </c:extLst>
        </c:ser>
        <c:ser>
          <c:idx val="1"/>
          <c:order val="1"/>
          <c:tx>
            <c:strRef>
              <c:f>'P Test - N_PARTICLES'!$M$1</c:f>
              <c:strCache>
                <c:ptCount val="1"/>
                <c:pt idx="0">
                  <c:v>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N_PARTICLES'!$M$2:$M$7</c:f>
              <c:numCache>
                <c:formatCode>General</c:formatCode>
                <c:ptCount val="6"/>
                <c:pt idx="0">
                  <c:v>44.04</c:v>
                </c:pt>
                <c:pt idx="1">
                  <c:v>46.706601562499998</c:v>
                </c:pt>
                <c:pt idx="2">
                  <c:v>49.451406249999998</c:v>
                </c:pt>
                <c:pt idx="3">
                  <c:v>52.2744140625</c:v>
                </c:pt>
                <c:pt idx="4">
                  <c:v>55.175624999999997</c:v>
                </c:pt>
                <c:pt idx="5">
                  <c:v>58.155039062500002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6DC-802E-342C4526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1264"/>
        <c:axId val="321766840"/>
      </c:scatterChart>
      <c:valAx>
        <c:axId val="321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6840"/>
        <c:crosses val="autoZero"/>
        <c:crossBetween val="midCat"/>
      </c:valAx>
      <c:valAx>
        <c:axId val="321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N_PARTICLES'!$G$1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N_PARTICLES'!$G$2:$G$7</c:f>
              <c:numCache>
                <c:formatCode>General</c:formatCode>
                <c:ptCount val="6"/>
                <c:pt idx="0">
                  <c:v>0.99939</c:v>
                </c:pt>
                <c:pt idx="1">
                  <c:v>0.98275000000000001</c:v>
                </c:pt>
                <c:pt idx="2">
                  <c:v>0.99160999999999999</c:v>
                </c:pt>
                <c:pt idx="3">
                  <c:v>1.0021</c:v>
                </c:pt>
                <c:pt idx="4">
                  <c:v>1.0126999999999999</c:v>
                </c:pt>
                <c:pt idx="5">
                  <c:v>0.99458000000000002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CED-8CE2-A58EC6B3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8672"/>
        <c:axId val="489904088"/>
      </c:scatterChart>
      <c:valAx>
        <c:axId val="4898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4088"/>
        <c:crosses val="autoZero"/>
        <c:crossBetween val="midCat"/>
      </c:valAx>
      <c:valAx>
        <c:axId val="4899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284629</xdr:colOff>
      <xdr:row>14</xdr:row>
      <xdr:rowOff>170889</xdr:rowOff>
    </xdr:from>
    <xdr:to>
      <xdr:col>21</xdr:col>
      <xdr:colOff>589429</xdr:colOff>
      <xdr:row>29</xdr:row>
      <xdr:rowOff>56589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26</xdr:row>
      <xdr:rowOff>85165</xdr:rowOff>
    </xdr:from>
    <xdr:to>
      <xdr:col>12</xdr:col>
      <xdr:colOff>212911</xdr:colOff>
      <xdr:row>40</xdr:row>
      <xdr:rowOff>161365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0</xdr:rowOff>
    </xdr:from>
    <xdr:to>
      <xdr:col>17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291352</xdr:colOff>
      <xdr:row>15</xdr:row>
      <xdr:rowOff>6724</xdr:rowOff>
    </xdr:from>
    <xdr:to>
      <xdr:col>18</xdr:col>
      <xdr:colOff>22411</xdr:colOff>
      <xdr:row>29</xdr:row>
      <xdr:rowOff>82924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224118</xdr:colOff>
      <xdr:row>1</xdr:row>
      <xdr:rowOff>51548</xdr:rowOff>
    </xdr:from>
    <xdr:to>
      <xdr:col>22</xdr:col>
      <xdr:colOff>560294</xdr:colOff>
      <xdr:row>15</xdr:row>
      <xdr:rowOff>127748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235324</xdr:colOff>
      <xdr:row>16</xdr:row>
      <xdr:rowOff>17929</xdr:rowOff>
    </xdr:from>
    <xdr:to>
      <xdr:col>22</xdr:col>
      <xdr:colOff>571500</xdr:colOff>
      <xdr:row>30</xdr:row>
      <xdr:rowOff>94129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selection activeCell="M2" sqref="M2"/>
    </sheetView>
  </sheetViews>
  <sheetFormatPr defaultRowHeight="15" x14ac:dyDescent="0.25"/>
  <cols>
    <col min="1" max="1" width="16.7109375" bestFit="1" customWidth="1"/>
    <col min="6" max="6" width="12.5703125" bestFit="1" customWidth="1"/>
    <col min="12" max="13" width="10.28515625" customWidth="1"/>
  </cols>
  <sheetData>
    <row r="1" spans="1:14" x14ac:dyDescent="0.25">
      <c r="A1" t="s">
        <v>0</v>
      </c>
      <c r="B1" t="s">
        <v>20</v>
      </c>
      <c r="E1" t="s">
        <v>18</v>
      </c>
      <c r="F1" t="s">
        <v>19</v>
      </c>
      <c r="G1" t="s">
        <v>17</v>
      </c>
      <c r="H1" t="s">
        <v>16</v>
      </c>
      <c r="I1" t="s">
        <v>21</v>
      </c>
      <c r="J1" t="s">
        <v>16</v>
      </c>
      <c r="L1" t="s">
        <v>22</v>
      </c>
      <c r="M1" t="s">
        <v>31</v>
      </c>
      <c r="N1" t="s">
        <v>23</v>
      </c>
    </row>
    <row r="2" spans="1:14" ht="15" customHeight="1" x14ac:dyDescent="0.25">
      <c r="A2" t="s">
        <v>1</v>
      </c>
      <c r="B2" s="1">
        <v>0</v>
      </c>
      <c r="E2">
        <f t="shared" ref="E2:E24" si="0">F2/($B$5^3)</f>
        <v>0.29154518950437319</v>
      </c>
      <c r="F2" s="2">
        <v>100</v>
      </c>
      <c r="G2">
        <v>1.0843</v>
      </c>
      <c r="H2">
        <v>3.6220000000000002E-2</v>
      </c>
      <c r="I2">
        <v>0.3916</v>
      </c>
      <c r="J2">
        <v>2.7109999999999999E-2</v>
      </c>
      <c r="L2">
        <f>E2+$N$32*25*E2^2</f>
        <v>0.50427143452133039</v>
      </c>
      <c r="M2">
        <f>I2-E2</f>
        <v>0.10005481049562681</v>
      </c>
      <c r="N2">
        <f>E2^2</f>
        <v>8.4998597523140873E-2</v>
      </c>
    </row>
    <row r="3" spans="1:14" x14ac:dyDescent="0.25">
      <c r="A3" t="s">
        <v>2</v>
      </c>
      <c r="B3">
        <v>1000</v>
      </c>
      <c r="E3">
        <f t="shared" si="0"/>
        <v>0.43731778425655976</v>
      </c>
      <c r="F3" s="2">
        <v>150</v>
      </c>
      <c r="G3" s="2">
        <v>1.0192000000000001</v>
      </c>
      <c r="H3" s="2">
        <v>2.1160000000000002E-2</v>
      </c>
      <c r="I3" s="2">
        <v>0.6704</v>
      </c>
      <c r="J3" s="2">
        <v>4.2939999999999999E-2</v>
      </c>
      <c r="K3" s="2"/>
      <c r="L3">
        <f t="shared" ref="L3:L24" si="1">E3+$N$32*25*E3^2</f>
        <v>0.91595183554471338</v>
      </c>
      <c r="M3">
        <f t="shared" ref="M3:M24" si="2">I3-E3</f>
        <v>0.23308221574344024</v>
      </c>
      <c r="N3">
        <f t="shared" ref="N3:N24" si="3">E3^2</f>
        <v>0.19124684442706694</v>
      </c>
    </row>
    <row r="4" spans="1:14" x14ac:dyDescent="0.25">
      <c r="A4" t="s">
        <v>3</v>
      </c>
      <c r="B4">
        <v>0.01</v>
      </c>
      <c r="E4">
        <f t="shared" si="0"/>
        <v>0.58309037900874638</v>
      </c>
      <c r="F4">
        <v>200</v>
      </c>
      <c r="G4" s="2">
        <v>1.0296000000000001</v>
      </c>
      <c r="H4" s="2">
        <v>2.3359999999999999E-2</v>
      </c>
      <c r="I4" s="2">
        <v>1.0309999999999999</v>
      </c>
      <c r="J4" s="2">
        <v>5.7860000000000002E-2</v>
      </c>
      <c r="K4" s="2"/>
      <c r="L4">
        <f t="shared" si="1"/>
        <v>1.4339953590765753</v>
      </c>
      <c r="M4">
        <f t="shared" si="2"/>
        <v>0.44790962099125353</v>
      </c>
      <c r="N4">
        <f t="shared" si="3"/>
        <v>0.33999439009256349</v>
      </c>
    </row>
    <row r="5" spans="1:14" x14ac:dyDescent="0.25">
      <c r="A5" t="s">
        <v>4</v>
      </c>
      <c r="B5">
        <v>7</v>
      </c>
      <c r="E5">
        <f t="shared" si="0"/>
        <v>0.7288629737609329</v>
      </c>
      <c r="F5" s="2">
        <v>250</v>
      </c>
      <c r="G5" s="2">
        <v>1.0496000000000001</v>
      </c>
      <c r="H5" s="2">
        <v>2.2429999999999999E-2</v>
      </c>
      <c r="I5" s="2">
        <v>1.466</v>
      </c>
      <c r="J5" s="2">
        <v>7.3349999999999999E-2</v>
      </c>
      <c r="K5" s="2"/>
      <c r="L5">
        <f t="shared" si="1"/>
        <v>2.058402005116915</v>
      </c>
      <c r="M5">
        <f t="shared" si="2"/>
        <v>0.73713702623906707</v>
      </c>
      <c r="N5">
        <f t="shared" si="3"/>
        <v>0.53124123451963035</v>
      </c>
    </row>
    <row r="6" spans="1:14" x14ac:dyDescent="0.25">
      <c r="A6" t="s">
        <v>5</v>
      </c>
      <c r="B6">
        <v>0</v>
      </c>
      <c r="E6">
        <f t="shared" si="0"/>
        <v>0.87463556851311952</v>
      </c>
      <c r="F6" s="2">
        <v>300</v>
      </c>
      <c r="G6" s="2">
        <v>1.0465</v>
      </c>
      <c r="H6" s="2">
        <v>3.0870000000000002E-2</v>
      </c>
      <c r="I6" s="2">
        <v>2.0150000000000001</v>
      </c>
      <c r="J6" s="2">
        <v>9.6479999999999996E-2</v>
      </c>
      <c r="K6" s="2"/>
      <c r="L6">
        <f t="shared" si="1"/>
        <v>2.7891717736657342</v>
      </c>
      <c r="M6">
        <f t="shared" si="2"/>
        <v>1.1403644314868806</v>
      </c>
      <c r="N6">
        <f t="shared" si="3"/>
        <v>0.76498737770826775</v>
      </c>
    </row>
    <row r="7" spans="1:14" x14ac:dyDescent="0.25">
      <c r="A7" t="s">
        <v>6</v>
      </c>
      <c r="B7">
        <v>4.5</v>
      </c>
      <c r="E7">
        <f t="shared" si="0"/>
        <v>1.0204081632653061</v>
      </c>
      <c r="F7">
        <v>350</v>
      </c>
      <c r="G7" s="2">
        <v>1.0465</v>
      </c>
      <c r="H7" s="2">
        <v>2.1669999999999998E-2</v>
      </c>
      <c r="I7" s="2">
        <v>2.6459999999999999</v>
      </c>
      <c r="J7" s="2">
        <v>9.3100000000000002E-2</v>
      </c>
      <c r="K7" s="2"/>
      <c r="L7">
        <f t="shared" si="1"/>
        <v>3.6263046647230324</v>
      </c>
      <c r="M7">
        <f t="shared" si="2"/>
        <v>1.6255918367346938</v>
      </c>
      <c r="N7">
        <f t="shared" si="3"/>
        <v>1.0412328196584757</v>
      </c>
    </row>
    <row r="8" spans="1:14" x14ac:dyDescent="0.25">
      <c r="A8" t="s">
        <v>7</v>
      </c>
      <c r="B8">
        <v>25</v>
      </c>
      <c r="E8">
        <f t="shared" si="0"/>
        <v>1.1661807580174928</v>
      </c>
      <c r="F8" s="2">
        <v>400</v>
      </c>
      <c r="G8" s="2">
        <v>0.99922999999999995</v>
      </c>
      <c r="H8" s="2">
        <v>2.9100000000000001E-2</v>
      </c>
      <c r="I8" s="2">
        <v>3.4249999999999998</v>
      </c>
      <c r="J8" s="2">
        <v>0.11600000000000001</v>
      </c>
      <c r="K8" s="2"/>
      <c r="L8">
        <f t="shared" si="1"/>
        <v>4.5698006782888081</v>
      </c>
      <c r="M8">
        <f t="shared" si="2"/>
        <v>2.2588192419825068</v>
      </c>
      <c r="N8">
        <f t="shared" si="3"/>
        <v>1.359977560370254</v>
      </c>
    </row>
    <row r="9" spans="1:14" x14ac:dyDescent="0.25">
      <c r="A9" t="s">
        <v>8</v>
      </c>
      <c r="B9">
        <v>196.3</v>
      </c>
      <c r="E9">
        <f t="shared" si="0"/>
        <v>1.3119533527696794</v>
      </c>
      <c r="F9" s="2">
        <v>450</v>
      </c>
      <c r="G9" s="2">
        <v>1.0218</v>
      </c>
      <c r="H9" s="2">
        <v>2.359E-2</v>
      </c>
      <c r="I9" s="2">
        <v>4.3460000000000001</v>
      </c>
      <c r="J9" s="2">
        <v>0.1298</v>
      </c>
      <c r="K9" s="2"/>
      <c r="L9">
        <f t="shared" si="1"/>
        <v>5.6196598143630636</v>
      </c>
      <c r="M9">
        <f t="shared" si="2"/>
        <v>3.0340466472303209</v>
      </c>
      <c r="N9">
        <f t="shared" si="3"/>
        <v>1.7212215998436029</v>
      </c>
    </row>
    <row r="10" spans="1:14" ht="15" customHeight="1" x14ac:dyDescent="0.25">
      <c r="A10" t="s">
        <v>9</v>
      </c>
      <c r="B10">
        <v>3</v>
      </c>
      <c r="E10">
        <f t="shared" si="0"/>
        <v>1.4577259475218658</v>
      </c>
      <c r="F10">
        <v>500</v>
      </c>
      <c r="G10" s="2">
        <v>0.99385999999999997</v>
      </c>
      <c r="H10" s="2">
        <v>2.605E-2</v>
      </c>
      <c r="I10" s="2">
        <v>5.367</v>
      </c>
      <c r="J10" s="2">
        <v>0.15409999999999999</v>
      </c>
      <c r="K10" s="2"/>
      <c r="L10">
        <f t="shared" si="1"/>
        <v>6.7758820729457945</v>
      </c>
      <c r="M10">
        <f t="shared" si="2"/>
        <v>3.9092740524781342</v>
      </c>
      <c r="N10">
        <f t="shared" si="3"/>
        <v>2.1249649380785214</v>
      </c>
    </row>
    <row r="11" spans="1:14" x14ac:dyDescent="0.25">
      <c r="A11" t="s">
        <v>10</v>
      </c>
      <c r="B11">
        <v>5</v>
      </c>
      <c r="E11">
        <f t="shared" si="0"/>
        <v>1.749271137026239</v>
      </c>
      <c r="F11" s="2">
        <v>600</v>
      </c>
      <c r="G11" s="2">
        <v>1.0357000000000001</v>
      </c>
      <c r="H11" s="2">
        <v>2.6030000000000001E-2</v>
      </c>
      <c r="I11" s="2">
        <v>7.819</v>
      </c>
      <c r="J11" s="2">
        <v>0.19370000000000001</v>
      </c>
      <c r="K11" s="2"/>
      <c r="L11">
        <f t="shared" si="1"/>
        <v>9.4074159576366974</v>
      </c>
      <c r="M11">
        <f t="shared" si="2"/>
        <v>6.0697288629737614</v>
      </c>
      <c r="N11">
        <f t="shared" si="3"/>
        <v>3.059949510833071</v>
      </c>
    </row>
    <row r="12" spans="1:14" x14ac:dyDescent="0.25">
      <c r="A12" t="s">
        <v>11</v>
      </c>
      <c r="B12">
        <v>3</v>
      </c>
      <c r="E12">
        <f t="shared" si="0"/>
        <v>2.0408163265306123</v>
      </c>
      <c r="F12">
        <v>700</v>
      </c>
      <c r="G12" s="2">
        <v>1.0067999999999999</v>
      </c>
      <c r="H12" s="2">
        <v>3.1879999999999999E-2</v>
      </c>
      <c r="I12" s="2">
        <v>10.74</v>
      </c>
      <c r="J12" s="2">
        <v>0.23569999999999999</v>
      </c>
      <c r="K12" s="2"/>
      <c r="L12">
        <f t="shared" si="1"/>
        <v>12.464402332361516</v>
      </c>
      <c r="M12">
        <f t="shared" si="2"/>
        <v>8.6991836734693884</v>
      </c>
      <c r="N12">
        <f t="shared" si="3"/>
        <v>4.1649312786339028</v>
      </c>
    </row>
    <row r="13" spans="1:14" x14ac:dyDescent="0.25">
      <c r="A13" t="s">
        <v>12</v>
      </c>
      <c r="B13">
        <v>2.4500000000000002</v>
      </c>
      <c r="E13">
        <f t="shared" si="0"/>
        <v>2.3323615160349855</v>
      </c>
      <c r="F13" s="2">
        <v>800</v>
      </c>
      <c r="G13" s="2">
        <v>0.99224999999999997</v>
      </c>
      <c r="H13" s="2">
        <v>2.324E-2</v>
      </c>
      <c r="I13" s="2">
        <v>14.15</v>
      </c>
      <c r="J13" s="2">
        <v>0.28139999999999998</v>
      </c>
      <c r="K13" s="2"/>
      <c r="L13">
        <f t="shared" si="1"/>
        <v>15.946841197120248</v>
      </c>
      <c r="M13">
        <f t="shared" si="2"/>
        <v>11.817638483965014</v>
      </c>
      <c r="N13">
        <f t="shared" si="3"/>
        <v>5.4399102414810159</v>
      </c>
    </row>
    <row r="14" spans="1:14" x14ac:dyDescent="0.25">
      <c r="A14" t="s">
        <v>13</v>
      </c>
      <c r="B14">
        <v>110</v>
      </c>
      <c r="E14">
        <f t="shared" si="0"/>
        <v>2.6239067055393588</v>
      </c>
      <c r="F14">
        <v>900</v>
      </c>
      <c r="G14" s="2">
        <v>0.99399000000000004</v>
      </c>
      <c r="H14" s="2">
        <v>1.789E-2</v>
      </c>
      <c r="I14" s="2">
        <v>18.07</v>
      </c>
      <c r="J14" s="2">
        <v>0.33229999999999998</v>
      </c>
      <c r="K14" s="2"/>
      <c r="L14">
        <f t="shared" si="1"/>
        <v>19.854732551912896</v>
      </c>
      <c r="M14">
        <f t="shared" si="2"/>
        <v>15.446093294460642</v>
      </c>
      <c r="N14">
        <f t="shared" si="3"/>
        <v>6.8848863993744116</v>
      </c>
    </row>
    <row r="15" spans="1:14" x14ac:dyDescent="0.25">
      <c r="A15" t="s">
        <v>14</v>
      </c>
      <c r="B15">
        <v>4.45</v>
      </c>
      <c r="E15">
        <f t="shared" si="0"/>
        <v>2.9154518950437316</v>
      </c>
      <c r="F15" s="2">
        <v>1000</v>
      </c>
      <c r="G15" s="2">
        <v>0.98709999999999998</v>
      </c>
      <c r="H15" s="2">
        <v>2.0289999999999999E-2</v>
      </c>
      <c r="I15" s="2">
        <v>22.37</v>
      </c>
      <c r="J15" s="2">
        <v>0.3619</v>
      </c>
      <c r="K15" s="2"/>
      <c r="L15">
        <f t="shared" si="1"/>
        <v>24.188076396739447</v>
      </c>
      <c r="M15">
        <f t="shared" si="2"/>
        <v>19.45454810495627</v>
      </c>
      <c r="N15">
        <f t="shared" si="3"/>
        <v>8.4998597523140855</v>
      </c>
    </row>
    <row r="16" spans="1:14" x14ac:dyDescent="0.25">
      <c r="E16">
        <f t="shared" si="0"/>
        <v>3.2069970845481048</v>
      </c>
      <c r="F16">
        <v>1100</v>
      </c>
      <c r="G16">
        <v>1.0189999999999999</v>
      </c>
      <c r="H16">
        <v>1.891E-2</v>
      </c>
      <c r="I16">
        <v>27.11</v>
      </c>
      <c r="J16">
        <v>0.40079999999999999</v>
      </c>
      <c r="L16">
        <f t="shared" si="1"/>
        <v>28.946872731599925</v>
      </c>
      <c r="M16">
        <f t="shared" si="2"/>
        <v>23.903002915451893</v>
      </c>
      <c r="N16">
        <f t="shared" si="3"/>
        <v>10.284830300300044</v>
      </c>
    </row>
    <row r="17" spans="5:14" x14ac:dyDescent="0.25">
      <c r="E17">
        <f t="shared" si="0"/>
        <v>3.4985422740524781</v>
      </c>
      <c r="F17" s="2">
        <v>1200</v>
      </c>
      <c r="G17">
        <v>1.0076000000000001</v>
      </c>
      <c r="H17">
        <v>1.7399999999999999E-2</v>
      </c>
      <c r="I17">
        <v>32.28</v>
      </c>
      <c r="J17">
        <v>0.47260000000000002</v>
      </c>
      <c r="L17">
        <f t="shared" si="1"/>
        <v>34.131121556494314</v>
      </c>
      <c r="M17">
        <f t="shared" si="2"/>
        <v>28.781457725947522</v>
      </c>
      <c r="N17">
        <f t="shared" si="3"/>
        <v>12.239798043332284</v>
      </c>
    </row>
    <row r="18" spans="5:14" x14ac:dyDescent="0.25">
      <c r="E18">
        <f t="shared" si="0"/>
        <v>3.7900874635568513</v>
      </c>
      <c r="F18">
        <v>1300</v>
      </c>
      <c r="G18">
        <v>0.98290999999999995</v>
      </c>
      <c r="H18">
        <v>1.601E-2</v>
      </c>
      <c r="I18">
        <v>37.97</v>
      </c>
      <c r="J18">
        <v>0.46179999999999999</v>
      </c>
      <c r="L18">
        <f t="shared" si="1"/>
        <v>39.740822871422623</v>
      </c>
      <c r="M18">
        <f t="shared" si="2"/>
        <v>34.179912536443148</v>
      </c>
      <c r="N18">
        <f t="shared" si="3"/>
        <v>14.364762981410808</v>
      </c>
    </row>
    <row r="19" spans="5:14" x14ac:dyDescent="0.25">
      <c r="E19">
        <f t="shared" si="0"/>
        <v>4.0816326530612246</v>
      </c>
      <c r="F19" s="2">
        <v>1400</v>
      </c>
      <c r="G19">
        <v>0.99629999999999996</v>
      </c>
      <c r="H19">
        <v>1.434E-2</v>
      </c>
      <c r="I19">
        <v>44.09</v>
      </c>
      <c r="J19">
        <v>0.53039999999999998</v>
      </c>
      <c r="L19">
        <f t="shared" si="1"/>
        <v>45.775976676384843</v>
      </c>
      <c r="M19">
        <f t="shared" si="2"/>
        <v>40.008367346938776</v>
      </c>
      <c r="N19">
        <f t="shared" si="3"/>
        <v>16.659725114535611</v>
      </c>
    </row>
    <row r="20" spans="5:14" x14ac:dyDescent="0.25">
      <c r="E20">
        <f t="shared" si="0"/>
        <v>4.3731778425655978</v>
      </c>
      <c r="F20">
        <v>1500</v>
      </c>
      <c r="G20">
        <v>1.0066999999999999</v>
      </c>
      <c r="H20">
        <v>1.259E-2</v>
      </c>
      <c r="I20">
        <v>50.63</v>
      </c>
      <c r="J20">
        <v>0.57389999999999997</v>
      </c>
      <c r="L20">
        <f t="shared" si="1"/>
        <v>52.236582971380976</v>
      </c>
      <c r="M20">
        <f t="shared" si="2"/>
        <v>46.256822157434407</v>
      </c>
      <c r="N20">
        <f t="shared" si="3"/>
        <v>19.124684442706698</v>
      </c>
    </row>
    <row r="21" spans="5:14" x14ac:dyDescent="0.25">
      <c r="E21">
        <f t="shared" si="0"/>
        <v>5.1020408163265305</v>
      </c>
      <c r="F21">
        <v>1750</v>
      </c>
      <c r="G21">
        <v>1.0052000000000001</v>
      </c>
      <c r="H21">
        <v>2.1170000000000001E-2</v>
      </c>
      <c r="I21">
        <v>68.94</v>
      </c>
      <c r="J21">
        <v>0.69279999999999997</v>
      </c>
      <c r="L21">
        <f t="shared" si="1"/>
        <v>70.249453352769677</v>
      </c>
      <c r="M21">
        <f t="shared" si="2"/>
        <v>63.837959183673469</v>
      </c>
      <c r="N21">
        <f t="shared" si="3"/>
        <v>26.030820491461888</v>
      </c>
    </row>
    <row r="22" spans="5:14" x14ac:dyDescent="0.25">
      <c r="E22">
        <f t="shared" si="0"/>
        <v>5.8309037900874632</v>
      </c>
      <c r="F22">
        <v>2000</v>
      </c>
      <c r="G22">
        <v>0.98767000000000005</v>
      </c>
      <c r="H22">
        <v>1.2160000000000001E-2</v>
      </c>
      <c r="I22">
        <v>90.24</v>
      </c>
      <c r="J22">
        <v>0.72399999999999998</v>
      </c>
      <c r="L22">
        <f t="shared" si="1"/>
        <v>90.921401796870327</v>
      </c>
      <c r="M22">
        <f t="shared" si="2"/>
        <v>84.409096209912533</v>
      </c>
      <c r="N22">
        <f t="shared" si="3"/>
        <v>33.999439009256342</v>
      </c>
    </row>
    <row r="23" spans="5:14" x14ac:dyDescent="0.25">
      <c r="E23">
        <f t="shared" si="0"/>
        <v>7.2886297376093294</v>
      </c>
      <c r="F23">
        <v>2500</v>
      </c>
      <c r="G23">
        <v>1.0145999999999999</v>
      </c>
      <c r="H23">
        <v>1.4670000000000001E-2</v>
      </c>
      <c r="I23">
        <v>140.9</v>
      </c>
      <c r="J23">
        <v>0.89170000000000005</v>
      </c>
      <c r="L23">
        <f t="shared" si="1"/>
        <v>140.24253287320761</v>
      </c>
      <c r="M23">
        <f t="shared" si="2"/>
        <v>133.61137026239066</v>
      </c>
      <c r="N23">
        <f t="shared" si="3"/>
        <v>53.124123451963044</v>
      </c>
    </row>
    <row r="24" spans="5:14" x14ac:dyDescent="0.25">
      <c r="E24">
        <f t="shared" si="0"/>
        <v>8.7463556851311957</v>
      </c>
      <c r="F24">
        <v>3000</v>
      </c>
      <c r="G24">
        <v>1.0029999999999999</v>
      </c>
      <c r="H24">
        <v>1.593E-2</v>
      </c>
      <c r="I24">
        <v>202.9</v>
      </c>
      <c r="J24">
        <v>1.236</v>
      </c>
      <c r="L24">
        <f t="shared" si="1"/>
        <v>200.19997620039271</v>
      </c>
      <c r="M24">
        <f t="shared" si="2"/>
        <v>194.15364431486881</v>
      </c>
      <c r="N24">
        <f t="shared" si="3"/>
        <v>76.498737770826793</v>
      </c>
    </row>
    <row r="31" spans="5:14" x14ac:dyDescent="0.25">
      <c r="N31" t="s">
        <v>24</v>
      </c>
    </row>
    <row r="32" spans="5:14" x14ac:dyDescent="0.25">
      <c r="N32">
        <f>2.502703/25</f>
        <v>0.10010811999999999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zoomScaleNormal="85" workbookViewId="0">
      <selection activeCell="G20" sqref="G20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0" x14ac:dyDescent="0.25">
      <c r="A1" t="s">
        <v>0</v>
      </c>
      <c r="B1" t="s">
        <v>20</v>
      </c>
      <c r="E1" t="s">
        <v>25</v>
      </c>
      <c r="F1" t="s">
        <v>19</v>
      </c>
      <c r="G1" t="s">
        <v>17</v>
      </c>
      <c r="H1" t="s">
        <v>21</v>
      </c>
      <c r="I1" t="s">
        <v>16</v>
      </c>
    </row>
    <row r="2" spans="1:10" ht="15" customHeight="1" x14ac:dyDescent="0.25">
      <c r="A2" t="s">
        <v>1</v>
      </c>
      <c r="B2" s="1">
        <v>0</v>
      </c>
      <c r="E2">
        <v>4</v>
      </c>
      <c r="F2" s="2">
        <f t="shared" ref="F2:F7" si="0">ROUND($B$17*E2^3,0)</f>
        <v>256</v>
      </c>
      <c r="G2" s="2">
        <v>0.99982000000000004</v>
      </c>
      <c r="H2" s="2">
        <v>42.43</v>
      </c>
      <c r="I2" s="2">
        <v>1.2030000000000001</v>
      </c>
    </row>
    <row r="3" spans="1:10" x14ac:dyDescent="0.25">
      <c r="A3" t="s">
        <v>2</v>
      </c>
      <c r="B3">
        <v>1000</v>
      </c>
      <c r="E3">
        <v>4.5</v>
      </c>
      <c r="F3" s="2">
        <f t="shared" si="0"/>
        <v>365</v>
      </c>
      <c r="G3" s="2">
        <v>0.99936000000000003</v>
      </c>
      <c r="H3" s="2">
        <v>42.53</v>
      </c>
      <c r="I3" s="2">
        <v>1.01</v>
      </c>
      <c r="J3" s="2"/>
    </row>
    <row r="4" spans="1:10" x14ac:dyDescent="0.25">
      <c r="A4" t="s">
        <v>3</v>
      </c>
      <c r="B4">
        <v>0.01</v>
      </c>
      <c r="E4">
        <v>5</v>
      </c>
      <c r="F4" s="2">
        <f t="shared" si="0"/>
        <v>500</v>
      </c>
      <c r="G4" s="2">
        <v>1.0146999999999999</v>
      </c>
      <c r="H4" s="2">
        <v>42.32</v>
      </c>
      <c r="I4" s="2">
        <v>0.86</v>
      </c>
      <c r="J4" s="2"/>
    </row>
    <row r="5" spans="1:10" x14ac:dyDescent="0.25">
      <c r="A5" t="s">
        <v>4</v>
      </c>
      <c r="B5" t="s">
        <v>20</v>
      </c>
      <c r="E5">
        <v>5.5</v>
      </c>
      <c r="F5" s="2">
        <f t="shared" si="0"/>
        <v>666</v>
      </c>
      <c r="G5" s="2">
        <v>1.0085999999999999</v>
      </c>
      <c r="H5" s="2">
        <v>42.38</v>
      </c>
      <c r="I5" s="2">
        <v>0.68869999999999998</v>
      </c>
      <c r="J5" s="2"/>
    </row>
    <row r="6" spans="1:10" x14ac:dyDescent="0.25">
      <c r="A6" t="s">
        <v>5</v>
      </c>
      <c r="B6">
        <v>0</v>
      </c>
      <c r="E6">
        <v>6</v>
      </c>
      <c r="F6" s="2">
        <f t="shared" si="0"/>
        <v>864</v>
      </c>
      <c r="G6" s="2">
        <v>1.0028999999999999</v>
      </c>
      <c r="H6" s="2">
        <v>42.27</v>
      </c>
      <c r="I6" s="2">
        <v>0.65229999999999999</v>
      </c>
      <c r="J6" s="2"/>
    </row>
    <row r="7" spans="1:10" x14ac:dyDescent="0.25">
      <c r="A7" t="s">
        <v>6</v>
      </c>
      <c r="B7">
        <v>4.5</v>
      </c>
      <c r="E7">
        <v>6.5</v>
      </c>
      <c r="F7" s="2">
        <f t="shared" si="0"/>
        <v>1099</v>
      </c>
      <c r="G7" s="2">
        <v>1.0037</v>
      </c>
      <c r="H7" s="2">
        <v>42.38</v>
      </c>
      <c r="I7" s="2">
        <v>0.56359999999999999</v>
      </c>
      <c r="J7" s="2"/>
    </row>
    <row r="8" spans="1:10" x14ac:dyDescent="0.25">
      <c r="A8" t="s">
        <v>7</v>
      </c>
      <c r="B8">
        <v>25</v>
      </c>
      <c r="E8">
        <v>7</v>
      </c>
      <c r="F8" s="2">
        <f t="shared" ref="F8:F14" si="1">ROUND($B$17*E8^3,0)</f>
        <v>1372</v>
      </c>
      <c r="G8" s="2">
        <v>1.0051000000000001</v>
      </c>
      <c r="H8" s="2">
        <v>42.29</v>
      </c>
      <c r="I8" s="2">
        <v>0.5071</v>
      </c>
      <c r="J8" s="2"/>
    </row>
    <row r="9" spans="1:10" x14ac:dyDescent="0.25">
      <c r="A9" t="s">
        <v>8</v>
      </c>
      <c r="B9">
        <v>196.3</v>
      </c>
      <c r="E9">
        <v>7.5</v>
      </c>
      <c r="F9" s="2">
        <f t="shared" si="1"/>
        <v>1688</v>
      </c>
      <c r="G9" s="2">
        <v>0.99004999999999999</v>
      </c>
      <c r="H9" s="2">
        <v>42.4</v>
      </c>
      <c r="I9" s="2">
        <v>0.45779999999999998</v>
      </c>
      <c r="J9" s="2"/>
    </row>
    <row r="10" spans="1:10" ht="15" customHeight="1" x14ac:dyDescent="0.25">
      <c r="A10" t="s">
        <v>9</v>
      </c>
      <c r="B10">
        <v>3</v>
      </c>
      <c r="E10">
        <v>8</v>
      </c>
      <c r="F10" s="2">
        <f t="shared" si="1"/>
        <v>2048</v>
      </c>
      <c r="G10" s="2">
        <v>1.0129999999999999</v>
      </c>
      <c r="H10" s="2">
        <v>42.33</v>
      </c>
      <c r="I10" s="2">
        <v>0.43230000000000002</v>
      </c>
      <c r="J10" s="2"/>
    </row>
    <row r="11" spans="1:10" x14ac:dyDescent="0.25">
      <c r="A11" t="s">
        <v>10</v>
      </c>
      <c r="B11">
        <v>5</v>
      </c>
      <c r="E11">
        <v>8.5</v>
      </c>
      <c r="F11" s="2">
        <f t="shared" si="1"/>
        <v>2457</v>
      </c>
      <c r="G11" s="2">
        <v>0.98636999999999997</v>
      </c>
      <c r="H11" s="2">
        <v>42.39</v>
      </c>
      <c r="I11" s="2">
        <v>0.35880000000000001</v>
      </c>
      <c r="J11" s="2"/>
    </row>
    <row r="12" spans="1:10" x14ac:dyDescent="0.25">
      <c r="A12" t="s">
        <v>11</v>
      </c>
      <c r="B12">
        <v>3</v>
      </c>
      <c r="E12">
        <v>9</v>
      </c>
      <c r="F12" s="2">
        <f t="shared" si="1"/>
        <v>2916</v>
      </c>
      <c r="G12" s="2">
        <v>0.99836999999999998</v>
      </c>
      <c r="H12" s="2">
        <v>42.4</v>
      </c>
      <c r="I12" s="2">
        <v>0.32590000000000002</v>
      </c>
      <c r="J12" s="2"/>
    </row>
    <row r="13" spans="1:10" x14ac:dyDescent="0.25">
      <c r="A13" t="s">
        <v>12</v>
      </c>
      <c r="B13">
        <v>2.4500000000000002</v>
      </c>
      <c r="E13">
        <v>9.5</v>
      </c>
      <c r="F13" s="2">
        <f t="shared" si="1"/>
        <v>3430</v>
      </c>
      <c r="G13" s="2">
        <v>1.014</v>
      </c>
      <c r="H13" s="2">
        <v>42.35</v>
      </c>
      <c r="I13" s="2">
        <v>0.32600000000000001</v>
      </c>
      <c r="J13" s="2"/>
    </row>
    <row r="14" spans="1:10" x14ac:dyDescent="0.25">
      <c r="A14" t="s">
        <v>13</v>
      </c>
      <c r="B14">
        <v>110</v>
      </c>
      <c r="E14">
        <v>10</v>
      </c>
      <c r="F14" s="2">
        <f t="shared" si="1"/>
        <v>4000</v>
      </c>
      <c r="G14" s="2">
        <v>0.99939</v>
      </c>
      <c r="H14" s="2">
        <v>42.33</v>
      </c>
      <c r="I14" s="2">
        <v>0.28089999999999998</v>
      </c>
      <c r="J14" s="2"/>
    </row>
    <row r="15" spans="1:10" x14ac:dyDescent="0.25">
      <c r="A15" t="s">
        <v>14</v>
      </c>
      <c r="B15">
        <v>4.45</v>
      </c>
      <c r="E15">
        <v>11</v>
      </c>
      <c r="F15" s="2">
        <f>ROUND($B$17*E15^3,0)</f>
        <v>5324</v>
      </c>
      <c r="G15" s="2">
        <v>1.0029999999999999</v>
      </c>
      <c r="H15" s="2">
        <v>42.3</v>
      </c>
      <c r="I15" s="2">
        <v>0.2515</v>
      </c>
      <c r="J15" s="2"/>
    </row>
    <row r="16" spans="1:10" x14ac:dyDescent="0.25">
      <c r="E16">
        <v>12</v>
      </c>
      <c r="F16" s="2">
        <f>ROUND($B$17*E16^3,0)</f>
        <v>6912</v>
      </c>
      <c r="G16" s="2">
        <v>1.0036</v>
      </c>
      <c r="H16" s="2">
        <v>42.37</v>
      </c>
      <c r="I16" s="2">
        <v>0.2135</v>
      </c>
    </row>
    <row r="17" spans="1:6" x14ac:dyDescent="0.25">
      <c r="A17" t="s">
        <v>18</v>
      </c>
      <c r="B17">
        <v>4</v>
      </c>
      <c r="C17" t="s">
        <v>26</v>
      </c>
      <c r="F17" s="2"/>
    </row>
    <row r="18" spans="1:6" x14ac:dyDescent="0.25">
      <c r="F18" s="2"/>
    </row>
    <row r="19" spans="1:6" x14ac:dyDescent="0.25">
      <c r="F19" s="2"/>
    </row>
    <row r="21" spans="1:6" x14ac:dyDescent="0.25">
      <c r="F21" s="2"/>
    </row>
    <row r="23" spans="1:6" x14ac:dyDescent="0.25">
      <c r="F2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zoomScaleNormal="85" workbookViewId="0">
      <selection activeCell="J14" sqref="J14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3" x14ac:dyDescent="0.25">
      <c r="A1" t="s">
        <v>0</v>
      </c>
      <c r="B1" t="s">
        <v>20</v>
      </c>
      <c r="D1" t="s">
        <v>25</v>
      </c>
      <c r="E1" t="s">
        <v>19</v>
      </c>
      <c r="F1" t="s">
        <v>15</v>
      </c>
      <c r="G1" t="s">
        <v>17</v>
      </c>
      <c r="H1" t="s">
        <v>21</v>
      </c>
      <c r="I1" t="s">
        <v>30</v>
      </c>
      <c r="K1" t="s">
        <v>29</v>
      </c>
      <c r="L1" t="s">
        <v>27</v>
      </c>
      <c r="M1" t="s">
        <v>28</v>
      </c>
    </row>
    <row r="2" spans="1:13" ht="15" customHeight="1" x14ac:dyDescent="0.25">
      <c r="A2" t="s">
        <v>1</v>
      </c>
      <c r="B2" t="s">
        <v>20</v>
      </c>
      <c r="D2">
        <v>10</v>
      </c>
      <c r="E2" s="2">
        <v>4000</v>
      </c>
      <c r="F2">
        <v>0</v>
      </c>
      <c r="G2" s="2">
        <v>0.99939</v>
      </c>
      <c r="H2" s="2">
        <v>42.33</v>
      </c>
      <c r="I2" s="2">
        <v>0.28089999999999998</v>
      </c>
      <c r="J2" s="2"/>
      <c r="K2">
        <f t="shared" ref="K2:K7" si="0">H2-E2/$B$5^3+L2</f>
        <v>42.33</v>
      </c>
      <c r="L2">
        <f t="shared" ref="L2:L7" si="1">(E2+F2*125)/$B$5^3</f>
        <v>4</v>
      </c>
      <c r="M2">
        <f>L2+0.1001*25*L2^2</f>
        <v>44.04</v>
      </c>
    </row>
    <row r="3" spans="1:13" x14ac:dyDescent="0.25">
      <c r="A3" t="s">
        <v>2</v>
      </c>
      <c r="B3">
        <v>1000</v>
      </c>
      <c r="D3">
        <v>10</v>
      </c>
      <c r="E3" s="2">
        <v>4000</v>
      </c>
      <c r="F3">
        <v>1</v>
      </c>
      <c r="G3" s="2">
        <v>0.98275000000000001</v>
      </c>
      <c r="H3" s="2">
        <v>44.72</v>
      </c>
      <c r="I3" s="2">
        <v>0.30149999999999999</v>
      </c>
      <c r="J3" s="2"/>
      <c r="K3">
        <f t="shared" si="0"/>
        <v>44.844999999999999</v>
      </c>
      <c r="L3">
        <f t="shared" si="1"/>
        <v>4.125</v>
      </c>
      <c r="M3">
        <f t="shared" ref="M3:M7" si="2">L3+0.1001*25*L3^2</f>
        <v>46.706601562499998</v>
      </c>
    </row>
    <row r="4" spans="1:13" x14ac:dyDescent="0.25">
      <c r="A4" t="s">
        <v>3</v>
      </c>
      <c r="B4">
        <v>0.01</v>
      </c>
      <c r="D4">
        <v>10</v>
      </c>
      <c r="E4" s="2">
        <v>4000</v>
      </c>
      <c r="F4">
        <v>2</v>
      </c>
      <c r="G4" s="2">
        <v>0.99160999999999999</v>
      </c>
      <c r="H4" s="2">
        <v>47.22</v>
      </c>
      <c r="I4" s="2">
        <v>0.35460000000000003</v>
      </c>
      <c r="J4" s="2"/>
      <c r="K4">
        <f t="shared" si="0"/>
        <v>47.47</v>
      </c>
      <c r="L4">
        <f t="shared" si="1"/>
        <v>4.25</v>
      </c>
      <c r="M4">
        <f t="shared" si="2"/>
        <v>49.451406249999998</v>
      </c>
    </row>
    <row r="5" spans="1:13" x14ac:dyDescent="0.25">
      <c r="A5" t="s">
        <v>4</v>
      </c>
      <c r="B5">
        <v>10</v>
      </c>
      <c r="D5">
        <v>10</v>
      </c>
      <c r="E5" s="2">
        <v>4000</v>
      </c>
      <c r="F5">
        <v>3</v>
      </c>
      <c r="G5" s="2">
        <v>1.0021</v>
      </c>
      <c r="H5" s="2">
        <v>49.88</v>
      </c>
      <c r="I5" s="2">
        <v>0.37690000000000001</v>
      </c>
      <c r="J5" s="2"/>
      <c r="K5">
        <f t="shared" si="0"/>
        <v>50.255000000000003</v>
      </c>
      <c r="L5">
        <f t="shared" si="1"/>
        <v>4.375</v>
      </c>
      <c r="M5">
        <f t="shared" si="2"/>
        <v>52.2744140625</v>
      </c>
    </row>
    <row r="6" spans="1:13" x14ac:dyDescent="0.25">
      <c r="A6" t="s">
        <v>5</v>
      </c>
      <c r="B6">
        <v>0</v>
      </c>
      <c r="D6">
        <v>10</v>
      </c>
      <c r="E6" s="2">
        <v>4000</v>
      </c>
      <c r="F6">
        <v>4</v>
      </c>
      <c r="G6" s="2">
        <v>1.0126999999999999</v>
      </c>
      <c r="H6" s="2">
        <v>52.83</v>
      </c>
      <c r="I6" s="2">
        <v>0.40739999999999998</v>
      </c>
      <c r="J6" s="2"/>
      <c r="K6">
        <f t="shared" si="0"/>
        <v>53.33</v>
      </c>
      <c r="L6">
        <f t="shared" si="1"/>
        <v>4.5</v>
      </c>
      <c r="M6">
        <f t="shared" si="2"/>
        <v>55.175624999999997</v>
      </c>
    </row>
    <row r="7" spans="1:13" x14ac:dyDescent="0.25">
      <c r="A7" t="s">
        <v>6</v>
      </c>
      <c r="B7">
        <v>4.5</v>
      </c>
      <c r="D7">
        <v>10</v>
      </c>
      <c r="E7" s="2">
        <v>4000</v>
      </c>
      <c r="F7">
        <v>5</v>
      </c>
      <c r="G7" s="2">
        <v>0.99458000000000002</v>
      </c>
      <c r="H7" s="2">
        <v>55.83</v>
      </c>
      <c r="I7" s="2">
        <v>0.44190000000000002</v>
      </c>
      <c r="J7" s="2"/>
      <c r="K7">
        <f t="shared" si="0"/>
        <v>56.454999999999998</v>
      </c>
      <c r="L7">
        <f t="shared" si="1"/>
        <v>4.625</v>
      </c>
      <c r="M7">
        <f t="shared" si="2"/>
        <v>58.155039062500002</v>
      </c>
    </row>
    <row r="8" spans="1:13" x14ac:dyDescent="0.25">
      <c r="A8" t="s">
        <v>7</v>
      </c>
      <c r="B8">
        <v>25</v>
      </c>
      <c r="D8">
        <v>10.199999999999999</v>
      </c>
      <c r="E8" s="2">
        <v>4000</v>
      </c>
      <c r="F8">
        <v>5</v>
      </c>
      <c r="G8" s="2">
        <v>1.0105999999999999</v>
      </c>
      <c r="H8" s="2">
        <v>48.94</v>
      </c>
      <c r="I8" s="2">
        <v>0.36220000000000002</v>
      </c>
      <c r="J8" s="2"/>
      <c r="K8" s="2"/>
    </row>
    <row r="9" spans="1:13" x14ac:dyDescent="0.25">
      <c r="A9" t="s">
        <v>8</v>
      </c>
      <c r="B9">
        <v>196.3</v>
      </c>
      <c r="D9">
        <v>10.4</v>
      </c>
      <c r="E9" s="2">
        <v>4000</v>
      </c>
      <c r="F9">
        <v>5</v>
      </c>
      <c r="G9" s="2">
        <v>1.0024999999999999</v>
      </c>
      <c r="H9" s="2">
        <v>42.94</v>
      </c>
      <c r="I9" s="2">
        <v>0.3347</v>
      </c>
      <c r="J9" s="2"/>
      <c r="K9" s="2"/>
    </row>
    <row r="10" spans="1:13" ht="15" customHeight="1" x14ac:dyDescent="0.25">
      <c r="A10" t="s">
        <v>9</v>
      </c>
      <c r="B10">
        <v>3</v>
      </c>
      <c r="D10">
        <v>10.5</v>
      </c>
      <c r="E10" s="2">
        <v>4000</v>
      </c>
      <c r="F10" s="2">
        <v>5</v>
      </c>
      <c r="G10" s="2">
        <v>1.0095000000000001</v>
      </c>
      <c r="H10" s="2">
        <v>40.24</v>
      </c>
      <c r="I10" s="2">
        <v>0.31219999999999998</v>
      </c>
      <c r="J10" s="2"/>
      <c r="K10" s="2"/>
    </row>
    <row r="11" spans="1:13" x14ac:dyDescent="0.25">
      <c r="A11" t="s">
        <v>10</v>
      </c>
      <c r="B11">
        <v>5</v>
      </c>
      <c r="E11" s="2"/>
      <c r="G11" s="2"/>
      <c r="H11" s="2"/>
      <c r="I11" s="2"/>
      <c r="J11" s="2"/>
      <c r="K11" s="2"/>
    </row>
    <row r="12" spans="1:13" x14ac:dyDescent="0.25">
      <c r="A12" t="s">
        <v>11</v>
      </c>
      <c r="B12">
        <v>3</v>
      </c>
      <c r="E12" s="2"/>
      <c r="G12" s="2"/>
      <c r="H12" s="2"/>
      <c r="I12" s="2"/>
      <c r="J12" s="2"/>
      <c r="K12" s="2"/>
    </row>
    <row r="13" spans="1:13" x14ac:dyDescent="0.25">
      <c r="A13" t="s">
        <v>12</v>
      </c>
      <c r="B13">
        <v>2.4500000000000002</v>
      </c>
      <c r="E13" s="2"/>
      <c r="G13" s="2"/>
      <c r="H13" s="2"/>
      <c r="I13" s="2"/>
      <c r="J13" s="2"/>
      <c r="K13" s="2"/>
    </row>
    <row r="14" spans="1:13" x14ac:dyDescent="0.25">
      <c r="A14" t="s">
        <v>13</v>
      </c>
      <c r="B14">
        <v>110</v>
      </c>
      <c r="E14" s="2"/>
      <c r="G14" s="2"/>
      <c r="H14" s="2"/>
      <c r="I14" s="2"/>
      <c r="J14" s="2"/>
      <c r="K14" s="2"/>
    </row>
    <row r="15" spans="1:13" x14ac:dyDescent="0.25">
      <c r="A15" t="s">
        <v>14</v>
      </c>
      <c r="B15">
        <v>4.45</v>
      </c>
      <c r="E15" s="2"/>
      <c r="G15" s="2"/>
      <c r="H15" s="2"/>
      <c r="I15" s="2"/>
      <c r="J15" s="2"/>
      <c r="K15" s="2"/>
    </row>
    <row r="16" spans="1:13" x14ac:dyDescent="0.25">
      <c r="E16" s="2"/>
      <c r="G16" s="2"/>
      <c r="H16" s="2"/>
      <c r="K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1" spans="6:6" x14ac:dyDescent="0.25">
      <c r="F21" s="2"/>
    </row>
    <row r="23" spans="6:6" x14ac:dyDescent="0.25">
      <c r="F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Test - N_WATER</vt:lpstr>
      <vt:lpstr>P Test- Const Denst.</vt:lpstr>
      <vt:lpstr>P Test - N_PARTICLES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2016-07-15T07:39:46Z</dcterms:modified>
</cp:coreProperties>
</file>