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\Desktop\C Codes\"/>
    </mc:Choice>
  </mc:AlternateContent>
  <bookViews>
    <workbookView xWindow="0" yWindow="0" windowWidth="20490" windowHeight="7650"/>
  </bookViews>
  <sheets>
    <sheet name="G-K Visc. (Const Box)" sheetId="2" r:id="rId1"/>
    <sheet name="G-K Visc. (Const P)" sheetId="3" r:id="rId2"/>
  </sheets>
  <definedNames>
    <definedName name="solver_adj" localSheetId="0" hidden="1">'G-K Visc. (Const Box)'!$J$58:$J$60</definedName>
    <definedName name="solver_adj" localSheetId="1" hidden="1">'G-K Visc. (Const P)'!$I$51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'G-K Visc. (Const Box)'!$J$58</definedName>
    <definedName name="solver_lhs2" localSheetId="0" hidden="1">'G-K Visc. (Const Box)'!$J$58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'G-K Visc. (Const Box)'!$J$57</definedName>
    <definedName name="solver_opt" localSheetId="1" hidden="1">'G-K Visc. (Const P)'!$I$50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2" localSheetId="0" hidden="1">3</definedName>
    <definedName name="solver_rhs1" localSheetId="0" hidden="1">0.5</definedName>
    <definedName name="solver_rhs2" localSheetId="0" hidden="1">0.5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F34" i="3" l="1"/>
  <c r="AA40" i="3"/>
  <c r="D4" i="3" l="1"/>
  <c r="D5" i="3"/>
  <c r="D6" i="3"/>
  <c r="D7" i="3"/>
  <c r="D8" i="3"/>
  <c r="D9" i="3"/>
  <c r="D10" i="3"/>
  <c r="D11" i="3"/>
  <c r="D12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2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V2" i="3"/>
  <c r="P2" i="3"/>
  <c r="N2" i="3"/>
  <c r="O4" i="3" s="1"/>
  <c r="G2" i="3"/>
  <c r="O19" i="3" l="1"/>
  <c r="O36" i="3"/>
  <c r="O13" i="3"/>
  <c r="O29" i="3"/>
  <c r="O8" i="3"/>
  <c r="O24" i="3"/>
  <c r="O3" i="3"/>
  <c r="O34" i="3"/>
  <c r="O30" i="3"/>
  <c r="O26" i="3"/>
  <c r="O22" i="3"/>
  <c r="O18" i="3"/>
  <c r="O14" i="3"/>
  <c r="O10" i="3"/>
  <c r="O6" i="3"/>
  <c r="O33" i="3"/>
  <c r="O28" i="3"/>
  <c r="O23" i="3"/>
  <c r="O17" i="3"/>
  <c r="O12" i="3"/>
  <c r="O7" i="3"/>
  <c r="O32" i="3"/>
  <c r="O27" i="3"/>
  <c r="O21" i="3"/>
  <c r="O16" i="3"/>
  <c r="O11" i="3"/>
  <c r="O5" i="3"/>
  <c r="O2" i="3"/>
  <c r="O31" i="3"/>
  <c r="O25" i="3"/>
  <c r="O20" i="3"/>
  <c r="O15" i="3"/>
  <c r="O9" i="3"/>
  <c r="O35" i="3"/>
  <c r="F74" i="2"/>
  <c r="F75" i="2"/>
  <c r="F76" i="2"/>
  <c r="F77" i="2"/>
  <c r="F78" i="2"/>
  <c r="F79" i="2"/>
  <c r="F80" i="2"/>
  <c r="F81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39" i="2"/>
  <c r="D33" i="2"/>
  <c r="D33" i="3"/>
  <c r="D34" i="2"/>
  <c r="D34" i="3"/>
  <c r="D35" i="2"/>
  <c r="D35" i="3"/>
  <c r="E35" i="3" s="1"/>
  <c r="D36" i="2"/>
  <c r="D36" i="3"/>
  <c r="E36" i="3" s="1"/>
  <c r="D32" i="2"/>
  <c r="D28" i="2"/>
  <c r="D29" i="2"/>
  <c r="D30" i="2"/>
  <c r="D31" i="2"/>
  <c r="D26" i="2"/>
  <c r="D27" i="2"/>
  <c r="D23" i="2"/>
  <c r="D24" i="2"/>
  <c r="D25" i="2"/>
  <c r="D21" i="2"/>
  <c r="D20" i="2"/>
  <c r="D18" i="2"/>
  <c r="D17" i="2"/>
  <c r="D15" i="2"/>
  <c r="D14" i="2"/>
  <c r="J41" i="3" l="1"/>
  <c r="J42" i="3"/>
  <c r="J43" i="3"/>
  <c r="J44" i="3"/>
  <c r="J45" i="3"/>
  <c r="J46" i="3"/>
  <c r="J47" i="3"/>
  <c r="J40" i="3"/>
  <c r="I41" i="3"/>
  <c r="I42" i="3"/>
  <c r="I43" i="3"/>
  <c r="I44" i="3"/>
  <c r="I45" i="3"/>
  <c r="I46" i="3"/>
  <c r="I47" i="3"/>
  <c r="I40" i="3"/>
  <c r="I50" i="3" l="1"/>
  <c r="D15" i="3"/>
  <c r="D16" i="3"/>
  <c r="D22" i="2"/>
  <c r="D19" i="2"/>
  <c r="D13" i="3" l="1"/>
  <c r="D13" i="2"/>
  <c r="D12" i="2"/>
  <c r="D11" i="2"/>
  <c r="T2" i="2"/>
  <c r="D3" i="3"/>
  <c r="D14" i="3"/>
  <c r="D17" i="3"/>
  <c r="D18" i="3"/>
  <c r="S2" i="2"/>
  <c r="D2" i="3" s="1"/>
  <c r="B17" i="2"/>
  <c r="D2" i="2" l="1"/>
  <c r="D10" i="2"/>
  <c r="M2" i="2"/>
  <c r="K2" i="2"/>
  <c r="L3" i="2" l="1"/>
  <c r="L7" i="2"/>
  <c r="L11" i="2"/>
  <c r="L15" i="2"/>
  <c r="E52" i="2" s="1"/>
  <c r="L19" i="2"/>
  <c r="L23" i="2"/>
  <c r="L27" i="2"/>
  <c r="L31" i="2"/>
  <c r="E68" i="2" s="1"/>
  <c r="L35" i="2"/>
  <c r="L10" i="2"/>
  <c r="L22" i="2"/>
  <c r="L34" i="2"/>
  <c r="E71" i="2" s="1"/>
  <c r="L4" i="2"/>
  <c r="E41" i="2" s="1"/>
  <c r="L8" i="2"/>
  <c r="L12" i="2"/>
  <c r="L16" i="2"/>
  <c r="E53" i="2" s="1"/>
  <c r="L20" i="2"/>
  <c r="L24" i="2"/>
  <c r="L28" i="2"/>
  <c r="L32" i="2"/>
  <c r="E69" i="2" s="1"/>
  <c r="L36" i="2"/>
  <c r="L14" i="2"/>
  <c r="E51" i="2" s="1"/>
  <c r="L26" i="2"/>
  <c r="L5" i="2"/>
  <c r="E42" i="2" s="1"/>
  <c r="L9" i="2"/>
  <c r="L13" i="2"/>
  <c r="E50" i="2" s="1"/>
  <c r="L17" i="2"/>
  <c r="L21" i="2"/>
  <c r="E58" i="2" s="1"/>
  <c r="L25" i="2"/>
  <c r="L29" i="2"/>
  <c r="E66" i="2" s="1"/>
  <c r="L33" i="2"/>
  <c r="L6" i="2"/>
  <c r="E43" i="2" s="1"/>
  <c r="L18" i="2"/>
  <c r="L30" i="2"/>
  <c r="E67" i="2" s="1"/>
  <c r="E54" i="2"/>
  <c r="E55" i="2"/>
  <c r="E62" i="2"/>
  <c r="E57" i="2"/>
  <c r="E73" i="2"/>
  <c r="E65" i="2"/>
  <c r="E59" i="2"/>
  <c r="E60" i="2"/>
  <c r="E63" i="2"/>
  <c r="E70" i="2"/>
  <c r="E56" i="2"/>
  <c r="E72" i="2"/>
  <c r="E61" i="2"/>
  <c r="E64" i="2"/>
  <c r="E45" i="2"/>
  <c r="E46" i="2"/>
  <c r="E48" i="2"/>
  <c r="E44" i="2"/>
  <c r="E40" i="2"/>
  <c r="L2" i="2"/>
  <c r="E39" i="2" s="1"/>
  <c r="E47" i="2"/>
  <c r="E49" i="2"/>
  <c r="D16" i="2"/>
  <c r="D9" i="2"/>
  <c r="D8" i="2"/>
  <c r="D7" i="2"/>
  <c r="D6" i="2"/>
  <c r="D5" i="2"/>
  <c r="D4" i="2"/>
  <c r="D3" i="2"/>
  <c r="AA41" i="3"/>
  <c r="E4" i="3" s="1"/>
  <c r="J57" i="2" l="1"/>
  <c r="E8" i="3"/>
  <c r="E2" i="3"/>
  <c r="E33" i="3"/>
  <c r="E3" i="3"/>
  <c r="E9" i="3"/>
  <c r="E27" i="3"/>
  <c r="E24" i="3"/>
  <c r="E18" i="3"/>
  <c r="E17" i="3"/>
  <c r="E22" i="3"/>
  <c r="E29" i="3"/>
  <c r="E23" i="3"/>
  <c r="E25" i="3"/>
  <c r="E7" i="3"/>
  <c r="E14" i="3"/>
  <c r="E13" i="3"/>
  <c r="E11" i="3"/>
  <c r="E30" i="3"/>
  <c r="E28" i="3"/>
  <c r="E6" i="3"/>
  <c r="E12" i="3"/>
  <c r="E32" i="3"/>
  <c r="E31" i="3"/>
  <c r="E15" i="3"/>
  <c r="E16" i="3"/>
  <c r="E19" i="3"/>
  <c r="E21" i="3"/>
  <c r="E5" i="3"/>
  <c r="E26" i="3"/>
  <c r="E20" i="3"/>
  <c r="E10" i="3"/>
</calcChain>
</file>

<file path=xl/sharedStrings.xml><?xml version="1.0" encoding="utf-8"?>
<sst xmlns="http://schemas.openxmlformats.org/spreadsheetml/2006/main" count="96" uniqueCount="53">
  <si>
    <t>1. N_WATER</t>
  </si>
  <si>
    <t>2. N_PARTICLES</t>
  </si>
  <si>
    <t>3. N_STEPS</t>
  </si>
  <si>
    <t>4. TIME_STEP</t>
  </si>
  <si>
    <t>5. BOX_SIZE</t>
  </si>
  <si>
    <t>6. V_SHEAR</t>
  </si>
  <si>
    <t>7. DAMP_CONST</t>
  </si>
  <si>
    <t>8. SPRING_CONST</t>
  </si>
  <si>
    <t>9. M_PARTICLE</t>
  </si>
  <si>
    <t>10. R_SC</t>
  </si>
  <si>
    <t>11. R_CC</t>
  </si>
  <si>
    <t>12. E_SC</t>
  </si>
  <si>
    <t>13. SIGMA_SC</t>
  </si>
  <si>
    <t>14. E_CC</t>
  </si>
  <si>
    <t>15. SIGMA_CC</t>
  </si>
  <si>
    <t>N_PARTICLES</t>
  </si>
  <si>
    <t>Varied</t>
  </si>
  <si>
    <t>phi</t>
  </si>
  <si>
    <t>V1</t>
  </si>
  <si>
    <t>V2</t>
  </si>
  <si>
    <t>V3</t>
  </si>
  <si>
    <t>V4</t>
  </si>
  <si>
    <t>V5</t>
  </si>
  <si>
    <t>Stdev</t>
  </si>
  <si>
    <t>rho</t>
  </si>
  <si>
    <t>P1</t>
  </si>
  <si>
    <t>P2</t>
  </si>
  <si>
    <t>P3</t>
  </si>
  <si>
    <t>P4</t>
  </si>
  <si>
    <t>P5</t>
  </si>
  <si>
    <t>P_avg</t>
  </si>
  <si>
    <t>Visc_avg</t>
  </si>
  <si>
    <t>N_WATER</t>
  </si>
  <si>
    <t>V_norm</t>
  </si>
  <si>
    <t>Formula Fit</t>
  </si>
  <si>
    <t>err</t>
  </si>
  <si>
    <t>NORM</t>
  </si>
  <si>
    <t>phimax</t>
  </si>
  <si>
    <t>a</t>
  </si>
  <si>
    <t>b</t>
  </si>
  <si>
    <t xml:space="preserve">We know how p varies with </t>
  </si>
  <si>
    <t>water</t>
  </si>
  <si>
    <t>particle</t>
  </si>
  <si>
    <t>p = rho + 0.100108 * a * rho ^ 2 ; a = spring const = 25</t>
  </si>
  <si>
    <t>works for different box sizes</t>
  </si>
  <si>
    <t>with particle const = 0</t>
  </si>
  <si>
    <t>with water const = 10000</t>
  </si>
  <si>
    <t>p = 36.906 * phi^3 - 24.162 * phi^2 + 30.486 phi + 22.482</t>
  </si>
  <si>
    <t>only works for this particular box size, water number</t>
  </si>
  <si>
    <t>p_const_n</t>
  </si>
  <si>
    <t>sq coef</t>
  </si>
  <si>
    <t>p_w_eqm</t>
  </si>
  <si>
    <t>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</si>
</sst>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Normalised Viscosity against Fill</a:t>
            </a:r>
            <a:r>
              <a:rPr lang="en-US" baseline="0"/>
              <a:t> Fraction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'G-K Visc. (Const Box)'!$L$1</c:f>
              <c:strCache>
                <c:ptCount val="1"/>
                <c:pt idx="0">
                  <c:v>V_norm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'G-K Visc. (Const Box)'!$M$3:$M$36</c:f>
                <c:numCache>
                  <c:formatCode>General</c:formatCode>
                  <c:ptCount val="34"/>
                  <c:pt idx="0">
                    <c:v>8.4358386186555265E-2</c:v>
                  </c:pt>
                  <c:pt idx="1">
                    <c:v>0.12940978119910423</c:v>
                  </c:pt>
                  <c:pt idx="2">
                    <c:v>0.18263245859740601</c:v>
                  </c:pt>
                  <c:pt idx="3">
                    <c:v>0.59964069258181607</c:v>
                  </c:pt>
                  <c:pt idx="4">
                    <c:v>0.71801036775244453</c:v>
                  </c:pt>
                  <c:pt idx="5">
                    <c:v>0.11018137864448804</c:v>
                  </c:pt>
                  <c:pt idx="6">
                    <c:v>0.54503083587077883</c:v>
                  </c:pt>
                  <c:pt idx="7">
                    <c:v>1.7447859825778067</c:v>
                  </c:pt>
                  <c:pt idx="8">
                    <c:v>5.9132582394184716</c:v>
                  </c:pt>
                  <c:pt idx="9">
                    <c:v>1.3169863799599426</c:v>
                  </c:pt>
                  <c:pt idx="10">
                    <c:v>2.1793366439035511</c:v>
                  </c:pt>
                  <c:pt idx="11">
                    <c:v>2.7824705108733863</c:v>
                  </c:pt>
                  <c:pt idx="12">
                    <c:v>2.703713958803704</c:v>
                  </c:pt>
                  <c:pt idx="13">
                    <c:v>18.363206112805202</c:v>
                  </c:pt>
                  <c:pt idx="14">
                    <c:v>4.489228504490498</c:v>
                  </c:pt>
                  <c:pt idx="15">
                    <c:v>5.058269646794245</c:v>
                  </c:pt>
                  <c:pt idx="16">
                    <c:v>3.4944297887423597</c:v>
                  </c:pt>
                  <c:pt idx="17">
                    <c:v>2.6570102988509503</c:v>
                  </c:pt>
                  <c:pt idx="18">
                    <c:v>5.7064860744638661</c:v>
                  </c:pt>
                  <c:pt idx="19">
                    <c:v>7.0890636794466779</c:v>
                  </c:pt>
                  <c:pt idx="20">
                    <c:v>3.1984419612054866</c:v>
                  </c:pt>
                  <c:pt idx="21">
                    <c:v>6.1889662444708842</c:v>
                  </c:pt>
                  <c:pt idx="22">
                    <c:v>17.206573778833882</c:v>
                  </c:pt>
                  <c:pt idx="23">
                    <c:v>38.124885402404189</c:v>
                  </c:pt>
                  <c:pt idx="24">
                    <c:v>15.681514157441873</c:v>
                  </c:pt>
                  <c:pt idx="25">
                    <c:v>25.904623583531379</c:v>
                  </c:pt>
                  <c:pt idx="26">
                    <c:v>57.240011094338549</c:v>
                  </c:pt>
                  <c:pt idx="27">
                    <c:v>60.15680535352967</c:v>
                  </c:pt>
                  <c:pt idx="28">
                    <c:v>3.581502917777696</c:v>
                  </c:pt>
                  <c:pt idx="29">
                    <c:v>1.1321274541543607</c:v>
                  </c:pt>
                  <c:pt idx="30">
                    <c:v>93.166021490638045</c:v>
                  </c:pt>
                  <c:pt idx="31">
                    <c:v>225.60366965697494</c:v>
                  </c:pt>
                  <c:pt idx="32">
                    <c:v>92.532284629014327</c:v>
                  </c:pt>
                  <c:pt idx="33">
                    <c:v>129.28020612941248</c:v>
                  </c:pt>
                </c:numCache>
              </c:numRef>
            </c:plus>
            <c:minus>
              <c:numRef>
                <c:f>'G-K Visc. (Const Box)'!$M$3:$M$36</c:f>
                <c:numCache>
                  <c:formatCode>General</c:formatCode>
                  <c:ptCount val="34"/>
                  <c:pt idx="0">
                    <c:v>8.4358386186555265E-2</c:v>
                  </c:pt>
                  <c:pt idx="1">
                    <c:v>0.12940978119910423</c:v>
                  </c:pt>
                  <c:pt idx="2">
                    <c:v>0.18263245859740601</c:v>
                  </c:pt>
                  <c:pt idx="3">
                    <c:v>0.59964069258181607</c:v>
                  </c:pt>
                  <c:pt idx="4">
                    <c:v>0.71801036775244453</c:v>
                  </c:pt>
                  <c:pt idx="5">
                    <c:v>0.11018137864448804</c:v>
                  </c:pt>
                  <c:pt idx="6">
                    <c:v>0.54503083587077883</c:v>
                  </c:pt>
                  <c:pt idx="7">
                    <c:v>1.7447859825778067</c:v>
                  </c:pt>
                  <c:pt idx="8">
                    <c:v>5.9132582394184716</c:v>
                  </c:pt>
                  <c:pt idx="9">
                    <c:v>1.3169863799599426</c:v>
                  </c:pt>
                  <c:pt idx="10">
                    <c:v>2.1793366439035511</c:v>
                  </c:pt>
                  <c:pt idx="11">
                    <c:v>2.7824705108733863</c:v>
                  </c:pt>
                  <c:pt idx="12">
                    <c:v>2.703713958803704</c:v>
                  </c:pt>
                  <c:pt idx="13">
                    <c:v>18.363206112805202</c:v>
                  </c:pt>
                  <c:pt idx="14">
                    <c:v>4.489228504490498</c:v>
                  </c:pt>
                  <c:pt idx="15">
                    <c:v>5.058269646794245</c:v>
                  </c:pt>
                  <c:pt idx="16">
                    <c:v>3.4944297887423597</c:v>
                  </c:pt>
                  <c:pt idx="17">
                    <c:v>2.6570102988509503</c:v>
                  </c:pt>
                  <c:pt idx="18">
                    <c:v>5.7064860744638661</c:v>
                  </c:pt>
                  <c:pt idx="19">
                    <c:v>7.0890636794466779</c:v>
                  </c:pt>
                  <c:pt idx="20">
                    <c:v>3.1984419612054866</c:v>
                  </c:pt>
                  <c:pt idx="21">
                    <c:v>6.1889662444708842</c:v>
                  </c:pt>
                  <c:pt idx="22">
                    <c:v>17.206573778833882</c:v>
                  </c:pt>
                  <c:pt idx="23">
                    <c:v>38.124885402404189</c:v>
                  </c:pt>
                  <c:pt idx="24">
                    <c:v>15.681514157441873</c:v>
                  </c:pt>
                  <c:pt idx="25">
                    <c:v>25.904623583531379</c:v>
                  </c:pt>
                  <c:pt idx="26">
                    <c:v>57.240011094338549</c:v>
                  </c:pt>
                  <c:pt idx="27">
                    <c:v>60.15680535352967</c:v>
                  </c:pt>
                  <c:pt idx="28">
                    <c:v>3.581502917777696</c:v>
                  </c:pt>
                  <c:pt idx="29">
                    <c:v>1.1321274541543607</c:v>
                  </c:pt>
                  <c:pt idx="30">
                    <c:v>93.166021490638045</c:v>
                  </c:pt>
                  <c:pt idx="31">
                    <c:v>225.60366965697494</c:v>
                  </c:pt>
                  <c:pt idx="32">
                    <c:v>92.532284629014327</c:v>
                  </c:pt>
                  <c:pt idx="33">
                    <c:v>129.28020612941248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'G-K Visc. (Const Box)'!$D$3:$D$36</c:f>
              <c:numCache>
                <c:formatCode>General</c:formatCode>
                <c:ptCount val="34"/>
                <c:pt idx="0">
                  <c:v>1.9392547244381438E-2</c:v>
                </c:pt>
                <c:pt idx="1">
                  <c:v>5.8177641733144318E-2</c:v>
                </c:pt>
                <c:pt idx="2">
                  <c:v>0.11635528346628864</c:v>
                </c:pt>
                <c:pt idx="3">
                  <c:v>0.17453292519943295</c:v>
                </c:pt>
                <c:pt idx="4">
                  <c:v>0.23271056693257727</c:v>
                </c:pt>
                <c:pt idx="5">
                  <c:v>0.29088820866572157</c:v>
                </c:pt>
                <c:pt idx="6">
                  <c:v>0.3490658503988659</c:v>
                </c:pt>
                <c:pt idx="7">
                  <c:v>0.40724349213201022</c:v>
                </c:pt>
                <c:pt idx="8">
                  <c:v>0.46542113386515455</c:v>
                </c:pt>
                <c:pt idx="9">
                  <c:v>0.52359877559829893</c:v>
                </c:pt>
                <c:pt idx="10">
                  <c:v>0.58177641733144314</c:v>
                </c:pt>
                <c:pt idx="11">
                  <c:v>0.60116896457582458</c:v>
                </c:pt>
                <c:pt idx="12">
                  <c:v>0.62056151182020602</c:v>
                </c:pt>
                <c:pt idx="13">
                  <c:v>0.63995405906458758</c:v>
                </c:pt>
                <c:pt idx="14">
                  <c:v>0.65934660630896891</c:v>
                </c:pt>
                <c:pt idx="15">
                  <c:v>0.67873915355335046</c:v>
                </c:pt>
                <c:pt idx="16">
                  <c:v>0.69813170079773179</c:v>
                </c:pt>
                <c:pt idx="17">
                  <c:v>0.71752424804211334</c:v>
                </c:pt>
                <c:pt idx="18">
                  <c:v>0.73691679528649467</c:v>
                </c:pt>
                <c:pt idx="19">
                  <c:v>0.75630934253087612</c:v>
                </c:pt>
                <c:pt idx="20">
                  <c:v>0.77570188977525756</c:v>
                </c:pt>
                <c:pt idx="21">
                  <c:v>0.795094437019639</c:v>
                </c:pt>
                <c:pt idx="22">
                  <c:v>0.81448698426402044</c:v>
                </c:pt>
                <c:pt idx="23">
                  <c:v>0.83387953150840188</c:v>
                </c:pt>
                <c:pt idx="24">
                  <c:v>0.85327207875278333</c:v>
                </c:pt>
                <c:pt idx="25">
                  <c:v>0.87266462599716477</c:v>
                </c:pt>
                <c:pt idx="26">
                  <c:v>0.8920571732415461</c:v>
                </c:pt>
                <c:pt idx="27">
                  <c:v>0.91144972048592765</c:v>
                </c:pt>
                <c:pt idx="28">
                  <c:v>0.93084226773030909</c:v>
                </c:pt>
                <c:pt idx="29">
                  <c:v>0.95023481497469053</c:v>
                </c:pt>
                <c:pt idx="30">
                  <c:v>0.96962736221907198</c:v>
                </c:pt>
                <c:pt idx="31">
                  <c:v>0.98901990946345342</c:v>
                </c:pt>
                <c:pt idx="32">
                  <c:v>1.008412456707835</c:v>
                </c:pt>
                <c:pt idx="33">
                  <c:v>1.0278050039522162</c:v>
                </c:pt>
              </c:numCache>
            </c:numRef>
          </c:xVal>
          <c:yVal>
            <c:numRef>
              <c:f>'G-K Visc. (Const Box)'!$L$3:$L$36</c:f>
              <c:numCache>
                <c:formatCode>General</c:formatCode>
                <c:ptCount val="34"/>
                <c:pt idx="0">
                  <c:v>1.2940750915092374</c:v>
                </c:pt>
                <c:pt idx="1">
                  <c:v>1.9523562280216027</c:v>
                </c:pt>
                <c:pt idx="2">
                  <c:v>3.0595990612962072</c:v>
                </c:pt>
                <c:pt idx="3">
                  <c:v>4.4659600020135635</c:v>
                </c:pt>
                <c:pt idx="4">
                  <c:v>7.0563078449844321</c:v>
                </c:pt>
                <c:pt idx="5">
                  <c:v>8.0501952436770541</c:v>
                </c:pt>
                <c:pt idx="6">
                  <c:v>10.803415146306913</c:v>
                </c:pt>
                <c:pt idx="7">
                  <c:v>13.517428105021683</c:v>
                </c:pt>
                <c:pt idx="8">
                  <c:v>18.658877294922227</c:v>
                </c:pt>
                <c:pt idx="9">
                  <c:v>23.489432391033894</c:v>
                </c:pt>
                <c:pt idx="10">
                  <c:v>28.445378226195011</c:v>
                </c:pt>
                <c:pt idx="11">
                  <c:v>29.046445702122156</c:v>
                </c:pt>
                <c:pt idx="12">
                  <c:v>30.429402331418054</c:v>
                </c:pt>
                <c:pt idx="13">
                  <c:v>40.01159596424489</c:v>
                </c:pt>
                <c:pt idx="14">
                  <c:v>39.193822677031726</c:v>
                </c:pt>
                <c:pt idx="15">
                  <c:v>39.916425638407276</c:v>
                </c:pt>
                <c:pt idx="16">
                  <c:v>46.221394823705388</c:v>
                </c:pt>
                <c:pt idx="17">
                  <c:v>42.835873059249089</c:v>
                </c:pt>
                <c:pt idx="18">
                  <c:v>47.485171548357876</c:v>
                </c:pt>
                <c:pt idx="19">
                  <c:v>54.881433512876015</c:v>
                </c:pt>
                <c:pt idx="20">
                  <c:v>70.934041436245579</c:v>
                </c:pt>
                <c:pt idx="21">
                  <c:v>64.627188850615212</c:v>
                </c:pt>
                <c:pt idx="22">
                  <c:v>73.007122978347013</c:v>
                </c:pt>
                <c:pt idx="23">
                  <c:v>90.418702402611885</c:v>
                </c:pt>
                <c:pt idx="24">
                  <c:v>97.510607161092224</c:v>
                </c:pt>
                <c:pt idx="25">
                  <c:v>152.03882940089318</c:v>
                </c:pt>
                <c:pt idx="26">
                  <c:v>145.95893770180575</c:v>
                </c:pt>
                <c:pt idx="27">
                  <c:v>165.57321458107111</c:v>
                </c:pt>
                <c:pt idx="28">
                  <c:v>222.2105791150392</c:v>
                </c:pt>
                <c:pt idx="29">
                  <c:v>175.37140525108413</c:v>
                </c:pt>
                <c:pt idx="30">
                  <c:v>267.66771755467187</c:v>
                </c:pt>
                <c:pt idx="31">
                  <c:v>335.2125790143611</c:v>
                </c:pt>
                <c:pt idx="32">
                  <c:v>349.83318207641469</c:v>
                </c:pt>
                <c:pt idx="33">
                  <c:v>388.3819929956781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8-436D-85B1-7E803C63D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88808"/>
        <c:axId val="325989136"/>
      </c:scatterChart>
      <c:valAx>
        <c:axId val="32598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Fill</a:t>
                </a:r>
                <a:r>
                  <a:rPr lang="en-SG" baseline="0"/>
                  <a:t> fraction (phi)</a:t>
                </a:r>
                <a:endParaRPr lang="en-S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89136"/>
        <c:crosses val="autoZero"/>
        <c:crossBetween val="midCat"/>
      </c:valAx>
      <c:valAx>
        <c:axId val="3259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Viscosity</a:t>
                </a:r>
                <a:r>
                  <a:rPr lang="en-SG" baseline="0"/>
                  <a:t> (normalised to phi = 0)</a:t>
                </a:r>
                <a:endParaRPr lang="en-S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'G-K Visc. (Const Box)'!$S$1</c:f>
              <c:strCache>
                <c:ptCount val="1"/>
                <c:pt idx="0">
                  <c:v>P_avg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'G-K Visc. (Const Box)'!$T$2:$T$10</c:f>
                <c:numCache>
                  <c:formatCode>General</c:formatCode>
                  <c:ptCount val="9"/>
                  <c:pt idx="0">
                    <c:v>1.0968135666556892E-2</c:v>
                  </c:pt>
                  <c:pt idx="1">
                    <c:v>8.8600225733344758E-3</c:v>
                  </c:pt>
                  <c:pt idx="2">
                    <c:v>1.6858232410309364E-2</c:v>
                  </c:pt>
                  <c:pt idx="3">
                    <c:v>1.484362938547479E-2</c:v>
                  </c:pt>
                  <c:pt idx="4">
                    <c:v>0</c:v>
                  </c:pt>
                  <c:pt idx="5">
                    <c:v>7.0710678118665812E-3</c:v>
                  </c:pt>
                  <c:pt idx="6">
                    <c:v>7.0710678118640685E-3</c:v>
                  </c:pt>
                  <c:pt idx="7">
                    <c:v>7.0710678118640685E-3</c:v>
                  </c:pt>
                  <c:pt idx="8">
                    <c:v>3.5355339059325371E-2</c:v>
                  </c:pt>
                </c:numCache>
              </c:numRef>
            </c:plus>
            <c:minus>
              <c:numRef>
                <c:f>'G-K Visc. (Const Box)'!$T$2:$T$10</c:f>
                <c:numCache>
                  <c:formatCode>General</c:formatCode>
                  <c:ptCount val="9"/>
                  <c:pt idx="0">
                    <c:v>1.0968135666556892E-2</c:v>
                  </c:pt>
                  <c:pt idx="1">
                    <c:v>8.8600225733344758E-3</c:v>
                  </c:pt>
                  <c:pt idx="2">
                    <c:v>1.6858232410309364E-2</c:v>
                  </c:pt>
                  <c:pt idx="3">
                    <c:v>1.484362938547479E-2</c:v>
                  </c:pt>
                  <c:pt idx="4">
                    <c:v>0</c:v>
                  </c:pt>
                  <c:pt idx="5">
                    <c:v>7.0710678118665812E-3</c:v>
                  </c:pt>
                  <c:pt idx="6">
                    <c:v>7.0710678118640685E-3</c:v>
                  </c:pt>
                  <c:pt idx="7">
                    <c:v>7.0710678118640685E-3</c:v>
                  </c:pt>
                  <c:pt idx="8">
                    <c:v>3.5355339059325371E-2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'G-K Visc. (Const Box)'!$D$3:$D$36</c:f>
              <c:numCache>
                <c:formatCode>General</c:formatCode>
                <c:ptCount val="34"/>
                <c:pt idx="0">
                  <c:v>1.9392547244381438E-2</c:v>
                </c:pt>
                <c:pt idx="1">
                  <c:v>5.8177641733144318E-2</c:v>
                </c:pt>
                <c:pt idx="2">
                  <c:v>0.11635528346628864</c:v>
                </c:pt>
                <c:pt idx="3">
                  <c:v>0.17453292519943295</c:v>
                </c:pt>
                <c:pt idx="4">
                  <c:v>0.23271056693257727</c:v>
                </c:pt>
                <c:pt idx="5">
                  <c:v>0.29088820866572157</c:v>
                </c:pt>
                <c:pt idx="6">
                  <c:v>0.3490658503988659</c:v>
                </c:pt>
                <c:pt idx="7">
                  <c:v>0.40724349213201022</c:v>
                </c:pt>
                <c:pt idx="8">
                  <c:v>0.46542113386515455</c:v>
                </c:pt>
                <c:pt idx="9">
                  <c:v>0.52359877559829893</c:v>
                </c:pt>
                <c:pt idx="10">
                  <c:v>0.58177641733144314</c:v>
                </c:pt>
                <c:pt idx="11">
                  <c:v>0.60116896457582458</c:v>
                </c:pt>
                <c:pt idx="12">
                  <c:v>0.62056151182020602</c:v>
                </c:pt>
                <c:pt idx="13">
                  <c:v>0.63995405906458758</c:v>
                </c:pt>
                <c:pt idx="14">
                  <c:v>0.65934660630896891</c:v>
                </c:pt>
                <c:pt idx="15">
                  <c:v>0.67873915355335046</c:v>
                </c:pt>
                <c:pt idx="16">
                  <c:v>0.69813170079773179</c:v>
                </c:pt>
                <c:pt idx="17">
                  <c:v>0.71752424804211334</c:v>
                </c:pt>
                <c:pt idx="18">
                  <c:v>0.73691679528649467</c:v>
                </c:pt>
                <c:pt idx="19">
                  <c:v>0.75630934253087612</c:v>
                </c:pt>
                <c:pt idx="20">
                  <c:v>0.77570188977525756</c:v>
                </c:pt>
                <c:pt idx="21">
                  <c:v>0.795094437019639</c:v>
                </c:pt>
                <c:pt idx="22">
                  <c:v>0.81448698426402044</c:v>
                </c:pt>
                <c:pt idx="23">
                  <c:v>0.83387953150840188</c:v>
                </c:pt>
                <c:pt idx="24">
                  <c:v>0.85327207875278333</c:v>
                </c:pt>
                <c:pt idx="25">
                  <c:v>0.87266462599716477</c:v>
                </c:pt>
                <c:pt idx="26">
                  <c:v>0.8920571732415461</c:v>
                </c:pt>
                <c:pt idx="27">
                  <c:v>0.91144972048592765</c:v>
                </c:pt>
                <c:pt idx="28">
                  <c:v>0.93084226773030909</c:v>
                </c:pt>
                <c:pt idx="29">
                  <c:v>0.95023481497469053</c:v>
                </c:pt>
                <c:pt idx="30">
                  <c:v>0.96962736221907198</c:v>
                </c:pt>
                <c:pt idx="31">
                  <c:v>0.98901990946345342</c:v>
                </c:pt>
                <c:pt idx="32">
                  <c:v>1.008412456707835</c:v>
                </c:pt>
                <c:pt idx="33">
                  <c:v>1.0278050039522162</c:v>
                </c:pt>
              </c:numCache>
            </c:numRef>
          </c:xVal>
          <c:yVal>
            <c:numRef>
              <c:f>'G-K Visc. (Const Box)'!$S$3:$S$36</c:f>
              <c:numCache>
                <c:formatCode>General</c:formatCode>
                <c:ptCount val="34"/>
                <c:pt idx="0">
                  <c:v>23.51</c:v>
                </c:pt>
                <c:pt idx="1">
                  <c:v>24.302199999999999</c:v>
                </c:pt>
                <c:pt idx="2">
                  <c:v>25.566333333333336</c:v>
                </c:pt>
                <c:pt idx="3">
                  <c:v>26.9</c:v>
                </c:pt>
                <c:pt idx="4">
                  <c:v>28.384999999999998</c:v>
                </c:pt>
                <c:pt idx="5">
                  <c:v>29.925000000000001</c:v>
                </c:pt>
                <c:pt idx="6">
                  <c:v>31.574999999999999</c:v>
                </c:pt>
                <c:pt idx="7">
                  <c:v>33.365000000000002</c:v>
                </c:pt>
                <c:pt idx="8">
                  <c:v>35.325000000000003</c:v>
                </c:pt>
                <c:pt idx="9">
                  <c:v>37.375</c:v>
                </c:pt>
                <c:pt idx="10">
                  <c:v>39.611800000000002</c:v>
                </c:pt>
                <c:pt idx="11">
                  <c:v>40.376200000000004</c:v>
                </c:pt>
                <c:pt idx="12">
                  <c:v>41.212399999999995</c:v>
                </c:pt>
                <c:pt idx="13">
                  <c:v>42.033249999999995</c:v>
                </c:pt>
                <c:pt idx="14">
                  <c:v>42.899399999999993</c:v>
                </c:pt>
                <c:pt idx="15">
                  <c:v>43.754999999999995</c:v>
                </c:pt>
                <c:pt idx="16">
                  <c:v>44.739999999999995</c:v>
                </c:pt>
                <c:pt idx="17">
                  <c:v>45.614999999999995</c:v>
                </c:pt>
                <c:pt idx="18">
                  <c:v>46.695</c:v>
                </c:pt>
                <c:pt idx="19">
                  <c:v>47.664999999999999</c:v>
                </c:pt>
                <c:pt idx="20">
                  <c:v>48.674999999999997</c:v>
                </c:pt>
                <c:pt idx="21">
                  <c:v>49.81</c:v>
                </c:pt>
                <c:pt idx="22">
                  <c:v>51.1</c:v>
                </c:pt>
                <c:pt idx="23">
                  <c:v>52.195</c:v>
                </c:pt>
                <c:pt idx="24">
                  <c:v>53.35</c:v>
                </c:pt>
                <c:pt idx="25">
                  <c:v>55.164999999999999</c:v>
                </c:pt>
                <c:pt idx="26">
                  <c:v>56.245000000000005</c:v>
                </c:pt>
                <c:pt idx="27">
                  <c:v>57.58</c:v>
                </c:pt>
                <c:pt idx="28">
                  <c:v>59.480000000000004</c:v>
                </c:pt>
                <c:pt idx="29">
                  <c:v>61.254999999999995</c:v>
                </c:pt>
                <c:pt idx="30">
                  <c:v>62.75</c:v>
                </c:pt>
                <c:pt idx="31">
                  <c:v>64.951999999999998</c:v>
                </c:pt>
                <c:pt idx="32">
                  <c:v>66.788000000000011</c:v>
                </c:pt>
                <c:pt idx="33">
                  <c:v>68.938000000000002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4-4313-96CB-0DE8692A2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57776"/>
        <c:axId val="382949576"/>
      </c:scatterChart>
      <c:valAx>
        <c:axId val="38295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49576"/>
        <c:crosses val="autoZero"/>
        <c:crossBetween val="midCat"/>
      </c:valAx>
      <c:valAx>
        <c:axId val="38294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5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'G-K Visc. (Const Box)'!$L$1</c:f>
              <c:strCache>
                <c:ptCount val="1"/>
                <c:pt idx="0">
                  <c:v>V_norm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'G-K Visc. (Const Box)'!$D$39:$D$73</c:f>
              <c:numCache>
                <c:formatCode>General</c:formatCode>
                <c:ptCount val="35"/>
                <c:pt idx="0">
                  <c:v>0</c:v>
                </c:pt>
                <c:pt idx="1">
                  <c:v>1.9392547244381438E-2</c:v>
                </c:pt>
                <c:pt idx="2">
                  <c:v>5.8177641733144318E-2</c:v>
                </c:pt>
                <c:pt idx="3">
                  <c:v>0.11635528346628864</c:v>
                </c:pt>
                <c:pt idx="4">
                  <c:v>0.17453292519943295</c:v>
                </c:pt>
                <c:pt idx="5">
                  <c:v>0.23271056693257727</c:v>
                </c:pt>
                <c:pt idx="6">
                  <c:v>0.29088820866572157</c:v>
                </c:pt>
                <c:pt idx="7">
                  <c:v>0.3490658503988659</c:v>
                </c:pt>
                <c:pt idx="8">
                  <c:v>0.40724349213201022</c:v>
                </c:pt>
                <c:pt idx="9">
                  <c:v>0.46542113386515455</c:v>
                </c:pt>
                <c:pt idx="10">
                  <c:v>0.52359877559829893</c:v>
                </c:pt>
                <c:pt idx="11">
                  <c:v>0.58177641733144314</c:v>
                </c:pt>
                <c:pt idx="12">
                  <c:v>0.60116896457582458</c:v>
                </c:pt>
                <c:pt idx="13">
                  <c:v>0.62056151182020602</c:v>
                </c:pt>
                <c:pt idx="14">
                  <c:v>0.63995405906458758</c:v>
                </c:pt>
                <c:pt idx="15">
                  <c:v>0.65934660630896891</c:v>
                </c:pt>
                <c:pt idx="16">
                  <c:v>0.67873915355335046</c:v>
                </c:pt>
                <c:pt idx="17">
                  <c:v>0.69813170079773179</c:v>
                </c:pt>
                <c:pt idx="18">
                  <c:v>0.71752424804211334</c:v>
                </c:pt>
                <c:pt idx="19">
                  <c:v>0.73691679528649467</c:v>
                </c:pt>
                <c:pt idx="20">
                  <c:v>0.75630934253087612</c:v>
                </c:pt>
                <c:pt idx="21">
                  <c:v>0.77570188977525756</c:v>
                </c:pt>
                <c:pt idx="22">
                  <c:v>0.795094437019639</c:v>
                </c:pt>
                <c:pt idx="23">
                  <c:v>0.81448698426402044</c:v>
                </c:pt>
                <c:pt idx="24">
                  <c:v>0.83387953150840188</c:v>
                </c:pt>
                <c:pt idx="25">
                  <c:v>0.85327207875278333</c:v>
                </c:pt>
                <c:pt idx="26">
                  <c:v>0.87266462599716477</c:v>
                </c:pt>
                <c:pt idx="27">
                  <c:v>0.8920571732415461</c:v>
                </c:pt>
                <c:pt idx="28">
                  <c:v>0.91144972048592765</c:v>
                </c:pt>
                <c:pt idx="29">
                  <c:v>0.93084226773030909</c:v>
                </c:pt>
                <c:pt idx="30">
                  <c:v>0.95023481497469053</c:v>
                </c:pt>
                <c:pt idx="31">
                  <c:v>0.96962736221907198</c:v>
                </c:pt>
                <c:pt idx="32">
                  <c:v>0.98901990946345342</c:v>
                </c:pt>
                <c:pt idx="33">
                  <c:v>1.008412456707835</c:v>
                </c:pt>
                <c:pt idx="34">
                  <c:v>1.0278050039522162</c:v>
                </c:pt>
              </c:numCache>
            </c:numRef>
          </c:xVal>
          <c:yVal>
            <c:numRef>
              <c:f>'G-K Visc. (Const Box)'!$E$39:$E$73</c:f>
              <c:numCache>
                <c:formatCode>General</c:formatCode>
                <c:ptCount val="35"/>
                <c:pt idx="0">
                  <c:v>1</c:v>
                </c:pt>
                <c:pt idx="1">
                  <c:v>1.2940750915092374</c:v>
                </c:pt>
                <c:pt idx="2">
                  <c:v>1.9523562280216027</c:v>
                </c:pt>
                <c:pt idx="3">
                  <c:v>3.0595990612962072</c:v>
                </c:pt>
                <c:pt idx="4">
                  <c:v>4.4659600020135635</c:v>
                </c:pt>
                <c:pt idx="5">
                  <c:v>7.0563078449844321</c:v>
                </c:pt>
                <c:pt idx="6">
                  <c:v>8.0501952436770541</c:v>
                </c:pt>
                <c:pt idx="7">
                  <c:v>10.803415146306913</c:v>
                </c:pt>
                <c:pt idx="8">
                  <c:v>13.517428105021683</c:v>
                </c:pt>
                <c:pt idx="9">
                  <c:v>18.658877294922227</c:v>
                </c:pt>
                <c:pt idx="10">
                  <c:v>23.489432391033894</c:v>
                </c:pt>
                <c:pt idx="11">
                  <c:v>28.445378226195011</c:v>
                </c:pt>
                <c:pt idx="12">
                  <c:v>29.046445702122156</c:v>
                </c:pt>
                <c:pt idx="13">
                  <c:v>30.429402331418054</c:v>
                </c:pt>
                <c:pt idx="14">
                  <c:v>40.01159596424489</c:v>
                </c:pt>
                <c:pt idx="15">
                  <c:v>39.193822677031726</c:v>
                </c:pt>
                <c:pt idx="16">
                  <c:v>39.916425638407276</c:v>
                </c:pt>
                <c:pt idx="17">
                  <c:v>46.221394823705388</c:v>
                </c:pt>
                <c:pt idx="18">
                  <c:v>42.835873059249089</c:v>
                </c:pt>
                <c:pt idx="19">
                  <c:v>47.485171548357876</c:v>
                </c:pt>
                <c:pt idx="20">
                  <c:v>54.881433512876015</c:v>
                </c:pt>
                <c:pt idx="21">
                  <c:v>70.934041436245579</c:v>
                </c:pt>
                <c:pt idx="22">
                  <c:v>64.627188850615212</c:v>
                </c:pt>
                <c:pt idx="23">
                  <c:v>73.007122978347013</c:v>
                </c:pt>
                <c:pt idx="24">
                  <c:v>90.418702402611885</c:v>
                </c:pt>
                <c:pt idx="25">
                  <c:v>97.510607161092224</c:v>
                </c:pt>
                <c:pt idx="26">
                  <c:v>152.03882940089318</c:v>
                </c:pt>
                <c:pt idx="27">
                  <c:v>145.95893770180575</c:v>
                </c:pt>
                <c:pt idx="28">
                  <c:v>165.57321458107111</c:v>
                </c:pt>
                <c:pt idx="29">
                  <c:v>222.2105791150392</c:v>
                </c:pt>
                <c:pt idx="30">
                  <c:v>175.37140525108413</c:v>
                </c:pt>
                <c:pt idx="31">
                  <c:v>267.66771755467187</c:v>
                </c:pt>
                <c:pt idx="32">
                  <c:v>335.2125790143611</c:v>
                </c:pt>
                <c:pt idx="33">
                  <c:v>349.83318207641469</c:v>
                </c:pt>
                <c:pt idx="34">
                  <c:v>388.3819929956781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71-49E0-88D2-02FCE83F5CD9}"/>
            </c:ext>
          </c:extLst>
        </c:ser>
        <c:ser>
          <c:idx val="1"/>
          <c:order val="1"/>
          <c:tx>
            <c:strRef>
              <c:f>'G-K Visc. (Const Box)'!$F$38</c:f>
              <c:strCache>
                <c:ptCount val="1"/>
                <c:pt idx="0">
                  <c:v>Formula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'G-K Visc. (Const Box)'!$D$39:$D$73</c:f>
              <c:numCache>
                <c:formatCode>General</c:formatCode>
                <c:ptCount val="35"/>
                <c:pt idx="0">
                  <c:v>0</c:v>
                </c:pt>
                <c:pt idx="1">
                  <c:v>1.9392547244381438E-2</c:v>
                </c:pt>
                <c:pt idx="2">
                  <c:v>5.8177641733144318E-2</c:v>
                </c:pt>
                <c:pt idx="3">
                  <c:v>0.11635528346628864</c:v>
                </c:pt>
                <c:pt idx="4">
                  <c:v>0.17453292519943295</c:v>
                </c:pt>
                <c:pt idx="5">
                  <c:v>0.23271056693257727</c:v>
                </c:pt>
                <c:pt idx="6">
                  <c:v>0.29088820866572157</c:v>
                </c:pt>
                <c:pt idx="7">
                  <c:v>0.3490658503988659</c:v>
                </c:pt>
                <c:pt idx="8">
                  <c:v>0.40724349213201022</c:v>
                </c:pt>
                <c:pt idx="9">
                  <c:v>0.46542113386515455</c:v>
                </c:pt>
                <c:pt idx="10">
                  <c:v>0.52359877559829893</c:v>
                </c:pt>
                <c:pt idx="11">
                  <c:v>0.58177641733144314</c:v>
                </c:pt>
                <c:pt idx="12">
                  <c:v>0.60116896457582458</c:v>
                </c:pt>
                <c:pt idx="13">
                  <c:v>0.62056151182020602</c:v>
                </c:pt>
                <c:pt idx="14">
                  <c:v>0.63995405906458758</c:v>
                </c:pt>
                <c:pt idx="15">
                  <c:v>0.65934660630896891</c:v>
                </c:pt>
                <c:pt idx="16">
                  <c:v>0.67873915355335046</c:v>
                </c:pt>
                <c:pt idx="17">
                  <c:v>0.69813170079773179</c:v>
                </c:pt>
                <c:pt idx="18">
                  <c:v>0.71752424804211334</c:v>
                </c:pt>
                <c:pt idx="19">
                  <c:v>0.73691679528649467</c:v>
                </c:pt>
                <c:pt idx="20">
                  <c:v>0.75630934253087612</c:v>
                </c:pt>
                <c:pt idx="21">
                  <c:v>0.77570188977525756</c:v>
                </c:pt>
                <c:pt idx="22">
                  <c:v>0.795094437019639</c:v>
                </c:pt>
                <c:pt idx="23">
                  <c:v>0.81448698426402044</c:v>
                </c:pt>
                <c:pt idx="24">
                  <c:v>0.83387953150840188</c:v>
                </c:pt>
                <c:pt idx="25">
                  <c:v>0.85327207875278333</c:v>
                </c:pt>
                <c:pt idx="26">
                  <c:v>0.87266462599716477</c:v>
                </c:pt>
                <c:pt idx="27">
                  <c:v>0.8920571732415461</c:v>
                </c:pt>
                <c:pt idx="28">
                  <c:v>0.91144972048592765</c:v>
                </c:pt>
                <c:pt idx="29">
                  <c:v>0.93084226773030909</c:v>
                </c:pt>
                <c:pt idx="30">
                  <c:v>0.95023481497469053</c:v>
                </c:pt>
                <c:pt idx="31">
                  <c:v>0.96962736221907198</c:v>
                </c:pt>
                <c:pt idx="32">
                  <c:v>0.98901990946345342</c:v>
                </c:pt>
                <c:pt idx="33">
                  <c:v>1.008412456707835</c:v>
                </c:pt>
                <c:pt idx="34">
                  <c:v>1.0278050039522162</c:v>
                </c:pt>
              </c:numCache>
            </c:numRef>
          </c:xVal>
          <c:yVal>
            <c:numRef>
              <c:f>'G-K Visc. (Const Box)'!$F$39:$F$73</c:f>
              <c:numCache>
                <c:formatCode>General</c:formatCode>
                <c:ptCount val="35"/>
                <c:pt idx="0">
                  <c:v>1</c:v>
                </c:pt>
                <c:pt idx="1">
                  <c:v>1.0368774959931355</c:v>
                </c:pt>
                <c:pt idx="2">
                  <c:v>1.1742415121718948</c:v>
                </c:pt>
                <c:pt idx="3">
                  <c:v>1.5680794373436795</c:v>
                </c:pt>
                <c:pt idx="4">
                  <c:v>2.2432919345776541</c:v>
                </c:pt>
                <c:pt idx="5">
                  <c:v>3.2803791987232569</c:v>
                </c:pt>
                <c:pt idx="6">
                  <c:v>4.785248297621723</c:v>
                </c:pt>
                <c:pt idx="7">
                  <c:v>6.8987427786497859</c:v>
                </c:pt>
                <c:pt idx="8">
                  <c:v>9.8104562528729033</c:v>
                </c:pt>
                <c:pt idx="9">
                  <c:v>13.779130521396597</c:v>
                </c:pt>
                <c:pt idx="10">
                  <c:v>19.163407336613755</c:v>
                </c:pt>
                <c:pt idx="11">
                  <c:v>26.469281139594774</c:v>
                </c:pt>
                <c:pt idx="12">
                  <c:v>29.449093448705653</c:v>
                </c:pt>
                <c:pt idx="13">
                  <c:v>32.754773407760844</c:v>
                </c:pt>
                <c:pt idx="14">
                  <c:v>36.425278318672731</c:v>
                </c:pt>
                <c:pt idx="15">
                  <c:v>40.505159797121827</c:v>
                </c:pt>
                <c:pt idx="16">
                  <c:v>45.045526038285914</c:v>
                </c:pt>
                <c:pt idx="17">
                  <c:v>50.105199617956551</c:v>
                </c:pt>
                <c:pt idx="18">
                  <c:v>55.752117131314037</c:v>
                </c:pt>
                <c:pt idx="19">
                  <c:v>62.065029599807239</c:v>
                </c:pt>
                <c:pt idx="20">
                  <c:v>69.135579133252619</c:v>
                </c:pt>
                <c:pt idx="21">
                  <c:v>77.070849202300593</c:v>
                </c:pt>
                <c:pt idx="22">
                  <c:v>85.996514985951606</c:v>
                </c:pt>
                <c:pt idx="23">
                  <c:v>96.060759329278596</c:v>
                </c:pt>
                <c:pt idx="24">
                  <c:v>107.43917274810902</c:v>
                </c:pt>
                <c:pt idx="25">
                  <c:v>120.34092821668052</c:v>
                </c:pt>
                <c:pt idx="26">
                  <c:v>135.01662126874359</c:v>
                </c:pt>
                <c:pt idx="27">
                  <c:v>151.76830515398774</c:v>
                </c:pt>
                <c:pt idx="28">
                  <c:v>170.96244719918877</c:v>
                </c:pt>
                <c:pt idx="29">
                  <c:v>193.04681300848333</c:v>
                </c:pt>
                <c:pt idx="30">
                  <c:v>218.57269094736108</c:v>
                </c:pt>
                <c:pt idx="31">
                  <c:v>248.22446479430565</c:v>
                </c:pt>
                <c:pt idx="32">
                  <c:v>282.85942949143924</c:v>
                </c:pt>
                <c:pt idx="33">
                  <c:v>323.56208833184695</c:v>
                </c:pt>
                <c:pt idx="34">
                  <c:v>371.71924125522042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71-49E0-88D2-02FCE83F5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605328"/>
        <c:axId val="373608280"/>
      </c:scatterChart>
      <c:valAx>
        <c:axId val="37360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08280"/>
        <c:crosses val="autoZero"/>
        <c:crossBetween val="midCat"/>
      </c:valAx>
      <c:valAx>
        <c:axId val="37360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0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'G-K Visc. (Const P)'!$O$1</c:f>
              <c:strCache>
                <c:ptCount val="1"/>
                <c:pt idx="0">
                  <c:v>V_norm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'G-K Visc. (Const P)'!$P$3:$P$36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225.60366965697494</c:v>
                  </c:pt>
                  <c:pt idx="32">
                    <c:v>0</c:v>
                  </c:pt>
                  <c:pt idx="33">
                    <c:v>0</c:v>
                  </c:pt>
                </c:numCache>
              </c:numRef>
            </c:plus>
            <c:minus>
              <c:numRef>
                <c:f>'G-K Visc. (Const P)'!$P$3:$P$36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225.60366965697494</c:v>
                  </c:pt>
                  <c:pt idx="32">
                    <c:v>0</c:v>
                  </c:pt>
                  <c:pt idx="3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'G-K Visc. (Const P)'!$G$3:$G$36</c:f>
              <c:numCache>
                <c:formatCode>General</c:formatCode>
                <c:ptCount val="34"/>
                <c:pt idx="0">
                  <c:v>1.9392547244381438E-2</c:v>
                </c:pt>
                <c:pt idx="1">
                  <c:v>5.8177641733144318E-2</c:v>
                </c:pt>
                <c:pt idx="2">
                  <c:v>0.11635528346628864</c:v>
                </c:pt>
                <c:pt idx="3">
                  <c:v>0.17453292519943295</c:v>
                </c:pt>
                <c:pt idx="4">
                  <c:v>0.23271056693257727</c:v>
                </c:pt>
                <c:pt idx="5">
                  <c:v>0.29088820866572157</c:v>
                </c:pt>
                <c:pt idx="6">
                  <c:v>0.3490658503988659</c:v>
                </c:pt>
                <c:pt idx="7">
                  <c:v>0.40724349213201022</c:v>
                </c:pt>
                <c:pt idx="8">
                  <c:v>0.46542113386515455</c:v>
                </c:pt>
                <c:pt idx="9">
                  <c:v>0.52359877559829893</c:v>
                </c:pt>
                <c:pt idx="10">
                  <c:v>0.58177641733144314</c:v>
                </c:pt>
                <c:pt idx="11">
                  <c:v>0.60116896457582458</c:v>
                </c:pt>
                <c:pt idx="12">
                  <c:v>0.62056151182020602</c:v>
                </c:pt>
                <c:pt idx="13">
                  <c:v>0.63995405906458758</c:v>
                </c:pt>
                <c:pt idx="14">
                  <c:v>0.65934660630896891</c:v>
                </c:pt>
                <c:pt idx="15">
                  <c:v>0.67873915355335046</c:v>
                </c:pt>
                <c:pt idx="16">
                  <c:v>0.69813170079773179</c:v>
                </c:pt>
                <c:pt idx="17">
                  <c:v>0.71752424804211334</c:v>
                </c:pt>
                <c:pt idx="18">
                  <c:v>0.73691679528649467</c:v>
                </c:pt>
                <c:pt idx="19">
                  <c:v>0.75630934253087612</c:v>
                </c:pt>
                <c:pt idx="20">
                  <c:v>0.77570188977525756</c:v>
                </c:pt>
                <c:pt idx="21">
                  <c:v>0.795094437019639</c:v>
                </c:pt>
                <c:pt idx="22">
                  <c:v>0.81448698426402044</c:v>
                </c:pt>
                <c:pt idx="23">
                  <c:v>0.83387953150840188</c:v>
                </c:pt>
                <c:pt idx="24">
                  <c:v>0.85327207875278333</c:v>
                </c:pt>
                <c:pt idx="25">
                  <c:v>0.87266462599716477</c:v>
                </c:pt>
                <c:pt idx="26">
                  <c:v>0.8920571732415461</c:v>
                </c:pt>
                <c:pt idx="27">
                  <c:v>0.91144972048592765</c:v>
                </c:pt>
                <c:pt idx="28">
                  <c:v>0.93084226773030909</c:v>
                </c:pt>
                <c:pt idx="29">
                  <c:v>0.95023481497469053</c:v>
                </c:pt>
                <c:pt idx="30">
                  <c:v>0.96962736221907198</c:v>
                </c:pt>
                <c:pt idx="31">
                  <c:v>0.98901990946345342</c:v>
                </c:pt>
                <c:pt idx="32">
                  <c:v>1.008412456707835</c:v>
                </c:pt>
                <c:pt idx="33">
                  <c:v>1.0278050039522162</c:v>
                </c:pt>
              </c:numCache>
            </c:numRef>
          </c:xVal>
          <c:yVal>
            <c:numRef>
              <c:f>'G-K Visc. (Const P)'!$O$3:$O$36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4-4AAA-8761-5FE267E3D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88808"/>
        <c:axId val="325989136"/>
      </c:scatterChart>
      <c:valAx>
        <c:axId val="32598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89136"/>
        <c:crosses val="autoZero"/>
        <c:crossBetween val="midCat"/>
      </c:valAx>
      <c:valAx>
        <c:axId val="3259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'G-K Visc. (Const P)'!$V$1</c:f>
              <c:strCache>
                <c:ptCount val="1"/>
                <c:pt idx="0">
                  <c:v>P_avg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'G-K Visc. (Const P)'!$W$3:$W$36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0.93804051085227791</c:v>
                  </c:pt>
                  <c:pt idx="32">
                    <c:v>0</c:v>
                  </c:pt>
                  <c:pt idx="33">
                    <c:v>0</c:v>
                  </c:pt>
                </c:numCache>
              </c:numRef>
            </c:plus>
            <c:minus>
              <c:numRef>
                <c:f>'G-K Visc. (Const P)'!$W$3:$W$36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0.93804051085227791</c:v>
                  </c:pt>
                  <c:pt idx="32">
                    <c:v>0</c:v>
                  </c:pt>
                  <c:pt idx="3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'G-K Visc. (Const P)'!$G$3:$G$36</c:f>
              <c:numCache>
                <c:formatCode>General</c:formatCode>
                <c:ptCount val="34"/>
                <c:pt idx="0">
                  <c:v>1.9392547244381438E-2</c:v>
                </c:pt>
                <c:pt idx="1">
                  <c:v>5.8177641733144318E-2</c:v>
                </c:pt>
                <c:pt idx="2">
                  <c:v>0.11635528346628864</c:v>
                </c:pt>
                <c:pt idx="3">
                  <c:v>0.17453292519943295</c:v>
                </c:pt>
                <c:pt idx="4">
                  <c:v>0.23271056693257727</c:v>
                </c:pt>
                <c:pt idx="5">
                  <c:v>0.29088820866572157</c:v>
                </c:pt>
                <c:pt idx="6">
                  <c:v>0.3490658503988659</c:v>
                </c:pt>
                <c:pt idx="7">
                  <c:v>0.40724349213201022</c:v>
                </c:pt>
                <c:pt idx="8">
                  <c:v>0.46542113386515455</c:v>
                </c:pt>
                <c:pt idx="9">
                  <c:v>0.52359877559829893</c:v>
                </c:pt>
                <c:pt idx="10">
                  <c:v>0.58177641733144314</c:v>
                </c:pt>
                <c:pt idx="11">
                  <c:v>0.60116896457582458</c:v>
                </c:pt>
                <c:pt idx="12">
                  <c:v>0.62056151182020602</c:v>
                </c:pt>
                <c:pt idx="13">
                  <c:v>0.63995405906458758</c:v>
                </c:pt>
                <c:pt idx="14">
                  <c:v>0.65934660630896891</c:v>
                </c:pt>
                <c:pt idx="15">
                  <c:v>0.67873915355335046</c:v>
                </c:pt>
                <c:pt idx="16">
                  <c:v>0.69813170079773179</c:v>
                </c:pt>
                <c:pt idx="17">
                  <c:v>0.71752424804211334</c:v>
                </c:pt>
                <c:pt idx="18">
                  <c:v>0.73691679528649467</c:v>
                </c:pt>
                <c:pt idx="19">
                  <c:v>0.75630934253087612</c:v>
                </c:pt>
                <c:pt idx="20">
                  <c:v>0.77570188977525756</c:v>
                </c:pt>
                <c:pt idx="21">
                  <c:v>0.795094437019639</c:v>
                </c:pt>
                <c:pt idx="22">
                  <c:v>0.81448698426402044</c:v>
                </c:pt>
                <c:pt idx="23">
                  <c:v>0.83387953150840188</c:v>
                </c:pt>
                <c:pt idx="24">
                  <c:v>0.85327207875278333</c:v>
                </c:pt>
                <c:pt idx="25">
                  <c:v>0.87266462599716477</c:v>
                </c:pt>
                <c:pt idx="26">
                  <c:v>0.8920571732415461</c:v>
                </c:pt>
                <c:pt idx="27">
                  <c:v>0.91144972048592765</c:v>
                </c:pt>
                <c:pt idx="28">
                  <c:v>0.93084226773030909</c:v>
                </c:pt>
                <c:pt idx="29">
                  <c:v>0.95023481497469053</c:v>
                </c:pt>
                <c:pt idx="30">
                  <c:v>0.96962736221907198</c:v>
                </c:pt>
                <c:pt idx="31">
                  <c:v>0.98901990946345342</c:v>
                </c:pt>
                <c:pt idx="32">
                  <c:v>1.008412456707835</c:v>
                </c:pt>
                <c:pt idx="33">
                  <c:v>1.0278050039522162</c:v>
                </c:pt>
              </c:numCache>
            </c:numRef>
          </c:xVal>
          <c:yVal>
            <c:numRef>
              <c:f>'G-K Visc. (Const P)'!$V$3:$V$36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64.951999999999998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9-4521-B6B8-AAAE46FB3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57776"/>
        <c:axId val="382949576"/>
      </c:scatterChart>
      <c:valAx>
        <c:axId val="38295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49576"/>
        <c:crosses val="autoZero"/>
        <c:crossBetween val="midCat"/>
      </c:valAx>
      <c:valAx>
        <c:axId val="38294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5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'G-K Visc. (Const P)'!$I$39</c:f>
              <c:strCache>
                <c:ptCount val="1"/>
                <c:pt idx="0">
                  <c:v>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'G-K Visc. (Const P)'!$G$40:$G$47</c:f>
              <c:numCache>
                <c:formatCode>General</c:formatCode>
                <c:ptCount val="8"/>
              </c:numCache>
            </c:numRef>
          </c:xVal>
          <c:yVal>
            <c:numRef>
              <c:f>'G-K Visc. (Const P)'!$I$40:$I$47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F-4DDE-A7A0-9DB63310E649}"/>
            </c:ext>
          </c:extLst>
        </c:ser>
        <c:ser>
          <c:idx val="1"/>
          <c:order val="1"/>
          <c:tx>
            <c:strRef>
              <c:f>'G-K Visc. (Const P)'!$J$39</c:f>
              <c:strCache>
                <c:ptCount val="1"/>
                <c:pt idx="0">
                  <c:v>Formula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'G-K Visc. (Const P)'!$G$40:$G$47</c:f>
              <c:numCache>
                <c:formatCode>General</c:formatCode>
                <c:ptCount val="8"/>
              </c:numCache>
            </c:numRef>
          </c:xVal>
          <c:yVal>
            <c:numRef>
              <c:f>'G-K Visc. (Const P)'!$J$40:$J$47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BF-4DDE-A7A0-9DB63310E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70664"/>
        <c:axId val="506863776"/>
      </c:scatterChart>
      <c:valAx>
        <c:axId val="50687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63776"/>
        <c:crosses val="autoZero"/>
        <c:crossBetween val="midCat"/>
      </c:valAx>
      <c:valAx>
        <c:axId val="5068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70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117021</xdr:colOff>
      <xdr:row>0</xdr:row>
      <xdr:rowOff>140153</xdr:rowOff>
    </xdr:from>
    <xdr:to>
      <xdr:col>27</xdr:col>
      <xdr:colOff>424542</xdr:colOff>
      <xdr:row>15</xdr:row>
      <xdr:rowOff>25853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115659</xdr:colOff>
      <xdr:row>15</xdr:row>
      <xdr:rowOff>111578</xdr:rowOff>
    </xdr:from>
    <xdr:to>
      <xdr:col>27</xdr:col>
      <xdr:colOff>401409</xdr:colOff>
      <xdr:row>32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231322</xdr:colOff>
      <xdr:row>38</xdr:row>
      <xdr:rowOff>111579</xdr:rowOff>
    </xdr:from>
    <xdr:to>
      <xdr:col>16</xdr:col>
      <xdr:colOff>81643</xdr:colOff>
      <xdr:row>52</xdr:row>
      <xdr:rowOff>187779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331334</xdr:colOff>
      <xdr:row>1</xdr:row>
      <xdr:rowOff>21090</xdr:rowOff>
    </xdr:from>
    <xdr:to>
      <xdr:col>32</xdr:col>
      <xdr:colOff>19730</xdr:colOff>
      <xdr:row>15</xdr:row>
      <xdr:rowOff>97290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329972</xdr:colOff>
      <xdr:row>15</xdr:row>
      <xdr:rowOff>183015</xdr:rowOff>
    </xdr:from>
    <xdr:to>
      <xdr:col>31</xdr:col>
      <xdr:colOff>615722</xdr:colOff>
      <xdr:row>28</xdr:row>
      <xdr:rowOff>147637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95250</xdr:colOff>
      <xdr:row>37</xdr:row>
      <xdr:rowOff>166006</xdr:rowOff>
    </xdr:from>
    <xdr:to>
      <xdr:col>18</xdr:col>
      <xdr:colOff>163285</xdr:colOff>
      <xdr:row>52</xdr:row>
      <xdr:rowOff>51706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topLeftCell="A7" zoomScale="70" zoomScaleNormal="70" workbookViewId="0">
      <selection activeCell="Q16" sqref="Q16"/>
    </sheetView>
  </sheetViews>
  <sheetFormatPr defaultRowHeight="15" x14ac:dyDescent="0.25"/>
  <cols>
    <col min="1" max="1" width="19.42578125" customWidth="1"/>
    <col min="5" max="5" width="12.5703125" bestFit="1" customWidth="1"/>
    <col min="11" max="11" width="12.42578125" bestFit="1" customWidth="1"/>
    <col min="12" max="12" width="12.42578125" customWidth="1"/>
  </cols>
  <sheetData>
    <row r="1" spans="1:20" x14ac:dyDescent="0.25">
      <c r="A1" t="s">
        <v>0</v>
      </c>
      <c r="B1">
        <v>10000</v>
      </c>
      <c r="D1" t="s">
        <v>17</v>
      </c>
      <c r="E1" t="s">
        <v>15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31</v>
      </c>
      <c r="L1" t="s">
        <v>33</v>
      </c>
      <c r="M1" t="s">
        <v>23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23</v>
      </c>
    </row>
    <row r="2" spans="1:20" ht="15" customHeight="1" x14ac:dyDescent="0.25">
      <c r="A2" t="s">
        <v>1</v>
      </c>
      <c r="B2" s="1" t="s">
        <v>16</v>
      </c>
      <c r="D2">
        <f>4/3*PI()*2.5^3*E2/$B$5^3</f>
        <v>0</v>
      </c>
      <c r="E2">
        <v>0</v>
      </c>
      <c r="F2">
        <v>1.34158</v>
      </c>
      <c r="G2">
        <v>1.35561</v>
      </c>
      <c r="H2" s="7">
        <v>1.41995</v>
      </c>
      <c r="I2">
        <v>1.41289</v>
      </c>
      <c r="J2">
        <v>1.42282</v>
      </c>
      <c r="K2">
        <f>AVERAGE(F2:J2)</f>
        <v>1.3905699999999999</v>
      </c>
      <c r="L2">
        <f>K2/$K$2</f>
        <v>1</v>
      </c>
      <c r="M2">
        <f t="shared" ref="M2:M36" si="0">_xlfn.STDEV.S(F2:J2)</f>
        <v>3.8806091660975088E-2</v>
      </c>
      <c r="N2">
        <v>23.13</v>
      </c>
      <c r="O2">
        <v>23.11</v>
      </c>
      <c r="P2">
        <v>23.119</v>
      </c>
      <c r="Q2">
        <v>23.123999999999999</v>
      </c>
      <c r="R2">
        <v>23.138999999999999</v>
      </c>
      <c r="S2">
        <f>AVERAGE(N2:R2)</f>
        <v>23.124399999999998</v>
      </c>
      <c r="T2">
        <f>_xlfn.STDEV.S(N2:R2)</f>
        <v>1.0968135666556892E-2</v>
      </c>
    </row>
    <row r="3" spans="1:20" x14ac:dyDescent="0.25">
      <c r="A3" t="s">
        <v>2</v>
      </c>
      <c r="B3">
        <v>1000</v>
      </c>
      <c r="D3" s="2">
        <f t="shared" ref="D3:D15" si="1">4/3*PI()*2.5^3*E3/$B$5^3</f>
        <v>1.9392547244381438E-2</v>
      </c>
      <c r="E3" s="2">
        <v>1</v>
      </c>
      <c r="F3" s="2">
        <v>1.86331</v>
      </c>
      <c r="G3" s="2">
        <v>1.8670500000000001</v>
      </c>
      <c r="H3" s="7">
        <v>1.8327100000000001</v>
      </c>
      <c r="I3" s="2">
        <v>1.66629</v>
      </c>
      <c r="J3" s="2">
        <v>1.7681500000000001</v>
      </c>
      <c r="K3">
        <f t="shared" ref="K3:K36" si="2">AVERAGE(F3:J3)</f>
        <v>1.7995019999999999</v>
      </c>
      <c r="L3">
        <f t="shared" ref="L3:L36" si="3">K3/$K$2</f>
        <v>1.2940750915092374</v>
      </c>
      <c r="M3">
        <f t="shared" si="0"/>
        <v>8.4358386186555265E-2</v>
      </c>
      <c r="N3">
        <v>23.5</v>
      </c>
      <c r="O3">
        <v>23.51</v>
      </c>
      <c r="P3">
        <v>23.504000000000001</v>
      </c>
      <c r="Q3">
        <v>23.523</v>
      </c>
      <c r="R3">
        <v>23.513000000000002</v>
      </c>
      <c r="S3">
        <f t="shared" ref="S3:S36" si="4">AVERAGE(N3:R3)</f>
        <v>23.51</v>
      </c>
      <c r="T3">
        <f t="shared" ref="T3:T36" si="5">_xlfn.STDEV.S(N3:R3)</f>
        <v>8.8600225733344758E-3</v>
      </c>
    </row>
    <row r="4" spans="1:20" x14ac:dyDescent="0.25">
      <c r="A4" t="s">
        <v>3</v>
      </c>
      <c r="B4">
        <v>0.01</v>
      </c>
      <c r="D4" s="2">
        <f t="shared" si="1"/>
        <v>5.8177641733144318E-2</v>
      </c>
      <c r="E4" s="2">
        <v>3</v>
      </c>
      <c r="F4" s="2">
        <v>2.6269499999999999</v>
      </c>
      <c r="G4" s="2">
        <v>2.6890200000000002</v>
      </c>
      <c r="H4" s="7">
        <v>2.5639599999999998</v>
      </c>
      <c r="I4" s="2">
        <v>2.8277100000000002</v>
      </c>
      <c r="J4" s="2">
        <v>2.8668</v>
      </c>
      <c r="K4">
        <f t="shared" si="2"/>
        <v>2.7148879999999997</v>
      </c>
      <c r="L4">
        <f t="shared" si="3"/>
        <v>1.9523562280216027</v>
      </c>
      <c r="M4">
        <f t="shared" si="0"/>
        <v>0.12940978119910423</v>
      </c>
      <c r="N4">
        <v>24.32</v>
      </c>
      <c r="O4">
        <v>24.29</v>
      </c>
      <c r="P4">
        <v>24.28</v>
      </c>
      <c r="Q4">
        <v>24.306000000000001</v>
      </c>
      <c r="R4">
        <v>24.315000000000001</v>
      </c>
      <c r="S4">
        <f t="shared" si="4"/>
        <v>24.302199999999999</v>
      </c>
      <c r="T4">
        <f t="shared" si="5"/>
        <v>1.6858232410309364E-2</v>
      </c>
    </row>
    <row r="5" spans="1:20" x14ac:dyDescent="0.25">
      <c r="A5" t="s">
        <v>4</v>
      </c>
      <c r="B5">
        <v>15</v>
      </c>
      <c r="D5" s="2">
        <f t="shared" si="1"/>
        <v>0.11635528346628864</v>
      </c>
      <c r="E5" s="2">
        <v>6</v>
      </c>
      <c r="F5" s="2">
        <v>4.3237199999999998</v>
      </c>
      <c r="G5" s="2">
        <v>4.3925599999999996</v>
      </c>
      <c r="H5" s="7">
        <v>4.0474800000000002</v>
      </c>
      <c r="I5" s="2"/>
      <c r="J5" s="2"/>
      <c r="K5">
        <f t="shared" si="2"/>
        <v>4.2545866666666665</v>
      </c>
      <c r="L5">
        <f t="shared" si="3"/>
        <v>3.0595990612962072</v>
      </c>
      <c r="M5">
        <f t="shared" si="0"/>
        <v>0.18263245859740601</v>
      </c>
      <c r="N5">
        <v>25.55</v>
      </c>
      <c r="O5">
        <v>25.57</v>
      </c>
      <c r="P5">
        <v>25.579000000000001</v>
      </c>
      <c r="S5">
        <f t="shared" si="4"/>
        <v>25.566333333333336</v>
      </c>
      <c r="T5">
        <f t="shared" si="5"/>
        <v>1.484362938547479E-2</v>
      </c>
    </row>
    <row r="6" spans="1:20" x14ac:dyDescent="0.25">
      <c r="A6" t="s">
        <v>5</v>
      </c>
      <c r="B6">
        <v>0</v>
      </c>
      <c r="D6">
        <f t="shared" si="1"/>
        <v>0.17453292519943295</v>
      </c>
      <c r="E6">
        <v>9</v>
      </c>
      <c r="F6">
        <v>6.6342400000000001</v>
      </c>
      <c r="G6" s="2">
        <v>5.7862200000000001</v>
      </c>
      <c r="H6" s="7"/>
      <c r="K6">
        <f t="shared" si="2"/>
        <v>6.2102300000000001</v>
      </c>
      <c r="L6">
        <f t="shared" si="3"/>
        <v>4.4659600020135635</v>
      </c>
      <c r="M6">
        <f t="shared" si="0"/>
        <v>0.59964069258181607</v>
      </c>
      <c r="N6">
        <v>26.9</v>
      </c>
      <c r="O6">
        <v>26.9</v>
      </c>
      <c r="S6">
        <f t="shared" si="4"/>
        <v>26.9</v>
      </c>
      <c r="T6">
        <f t="shared" si="5"/>
        <v>0</v>
      </c>
    </row>
    <row r="7" spans="1:20" x14ac:dyDescent="0.25">
      <c r="A7" t="s">
        <v>6</v>
      </c>
      <c r="B7">
        <v>4.5</v>
      </c>
      <c r="D7">
        <f t="shared" si="1"/>
        <v>0.23271056693257727</v>
      </c>
      <c r="E7" s="2">
        <v>12</v>
      </c>
      <c r="F7">
        <v>9.3045799999999996</v>
      </c>
      <c r="G7" s="2">
        <v>10.32</v>
      </c>
      <c r="H7" s="7"/>
      <c r="K7">
        <f t="shared" si="2"/>
        <v>9.8122900000000008</v>
      </c>
      <c r="L7">
        <f t="shared" si="3"/>
        <v>7.0563078449844321</v>
      </c>
      <c r="M7">
        <f t="shared" si="0"/>
        <v>0.71801036775244453</v>
      </c>
      <c r="N7">
        <v>28.39</v>
      </c>
      <c r="O7">
        <v>28.38</v>
      </c>
      <c r="S7">
        <f t="shared" si="4"/>
        <v>28.384999999999998</v>
      </c>
      <c r="T7">
        <f t="shared" si="5"/>
        <v>7.0710678118665812E-3</v>
      </c>
    </row>
    <row r="8" spans="1:20" x14ac:dyDescent="0.25">
      <c r="A8" t="s">
        <v>7</v>
      </c>
      <c r="B8">
        <v>25</v>
      </c>
      <c r="D8">
        <f t="shared" si="1"/>
        <v>0.29088820866572157</v>
      </c>
      <c r="E8">
        <v>15</v>
      </c>
      <c r="F8">
        <v>11.11645</v>
      </c>
      <c r="G8" s="2">
        <v>11.272270000000001</v>
      </c>
      <c r="H8" s="7"/>
      <c r="I8" s="2"/>
      <c r="J8" s="2"/>
      <c r="K8">
        <f t="shared" si="2"/>
        <v>11.19436</v>
      </c>
      <c r="L8">
        <f t="shared" si="3"/>
        <v>8.0501952436770541</v>
      </c>
      <c r="M8">
        <f t="shared" si="0"/>
        <v>0.11018137864448804</v>
      </c>
      <c r="N8">
        <v>29.93</v>
      </c>
      <c r="O8">
        <v>29.92</v>
      </c>
      <c r="S8">
        <f t="shared" si="4"/>
        <v>29.925000000000001</v>
      </c>
      <c r="T8">
        <f t="shared" si="5"/>
        <v>7.0710678118640685E-3</v>
      </c>
    </row>
    <row r="9" spans="1:20" x14ac:dyDescent="0.25">
      <c r="A9" t="s">
        <v>8</v>
      </c>
      <c r="B9">
        <v>196.3</v>
      </c>
      <c r="D9">
        <f t="shared" si="1"/>
        <v>0.3490658503988659</v>
      </c>
      <c r="E9" s="2">
        <v>18</v>
      </c>
      <c r="F9">
        <v>14.637510000000001</v>
      </c>
      <c r="G9">
        <v>15.408300000000001</v>
      </c>
      <c r="H9" s="7"/>
      <c r="K9">
        <f t="shared" si="2"/>
        <v>15.022905000000002</v>
      </c>
      <c r="L9">
        <f t="shared" si="3"/>
        <v>10.803415146306913</v>
      </c>
      <c r="M9">
        <f t="shared" si="0"/>
        <v>0.54503083587077883</v>
      </c>
      <c r="N9">
        <v>31.58</v>
      </c>
      <c r="O9">
        <v>31.57</v>
      </c>
      <c r="S9">
        <f t="shared" si="4"/>
        <v>31.574999999999999</v>
      </c>
      <c r="T9">
        <f t="shared" si="5"/>
        <v>7.0710678118640685E-3</v>
      </c>
    </row>
    <row r="10" spans="1:20" ht="15" customHeight="1" x14ac:dyDescent="0.25">
      <c r="A10" t="s">
        <v>9</v>
      </c>
      <c r="B10">
        <v>3</v>
      </c>
      <c r="D10">
        <f t="shared" si="1"/>
        <v>0.40724349213201022</v>
      </c>
      <c r="E10">
        <v>21</v>
      </c>
      <c r="F10">
        <v>20.03068</v>
      </c>
      <c r="G10">
        <v>17.563179999999999</v>
      </c>
      <c r="H10" s="7"/>
      <c r="K10">
        <f t="shared" si="2"/>
        <v>18.79693</v>
      </c>
      <c r="L10">
        <f t="shared" si="3"/>
        <v>13.517428105021683</v>
      </c>
      <c r="M10">
        <f t="shared" si="0"/>
        <v>1.7447859825778067</v>
      </c>
      <c r="N10">
        <v>33.340000000000003</v>
      </c>
      <c r="O10">
        <v>33.39</v>
      </c>
      <c r="S10">
        <f t="shared" si="4"/>
        <v>33.365000000000002</v>
      </c>
      <c r="T10">
        <f t="shared" si="5"/>
        <v>3.5355339059325371E-2</v>
      </c>
    </row>
    <row r="11" spans="1:20" x14ac:dyDescent="0.25">
      <c r="A11" t="s">
        <v>10</v>
      </c>
      <c r="B11">
        <v>5</v>
      </c>
      <c r="D11">
        <f t="shared" si="1"/>
        <v>0.46542113386515455</v>
      </c>
      <c r="E11" s="2">
        <v>24</v>
      </c>
      <c r="F11">
        <v>21.765170000000001</v>
      </c>
      <c r="G11">
        <v>30.127780000000001</v>
      </c>
      <c r="H11" s="7"/>
      <c r="K11">
        <f t="shared" si="2"/>
        <v>25.946475</v>
      </c>
      <c r="L11">
        <f t="shared" si="3"/>
        <v>18.658877294922227</v>
      </c>
      <c r="M11">
        <f t="shared" si="0"/>
        <v>5.9132582394184716</v>
      </c>
      <c r="N11">
        <v>35.36</v>
      </c>
      <c r="O11">
        <v>35.29</v>
      </c>
      <c r="S11">
        <f t="shared" si="4"/>
        <v>35.325000000000003</v>
      </c>
      <c r="T11">
        <f t="shared" si="5"/>
        <v>4.9497474683058526E-2</v>
      </c>
    </row>
    <row r="12" spans="1:20" x14ac:dyDescent="0.25">
      <c r="A12" t="s">
        <v>11</v>
      </c>
      <c r="B12">
        <v>3</v>
      </c>
      <c r="D12">
        <f t="shared" si="1"/>
        <v>0.52359877559829893</v>
      </c>
      <c r="E12">
        <v>27</v>
      </c>
      <c r="F12">
        <v>33.594949999999997</v>
      </c>
      <c r="G12">
        <v>31.73245</v>
      </c>
      <c r="H12" s="7"/>
      <c r="K12">
        <f t="shared" si="2"/>
        <v>32.663699999999999</v>
      </c>
      <c r="L12">
        <f t="shared" si="3"/>
        <v>23.489432391033894</v>
      </c>
      <c r="M12">
        <f t="shared" si="0"/>
        <v>1.3169863799599426</v>
      </c>
      <c r="N12">
        <v>37.36</v>
      </c>
      <c r="O12">
        <v>37.39</v>
      </c>
      <c r="S12">
        <f t="shared" si="4"/>
        <v>37.375</v>
      </c>
      <c r="T12">
        <f t="shared" si="5"/>
        <v>2.1213203435597228E-2</v>
      </c>
    </row>
    <row r="13" spans="1:20" x14ac:dyDescent="0.25">
      <c r="A13" t="s">
        <v>12</v>
      </c>
      <c r="B13">
        <v>2.4500000000000002</v>
      </c>
      <c r="D13">
        <f t="shared" si="1"/>
        <v>0.58177641733144314</v>
      </c>
      <c r="E13" s="2">
        <v>30</v>
      </c>
      <c r="F13">
        <v>36.79842</v>
      </c>
      <c r="G13">
        <v>38.580530000000003</v>
      </c>
      <c r="H13" s="5">
        <v>42.528109999999998</v>
      </c>
      <c r="I13">
        <v>40.747709999999998</v>
      </c>
      <c r="J13">
        <v>39.121678000000003</v>
      </c>
      <c r="K13">
        <f t="shared" si="2"/>
        <v>39.555289599999995</v>
      </c>
      <c r="L13">
        <f t="shared" si="3"/>
        <v>28.445378226195011</v>
      </c>
      <c r="M13">
        <f t="shared" si="0"/>
        <v>2.1793366439035511</v>
      </c>
      <c r="N13">
        <v>39.619999999999997</v>
      </c>
      <c r="O13">
        <v>39.65</v>
      </c>
      <c r="P13">
        <v>39.573999999999998</v>
      </c>
      <c r="Q13">
        <v>39.576000000000001</v>
      </c>
      <c r="R13">
        <v>39.639000000000003</v>
      </c>
      <c r="S13">
        <f t="shared" si="4"/>
        <v>39.611800000000002</v>
      </c>
      <c r="T13">
        <f t="shared" si="5"/>
        <v>3.5273219303035404E-2</v>
      </c>
    </row>
    <row r="14" spans="1:20" x14ac:dyDescent="0.25">
      <c r="A14" t="s">
        <v>13</v>
      </c>
      <c r="B14">
        <v>110</v>
      </c>
      <c r="D14">
        <f t="shared" si="1"/>
        <v>0.60116896457582458</v>
      </c>
      <c r="E14" s="2">
        <v>31</v>
      </c>
      <c r="F14">
        <v>41.960030000000003</v>
      </c>
      <c r="G14">
        <v>38.648470000000003</v>
      </c>
      <c r="H14" s="6">
        <v>44.243560000000002</v>
      </c>
      <c r="I14">
        <v>39.941450000000003</v>
      </c>
      <c r="J14">
        <v>37.16207</v>
      </c>
      <c r="K14">
        <f t="shared" si="2"/>
        <v>40.391116000000004</v>
      </c>
      <c r="L14">
        <f t="shared" si="3"/>
        <v>29.046445702122156</v>
      </c>
      <c r="M14">
        <f t="shared" si="0"/>
        <v>2.7824705108733863</v>
      </c>
      <c r="N14">
        <v>40.36</v>
      </c>
      <c r="O14">
        <v>40.35</v>
      </c>
      <c r="P14">
        <v>40.353000000000002</v>
      </c>
      <c r="Q14">
        <v>40.317999999999998</v>
      </c>
      <c r="R14">
        <v>40.5</v>
      </c>
      <c r="S14">
        <f t="shared" si="4"/>
        <v>40.376200000000004</v>
      </c>
      <c r="T14">
        <f t="shared" si="5"/>
        <v>7.1064759198916805E-2</v>
      </c>
    </row>
    <row r="15" spans="1:20" x14ac:dyDescent="0.25">
      <c r="A15" t="s">
        <v>14</v>
      </c>
      <c r="B15">
        <v>4.45</v>
      </c>
      <c r="D15">
        <f t="shared" si="1"/>
        <v>0.62056151182020602</v>
      </c>
      <c r="E15" s="2">
        <v>32</v>
      </c>
      <c r="F15">
        <v>41.8446</v>
      </c>
      <c r="G15">
        <v>45.51435</v>
      </c>
      <c r="H15" s="4">
        <v>42.090359999999997</v>
      </c>
      <c r="I15">
        <v>43.85257</v>
      </c>
      <c r="J15">
        <v>38.269190000000002</v>
      </c>
      <c r="K15">
        <f t="shared" si="2"/>
        <v>42.314214</v>
      </c>
      <c r="L15">
        <f t="shared" si="3"/>
        <v>30.429402331418054</v>
      </c>
      <c r="M15">
        <f t="shared" si="0"/>
        <v>2.703713958803704</v>
      </c>
      <c r="N15">
        <v>41.17</v>
      </c>
      <c r="O15">
        <v>41.25</v>
      </c>
      <c r="P15">
        <v>41.183999999999997</v>
      </c>
      <c r="Q15">
        <v>41.302999999999997</v>
      </c>
      <c r="R15">
        <v>41.155000000000001</v>
      </c>
      <c r="S15">
        <f t="shared" si="4"/>
        <v>41.212399999999995</v>
      </c>
      <c r="T15">
        <f t="shared" si="5"/>
        <v>6.2292054067913369E-2</v>
      </c>
    </row>
    <row r="16" spans="1:20" x14ac:dyDescent="0.25">
      <c r="D16">
        <f t="shared" ref="D16:D22" si="6">4/3*PI()*2.5^3*E16/$B$5^3</f>
        <v>0.63995405906458758</v>
      </c>
      <c r="E16">
        <v>33</v>
      </c>
      <c r="F16">
        <v>43.999000000000002</v>
      </c>
      <c r="G16">
        <v>82.937290000000004</v>
      </c>
      <c r="H16" s="5">
        <v>49.851770000000002</v>
      </c>
      <c r="I16">
        <v>45.76764</v>
      </c>
      <c r="K16">
        <f t="shared" si="2"/>
        <v>55.638925000000008</v>
      </c>
      <c r="L16">
        <f t="shared" si="3"/>
        <v>40.01159596424489</v>
      </c>
      <c r="M16">
        <f t="shared" si="0"/>
        <v>18.363206112805202</v>
      </c>
      <c r="N16">
        <v>41.97</v>
      </c>
      <c r="O16">
        <v>42.13</v>
      </c>
      <c r="P16">
        <v>41.984999999999999</v>
      </c>
      <c r="Q16">
        <v>42.048000000000002</v>
      </c>
      <c r="S16">
        <f t="shared" si="4"/>
        <v>42.033249999999995</v>
      </c>
      <c r="T16">
        <f t="shared" si="5"/>
        <v>7.2816550316533474E-2</v>
      </c>
    </row>
    <row r="17" spans="1:20" x14ac:dyDescent="0.25">
      <c r="A17" t="s">
        <v>24</v>
      </c>
      <c r="B17">
        <f>B1/B5^3</f>
        <v>2.9629629629629628</v>
      </c>
      <c r="D17">
        <f t="shared" si="6"/>
        <v>0.65934660630896891</v>
      </c>
      <c r="E17">
        <v>34</v>
      </c>
      <c r="F17">
        <v>47.024940000000001</v>
      </c>
      <c r="G17">
        <v>57.28116</v>
      </c>
      <c r="H17" s="6">
        <v>56.913490000000003</v>
      </c>
      <c r="I17">
        <v>53.576230000000002</v>
      </c>
      <c r="J17">
        <v>57.712949999999999</v>
      </c>
      <c r="K17">
        <f t="shared" si="2"/>
        <v>54.501754000000005</v>
      </c>
      <c r="L17">
        <f t="shared" si="3"/>
        <v>39.193822677031726</v>
      </c>
      <c r="M17">
        <f t="shared" si="0"/>
        <v>4.489228504490498</v>
      </c>
      <c r="N17">
        <v>42.84</v>
      </c>
      <c r="O17">
        <v>42.91</v>
      </c>
      <c r="P17">
        <v>42.914000000000001</v>
      </c>
      <c r="Q17">
        <v>42.878</v>
      </c>
      <c r="R17">
        <v>42.954999999999998</v>
      </c>
      <c r="S17">
        <f t="shared" si="4"/>
        <v>42.899399999999993</v>
      </c>
      <c r="T17">
        <f t="shared" si="5"/>
        <v>4.3020925141143147E-2</v>
      </c>
    </row>
    <row r="18" spans="1:20" x14ac:dyDescent="0.25">
      <c r="D18">
        <f t="shared" si="6"/>
        <v>0.67873915355335046</v>
      </c>
      <c r="E18">
        <v>35</v>
      </c>
      <c r="F18">
        <v>62.894799999999996</v>
      </c>
      <c r="G18">
        <v>55.754440000000002</v>
      </c>
      <c r="H18" s="4">
        <v>54.258719999999997</v>
      </c>
      <c r="I18">
        <v>55.899639999999998</v>
      </c>
      <c r="J18">
        <v>48.725320000000004</v>
      </c>
      <c r="K18">
        <f t="shared" si="2"/>
        <v>55.506583999999997</v>
      </c>
      <c r="L18">
        <f t="shared" si="3"/>
        <v>39.916425638407276</v>
      </c>
      <c r="M18">
        <f t="shared" si="0"/>
        <v>5.058269646794245</v>
      </c>
      <c r="N18">
        <v>43.75</v>
      </c>
      <c r="O18">
        <v>43.67</v>
      </c>
      <c r="P18">
        <v>43.692</v>
      </c>
      <c r="Q18">
        <v>43.968000000000004</v>
      </c>
      <c r="R18">
        <v>43.695</v>
      </c>
      <c r="S18">
        <f t="shared" si="4"/>
        <v>43.754999999999995</v>
      </c>
      <c r="T18">
        <f t="shared" si="5"/>
        <v>0.12266621376728104</v>
      </c>
    </row>
    <row r="19" spans="1:20" x14ac:dyDescent="0.25">
      <c r="D19">
        <f t="shared" si="6"/>
        <v>0.69813170079773179</v>
      </c>
      <c r="E19" s="2">
        <v>36</v>
      </c>
      <c r="F19">
        <v>61.803150000000002</v>
      </c>
      <c r="G19">
        <v>66.745019999999997</v>
      </c>
      <c r="H19" s="5"/>
      <c r="K19">
        <f t="shared" si="2"/>
        <v>64.274084999999999</v>
      </c>
      <c r="L19">
        <f t="shared" si="3"/>
        <v>46.221394823705388</v>
      </c>
      <c r="M19">
        <f t="shared" si="0"/>
        <v>3.4944297887423597</v>
      </c>
      <c r="N19">
        <v>44.68</v>
      </c>
      <c r="O19">
        <v>44.8</v>
      </c>
      <c r="S19">
        <f t="shared" si="4"/>
        <v>44.739999999999995</v>
      </c>
      <c r="T19">
        <f t="shared" si="5"/>
        <v>8.485281374238389E-2</v>
      </c>
    </row>
    <row r="20" spans="1:20" x14ac:dyDescent="0.25">
      <c r="D20">
        <f t="shared" si="6"/>
        <v>0.71752424804211334</v>
      </c>
      <c r="E20" s="2">
        <v>37</v>
      </c>
      <c r="F20">
        <v>57.687489999999997</v>
      </c>
      <c r="G20">
        <v>61.445070000000001</v>
      </c>
      <c r="H20" s="6"/>
      <c r="K20">
        <f t="shared" si="2"/>
        <v>59.566279999999999</v>
      </c>
      <c r="L20">
        <f t="shared" si="3"/>
        <v>42.835873059249089</v>
      </c>
      <c r="M20">
        <f t="shared" si="0"/>
        <v>2.6570102988509503</v>
      </c>
      <c r="N20">
        <v>45.57</v>
      </c>
      <c r="O20">
        <v>45.66</v>
      </c>
      <c r="S20">
        <f t="shared" si="4"/>
        <v>45.614999999999995</v>
      </c>
      <c r="T20">
        <f t="shared" si="5"/>
        <v>6.3639610306786665E-2</v>
      </c>
    </row>
    <row r="21" spans="1:20" x14ac:dyDescent="0.25">
      <c r="D21">
        <f t="shared" si="6"/>
        <v>0.73691679528649467</v>
      </c>
      <c r="E21" s="2">
        <v>38</v>
      </c>
      <c r="F21">
        <v>61.996360000000003</v>
      </c>
      <c r="G21">
        <v>70.066550000000007</v>
      </c>
      <c r="H21" s="4"/>
      <c r="K21">
        <f t="shared" si="2"/>
        <v>66.031455000000008</v>
      </c>
      <c r="L21">
        <f t="shared" si="3"/>
        <v>47.485171548357876</v>
      </c>
      <c r="M21">
        <f t="shared" si="0"/>
        <v>5.7064860744638661</v>
      </c>
      <c r="N21">
        <v>46.58</v>
      </c>
      <c r="O21">
        <v>46.81</v>
      </c>
      <c r="S21">
        <f t="shared" si="4"/>
        <v>46.695</v>
      </c>
      <c r="T21">
        <f t="shared" si="5"/>
        <v>0.16263455967290874</v>
      </c>
    </row>
    <row r="22" spans="1:20" x14ac:dyDescent="0.25">
      <c r="D22">
        <f t="shared" si="6"/>
        <v>0.75630934253087612</v>
      </c>
      <c r="E22">
        <v>39</v>
      </c>
      <c r="F22">
        <v>71.303749999999994</v>
      </c>
      <c r="G22">
        <v>81.3292</v>
      </c>
      <c r="H22" s="5"/>
      <c r="K22">
        <f t="shared" si="2"/>
        <v>76.316474999999997</v>
      </c>
      <c r="L22">
        <f t="shared" si="3"/>
        <v>54.881433512876015</v>
      </c>
      <c r="M22">
        <f t="shared" si="0"/>
        <v>7.0890636794466779</v>
      </c>
      <c r="N22">
        <v>47.67</v>
      </c>
      <c r="O22">
        <v>47.66</v>
      </c>
      <c r="S22">
        <f t="shared" si="4"/>
        <v>47.664999999999999</v>
      </c>
      <c r="T22">
        <f t="shared" si="5"/>
        <v>7.0710678118690922E-3</v>
      </c>
    </row>
    <row r="23" spans="1:20" x14ac:dyDescent="0.25">
      <c r="D23">
        <f t="shared" ref="D23:D36" si="7">4/3*PI()*2.5^3*E23/$B$5^3</f>
        <v>0.77570188977525756</v>
      </c>
      <c r="E23" s="2">
        <v>40</v>
      </c>
      <c r="F23">
        <v>100.90039</v>
      </c>
      <c r="G23">
        <v>96.377110000000002</v>
      </c>
      <c r="H23" s="6"/>
      <c r="K23">
        <f t="shared" si="2"/>
        <v>98.638750000000002</v>
      </c>
      <c r="L23">
        <f t="shared" si="3"/>
        <v>70.934041436245579</v>
      </c>
      <c r="M23">
        <f t="shared" si="0"/>
        <v>3.1984419612054866</v>
      </c>
      <c r="N23">
        <v>48.67</v>
      </c>
      <c r="O23">
        <v>48.68</v>
      </c>
      <c r="S23">
        <f t="shared" si="4"/>
        <v>48.674999999999997</v>
      </c>
      <c r="T23">
        <f t="shared" si="5"/>
        <v>7.0710678118640685E-3</v>
      </c>
    </row>
    <row r="24" spans="1:20" x14ac:dyDescent="0.25">
      <c r="D24">
        <f t="shared" si="7"/>
        <v>0.795094437019639</v>
      </c>
      <c r="E24">
        <v>41</v>
      </c>
      <c r="F24">
        <v>94.244889999999998</v>
      </c>
      <c r="G24">
        <v>85.492369999999994</v>
      </c>
      <c r="H24" s="4"/>
      <c r="K24">
        <f t="shared" si="2"/>
        <v>89.868629999999996</v>
      </c>
      <c r="L24">
        <f t="shared" si="3"/>
        <v>64.627188850615212</v>
      </c>
      <c r="M24">
        <f t="shared" si="0"/>
        <v>6.1889662444708842</v>
      </c>
      <c r="N24">
        <v>49.99</v>
      </c>
      <c r="O24">
        <v>49.63</v>
      </c>
      <c r="S24">
        <f t="shared" si="4"/>
        <v>49.81</v>
      </c>
      <c r="T24">
        <f t="shared" si="5"/>
        <v>0.25455844122715671</v>
      </c>
    </row>
    <row r="25" spans="1:20" x14ac:dyDescent="0.25">
      <c r="D25">
        <f t="shared" si="7"/>
        <v>0.81448698426402044</v>
      </c>
      <c r="E25" s="2">
        <v>42</v>
      </c>
      <c r="F25">
        <v>113.6884</v>
      </c>
      <c r="G25">
        <v>89.35463</v>
      </c>
      <c r="H25" s="5"/>
      <c r="K25">
        <f t="shared" si="2"/>
        <v>101.52151499999999</v>
      </c>
      <c r="L25">
        <f t="shared" si="3"/>
        <v>73.007122978347013</v>
      </c>
      <c r="M25">
        <f t="shared" si="0"/>
        <v>17.206573778833882</v>
      </c>
      <c r="N25">
        <v>51.14</v>
      </c>
      <c r="O25">
        <v>51.06</v>
      </c>
      <c r="S25">
        <f t="shared" si="4"/>
        <v>51.1</v>
      </c>
      <c r="T25">
        <f t="shared" si="5"/>
        <v>5.6568542494922595E-2</v>
      </c>
    </row>
    <row r="26" spans="1:20" x14ac:dyDescent="0.25">
      <c r="D26">
        <f t="shared" si="7"/>
        <v>0.83387953150840188</v>
      </c>
      <c r="E26" s="2">
        <v>43</v>
      </c>
      <c r="F26">
        <v>98.775170000000003</v>
      </c>
      <c r="G26">
        <v>152.6919</v>
      </c>
      <c r="H26" s="6"/>
      <c r="K26">
        <f t="shared" si="2"/>
        <v>125.733535</v>
      </c>
      <c r="L26">
        <f t="shared" si="3"/>
        <v>90.418702402611885</v>
      </c>
      <c r="M26">
        <f t="shared" si="0"/>
        <v>38.124885402404189</v>
      </c>
      <c r="N26">
        <v>52.07</v>
      </c>
      <c r="O26">
        <v>52.32</v>
      </c>
      <c r="S26">
        <f t="shared" si="4"/>
        <v>52.195</v>
      </c>
      <c r="T26">
        <f t="shared" si="5"/>
        <v>0.17677669529663689</v>
      </c>
    </row>
    <row r="27" spans="1:20" x14ac:dyDescent="0.25">
      <c r="D27">
        <f t="shared" si="7"/>
        <v>0.85327207875278333</v>
      </c>
      <c r="E27" s="2">
        <v>44</v>
      </c>
      <c r="F27">
        <v>146.68383</v>
      </c>
      <c r="G27">
        <v>124.50682</v>
      </c>
      <c r="H27" s="4"/>
      <c r="K27">
        <f t="shared" si="2"/>
        <v>135.595325</v>
      </c>
      <c r="L27">
        <f t="shared" si="3"/>
        <v>97.510607161092224</v>
      </c>
      <c r="M27">
        <f t="shared" si="0"/>
        <v>15.681514157441873</v>
      </c>
      <c r="N27">
        <v>53.45</v>
      </c>
      <c r="O27">
        <v>53.25</v>
      </c>
      <c r="S27">
        <f t="shared" si="4"/>
        <v>53.35</v>
      </c>
      <c r="T27">
        <f t="shared" si="5"/>
        <v>0.14142135623731153</v>
      </c>
    </row>
    <row r="28" spans="1:20" x14ac:dyDescent="0.25">
      <c r="D28">
        <f t="shared" si="7"/>
        <v>0.87266462599716477</v>
      </c>
      <c r="E28" s="2">
        <v>45</v>
      </c>
      <c r="F28">
        <v>193.10329999999999</v>
      </c>
      <c r="G28">
        <v>229.73796999999999</v>
      </c>
      <c r="H28" s="5"/>
      <c r="K28">
        <f t="shared" si="2"/>
        <v>211.420635</v>
      </c>
      <c r="L28">
        <f t="shared" si="3"/>
        <v>152.03882940089318</v>
      </c>
      <c r="M28">
        <f t="shared" si="0"/>
        <v>25.904623583531379</v>
      </c>
      <c r="N28">
        <v>54.98</v>
      </c>
      <c r="O28">
        <v>55.35</v>
      </c>
      <c r="S28">
        <f t="shared" si="4"/>
        <v>55.164999999999999</v>
      </c>
      <c r="T28">
        <f t="shared" si="5"/>
        <v>0.26162950903902576</v>
      </c>
    </row>
    <row r="29" spans="1:20" x14ac:dyDescent="0.25">
      <c r="D29">
        <f t="shared" si="7"/>
        <v>0.8920571732415461</v>
      </c>
      <c r="E29" s="2">
        <v>46</v>
      </c>
      <c r="F29">
        <v>243.44092000000001</v>
      </c>
      <c r="G29">
        <v>162.49132</v>
      </c>
      <c r="H29" s="6"/>
      <c r="K29">
        <f t="shared" si="2"/>
        <v>202.96611999999999</v>
      </c>
      <c r="L29">
        <f t="shared" si="3"/>
        <v>145.95893770180575</v>
      </c>
      <c r="M29">
        <f t="shared" si="0"/>
        <v>57.240011094338549</v>
      </c>
      <c r="N29">
        <v>56.34</v>
      </c>
      <c r="O29">
        <v>56.15</v>
      </c>
      <c r="S29">
        <f t="shared" si="4"/>
        <v>56.245000000000005</v>
      </c>
      <c r="T29">
        <f t="shared" si="5"/>
        <v>0.13435028842544744</v>
      </c>
    </row>
    <row r="30" spans="1:20" x14ac:dyDescent="0.25">
      <c r="D30">
        <f t="shared" si="7"/>
        <v>0.91144972048592765</v>
      </c>
      <c r="E30" s="2">
        <v>47</v>
      </c>
      <c r="F30">
        <v>272.77843000000001</v>
      </c>
      <c r="G30">
        <v>187.70385999999999</v>
      </c>
      <c r="H30" s="4"/>
      <c r="K30">
        <f t="shared" si="2"/>
        <v>230.24114500000002</v>
      </c>
      <c r="L30">
        <f t="shared" si="3"/>
        <v>165.57321458107111</v>
      </c>
      <c r="M30">
        <f t="shared" si="0"/>
        <v>60.15680535352967</v>
      </c>
      <c r="N30">
        <v>57.76</v>
      </c>
      <c r="O30">
        <v>57.4</v>
      </c>
      <c r="S30">
        <f t="shared" si="4"/>
        <v>57.58</v>
      </c>
      <c r="T30">
        <f t="shared" si="5"/>
        <v>0.25455844122715671</v>
      </c>
    </row>
    <row r="31" spans="1:20" x14ac:dyDescent="0.25">
      <c r="D31">
        <f t="shared" si="7"/>
        <v>0.93084226773030909</v>
      </c>
      <c r="E31" s="2">
        <v>48</v>
      </c>
      <c r="F31">
        <v>306.46686</v>
      </c>
      <c r="G31">
        <v>311.53187000000003</v>
      </c>
      <c r="H31" s="5"/>
      <c r="K31">
        <f t="shared" si="2"/>
        <v>308.99936500000001</v>
      </c>
      <c r="L31">
        <f t="shared" si="3"/>
        <v>222.2105791150392</v>
      </c>
      <c r="M31">
        <f t="shared" si="0"/>
        <v>3.581502917777696</v>
      </c>
      <c r="N31">
        <v>59.27</v>
      </c>
      <c r="O31">
        <v>59.69</v>
      </c>
      <c r="S31">
        <f t="shared" si="4"/>
        <v>59.480000000000004</v>
      </c>
      <c r="T31">
        <f t="shared" si="5"/>
        <v>0.29698484809834613</v>
      </c>
    </row>
    <row r="32" spans="1:20" x14ac:dyDescent="0.25">
      <c r="D32">
        <f t="shared" si="7"/>
        <v>0.95023481497469053</v>
      </c>
      <c r="E32" s="2">
        <v>49</v>
      </c>
      <c r="F32">
        <v>244.66675000000001</v>
      </c>
      <c r="G32">
        <v>243.06567999999999</v>
      </c>
      <c r="H32" s="6"/>
      <c r="K32">
        <f t="shared" si="2"/>
        <v>243.86621500000001</v>
      </c>
      <c r="L32">
        <f t="shared" si="3"/>
        <v>175.37140525108413</v>
      </c>
      <c r="M32">
        <f t="shared" si="0"/>
        <v>1.1321274541543607</v>
      </c>
      <c r="N32">
        <v>61.15</v>
      </c>
      <c r="O32">
        <v>61.36</v>
      </c>
      <c r="S32">
        <f t="shared" si="4"/>
        <v>61.254999999999995</v>
      </c>
      <c r="T32">
        <f t="shared" si="5"/>
        <v>0.14849242404917559</v>
      </c>
    </row>
    <row r="33" spans="3:20" x14ac:dyDescent="0.25">
      <c r="C33">
        <v>921.9</v>
      </c>
      <c r="D33">
        <f t="shared" si="7"/>
        <v>0.96962736221907198</v>
      </c>
      <c r="E33" s="2">
        <v>50</v>
      </c>
      <c r="F33">
        <v>390.24065000000002</v>
      </c>
      <c r="G33">
        <v>361.02562999999998</v>
      </c>
      <c r="H33">
        <v>301.77521000000002</v>
      </c>
      <c r="I33">
        <v>520.81011999999998</v>
      </c>
      <c r="J33">
        <v>287.20188000000002</v>
      </c>
      <c r="K33">
        <f t="shared" si="2"/>
        <v>372.21069800000004</v>
      </c>
      <c r="L33">
        <f t="shared" si="3"/>
        <v>267.66771755467187</v>
      </c>
      <c r="M33">
        <f t="shared" si="0"/>
        <v>93.166021490638045</v>
      </c>
      <c r="N33">
        <v>62.6</v>
      </c>
      <c r="O33">
        <v>63.1</v>
      </c>
      <c r="P33">
        <v>62.54</v>
      </c>
      <c r="Q33">
        <v>63.15</v>
      </c>
      <c r="R33">
        <v>62.36</v>
      </c>
      <c r="S33">
        <f t="shared" si="4"/>
        <v>62.75</v>
      </c>
      <c r="T33">
        <f t="shared" si="5"/>
        <v>0.35397740040855724</v>
      </c>
    </row>
    <row r="34" spans="3:20" x14ac:dyDescent="0.25">
      <c r="D34">
        <f t="shared" si="7"/>
        <v>0.98901990946345342</v>
      </c>
      <c r="E34" s="2">
        <v>51</v>
      </c>
      <c r="F34">
        <v>660.50743</v>
      </c>
      <c r="G34">
        <v>336.66352999999998</v>
      </c>
      <c r="H34">
        <v>284.39210000000003</v>
      </c>
      <c r="I34">
        <v>758.21253999999999</v>
      </c>
      <c r="J34">
        <v>290.90717999999998</v>
      </c>
      <c r="K34">
        <f t="shared" si="2"/>
        <v>466.13655600000004</v>
      </c>
      <c r="L34">
        <f t="shared" si="3"/>
        <v>335.2125790143611</v>
      </c>
      <c r="M34">
        <f t="shared" si="0"/>
        <v>225.60366965697494</v>
      </c>
      <c r="N34">
        <v>65.61</v>
      </c>
      <c r="O34">
        <v>64.67</v>
      </c>
      <c r="P34">
        <v>64.069999999999993</v>
      </c>
      <c r="Q34">
        <v>66.23</v>
      </c>
      <c r="R34">
        <v>64.180000000000007</v>
      </c>
      <c r="S34">
        <f t="shared" si="4"/>
        <v>64.951999999999998</v>
      </c>
      <c r="T34">
        <f t="shared" si="5"/>
        <v>0.93804051085227791</v>
      </c>
    </row>
    <row r="35" spans="3:20" x14ac:dyDescent="0.25">
      <c r="D35">
        <f t="shared" si="7"/>
        <v>1.008412456707835</v>
      </c>
      <c r="E35" s="2">
        <v>52</v>
      </c>
      <c r="F35">
        <v>366.70215000000002</v>
      </c>
      <c r="G35">
        <v>625.50153999999998</v>
      </c>
      <c r="H35">
        <v>468.64479999999998</v>
      </c>
      <c r="I35">
        <v>497.05822999999998</v>
      </c>
      <c r="J35">
        <v>474.43092000000001</v>
      </c>
      <c r="K35">
        <f t="shared" si="2"/>
        <v>486.46752799999996</v>
      </c>
      <c r="L35">
        <f t="shared" si="3"/>
        <v>349.83318207641469</v>
      </c>
      <c r="M35">
        <f t="shared" si="0"/>
        <v>92.532284629014327</v>
      </c>
      <c r="N35">
        <v>66.260000000000005</v>
      </c>
      <c r="O35">
        <v>67.650000000000006</v>
      </c>
      <c r="P35">
        <v>66.37</v>
      </c>
      <c r="Q35">
        <v>67.239999999999995</v>
      </c>
      <c r="R35">
        <v>66.42</v>
      </c>
      <c r="S35">
        <f t="shared" si="4"/>
        <v>66.788000000000011</v>
      </c>
      <c r="T35">
        <f t="shared" si="5"/>
        <v>0.61973381382654813</v>
      </c>
    </row>
    <row r="36" spans="3:20" x14ac:dyDescent="0.25">
      <c r="D36">
        <f t="shared" si="7"/>
        <v>1.0278050039522162</v>
      </c>
      <c r="E36" s="2">
        <v>53</v>
      </c>
      <c r="F36">
        <v>477.77373999999998</v>
      </c>
      <c r="G36">
        <v>356.65834000000001</v>
      </c>
      <c r="H36">
        <v>698.92006000000003</v>
      </c>
      <c r="I36">
        <v>570.73137999999994</v>
      </c>
      <c r="J36">
        <v>596.27822000000003</v>
      </c>
      <c r="K36">
        <f t="shared" si="2"/>
        <v>540.07234800000003</v>
      </c>
      <c r="L36">
        <f t="shared" si="3"/>
        <v>388.3819929956781</v>
      </c>
      <c r="M36">
        <f t="shared" si="0"/>
        <v>129.28020612941248</v>
      </c>
      <c r="N36">
        <v>68.73</v>
      </c>
      <c r="O36">
        <v>68.27</v>
      </c>
      <c r="P36">
        <v>68.89</v>
      </c>
      <c r="Q36">
        <v>69.849999999999994</v>
      </c>
      <c r="R36">
        <v>68.95</v>
      </c>
      <c r="S36">
        <f t="shared" si="4"/>
        <v>68.938000000000002</v>
      </c>
      <c r="T36">
        <f t="shared" si="5"/>
        <v>0.57525646454429202</v>
      </c>
    </row>
    <row r="38" spans="3:20" x14ac:dyDescent="0.25">
      <c r="D38" t="s">
        <v>17</v>
      </c>
      <c r="E38" t="s">
        <v>33</v>
      </c>
      <c r="F38" t="s">
        <v>34</v>
      </c>
    </row>
    <row r="39" spans="3:20" x14ac:dyDescent="0.25">
      <c r="D39">
        <v>0</v>
      </c>
      <c r="E39">
        <f>L2</f>
        <v>1</v>
      </c>
      <c r="F39">
        <f>(1-D39/$J$58)^(-2)*(1-$J$59*D39/$J$58+$J$60*(D39/$J$58)^2)</f>
        <v>1</v>
      </c>
    </row>
    <row r="40" spans="3:20" x14ac:dyDescent="0.25">
      <c r="D40">
        <v>1.9392547244381438E-2</v>
      </c>
      <c r="E40">
        <f t="shared" ref="E40:E73" si="8">L3</f>
        <v>1.2940750915092374</v>
      </c>
      <c r="F40">
        <f t="shared" ref="F40:F81" si="9">(1-D40/$J$58)^(-2)*(1-$J$59*D40/$J$58+$J$60*(D40/$J$58)^2)</f>
        <v>1.0368774959931355</v>
      </c>
    </row>
    <row r="41" spans="3:20" x14ac:dyDescent="0.25">
      <c r="D41">
        <v>5.8177641733144318E-2</v>
      </c>
      <c r="E41">
        <f t="shared" si="8"/>
        <v>1.9523562280216027</v>
      </c>
      <c r="F41">
        <f t="shared" si="9"/>
        <v>1.1742415121718948</v>
      </c>
    </row>
    <row r="42" spans="3:20" x14ac:dyDescent="0.25">
      <c r="D42">
        <v>0.11635528346628864</v>
      </c>
      <c r="E42">
        <f t="shared" si="8"/>
        <v>3.0595990612962072</v>
      </c>
      <c r="F42">
        <f t="shared" si="9"/>
        <v>1.5680794373436795</v>
      </c>
    </row>
    <row r="43" spans="3:20" x14ac:dyDescent="0.25">
      <c r="D43">
        <v>0.17453292519943295</v>
      </c>
      <c r="E43">
        <f t="shared" si="8"/>
        <v>4.4659600020135635</v>
      </c>
      <c r="F43">
        <f t="shared" si="9"/>
        <v>2.2432919345776541</v>
      </c>
    </row>
    <row r="44" spans="3:20" x14ac:dyDescent="0.25">
      <c r="D44">
        <v>0.23271056693257727</v>
      </c>
      <c r="E44">
        <f t="shared" si="8"/>
        <v>7.0563078449844321</v>
      </c>
      <c r="F44">
        <f t="shared" si="9"/>
        <v>3.2803791987232569</v>
      </c>
    </row>
    <row r="45" spans="3:20" x14ac:dyDescent="0.25">
      <c r="D45">
        <v>0.29088820866572157</v>
      </c>
      <c r="E45">
        <f t="shared" si="8"/>
        <v>8.0501952436770541</v>
      </c>
      <c r="F45">
        <f t="shared" si="9"/>
        <v>4.785248297621723</v>
      </c>
    </row>
    <row r="46" spans="3:20" x14ac:dyDescent="0.25">
      <c r="D46">
        <v>0.3490658503988659</v>
      </c>
      <c r="E46">
        <f t="shared" si="8"/>
        <v>10.803415146306913</v>
      </c>
      <c r="F46">
        <f t="shared" si="9"/>
        <v>6.8987427786497859</v>
      </c>
    </row>
    <row r="47" spans="3:20" x14ac:dyDescent="0.25">
      <c r="D47">
        <v>0.40724349213201022</v>
      </c>
      <c r="E47">
        <f t="shared" si="8"/>
        <v>13.517428105021683</v>
      </c>
      <c r="F47">
        <f t="shared" si="9"/>
        <v>9.8104562528729033</v>
      </c>
    </row>
    <row r="48" spans="3:20" x14ac:dyDescent="0.25">
      <c r="D48">
        <v>0.46542113386515455</v>
      </c>
      <c r="E48">
        <f t="shared" si="8"/>
        <v>18.658877294922227</v>
      </c>
      <c r="F48">
        <f t="shared" si="9"/>
        <v>13.779130521396597</v>
      </c>
    </row>
    <row r="49" spans="4:10" x14ac:dyDescent="0.25">
      <c r="D49">
        <v>0.52359877559829893</v>
      </c>
      <c r="E49">
        <f t="shared" si="8"/>
        <v>23.489432391033894</v>
      </c>
      <c r="F49">
        <f t="shared" si="9"/>
        <v>19.163407336613755</v>
      </c>
    </row>
    <row r="50" spans="4:10" x14ac:dyDescent="0.25">
      <c r="D50">
        <v>0.58177641733144314</v>
      </c>
      <c r="E50">
        <f t="shared" si="8"/>
        <v>28.445378226195011</v>
      </c>
      <c r="F50">
        <f t="shared" si="9"/>
        <v>26.469281139594774</v>
      </c>
    </row>
    <row r="51" spans="4:10" x14ac:dyDescent="0.25">
      <c r="D51">
        <v>0.60116896457582458</v>
      </c>
      <c r="E51">
        <f t="shared" si="8"/>
        <v>29.046445702122156</v>
      </c>
      <c r="F51">
        <f t="shared" si="9"/>
        <v>29.449093448705653</v>
      </c>
    </row>
    <row r="52" spans="4:10" x14ac:dyDescent="0.25">
      <c r="D52">
        <v>0.62056151182020602</v>
      </c>
      <c r="E52">
        <f t="shared" si="8"/>
        <v>30.429402331418054</v>
      </c>
      <c r="F52">
        <f t="shared" si="9"/>
        <v>32.754773407760844</v>
      </c>
    </row>
    <row r="53" spans="4:10" x14ac:dyDescent="0.25">
      <c r="D53">
        <v>0.63995405906458758</v>
      </c>
      <c r="E53">
        <f t="shared" si="8"/>
        <v>40.01159596424489</v>
      </c>
      <c r="F53">
        <f t="shared" si="9"/>
        <v>36.425278318672731</v>
      </c>
    </row>
    <row r="54" spans="4:10" x14ac:dyDescent="0.25">
      <c r="D54">
        <v>0.65934660630896891</v>
      </c>
      <c r="E54">
        <f t="shared" si="8"/>
        <v>39.193822677031726</v>
      </c>
      <c r="F54">
        <f t="shared" si="9"/>
        <v>40.505159797121827</v>
      </c>
    </row>
    <row r="55" spans="4:10" x14ac:dyDescent="0.25">
      <c r="D55">
        <v>0.67873915355335046</v>
      </c>
      <c r="E55">
        <f t="shared" si="8"/>
        <v>39.916425638407276</v>
      </c>
      <c r="F55">
        <f t="shared" si="9"/>
        <v>45.045526038285914</v>
      </c>
    </row>
    <row r="56" spans="4:10" x14ac:dyDescent="0.25">
      <c r="D56">
        <v>0.69813170079773179</v>
      </c>
      <c r="E56">
        <f t="shared" si="8"/>
        <v>46.221394823705388</v>
      </c>
      <c r="F56">
        <f t="shared" si="9"/>
        <v>50.105199617956551</v>
      </c>
    </row>
    <row r="57" spans="4:10" x14ac:dyDescent="0.25">
      <c r="D57">
        <v>0.71752424804211334</v>
      </c>
      <c r="E57">
        <f t="shared" si="8"/>
        <v>42.835873059249089</v>
      </c>
      <c r="F57">
        <f t="shared" si="9"/>
        <v>55.752117131314037</v>
      </c>
      <c r="I57" t="s">
        <v>35</v>
      </c>
      <c r="J57">
        <f>SUMXMY2(E39:E73,F39:F73)</f>
        <v>9745.1312761546615</v>
      </c>
    </row>
    <row r="58" spans="4:10" x14ac:dyDescent="0.25">
      <c r="D58">
        <v>0.73691679528649467</v>
      </c>
      <c r="E58">
        <f t="shared" si="8"/>
        <v>47.485171548357876</v>
      </c>
      <c r="F58">
        <f t="shared" si="9"/>
        <v>62.065029599807239</v>
      </c>
      <c r="I58" t="s">
        <v>37</v>
      </c>
      <c r="J58">
        <v>1.3980065201780481</v>
      </c>
    </row>
    <row r="59" spans="4:10" x14ac:dyDescent="0.25">
      <c r="D59">
        <v>0.75630934253087612</v>
      </c>
      <c r="E59">
        <f t="shared" si="8"/>
        <v>54.881433512876015</v>
      </c>
      <c r="F59">
        <f t="shared" si="9"/>
        <v>69.135579133252619</v>
      </c>
      <c r="I59" t="s">
        <v>38</v>
      </c>
      <c r="J59">
        <v>4.501589282315735E-2</v>
      </c>
    </row>
    <row r="60" spans="4:10" x14ac:dyDescent="0.25">
      <c r="D60">
        <v>0.77570188977525756</v>
      </c>
      <c r="E60">
        <f t="shared" si="8"/>
        <v>70.934041436245579</v>
      </c>
      <c r="F60">
        <f t="shared" si="9"/>
        <v>77.070849202300593</v>
      </c>
      <c r="I60" t="s">
        <v>39</v>
      </c>
      <c r="J60">
        <v>46.435871274294229</v>
      </c>
    </row>
    <row r="61" spans="4:10" x14ac:dyDescent="0.25">
      <c r="D61">
        <v>0.795094437019639</v>
      </c>
      <c r="E61">
        <f t="shared" si="8"/>
        <v>64.627188850615212</v>
      </c>
      <c r="F61">
        <f t="shared" si="9"/>
        <v>85.996514985951606</v>
      </c>
    </row>
    <row r="62" spans="4:10" x14ac:dyDescent="0.25">
      <c r="D62">
        <v>0.81448698426402044</v>
      </c>
      <c r="E62">
        <f t="shared" si="8"/>
        <v>73.007122978347013</v>
      </c>
      <c r="F62">
        <f t="shared" si="9"/>
        <v>96.060759329278596</v>
      </c>
    </row>
    <row r="63" spans="4:10" x14ac:dyDescent="0.25">
      <c r="D63">
        <v>0.83387953150840188</v>
      </c>
      <c r="E63">
        <f t="shared" si="8"/>
        <v>90.418702402611885</v>
      </c>
      <c r="F63">
        <f t="shared" si="9"/>
        <v>107.43917274810902</v>
      </c>
    </row>
    <row r="64" spans="4:10" x14ac:dyDescent="0.25">
      <c r="D64">
        <v>0.85327207875278333</v>
      </c>
      <c r="E64">
        <f t="shared" si="8"/>
        <v>97.510607161092224</v>
      </c>
      <c r="F64">
        <f t="shared" si="9"/>
        <v>120.34092821668052</v>
      </c>
    </row>
    <row r="65" spans="4:6" x14ac:dyDescent="0.25">
      <c r="D65">
        <v>0.87266462599716477</v>
      </c>
      <c r="E65">
        <f t="shared" si="8"/>
        <v>152.03882940089318</v>
      </c>
      <c r="F65">
        <f t="shared" si="9"/>
        <v>135.01662126874359</v>
      </c>
    </row>
    <row r="66" spans="4:6" x14ac:dyDescent="0.25">
      <c r="D66">
        <v>0.8920571732415461</v>
      </c>
      <c r="E66">
        <f t="shared" si="8"/>
        <v>145.95893770180575</v>
      </c>
      <c r="F66">
        <f t="shared" si="9"/>
        <v>151.76830515398774</v>
      </c>
    </row>
    <row r="67" spans="4:6" x14ac:dyDescent="0.25">
      <c r="D67">
        <v>0.91144972048592765</v>
      </c>
      <c r="E67">
        <f t="shared" si="8"/>
        <v>165.57321458107111</v>
      </c>
      <c r="F67">
        <f t="shared" si="9"/>
        <v>170.96244719918877</v>
      </c>
    </row>
    <row r="68" spans="4:6" x14ac:dyDescent="0.25">
      <c r="D68">
        <v>0.93084226773030909</v>
      </c>
      <c r="E68">
        <f t="shared" si="8"/>
        <v>222.2105791150392</v>
      </c>
      <c r="F68">
        <f t="shared" si="9"/>
        <v>193.04681300848333</v>
      </c>
    </row>
    <row r="69" spans="4:6" x14ac:dyDescent="0.25">
      <c r="D69">
        <v>0.95023481497469053</v>
      </c>
      <c r="E69">
        <f t="shared" si="8"/>
        <v>175.37140525108413</v>
      </c>
      <c r="F69">
        <f t="shared" si="9"/>
        <v>218.57269094736108</v>
      </c>
    </row>
    <row r="70" spans="4:6" x14ac:dyDescent="0.25">
      <c r="D70">
        <v>0.96962736221907198</v>
      </c>
      <c r="E70">
        <f t="shared" si="8"/>
        <v>267.66771755467187</v>
      </c>
      <c r="F70">
        <f t="shared" si="9"/>
        <v>248.22446479430565</v>
      </c>
    </row>
    <row r="71" spans="4:6" x14ac:dyDescent="0.25">
      <c r="D71">
        <v>0.98901990946345342</v>
      </c>
      <c r="E71">
        <f t="shared" si="8"/>
        <v>335.2125790143611</v>
      </c>
      <c r="F71">
        <f t="shared" si="9"/>
        <v>282.85942949143924</v>
      </c>
    </row>
    <row r="72" spans="4:6" x14ac:dyDescent="0.25">
      <c r="D72">
        <v>1.008412456707835</v>
      </c>
      <c r="E72">
        <f t="shared" si="8"/>
        <v>349.83318207641469</v>
      </c>
      <c r="F72">
        <f t="shared" si="9"/>
        <v>323.56208833184695</v>
      </c>
    </row>
    <row r="73" spans="4:6" x14ac:dyDescent="0.25">
      <c r="D73">
        <v>1.0278050039522162</v>
      </c>
      <c r="E73">
        <f t="shared" si="8"/>
        <v>388.3819929956781</v>
      </c>
      <c r="F73">
        <f t="shared" si="9"/>
        <v>371.71924125522042</v>
      </c>
    </row>
    <row r="74" spans="4:6" x14ac:dyDescent="0.25">
      <c r="D74">
        <v>1.0471975511966001</v>
      </c>
      <c r="F74">
        <f t="shared" si="9"/>
        <v>429.12543074971887</v>
      </c>
    </row>
    <row r="75" spans="4:6" x14ac:dyDescent="0.25">
      <c r="D75">
        <v>1.06659009844098</v>
      </c>
      <c r="F75">
        <f t="shared" si="9"/>
        <v>498.13354384328193</v>
      </c>
    </row>
    <row r="76" spans="4:6" x14ac:dyDescent="0.25">
      <c r="D76">
        <v>1.0859826456853601</v>
      </c>
      <c r="F76">
        <f t="shared" si="9"/>
        <v>581.8739750427128</v>
      </c>
    </row>
    <row r="77" spans="4:6" x14ac:dyDescent="0.25">
      <c r="D77">
        <v>1.10537519292974</v>
      </c>
      <c r="F77">
        <f t="shared" si="9"/>
        <v>684.58028848384151</v>
      </c>
    </row>
    <row r="78" spans="4:6" x14ac:dyDescent="0.25">
      <c r="D78">
        <v>1.1247677401741201</v>
      </c>
      <c r="F78">
        <f t="shared" si="9"/>
        <v>812.08458807055774</v>
      </c>
    </row>
    <row r="79" spans="4:6" x14ac:dyDescent="0.25">
      <c r="D79">
        <v>1.1441602874185</v>
      </c>
      <c r="F79">
        <f t="shared" si="9"/>
        <v>972.59121008359875</v>
      </c>
    </row>
    <row r="80" spans="4:6" x14ac:dyDescent="0.25">
      <c r="D80">
        <v>1.1635528346628801</v>
      </c>
      <c r="F80">
        <f t="shared" si="9"/>
        <v>1177.9220202492395</v>
      </c>
    </row>
    <row r="81" spans="4:6" x14ac:dyDescent="0.25">
      <c r="D81">
        <v>1.1829453819072699</v>
      </c>
      <c r="F81">
        <f t="shared" si="9"/>
        <v>1445.5912978904887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opLeftCell="B1" zoomScaleNormal="100" workbookViewId="0">
      <selection activeCell="K19" sqref="K19"/>
    </sheetView>
  </sheetViews>
  <sheetFormatPr defaultRowHeight="15" x14ac:dyDescent="0.25"/>
  <cols>
    <col min="1" max="1" width="20" bestFit="1" customWidth="1"/>
    <col min="3" max="3" width="14" bestFit="1" customWidth="1"/>
    <col min="4" max="4" width="11.140625" customWidth="1"/>
    <col min="6" max="6" width="11.42578125" bestFit="1" customWidth="1"/>
    <col min="8" max="8" width="15.28515625" bestFit="1" customWidth="1"/>
    <col min="14" max="14" width="12.42578125" bestFit="1" customWidth="1"/>
  </cols>
  <sheetData>
    <row r="1" spans="1:23" x14ac:dyDescent="0.25">
      <c r="A1" t="s">
        <v>0</v>
      </c>
      <c r="B1" s="1" t="s">
        <v>16</v>
      </c>
      <c r="C1" s="1"/>
      <c r="D1" t="s">
        <v>49</v>
      </c>
      <c r="E1" t="s">
        <v>24</v>
      </c>
      <c r="F1" t="s">
        <v>32</v>
      </c>
      <c r="G1" t="s">
        <v>17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31</v>
      </c>
      <c r="O1" t="s">
        <v>33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23</v>
      </c>
    </row>
    <row r="2" spans="1:23" ht="15" customHeight="1" x14ac:dyDescent="0.25">
      <c r="A2" t="s">
        <v>1</v>
      </c>
      <c r="B2" s="1" t="s">
        <v>16</v>
      </c>
      <c r="C2" s="1"/>
      <c r="D2">
        <f>'G-K Visc. (Const Box)'!S2</f>
        <v>23.124399999999998</v>
      </c>
      <c r="E2">
        <f t="shared" ref="E2:E32" si="0">(-1+SQRT(1-4*$AA$40*(D2-$D$34-$AA$41)))/(2*$AA$40)</f>
        <v>4.9689641451172237</v>
      </c>
      <c r="G2">
        <f>4/3*PI()*2.5^3*H2/$B$5^3</f>
        <v>0</v>
      </c>
      <c r="H2">
        <v>0</v>
      </c>
      <c r="N2" t="e">
        <f>AVERAGE(I2:M2)</f>
        <v>#DIV/0!</v>
      </c>
      <c r="O2" t="e">
        <f>N2/$N$2</f>
        <v>#DIV/0!</v>
      </c>
      <c r="P2" t="e">
        <f t="shared" ref="P2:P36" si="1">_xlfn.STDEV.S(I2:M2)</f>
        <v>#DIV/0!</v>
      </c>
      <c r="V2" t="e">
        <f>AVERAGE(Q2:U2)</f>
        <v>#DIV/0!</v>
      </c>
      <c r="W2" t="e">
        <f>_xlfn.STDEV.S(Q2:U2)</f>
        <v>#DIV/0!</v>
      </c>
    </row>
    <row r="3" spans="1:23" x14ac:dyDescent="0.25">
      <c r="A3" t="s">
        <v>2</v>
      </c>
      <c r="B3">
        <v>1000</v>
      </c>
      <c r="D3">
        <f>'G-K Visc. (Const Box)'!S3</f>
        <v>23.51</v>
      </c>
      <c r="E3">
        <f t="shared" si="0"/>
        <v>4.9540382509218919</v>
      </c>
      <c r="G3" s="2">
        <f t="shared" ref="G3:G15" si="2">4/3*PI()*2.5^3*H3/$B$5^3</f>
        <v>1.9392547244381438E-2</v>
      </c>
      <c r="H3" s="2">
        <v>1</v>
      </c>
      <c r="I3" s="2"/>
      <c r="J3" s="2"/>
      <c r="K3" s="2"/>
      <c r="L3" s="2"/>
      <c r="M3" s="2"/>
      <c r="N3" t="e">
        <f t="shared" ref="N3:N36" si="3">AVERAGE(I3:M3)</f>
        <v>#DIV/0!</v>
      </c>
      <c r="O3" t="e">
        <f t="shared" ref="O3:O36" si="4">N3/$N$2</f>
        <v>#DIV/0!</v>
      </c>
      <c r="P3" t="e">
        <f t="shared" si="1"/>
        <v>#DIV/0!</v>
      </c>
      <c r="V3" t="e">
        <f t="shared" ref="V3:V36" si="5">AVERAGE(Q3:U3)</f>
        <v>#DIV/0!</v>
      </c>
      <c r="W3" t="e">
        <f t="shared" ref="W3:W36" si="6">_xlfn.STDEV.S(Q3:U3)</f>
        <v>#DIV/0!</v>
      </c>
    </row>
    <row r="4" spans="1:23" x14ac:dyDescent="0.25">
      <c r="A4" t="s">
        <v>3</v>
      </c>
      <c r="B4">
        <v>0.01</v>
      </c>
      <c r="D4">
        <f>'G-K Visc. (Const Box)'!S4</f>
        <v>24.302199999999999</v>
      </c>
      <c r="E4">
        <f t="shared" si="0"/>
        <v>4.9232371467104628</v>
      </c>
      <c r="G4" s="2">
        <f t="shared" si="2"/>
        <v>5.8177641733144318E-2</v>
      </c>
      <c r="H4" s="2">
        <v>3</v>
      </c>
      <c r="I4" s="2"/>
      <c r="J4" s="2"/>
      <c r="K4" s="2"/>
      <c r="L4" s="2"/>
      <c r="M4" s="2"/>
      <c r="N4" t="e">
        <f t="shared" si="3"/>
        <v>#DIV/0!</v>
      </c>
      <c r="O4" t="e">
        <f t="shared" si="4"/>
        <v>#DIV/0!</v>
      </c>
      <c r="P4" t="e">
        <f t="shared" si="1"/>
        <v>#DIV/0!</v>
      </c>
      <c r="V4" t="e">
        <f t="shared" si="5"/>
        <v>#DIV/0!</v>
      </c>
      <c r="W4" t="e">
        <f t="shared" si="6"/>
        <v>#DIV/0!</v>
      </c>
    </row>
    <row r="5" spans="1:23" x14ac:dyDescent="0.25">
      <c r="A5" t="s">
        <v>4</v>
      </c>
      <c r="B5">
        <v>15</v>
      </c>
      <c r="D5">
        <f>'G-K Visc. (Const Box)'!S5</f>
        <v>25.566333333333336</v>
      </c>
      <c r="E5">
        <f t="shared" si="0"/>
        <v>4.873699800687521</v>
      </c>
      <c r="G5" s="2">
        <f t="shared" si="2"/>
        <v>0.11635528346628864</v>
      </c>
      <c r="H5" s="2">
        <v>6</v>
      </c>
      <c r="I5" s="2"/>
      <c r="J5" s="2"/>
      <c r="K5" s="2"/>
      <c r="L5" s="2"/>
      <c r="M5" s="2"/>
      <c r="N5" t="e">
        <f t="shared" si="3"/>
        <v>#DIV/0!</v>
      </c>
      <c r="O5" t="e">
        <f t="shared" si="4"/>
        <v>#DIV/0!</v>
      </c>
      <c r="P5" t="e">
        <f t="shared" si="1"/>
        <v>#DIV/0!</v>
      </c>
      <c r="V5" t="e">
        <f t="shared" si="5"/>
        <v>#DIV/0!</v>
      </c>
      <c r="W5" t="e">
        <f t="shared" si="6"/>
        <v>#DIV/0!</v>
      </c>
    </row>
    <row r="6" spans="1:23" x14ac:dyDescent="0.25">
      <c r="A6" t="s">
        <v>5</v>
      </c>
      <c r="B6">
        <v>0</v>
      </c>
      <c r="D6">
        <f>'G-K Visc. (Const Box)'!S6</f>
        <v>26.9</v>
      </c>
      <c r="E6">
        <f t="shared" si="0"/>
        <v>4.8209078603128628</v>
      </c>
      <c r="G6">
        <f t="shared" si="2"/>
        <v>0.17453292519943295</v>
      </c>
      <c r="H6">
        <v>9</v>
      </c>
      <c r="J6" s="2"/>
      <c r="N6" t="e">
        <f t="shared" si="3"/>
        <v>#DIV/0!</v>
      </c>
      <c r="O6" t="e">
        <f t="shared" si="4"/>
        <v>#DIV/0!</v>
      </c>
      <c r="P6" t="e">
        <f t="shared" si="1"/>
        <v>#DIV/0!</v>
      </c>
      <c r="V6" t="e">
        <f t="shared" si="5"/>
        <v>#DIV/0!</v>
      </c>
      <c r="W6" t="e">
        <f t="shared" si="6"/>
        <v>#DIV/0!</v>
      </c>
    </row>
    <row r="7" spans="1:23" x14ac:dyDescent="0.25">
      <c r="A7" t="s">
        <v>6</v>
      </c>
      <c r="B7">
        <v>4.5</v>
      </c>
      <c r="D7">
        <f>'G-K Visc. (Const Box)'!S7</f>
        <v>28.384999999999998</v>
      </c>
      <c r="E7">
        <f t="shared" si="0"/>
        <v>4.7614645940357425</v>
      </c>
      <c r="G7">
        <f t="shared" si="2"/>
        <v>0.23271056693257727</v>
      </c>
      <c r="H7" s="2">
        <v>12</v>
      </c>
      <c r="J7" s="2"/>
      <c r="N7" t="e">
        <f t="shared" si="3"/>
        <v>#DIV/0!</v>
      </c>
      <c r="O7" t="e">
        <f t="shared" si="4"/>
        <v>#DIV/0!</v>
      </c>
      <c r="P7" t="e">
        <f t="shared" si="1"/>
        <v>#DIV/0!</v>
      </c>
      <c r="V7" t="e">
        <f t="shared" si="5"/>
        <v>#DIV/0!</v>
      </c>
      <c r="W7" t="e">
        <f t="shared" si="6"/>
        <v>#DIV/0!</v>
      </c>
    </row>
    <row r="8" spans="1:23" x14ac:dyDescent="0.25">
      <c r="A8" t="s">
        <v>7</v>
      </c>
      <c r="B8">
        <v>25</v>
      </c>
      <c r="D8">
        <f>'G-K Visc. (Const Box)'!S8</f>
        <v>29.925000000000001</v>
      </c>
      <c r="E8">
        <f t="shared" si="0"/>
        <v>4.6990579246980619</v>
      </c>
      <c r="G8">
        <f t="shared" si="2"/>
        <v>0.29088820866572157</v>
      </c>
      <c r="H8">
        <v>15</v>
      </c>
      <c r="J8" s="2"/>
      <c r="K8" s="2"/>
      <c r="L8" s="2"/>
      <c r="M8" s="2"/>
      <c r="N8" t="e">
        <f t="shared" si="3"/>
        <v>#DIV/0!</v>
      </c>
      <c r="O8" t="e">
        <f t="shared" si="4"/>
        <v>#DIV/0!</v>
      </c>
      <c r="P8" t="e">
        <f t="shared" si="1"/>
        <v>#DIV/0!</v>
      </c>
      <c r="V8" t="e">
        <f t="shared" si="5"/>
        <v>#DIV/0!</v>
      </c>
      <c r="W8" t="e">
        <f t="shared" si="6"/>
        <v>#DIV/0!</v>
      </c>
    </row>
    <row r="9" spans="1:23" x14ac:dyDescent="0.25">
      <c r="A9" t="s">
        <v>8</v>
      </c>
      <c r="B9">
        <v>196.3</v>
      </c>
      <c r="D9">
        <f>'G-K Visc. (Const Box)'!S9</f>
        <v>31.574999999999999</v>
      </c>
      <c r="E9">
        <f t="shared" si="0"/>
        <v>4.6312991358780566</v>
      </c>
      <c r="G9">
        <f t="shared" si="2"/>
        <v>0.3490658503988659</v>
      </c>
      <c r="H9" s="2">
        <v>18</v>
      </c>
      <c r="N9" t="e">
        <f t="shared" si="3"/>
        <v>#DIV/0!</v>
      </c>
      <c r="O9" t="e">
        <f t="shared" si="4"/>
        <v>#DIV/0!</v>
      </c>
      <c r="P9" t="e">
        <f t="shared" si="1"/>
        <v>#DIV/0!</v>
      </c>
      <c r="V9" t="e">
        <f t="shared" si="5"/>
        <v>#DIV/0!</v>
      </c>
      <c r="W9" t="e">
        <f t="shared" si="6"/>
        <v>#DIV/0!</v>
      </c>
    </row>
    <row r="10" spans="1:23" ht="15" customHeight="1" x14ac:dyDescent="0.25">
      <c r="A10" t="s">
        <v>9</v>
      </c>
      <c r="B10">
        <v>3</v>
      </c>
      <c r="D10">
        <f>'G-K Visc. (Const Box)'!S10</f>
        <v>33.365000000000002</v>
      </c>
      <c r="E10">
        <f t="shared" si="0"/>
        <v>4.5566996535293098</v>
      </c>
      <c r="G10">
        <f t="shared" si="2"/>
        <v>0.40724349213201022</v>
      </c>
      <c r="H10">
        <v>21</v>
      </c>
      <c r="N10" t="e">
        <f t="shared" si="3"/>
        <v>#DIV/0!</v>
      </c>
      <c r="O10" t="e">
        <f t="shared" si="4"/>
        <v>#DIV/0!</v>
      </c>
      <c r="P10" t="e">
        <f t="shared" si="1"/>
        <v>#DIV/0!</v>
      </c>
      <c r="V10" t="e">
        <f t="shared" si="5"/>
        <v>#DIV/0!</v>
      </c>
      <c r="W10" t="e">
        <f t="shared" si="6"/>
        <v>#DIV/0!</v>
      </c>
    </row>
    <row r="11" spans="1:23" x14ac:dyDescent="0.25">
      <c r="A11" t="s">
        <v>10</v>
      </c>
      <c r="B11">
        <v>5</v>
      </c>
      <c r="D11">
        <f>'G-K Visc. (Const Box)'!S11</f>
        <v>35.325000000000003</v>
      </c>
      <c r="E11">
        <f t="shared" si="0"/>
        <v>4.4736497046251609</v>
      </c>
      <c r="G11">
        <f t="shared" si="2"/>
        <v>0.46542113386515455</v>
      </c>
      <c r="H11" s="2">
        <v>24</v>
      </c>
      <c r="N11" t="e">
        <f t="shared" si="3"/>
        <v>#DIV/0!</v>
      </c>
      <c r="O11" t="e">
        <f t="shared" si="4"/>
        <v>#DIV/0!</v>
      </c>
      <c r="P11" t="e">
        <f t="shared" si="1"/>
        <v>#DIV/0!</v>
      </c>
      <c r="V11" t="e">
        <f t="shared" si="5"/>
        <v>#DIV/0!</v>
      </c>
      <c r="W11" t="e">
        <f t="shared" si="6"/>
        <v>#DIV/0!</v>
      </c>
    </row>
    <row r="12" spans="1:23" x14ac:dyDescent="0.25">
      <c r="A12" t="s">
        <v>11</v>
      </c>
      <c r="B12">
        <v>3</v>
      </c>
      <c r="D12">
        <f>'G-K Visc. (Const Box)'!S12</f>
        <v>37.375</v>
      </c>
      <c r="E12">
        <f t="shared" si="0"/>
        <v>4.3851769897297492</v>
      </c>
      <c r="G12">
        <f t="shared" si="2"/>
        <v>0.52359877559829893</v>
      </c>
      <c r="H12">
        <v>27</v>
      </c>
      <c r="N12" t="e">
        <f t="shared" si="3"/>
        <v>#DIV/0!</v>
      </c>
      <c r="O12" t="e">
        <f t="shared" si="4"/>
        <v>#DIV/0!</v>
      </c>
      <c r="P12" t="e">
        <f t="shared" si="1"/>
        <v>#DIV/0!</v>
      </c>
      <c r="V12" t="e">
        <f t="shared" si="5"/>
        <v>#DIV/0!</v>
      </c>
      <c r="W12" t="e">
        <f t="shared" si="6"/>
        <v>#DIV/0!</v>
      </c>
    </row>
    <row r="13" spans="1:23" x14ac:dyDescent="0.25">
      <c r="A13" t="s">
        <v>12</v>
      </c>
      <c r="B13">
        <v>2.4500000000000002</v>
      </c>
      <c r="D13">
        <f>'G-K Visc. (Const Box)'!S13</f>
        <v>39.611800000000002</v>
      </c>
      <c r="E13">
        <f t="shared" si="0"/>
        <v>4.2866525122428802</v>
      </c>
      <c r="G13">
        <f t="shared" si="2"/>
        <v>0.58177641733144314</v>
      </c>
      <c r="H13" s="2">
        <v>30</v>
      </c>
      <c r="N13" t="e">
        <f t="shared" si="3"/>
        <v>#DIV/0!</v>
      </c>
      <c r="O13" t="e">
        <f t="shared" si="4"/>
        <v>#DIV/0!</v>
      </c>
      <c r="P13" t="e">
        <f t="shared" si="1"/>
        <v>#DIV/0!</v>
      </c>
      <c r="V13" t="e">
        <f t="shared" si="5"/>
        <v>#DIV/0!</v>
      </c>
      <c r="W13" t="e">
        <f t="shared" si="6"/>
        <v>#DIV/0!</v>
      </c>
    </row>
    <row r="14" spans="1:23" x14ac:dyDescent="0.25">
      <c r="A14" t="s">
        <v>13</v>
      </c>
      <c r="B14">
        <v>110</v>
      </c>
      <c r="D14">
        <f>'G-K Visc. (Const Box)'!S14</f>
        <v>40.376200000000004</v>
      </c>
      <c r="E14">
        <f t="shared" si="0"/>
        <v>4.2524831144998956</v>
      </c>
      <c r="G14">
        <f t="shared" si="2"/>
        <v>0.60116896457582458</v>
      </c>
      <c r="H14" s="2">
        <v>31</v>
      </c>
      <c r="N14" t="e">
        <f t="shared" si="3"/>
        <v>#DIV/0!</v>
      </c>
      <c r="O14" t="e">
        <f t="shared" si="4"/>
        <v>#DIV/0!</v>
      </c>
      <c r="P14" t="e">
        <f t="shared" si="1"/>
        <v>#DIV/0!</v>
      </c>
      <c r="V14" t="e">
        <f t="shared" si="5"/>
        <v>#DIV/0!</v>
      </c>
      <c r="W14" t="e">
        <f t="shared" si="6"/>
        <v>#DIV/0!</v>
      </c>
    </row>
    <row r="15" spans="1:23" x14ac:dyDescent="0.25">
      <c r="A15" t="s">
        <v>14</v>
      </c>
      <c r="B15">
        <v>4.45</v>
      </c>
      <c r="D15">
        <f>'G-K Visc. (Const Box)'!S15</f>
        <v>41.212399999999995</v>
      </c>
      <c r="E15">
        <f t="shared" si="0"/>
        <v>4.2148012948043165</v>
      </c>
      <c r="G15">
        <f t="shared" si="2"/>
        <v>0.62056151182020602</v>
      </c>
      <c r="H15" s="2">
        <v>32</v>
      </c>
      <c r="N15" t="e">
        <f t="shared" si="3"/>
        <v>#DIV/0!</v>
      </c>
      <c r="O15" t="e">
        <f t="shared" si="4"/>
        <v>#DIV/0!</v>
      </c>
      <c r="P15" t="e">
        <f t="shared" si="1"/>
        <v>#DIV/0!</v>
      </c>
      <c r="V15" t="e">
        <f t="shared" si="5"/>
        <v>#DIV/0!</v>
      </c>
      <c r="W15" t="e">
        <f t="shared" si="6"/>
        <v>#DIV/0!</v>
      </c>
    </row>
    <row r="16" spans="1:23" x14ac:dyDescent="0.25">
      <c r="D16">
        <f>'G-K Visc. (Const Box)'!S16</f>
        <v>42.033249999999995</v>
      </c>
      <c r="E16">
        <f t="shared" si="0"/>
        <v>4.1774956994396444</v>
      </c>
      <c r="G16">
        <f t="shared" ref="G16:G22" si="7">4/3*PI()*2.5^3*H16/$B$5^3</f>
        <v>0.63995405906458758</v>
      </c>
      <c r="H16">
        <v>33</v>
      </c>
      <c r="N16" t="e">
        <f t="shared" si="3"/>
        <v>#DIV/0!</v>
      </c>
      <c r="O16" t="e">
        <f t="shared" si="4"/>
        <v>#DIV/0!</v>
      </c>
      <c r="P16" t="e">
        <f t="shared" si="1"/>
        <v>#DIV/0!</v>
      </c>
      <c r="V16" t="e">
        <f t="shared" si="5"/>
        <v>#DIV/0!</v>
      </c>
      <c r="W16" t="e">
        <f t="shared" si="6"/>
        <v>#DIV/0!</v>
      </c>
    </row>
    <row r="17" spans="4:26" x14ac:dyDescent="0.25">
      <c r="D17">
        <f>'G-K Visc. (Const Box)'!S17</f>
        <v>42.899399999999993</v>
      </c>
      <c r="E17">
        <f t="shared" si="0"/>
        <v>4.1377834471712376</v>
      </c>
      <c r="G17">
        <f t="shared" si="7"/>
        <v>0.65934660630896891</v>
      </c>
      <c r="H17">
        <v>34</v>
      </c>
      <c r="N17" t="e">
        <f t="shared" si="3"/>
        <v>#DIV/0!</v>
      </c>
      <c r="O17" t="e">
        <f t="shared" si="4"/>
        <v>#DIV/0!</v>
      </c>
      <c r="P17" t="e">
        <f t="shared" si="1"/>
        <v>#DIV/0!</v>
      </c>
      <c r="V17" t="e">
        <f t="shared" si="5"/>
        <v>#DIV/0!</v>
      </c>
      <c r="W17" t="e">
        <f t="shared" si="6"/>
        <v>#DIV/0!</v>
      </c>
    </row>
    <row r="18" spans="4:26" x14ac:dyDescent="0.25">
      <c r="D18">
        <f>'G-K Visc. (Const Box)'!S18</f>
        <v>43.754999999999995</v>
      </c>
      <c r="E18">
        <f t="shared" si="0"/>
        <v>4.0981946641690241</v>
      </c>
      <c r="G18">
        <f t="shared" si="7"/>
        <v>0.67873915355335046</v>
      </c>
      <c r="H18">
        <v>35</v>
      </c>
      <c r="N18" t="e">
        <f t="shared" si="3"/>
        <v>#DIV/0!</v>
      </c>
      <c r="O18" t="e">
        <f t="shared" si="4"/>
        <v>#DIV/0!</v>
      </c>
      <c r="P18" t="e">
        <f t="shared" si="1"/>
        <v>#DIV/0!</v>
      </c>
      <c r="V18" t="e">
        <f t="shared" si="5"/>
        <v>#DIV/0!</v>
      </c>
      <c r="W18" t="e">
        <f t="shared" si="6"/>
        <v>#DIV/0!</v>
      </c>
    </row>
    <row r="19" spans="4:26" x14ac:dyDescent="0.25">
      <c r="D19">
        <f>'G-K Visc. (Const Box)'!S19</f>
        <v>44.739999999999995</v>
      </c>
      <c r="E19">
        <f t="shared" si="0"/>
        <v>4.0521621050253351</v>
      </c>
      <c r="G19">
        <f t="shared" si="7"/>
        <v>0.69813170079773179</v>
      </c>
      <c r="H19" s="2">
        <v>36</v>
      </c>
      <c r="N19" t="e">
        <f t="shared" si="3"/>
        <v>#DIV/0!</v>
      </c>
      <c r="O19" t="e">
        <f t="shared" si="4"/>
        <v>#DIV/0!</v>
      </c>
      <c r="P19" t="e">
        <f t="shared" si="1"/>
        <v>#DIV/0!</v>
      </c>
      <c r="V19" t="e">
        <f t="shared" si="5"/>
        <v>#DIV/0!</v>
      </c>
      <c r="W19" t="e">
        <f t="shared" si="6"/>
        <v>#DIV/0!</v>
      </c>
    </row>
    <row r="20" spans="4:26" x14ac:dyDescent="0.25">
      <c r="D20">
        <f>'G-K Visc. (Const Box)'!S20</f>
        <v>45.614999999999995</v>
      </c>
      <c r="E20">
        <f t="shared" si="0"/>
        <v>4.010848172429121</v>
      </c>
      <c r="G20">
        <f t="shared" si="7"/>
        <v>0.71752424804211334</v>
      </c>
      <c r="H20" s="2">
        <v>37</v>
      </c>
      <c r="N20" t="e">
        <f t="shared" si="3"/>
        <v>#DIV/0!</v>
      </c>
      <c r="O20" t="e">
        <f t="shared" si="4"/>
        <v>#DIV/0!</v>
      </c>
      <c r="P20" t="e">
        <f t="shared" si="1"/>
        <v>#DIV/0!</v>
      </c>
      <c r="V20" t="e">
        <f t="shared" si="5"/>
        <v>#DIV/0!</v>
      </c>
      <c r="W20" t="e">
        <f t="shared" si="6"/>
        <v>#DIV/0!</v>
      </c>
    </row>
    <row r="21" spans="4:26" x14ac:dyDescent="0.25">
      <c r="D21">
        <f>'G-K Visc. (Const Box)'!S21</f>
        <v>46.695</v>
      </c>
      <c r="E21">
        <f t="shared" si="0"/>
        <v>3.9592891385951146</v>
      </c>
      <c r="G21">
        <f t="shared" si="7"/>
        <v>0.73691679528649467</v>
      </c>
      <c r="H21" s="2">
        <v>38</v>
      </c>
      <c r="N21" t="e">
        <f t="shared" si="3"/>
        <v>#DIV/0!</v>
      </c>
      <c r="O21" t="e">
        <f t="shared" si="4"/>
        <v>#DIV/0!</v>
      </c>
      <c r="P21" t="e">
        <f t="shared" si="1"/>
        <v>#DIV/0!</v>
      </c>
      <c r="V21" t="e">
        <f t="shared" si="5"/>
        <v>#DIV/0!</v>
      </c>
      <c r="W21" t="e">
        <f t="shared" si="6"/>
        <v>#DIV/0!</v>
      </c>
    </row>
    <row r="22" spans="4:26" x14ac:dyDescent="0.25">
      <c r="D22">
        <f>'G-K Visc. (Const Box)'!S22</f>
        <v>47.664999999999999</v>
      </c>
      <c r="E22">
        <f t="shared" si="0"/>
        <v>3.9124304863743724</v>
      </c>
      <c r="G22">
        <f t="shared" si="7"/>
        <v>0.75630934253087612</v>
      </c>
      <c r="H22">
        <v>39</v>
      </c>
      <c r="N22" t="e">
        <f t="shared" si="3"/>
        <v>#DIV/0!</v>
      </c>
      <c r="O22" t="e">
        <f t="shared" si="4"/>
        <v>#DIV/0!</v>
      </c>
      <c r="P22" t="e">
        <f t="shared" si="1"/>
        <v>#DIV/0!</v>
      </c>
      <c r="V22" t="e">
        <f t="shared" si="5"/>
        <v>#DIV/0!</v>
      </c>
      <c r="W22" t="e">
        <f t="shared" si="6"/>
        <v>#DIV/0!</v>
      </c>
    </row>
    <row r="23" spans="4:26" x14ac:dyDescent="0.25">
      <c r="D23">
        <f>'G-K Visc. (Const Box)'!S23</f>
        <v>48.674999999999997</v>
      </c>
      <c r="E23">
        <f t="shared" si="0"/>
        <v>3.8630652285878671</v>
      </c>
      <c r="F23">
        <v>11000</v>
      </c>
      <c r="G23">
        <f t="shared" ref="G23:G36" si="8">4/3*PI()*2.5^3*H23/$B$5^3</f>
        <v>0.77570188977525756</v>
      </c>
      <c r="H23" s="2">
        <v>40</v>
      </c>
      <c r="N23" t="e">
        <f t="shared" si="3"/>
        <v>#DIV/0!</v>
      </c>
      <c r="O23" t="e">
        <f t="shared" si="4"/>
        <v>#DIV/0!</v>
      </c>
      <c r="P23" t="e">
        <f t="shared" si="1"/>
        <v>#DIV/0!</v>
      </c>
      <c r="V23" t="e">
        <f t="shared" si="5"/>
        <v>#DIV/0!</v>
      </c>
      <c r="W23" t="e">
        <f t="shared" si="6"/>
        <v>#DIV/0!</v>
      </c>
    </row>
    <row r="24" spans="4:26" x14ac:dyDescent="0.25">
      <c r="D24">
        <f>'G-K Visc. (Const Box)'!S24</f>
        <v>49.81</v>
      </c>
      <c r="E24">
        <f t="shared" si="0"/>
        <v>3.8068646833082029</v>
      </c>
      <c r="G24">
        <f t="shared" si="8"/>
        <v>0.795094437019639</v>
      </c>
      <c r="H24">
        <v>41</v>
      </c>
      <c r="N24" t="e">
        <f t="shared" si="3"/>
        <v>#DIV/0!</v>
      </c>
      <c r="O24" t="e">
        <f t="shared" si="4"/>
        <v>#DIV/0!</v>
      </c>
      <c r="P24" t="e">
        <f t="shared" si="1"/>
        <v>#DIV/0!</v>
      </c>
      <c r="V24" t="e">
        <f t="shared" si="5"/>
        <v>#DIV/0!</v>
      </c>
      <c r="W24" t="e">
        <f t="shared" si="6"/>
        <v>#DIV/0!</v>
      </c>
    </row>
    <row r="25" spans="4:26" x14ac:dyDescent="0.25">
      <c r="D25">
        <f>'G-K Visc. (Const Box)'!S25</f>
        <v>51.1</v>
      </c>
      <c r="E25">
        <f t="shared" si="0"/>
        <v>3.7420163983541883</v>
      </c>
      <c r="G25">
        <f t="shared" si="8"/>
        <v>0.81448698426402044</v>
      </c>
      <c r="H25" s="2">
        <v>42</v>
      </c>
      <c r="N25" t="e">
        <f t="shared" si="3"/>
        <v>#DIV/0!</v>
      </c>
      <c r="O25" t="e">
        <f t="shared" si="4"/>
        <v>#DIV/0!</v>
      </c>
      <c r="P25" t="e">
        <f t="shared" si="1"/>
        <v>#DIV/0!</v>
      </c>
      <c r="V25" t="e">
        <f t="shared" si="5"/>
        <v>#DIV/0!</v>
      </c>
      <c r="W25" t="e">
        <f t="shared" si="6"/>
        <v>#DIV/0!</v>
      </c>
    </row>
    <row r="26" spans="4:26" x14ac:dyDescent="0.25">
      <c r="D26">
        <f>'G-K Visc. (Const Box)'!S26</f>
        <v>52.195</v>
      </c>
      <c r="E26">
        <f t="shared" si="0"/>
        <v>3.6861216777260184</v>
      </c>
      <c r="G26">
        <f t="shared" si="8"/>
        <v>0.83387953150840188</v>
      </c>
      <c r="H26" s="2">
        <v>43</v>
      </c>
      <c r="N26" t="e">
        <f t="shared" si="3"/>
        <v>#DIV/0!</v>
      </c>
      <c r="O26" t="e">
        <f t="shared" si="4"/>
        <v>#DIV/0!</v>
      </c>
      <c r="P26" t="e">
        <f t="shared" si="1"/>
        <v>#DIV/0!</v>
      </c>
      <c r="V26" t="e">
        <f t="shared" si="5"/>
        <v>#DIV/0!</v>
      </c>
      <c r="W26" t="e">
        <f t="shared" si="6"/>
        <v>#DIV/0!</v>
      </c>
    </row>
    <row r="27" spans="4:26" x14ac:dyDescent="0.25">
      <c r="D27">
        <f>'G-K Visc. (Const Box)'!S27</f>
        <v>53.35</v>
      </c>
      <c r="E27">
        <f t="shared" si="0"/>
        <v>3.6262794320117777</v>
      </c>
      <c r="G27">
        <f t="shared" si="8"/>
        <v>0.85327207875278333</v>
      </c>
      <c r="H27" s="2">
        <v>44</v>
      </c>
      <c r="N27" t="e">
        <f t="shared" si="3"/>
        <v>#DIV/0!</v>
      </c>
      <c r="O27" t="e">
        <f t="shared" si="4"/>
        <v>#DIV/0!</v>
      </c>
      <c r="P27" t="e">
        <f t="shared" si="1"/>
        <v>#DIV/0!</v>
      </c>
      <c r="V27" t="e">
        <f t="shared" si="5"/>
        <v>#DIV/0!</v>
      </c>
      <c r="W27" t="e">
        <f t="shared" si="6"/>
        <v>#DIV/0!</v>
      </c>
    </row>
    <row r="28" spans="4:26" x14ac:dyDescent="0.25">
      <c r="D28">
        <f>'G-K Visc. (Const Box)'!S28</f>
        <v>55.164999999999999</v>
      </c>
      <c r="E28">
        <f t="shared" si="0"/>
        <v>3.530302415167299</v>
      </c>
      <c r="G28">
        <f t="shared" si="8"/>
        <v>0.87266462599716477</v>
      </c>
      <c r="H28" s="2">
        <v>45</v>
      </c>
      <c r="N28" t="e">
        <f t="shared" si="3"/>
        <v>#DIV/0!</v>
      </c>
      <c r="O28" t="e">
        <f t="shared" si="4"/>
        <v>#DIV/0!</v>
      </c>
      <c r="P28" t="e">
        <f t="shared" si="1"/>
        <v>#DIV/0!</v>
      </c>
      <c r="V28" t="e">
        <f t="shared" si="5"/>
        <v>#DIV/0!</v>
      </c>
      <c r="W28" t="e">
        <f t="shared" si="6"/>
        <v>#DIV/0!</v>
      </c>
    </row>
    <row r="29" spans="4:26" x14ac:dyDescent="0.25">
      <c r="D29">
        <f>'G-K Visc. (Const Box)'!S29</f>
        <v>56.245000000000005</v>
      </c>
      <c r="E29">
        <f t="shared" si="0"/>
        <v>3.4720017710446349</v>
      </c>
      <c r="G29">
        <f t="shared" si="8"/>
        <v>0.8920571732415461</v>
      </c>
      <c r="H29" s="2">
        <v>46</v>
      </c>
      <c r="N29" t="e">
        <f t="shared" si="3"/>
        <v>#DIV/0!</v>
      </c>
      <c r="O29" t="e">
        <f t="shared" si="4"/>
        <v>#DIV/0!</v>
      </c>
      <c r="P29" t="e">
        <f t="shared" si="1"/>
        <v>#DIV/0!</v>
      </c>
      <c r="V29" t="e">
        <f t="shared" si="5"/>
        <v>#DIV/0!</v>
      </c>
      <c r="W29" t="e">
        <f t="shared" si="6"/>
        <v>#DIV/0!</v>
      </c>
    </row>
    <row r="30" spans="4:26" x14ac:dyDescent="0.25">
      <c r="D30">
        <f>'G-K Visc. (Const Box)'!S30</f>
        <v>57.58</v>
      </c>
      <c r="E30">
        <f t="shared" si="0"/>
        <v>3.3986304953653375</v>
      </c>
      <c r="G30">
        <f t="shared" si="8"/>
        <v>0.91144972048592765</v>
      </c>
      <c r="H30" s="2">
        <v>47</v>
      </c>
      <c r="N30" t="e">
        <f t="shared" si="3"/>
        <v>#DIV/0!</v>
      </c>
      <c r="O30" t="e">
        <f t="shared" si="4"/>
        <v>#DIV/0!</v>
      </c>
      <c r="P30" t="e">
        <f t="shared" si="1"/>
        <v>#DIV/0!</v>
      </c>
      <c r="V30" t="e">
        <f t="shared" si="5"/>
        <v>#DIV/0!</v>
      </c>
      <c r="W30" t="e">
        <f t="shared" si="6"/>
        <v>#DIV/0!</v>
      </c>
    </row>
    <row r="31" spans="4:26" x14ac:dyDescent="0.25">
      <c r="D31">
        <f>'G-K Visc. (Const Box)'!S31</f>
        <v>59.480000000000004</v>
      </c>
      <c r="E31">
        <f t="shared" si="0"/>
        <v>3.2915491042531189</v>
      </c>
      <c r="G31">
        <f t="shared" si="8"/>
        <v>0.93084226773030909</v>
      </c>
      <c r="H31" s="2">
        <v>48</v>
      </c>
      <c r="N31" t="e">
        <f t="shared" si="3"/>
        <v>#DIV/0!</v>
      </c>
      <c r="O31" t="e">
        <f t="shared" si="4"/>
        <v>#DIV/0!</v>
      </c>
      <c r="P31" t="e">
        <f t="shared" si="1"/>
        <v>#DIV/0!</v>
      </c>
      <c r="V31" t="e">
        <f t="shared" si="5"/>
        <v>#DIV/0!</v>
      </c>
      <c r="W31" t="e">
        <f t="shared" si="6"/>
        <v>#DIV/0!</v>
      </c>
    </row>
    <row r="32" spans="4:26" x14ac:dyDescent="0.25">
      <c r="D32">
        <f>'G-K Visc. (Const Box)'!S32</f>
        <v>61.254999999999995</v>
      </c>
      <c r="E32">
        <f t="shared" si="0"/>
        <v>3.1884563789651943</v>
      </c>
      <c r="G32">
        <f t="shared" si="8"/>
        <v>0.95023481497469053</v>
      </c>
      <c r="H32" s="2">
        <v>49</v>
      </c>
      <c r="N32" t="e">
        <f t="shared" si="3"/>
        <v>#DIV/0!</v>
      </c>
      <c r="O32" t="e">
        <f t="shared" si="4"/>
        <v>#DIV/0!</v>
      </c>
      <c r="P32" t="e">
        <f t="shared" si="1"/>
        <v>#DIV/0!</v>
      </c>
      <c r="V32" t="e">
        <f t="shared" si="5"/>
        <v>#DIV/0!</v>
      </c>
      <c r="W32" t="e">
        <f t="shared" si="6"/>
        <v>#DIV/0!</v>
      </c>
      <c r="Z32" t="s">
        <v>40</v>
      </c>
    </row>
    <row r="33" spans="3:27" x14ac:dyDescent="0.25">
      <c r="D33">
        <f>'G-K Visc. (Const Box)'!S33</f>
        <v>62.75</v>
      </c>
      <c r="E33">
        <f>(-1+SQRT(1-4*$AA$40*(D33-$D$34-$AA$41)))/(2*$AA$40)</f>
        <v>3.0991276463657753</v>
      </c>
      <c r="G33">
        <f t="shared" si="8"/>
        <v>0.96962736221907198</v>
      </c>
      <c r="H33" s="2">
        <v>50</v>
      </c>
      <c r="N33" t="e">
        <f t="shared" si="3"/>
        <v>#DIV/0!</v>
      </c>
      <c r="O33" t="e">
        <f t="shared" si="4"/>
        <v>#DIV/0!</v>
      </c>
      <c r="P33" t="e">
        <f t="shared" si="1"/>
        <v>#DIV/0!</v>
      </c>
      <c r="V33" t="e">
        <f t="shared" si="5"/>
        <v>#DIV/0!</v>
      </c>
      <c r="W33" t="e">
        <f t="shared" si="6"/>
        <v>#DIV/0!</v>
      </c>
      <c r="Z33" t="s">
        <v>41</v>
      </c>
      <c r="AA33" t="s">
        <v>45</v>
      </c>
    </row>
    <row r="34" spans="3:27" x14ac:dyDescent="0.25">
      <c r="C34" s="3" t="s">
        <v>52</v>
      </c>
      <c r="D34">
        <f>'G-K Visc. (Const Box)'!S34</f>
        <v>64.951999999999998</v>
      </c>
      <c r="E34">
        <v>2.9629629629629628</v>
      </c>
      <c r="F34">
        <f>ROUND($B$5^3*E34,0)</f>
        <v>10000</v>
      </c>
      <c r="G34">
        <f t="shared" si="8"/>
        <v>0.98901990946345342</v>
      </c>
      <c r="H34" s="2">
        <v>51</v>
      </c>
      <c r="I34">
        <v>660.50743</v>
      </c>
      <c r="J34">
        <v>336.66352999999998</v>
      </c>
      <c r="K34">
        <v>284.39210000000003</v>
      </c>
      <c r="L34">
        <v>758.21253999999999</v>
      </c>
      <c r="M34">
        <v>290.90717999999998</v>
      </c>
      <c r="N34">
        <f t="shared" si="3"/>
        <v>466.13655600000004</v>
      </c>
      <c r="O34" t="e">
        <f t="shared" si="4"/>
        <v>#DIV/0!</v>
      </c>
      <c r="P34">
        <f t="shared" si="1"/>
        <v>225.60366965697494</v>
      </c>
      <c r="Q34">
        <v>65.61</v>
      </c>
      <c r="R34">
        <v>64.67</v>
      </c>
      <c r="S34">
        <v>64.069999999999993</v>
      </c>
      <c r="T34">
        <v>66.23</v>
      </c>
      <c r="U34">
        <v>64.180000000000007</v>
      </c>
      <c r="V34">
        <f t="shared" si="5"/>
        <v>64.951999999999998</v>
      </c>
      <c r="W34">
        <f t="shared" si="6"/>
        <v>0.93804051085227791</v>
      </c>
      <c r="AA34" t="s">
        <v>43</v>
      </c>
    </row>
    <row r="35" spans="3:27" x14ac:dyDescent="0.25">
      <c r="D35">
        <f>'G-K Visc. (Const Box)'!S35</f>
        <v>66.788000000000011</v>
      </c>
      <c r="E35">
        <f>(-1+SQRT(1-4*$AA$40*(D35-$D$34-$AA$41)))/(2*$AA$40)</f>
        <v>2.8447784813972992</v>
      </c>
      <c r="G35">
        <f t="shared" si="8"/>
        <v>1.008412456707835</v>
      </c>
      <c r="H35" s="2">
        <v>52</v>
      </c>
      <c r="N35" t="e">
        <f t="shared" si="3"/>
        <v>#DIV/0!</v>
      </c>
      <c r="O35" t="e">
        <f t="shared" si="4"/>
        <v>#DIV/0!</v>
      </c>
      <c r="P35" t="e">
        <f t="shared" si="1"/>
        <v>#DIV/0!</v>
      </c>
      <c r="V35" t="e">
        <f t="shared" si="5"/>
        <v>#DIV/0!</v>
      </c>
      <c r="W35" t="e">
        <f t="shared" si="6"/>
        <v>#DIV/0!</v>
      </c>
      <c r="AA35" t="s">
        <v>44</v>
      </c>
    </row>
    <row r="36" spans="3:27" x14ac:dyDescent="0.25">
      <c r="D36">
        <f>'G-K Visc. (Const Box)'!S36</f>
        <v>68.938000000000002</v>
      </c>
      <c r="E36">
        <f>(-1+SQRT(1-4*$AA$40*(D36-$D$34-$AA$41)))/(2*$AA$40)</f>
        <v>2.7002657527562151</v>
      </c>
      <c r="G36">
        <f t="shared" si="8"/>
        <v>1.0278050039522162</v>
      </c>
      <c r="H36" s="2">
        <v>53</v>
      </c>
      <c r="N36" t="e">
        <f t="shared" si="3"/>
        <v>#DIV/0!</v>
      </c>
      <c r="O36" t="e">
        <f t="shared" si="4"/>
        <v>#DIV/0!</v>
      </c>
      <c r="P36" t="e">
        <f t="shared" si="1"/>
        <v>#DIV/0!</v>
      </c>
      <c r="V36" t="e">
        <f t="shared" si="5"/>
        <v>#DIV/0!</v>
      </c>
      <c r="W36" t="e">
        <f t="shared" si="6"/>
        <v>#DIV/0!</v>
      </c>
      <c r="Z36" t="s">
        <v>42</v>
      </c>
      <c r="AA36" t="s">
        <v>46</v>
      </c>
    </row>
    <row r="37" spans="3:27" x14ac:dyDescent="0.25">
      <c r="AA37" t="s">
        <v>47</v>
      </c>
    </row>
    <row r="38" spans="3:27" x14ac:dyDescent="0.25">
      <c r="AA38" t="s">
        <v>48</v>
      </c>
    </row>
    <row r="39" spans="3:27" x14ac:dyDescent="0.25">
      <c r="G39" t="s">
        <v>17</v>
      </c>
      <c r="H39" t="s">
        <v>31</v>
      </c>
      <c r="I39" t="s">
        <v>36</v>
      </c>
      <c r="J39" t="s">
        <v>34</v>
      </c>
    </row>
    <row r="40" spans="3:27" x14ac:dyDescent="0.25">
      <c r="I40" t="e">
        <f>H40/$H$40</f>
        <v>#DIV/0!</v>
      </c>
      <c r="J40">
        <f>(1-G40/$I$51)^(-2)*(1-0.4*G40/$I$51+0.341*(G40/$I$51)^2)</f>
        <v>1</v>
      </c>
      <c r="Z40" t="s">
        <v>50</v>
      </c>
      <c r="AA40">
        <f>25*0.100108</f>
        <v>2.5026999999999999</v>
      </c>
    </row>
    <row r="41" spans="3:27" x14ac:dyDescent="0.25">
      <c r="I41" t="e">
        <f t="shared" ref="I41:I47" si="9">H41/$H$40</f>
        <v>#DIV/0!</v>
      </c>
      <c r="J41">
        <f t="shared" ref="J41:J47" si="10">(1-G41/$I$51)^(-2)*(1-0.4*G41/$I$51+0.341*(G41/$I$51)^2)</f>
        <v>1</v>
      </c>
      <c r="Z41" t="s">
        <v>51</v>
      </c>
      <c r="AA41">
        <f>E34+AA40*E34^2</f>
        <v>24.934540466392313</v>
      </c>
    </row>
    <row r="42" spans="3:27" x14ac:dyDescent="0.25">
      <c r="I42" t="e">
        <f t="shared" si="9"/>
        <v>#DIV/0!</v>
      </c>
      <c r="J42">
        <f t="shared" si="10"/>
        <v>1</v>
      </c>
    </row>
    <row r="43" spans="3:27" x14ac:dyDescent="0.25">
      <c r="I43" t="e">
        <f t="shared" si="9"/>
        <v>#DIV/0!</v>
      </c>
      <c r="J43">
        <f t="shared" si="10"/>
        <v>1</v>
      </c>
    </row>
    <row r="44" spans="3:27" x14ac:dyDescent="0.25">
      <c r="I44" t="e">
        <f t="shared" si="9"/>
        <v>#DIV/0!</v>
      </c>
      <c r="J44">
        <f t="shared" si="10"/>
        <v>1</v>
      </c>
    </row>
    <row r="45" spans="3:27" x14ac:dyDescent="0.25">
      <c r="I45" t="e">
        <f t="shared" si="9"/>
        <v>#DIV/0!</v>
      </c>
      <c r="J45">
        <f t="shared" si="10"/>
        <v>1</v>
      </c>
    </row>
    <row r="46" spans="3:27" x14ac:dyDescent="0.25">
      <c r="I46" t="e">
        <f t="shared" si="9"/>
        <v>#DIV/0!</v>
      </c>
      <c r="J46">
        <f t="shared" si="10"/>
        <v>1</v>
      </c>
    </row>
    <row r="47" spans="3:27" x14ac:dyDescent="0.25">
      <c r="I47" t="e">
        <f t="shared" si="9"/>
        <v>#DIV/0!</v>
      </c>
      <c r="J47">
        <f t="shared" si="10"/>
        <v>1</v>
      </c>
    </row>
    <row r="50" spans="8:9" x14ac:dyDescent="0.25">
      <c r="H50" t="s">
        <v>35</v>
      </c>
      <c r="I50" t="e">
        <f>SUMXMY2(I40:I47,J40:J47)</f>
        <v>#DIV/0!</v>
      </c>
    </row>
    <row r="51" spans="8:9" x14ac:dyDescent="0.25">
      <c r="H51" t="s">
        <v>37</v>
      </c>
      <c r="I51">
        <v>0.95218633605052683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G-K Visc. (Const Box)</vt:lpstr>
      <vt:lpstr>G-K Visc. (Const P)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2016-07-08T03:50:16Z</dcterms:created>
  <dcterms:modified xsi:type="dcterms:W3CDTF">2016-07-19T09:03:55Z</dcterms:modified>
</cp:coreProperties>
</file>