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i\Desktop\C Codes\"/>
    </mc:Choice>
  </mc:AlternateContent>
  <bookViews>
    <workbookView xWindow="0" yWindow="0" windowWidth="20490" windowHeight="7650" activeTab="2"/>
  </bookViews>
  <sheets>
    <sheet name="Particles" sheetId="11" r:id="rId1"/>
    <sheet name="Particles 5x E_CC" sheetId="7" r:id="rId2"/>
    <sheet name="Particles 10x Time" sheetId="6" r:id="rId3"/>
  </sheets>
  <externalReferences>
    <externalReference r:id="rId4"/>
  </externalReferences>
  <definedNames>
    <definedName name="solver_adj" localSheetId="0" hidden="1">Particles!$J$58</definedName>
    <definedName name="solver_adj" localSheetId="2" hidden="1">'Particles 10x Time'!$J$58:$J$60</definedName>
    <definedName name="solver_adj" localSheetId="1" hidden="1">'Particles 5x E_CC'!$J$58:$J$60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0" hidden="1">Particles!$J$58</definedName>
    <definedName name="solver_lhs1" localSheetId="2" hidden="1">'Particles 10x Time'!$J$58</definedName>
    <definedName name="solver_lhs1" localSheetId="1" hidden="1">'Particles 5x E_CC'!$J$58</definedName>
    <definedName name="solver_lhs2" localSheetId="0" hidden="1">Particles!$J$58</definedName>
    <definedName name="solver_lhs2" localSheetId="2" hidden="1">'Particles 10x Time'!$J$58</definedName>
    <definedName name="solver_lhs2" localSheetId="1" hidden="1">'Particles 5x E_CC'!$J$58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1</definedName>
    <definedName name="solver_num" localSheetId="2" hidden="1">0</definedName>
    <definedName name="solver_num" localSheetId="1" hidden="1">1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Particles!$J$57</definedName>
    <definedName name="solver_opt" localSheetId="2" hidden="1">'Particles 10x Time'!$J$57</definedName>
    <definedName name="solver_opt" localSheetId="1" hidden="1">'Particles 5x E_CC'!$J$57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1</definedName>
    <definedName name="solver_rbv" localSheetId="2" hidden="1">1</definedName>
    <definedName name="solver_rbv" localSheetId="1" hidden="1">1</definedName>
    <definedName name="solver_rel1" localSheetId="0" hidden="1">3</definedName>
    <definedName name="solver_rel1" localSheetId="2" hidden="1">3</definedName>
    <definedName name="solver_rel1" localSheetId="1" hidden="1">3</definedName>
    <definedName name="solver_rel2" localSheetId="0" hidden="1">3</definedName>
    <definedName name="solver_rel2" localSheetId="2" hidden="1">3</definedName>
    <definedName name="solver_rel2" localSheetId="1" hidden="1">3</definedName>
    <definedName name="solver_rhs1" localSheetId="0" hidden="1">0.01</definedName>
    <definedName name="solver_rhs1" localSheetId="2" hidden="1">0.5</definedName>
    <definedName name="solver_rhs1" localSheetId="1" hidden="1">0.01</definedName>
    <definedName name="solver_rhs2" localSheetId="0" hidden="1">0.5</definedName>
    <definedName name="solver_rhs2" localSheetId="2" hidden="1">0.5</definedName>
    <definedName name="solver_rhs2" localSheetId="1" hidden="1">0.5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1</definedName>
    <definedName name="solver_scl" localSheetId="2" hidden="1">1</definedName>
    <definedName name="solver_scl" localSheetId="1" hidden="1">1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1" l="1"/>
  <c r="K2" i="11"/>
  <c r="L2" i="11"/>
  <c r="M2" i="11"/>
  <c r="S2" i="11"/>
  <c r="T2" i="11"/>
  <c r="D3" i="11"/>
  <c r="K3" i="11"/>
  <c r="L3" i="11" s="1"/>
  <c r="E40" i="11" s="1"/>
  <c r="M3" i="11"/>
  <c r="S3" i="11"/>
  <c r="T3" i="11"/>
  <c r="D4" i="11"/>
  <c r="K4" i="11"/>
  <c r="L4" i="11"/>
  <c r="E41" i="11" s="1"/>
  <c r="M4" i="11"/>
  <c r="S4" i="11"/>
  <c r="T4" i="11"/>
  <c r="D5" i="11"/>
  <c r="K5" i="11"/>
  <c r="L5" i="11" s="1"/>
  <c r="E42" i="11" s="1"/>
  <c r="M5" i="11"/>
  <c r="S5" i="11"/>
  <c r="T5" i="11"/>
  <c r="D6" i="11"/>
  <c r="K6" i="11"/>
  <c r="L6" i="11"/>
  <c r="M6" i="11"/>
  <c r="S6" i="11"/>
  <c r="T6" i="11"/>
  <c r="D7" i="11"/>
  <c r="K7" i="11"/>
  <c r="L7" i="11" s="1"/>
  <c r="E44" i="11" s="1"/>
  <c r="M7" i="11"/>
  <c r="S7" i="11"/>
  <c r="T7" i="11"/>
  <c r="D8" i="11"/>
  <c r="K8" i="11"/>
  <c r="L8" i="11"/>
  <c r="E45" i="11" s="1"/>
  <c r="M8" i="11"/>
  <c r="S8" i="11"/>
  <c r="T8" i="11"/>
  <c r="D9" i="11"/>
  <c r="K9" i="11"/>
  <c r="L9" i="11" s="1"/>
  <c r="E46" i="11" s="1"/>
  <c r="M9" i="11"/>
  <c r="S9" i="11"/>
  <c r="T9" i="11"/>
  <c r="D10" i="11"/>
  <c r="K10" i="11"/>
  <c r="L10" i="11"/>
  <c r="M10" i="11"/>
  <c r="S10" i="11"/>
  <c r="T10" i="11"/>
  <c r="D11" i="11"/>
  <c r="K11" i="11"/>
  <c r="L11" i="11" s="1"/>
  <c r="E48" i="11" s="1"/>
  <c r="M11" i="11"/>
  <c r="S11" i="11"/>
  <c r="T11" i="11"/>
  <c r="D12" i="11"/>
  <c r="K12" i="11"/>
  <c r="L12" i="11"/>
  <c r="E49" i="11" s="1"/>
  <c r="M12" i="11"/>
  <c r="S12" i="11"/>
  <c r="T12" i="11"/>
  <c r="D13" i="11"/>
  <c r="K13" i="11"/>
  <c r="L13" i="11" s="1"/>
  <c r="E50" i="11" s="1"/>
  <c r="M13" i="11"/>
  <c r="S13" i="11"/>
  <c r="T13" i="11"/>
  <c r="D14" i="11"/>
  <c r="K14" i="11"/>
  <c r="L14" i="11"/>
  <c r="M14" i="11"/>
  <c r="S14" i="11"/>
  <c r="T14" i="11"/>
  <c r="D15" i="11"/>
  <c r="K15" i="11"/>
  <c r="L15" i="11" s="1"/>
  <c r="E52" i="11" s="1"/>
  <c r="M15" i="11"/>
  <c r="S15" i="11"/>
  <c r="T15" i="11"/>
  <c r="D16" i="11"/>
  <c r="K16" i="11"/>
  <c r="L16" i="11"/>
  <c r="E53" i="11" s="1"/>
  <c r="M16" i="11"/>
  <c r="S16" i="11"/>
  <c r="T16" i="11"/>
  <c r="B17" i="11"/>
  <c r="D17" i="11"/>
  <c r="K17" i="11"/>
  <c r="L17" i="11"/>
  <c r="M17" i="11"/>
  <c r="S17" i="11"/>
  <c r="T17" i="11"/>
  <c r="D18" i="11"/>
  <c r="K18" i="11"/>
  <c r="L18" i="11"/>
  <c r="M18" i="11"/>
  <c r="S18" i="11"/>
  <c r="T18" i="11"/>
  <c r="D19" i="11"/>
  <c r="K19" i="11"/>
  <c r="L19" i="11"/>
  <c r="M19" i="11"/>
  <c r="S19" i="11"/>
  <c r="T19" i="11"/>
  <c r="D20" i="11"/>
  <c r="K20" i="11"/>
  <c r="L20" i="11"/>
  <c r="E57" i="11" s="1"/>
  <c r="M20" i="11"/>
  <c r="S20" i="11"/>
  <c r="T20" i="11"/>
  <c r="D21" i="11"/>
  <c r="K21" i="11"/>
  <c r="L21" i="11" s="1"/>
  <c r="E58" i="11" s="1"/>
  <c r="M21" i="11"/>
  <c r="S21" i="11"/>
  <c r="T21" i="11"/>
  <c r="D22" i="11"/>
  <c r="K22" i="11"/>
  <c r="L22" i="11"/>
  <c r="E59" i="11" s="1"/>
  <c r="M22" i="11"/>
  <c r="S22" i="11"/>
  <c r="T22" i="11"/>
  <c r="D23" i="11"/>
  <c r="K23" i="11"/>
  <c r="L23" i="11" s="1"/>
  <c r="E60" i="11" s="1"/>
  <c r="M23" i="11"/>
  <c r="S23" i="11"/>
  <c r="T23" i="11"/>
  <c r="D24" i="11"/>
  <c r="K24" i="11"/>
  <c r="L24" i="11"/>
  <c r="E61" i="11" s="1"/>
  <c r="M24" i="11"/>
  <c r="S24" i="11"/>
  <c r="T24" i="11"/>
  <c r="D25" i="11"/>
  <c r="K25" i="11"/>
  <c r="L25" i="11" s="1"/>
  <c r="E62" i="11" s="1"/>
  <c r="M25" i="11"/>
  <c r="S25" i="11"/>
  <c r="T25" i="11"/>
  <c r="D26" i="11"/>
  <c r="K26" i="11"/>
  <c r="L26" i="11"/>
  <c r="E63" i="11" s="1"/>
  <c r="M26" i="11"/>
  <c r="S26" i="11"/>
  <c r="T26" i="11"/>
  <c r="D27" i="11"/>
  <c r="K27" i="11"/>
  <c r="L27" i="11" s="1"/>
  <c r="E64" i="11" s="1"/>
  <c r="M27" i="11"/>
  <c r="S27" i="11"/>
  <c r="T27" i="11"/>
  <c r="D28" i="11"/>
  <c r="K28" i="11"/>
  <c r="L28" i="11"/>
  <c r="E65" i="11" s="1"/>
  <c r="M28" i="11"/>
  <c r="S28" i="11"/>
  <c r="T28" i="11"/>
  <c r="D29" i="11"/>
  <c r="K29" i="11"/>
  <c r="L29" i="11" s="1"/>
  <c r="E66" i="11" s="1"/>
  <c r="M29" i="11"/>
  <c r="S29" i="11"/>
  <c r="T29" i="11"/>
  <c r="D30" i="11"/>
  <c r="K30" i="11"/>
  <c r="L30" i="11"/>
  <c r="E67" i="11" s="1"/>
  <c r="M30" i="11"/>
  <c r="S30" i="11"/>
  <c r="T30" i="11"/>
  <c r="D31" i="11"/>
  <c r="K31" i="11"/>
  <c r="L31" i="11" s="1"/>
  <c r="E68" i="11" s="1"/>
  <c r="M31" i="11"/>
  <c r="S31" i="11"/>
  <c r="T31" i="11"/>
  <c r="D32" i="11"/>
  <c r="K32" i="11"/>
  <c r="L32" i="11"/>
  <c r="E69" i="11" s="1"/>
  <c r="M32" i="11"/>
  <c r="S32" i="11"/>
  <c r="T32" i="11"/>
  <c r="D33" i="11"/>
  <c r="K33" i="11"/>
  <c r="L33" i="11" s="1"/>
  <c r="E70" i="11" s="1"/>
  <c r="M33" i="11"/>
  <c r="S33" i="11"/>
  <c r="T33" i="11"/>
  <c r="D34" i="11"/>
  <c r="K34" i="11"/>
  <c r="L34" i="11"/>
  <c r="E71" i="11" s="1"/>
  <c r="M34" i="11"/>
  <c r="S34" i="11"/>
  <c r="T34" i="11"/>
  <c r="D35" i="11"/>
  <c r="K35" i="11"/>
  <c r="L35" i="11" s="1"/>
  <c r="E72" i="11" s="1"/>
  <c r="M35" i="11"/>
  <c r="S35" i="11"/>
  <c r="T35" i="11"/>
  <c r="D36" i="11"/>
  <c r="K36" i="11"/>
  <c r="L36" i="11"/>
  <c r="E73" i="11" s="1"/>
  <c r="M36" i="11"/>
  <c r="S36" i="11"/>
  <c r="T36" i="11"/>
  <c r="E39" i="11"/>
  <c r="F39" i="11"/>
  <c r="G39" i="11"/>
  <c r="F40" i="11"/>
  <c r="G40" i="11"/>
  <c r="F41" i="11"/>
  <c r="G41" i="11"/>
  <c r="F42" i="11"/>
  <c r="G42" i="11"/>
  <c r="E43" i="11"/>
  <c r="F43" i="11"/>
  <c r="G43" i="11"/>
  <c r="F44" i="11"/>
  <c r="G44" i="11"/>
  <c r="F45" i="11"/>
  <c r="G45" i="11"/>
  <c r="F46" i="11"/>
  <c r="G46" i="11"/>
  <c r="E47" i="11"/>
  <c r="F47" i="11"/>
  <c r="G47" i="11"/>
  <c r="F48" i="11"/>
  <c r="G48" i="11"/>
  <c r="F49" i="11"/>
  <c r="G49" i="11"/>
  <c r="F50" i="11"/>
  <c r="G50" i="11"/>
  <c r="E51" i="11"/>
  <c r="F51" i="11"/>
  <c r="G51" i="11"/>
  <c r="F52" i="11"/>
  <c r="G52" i="11"/>
  <c r="F53" i="11"/>
  <c r="G53" i="11"/>
  <c r="E54" i="11"/>
  <c r="F54" i="11"/>
  <c r="G54" i="11"/>
  <c r="E55" i="11"/>
  <c r="F55" i="11"/>
  <c r="G55" i="11"/>
  <c r="E56" i="11"/>
  <c r="F56" i="11"/>
  <c r="G56" i="11"/>
  <c r="F57" i="11"/>
  <c r="G57" i="11"/>
  <c r="F58" i="11"/>
  <c r="G58" i="11"/>
  <c r="F59" i="11"/>
  <c r="G59" i="11"/>
  <c r="F60" i="11"/>
  <c r="G60" i="11"/>
  <c r="F61" i="11"/>
  <c r="G61" i="11"/>
  <c r="F62" i="11"/>
  <c r="G62" i="11"/>
  <c r="F63" i="11"/>
  <c r="G63" i="11"/>
  <c r="F64" i="11"/>
  <c r="G64" i="11"/>
  <c r="F65" i="11"/>
  <c r="G65" i="11"/>
  <c r="F66" i="11"/>
  <c r="G66" i="11"/>
  <c r="F67" i="11"/>
  <c r="G67" i="11"/>
  <c r="F68" i="11"/>
  <c r="G68" i="11"/>
  <c r="F69" i="11"/>
  <c r="G69" i="11"/>
  <c r="F70" i="11"/>
  <c r="G70" i="11"/>
  <c r="F71" i="11"/>
  <c r="G71" i="11"/>
  <c r="F72" i="11"/>
  <c r="G72" i="11"/>
  <c r="F73" i="11"/>
  <c r="G73" i="11"/>
  <c r="J57" i="11" l="1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3" i="7"/>
  <c r="M29" i="7"/>
  <c r="M25" i="7"/>
  <c r="M21" i="7"/>
  <c r="M17" i="7"/>
  <c r="G55" i="7"/>
  <c r="F55" i="7"/>
  <c r="G54" i="7"/>
  <c r="F54" i="7"/>
  <c r="G53" i="7"/>
  <c r="F53" i="7"/>
  <c r="G52" i="7"/>
  <c r="F52" i="7"/>
  <c r="G51" i="7"/>
  <c r="F51" i="7"/>
  <c r="G50" i="7"/>
  <c r="F50" i="7"/>
  <c r="G49" i="7"/>
  <c r="F49" i="7"/>
  <c r="G48" i="7"/>
  <c r="F48" i="7"/>
  <c r="G47" i="7"/>
  <c r="F47" i="7"/>
  <c r="G46" i="7"/>
  <c r="F46" i="7"/>
  <c r="G45" i="7"/>
  <c r="F45" i="7"/>
  <c r="G44" i="7"/>
  <c r="F44" i="7"/>
  <c r="G43" i="7"/>
  <c r="F43" i="7"/>
  <c r="G42" i="7"/>
  <c r="F42" i="7"/>
  <c r="G41" i="7"/>
  <c r="F41" i="7"/>
  <c r="G40" i="7"/>
  <c r="F40" i="7"/>
  <c r="G39" i="7"/>
  <c r="F39" i="7"/>
  <c r="T36" i="7"/>
  <c r="S36" i="7"/>
  <c r="M36" i="7"/>
  <c r="K36" i="7"/>
  <c r="D36" i="7"/>
  <c r="T35" i="7"/>
  <c r="S35" i="7"/>
  <c r="M35" i="7"/>
  <c r="K35" i="7"/>
  <c r="D35" i="7"/>
  <c r="T34" i="7"/>
  <c r="S34" i="7"/>
  <c r="M34" i="7"/>
  <c r="K34" i="7"/>
  <c r="D34" i="7"/>
  <c r="T33" i="7"/>
  <c r="S33" i="7"/>
  <c r="K33" i="7"/>
  <c r="D33" i="7"/>
  <c r="T32" i="7"/>
  <c r="S32" i="7"/>
  <c r="M32" i="7"/>
  <c r="K32" i="7"/>
  <c r="D32" i="7"/>
  <c r="T31" i="7"/>
  <c r="S31" i="7"/>
  <c r="M31" i="7"/>
  <c r="K31" i="7"/>
  <c r="D31" i="7"/>
  <c r="T30" i="7"/>
  <c r="S30" i="7"/>
  <c r="M30" i="7"/>
  <c r="K30" i="7"/>
  <c r="D30" i="7"/>
  <c r="T29" i="7"/>
  <c r="S29" i="7"/>
  <c r="K29" i="7"/>
  <c r="D29" i="7"/>
  <c r="T28" i="7"/>
  <c r="S28" i="7"/>
  <c r="M28" i="7"/>
  <c r="K28" i="7"/>
  <c r="D28" i="7"/>
  <c r="T27" i="7"/>
  <c r="S27" i="7"/>
  <c r="M27" i="7"/>
  <c r="K27" i="7"/>
  <c r="D27" i="7"/>
  <c r="T26" i="7"/>
  <c r="S26" i="7"/>
  <c r="M26" i="7"/>
  <c r="K26" i="7"/>
  <c r="D26" i="7"/>
  <c r="T25" i="7"/>
  <c r="S25" i="7"/>
  <c r="K25" i="7"/>
  <c r="D25" i="7"/>
  <c r="T24" i="7"/>
  <c r="S24" i="7"/>
  <c r="M24" i="7"/>
  <c r="K24" i="7"/>
  <c r="D24" i="7"/>
  <c r="T23" i="7"/>
  <c r="S23" i="7"/>
  <c r="M23" i="7"/>
  <c r="K23" i="7"/>
  <c r="D23" i="7"/>
  <c r="T22" i="7"/>
  <c r="S22" i="7"/>
  <c r="M22" i="7"/>
  <c r="K22" i="7"/>
  <c r="D22" i="7"/>
  <c r="T21" i="7"/>
  <c r="S21" i="7"/>
  <c r="K21" i="7"/>
  <c r="D21" i="7"/>
  <c r="T20" i="7"/>
  <c r="S20" i="7"/>
  <c r="M20" i="7"/>
  <c r="K20" i="7"/>
  <c r="D20" i="7"/>
  <c r="T19" i="7"/>
  <c r="S19" i="7"/>
  <c r="M19" i="7"/>
  <c r="K19" i="7"/>
  <c r="D19" i="7"/>
  <c r="T18" i="7"/>
  <c r="S18" i="7"/>
  <c r="M18" i="7"/>
  <c r="K18" i="7"/>
  <c r="D18" i="7"/>
  <c r="T17" i="7"/>
  <c r="S17" i="7"/>
  <c r="K17" i="7"/>
  <c r="D17" i="7"/>
  <c r="B17" i="7"/>
  <c r="T16" i="7"/>
  <c r="S16" i="7"/>
  <c r="M16" i="7"/>
  <c r="K16" i="7"/>
  <c r="D16" i="7"/>
  <c r="T15" i="7"/>
  <c r="S15" i="7"/>
  <c r="M15" i="7"/>
  <c r="K15" i="7"/>
  <c r="D15" i="7"/>
  <c r="T14" i="7"/>
  <c r="S14" i="7"/>
  <c r="M14" i="7"/>
  <c r="K14" i="7"/>
  <c r="D14" i="7"/>
  <c r="T13" i="7"/>
  <c r="S13" i="7"/>
  <c r="M13" i="7"/>
  <c r="K13" i="7"/>
  <c r="D13" i="7"/>
  <c r="T12" i="7"/>
  <c r="S12" i="7"/>
  <c r="M12" i="7"/>
  <c r="K12" i="7"/>
  <c r="D12" i="7"/>
  <c r="T11" i="7"/>
  <c r="S11" i="7"/>
  <c r="M11" i="7"/>
  <c r="K11" i="7"/>
  <c r="D11" i="7"/>
  <c r="T10" i="7"/>
  <c r="S10" i="7"/>
  <c r="M10" i="7"/>
  <c r="K10" i="7"/>
  <c r="D10" i="7"/>
  <c r="T9" i="7"/>
  <c r="S9" i="7"/>
  <c r="M9" i="7"/>
  <c r="K9" i="7"/>
  <c r="D9" i="7"/>
  <c r="T8" i="7"/>
  <c r="S8" i="7"/>
  <c r="M8" i="7"/>
  <c r="K8" i="7"/>
  <c r="D8" i="7"/>
  <c r="T7" i="7"/>
  <c r="S7" i="7"/>
  <c r="M7" i="7"/>
  <c r="K7" i="7"/>
  <c r="D7" i="7"/>
  <c r="T6" i="7"/>
  <c r="S6" i="7"/>
  <c r="M6" i="7"/>
  <c r="K6" i="7"/>
  <c r="D6" i="7"/>
  <c r="T5" i="7"/>
  <c r="S5" i="7"/>
  <c r="M5" i="7"/>
  <c r="K5" i="7"/>
  <c r="D5" i="7"/>
  <c r="T4" i="7"/>
  <c r="S4" i="7"/>
  <c r="M4" i="7"/>
  <c r="K4" i="7"/>
  <c r="D4" i="7"/>
  <c r="T3" i="7"/>
  <c r="S3" i="7"/>
  <c r="M3" i="7"/>
  <c r="K3" i="7"/>
  <c r="D3" i="7"/>
  <c r="T2" i="7"/>
  <c r="S2" i="7"/>
  <c r="M2" i="7"/>
  <c r="K2" i="7"/>
  <c r="D2" i="7"/>
  <c r="J57" i="7" l="1"/>
  <c r="L16" i="7"/>
  <c r="L6" i="7"/>
  <c r="L2" i="7"/>
  <c r="L4" i="7"/>
  <c r="L8" i="7"/>
  <c r="L20" i="7"/>
  <c r="L24" i="7"/>
  <c r="L28" i="7"/>
  <c r="L36" i="7"/>
  <c r="L10" i="7"/>
  <c r="L9" i="7"/>
  <c r="L18" i="7"/>
  <c r="L21" i="7"/>
  <c r="L26" i="7"/>
  <c r="L29" i="7"/>
  <c r="L34" i="7"/>
  <c r="L7" i="7"/>
  <c r="L13" i="7"/>
  <c r="L19" i="7"/>
  <c r="L27" i="7"/>
  <c r="L32" i="7"/>
  <c r="L35" i="7"/>
  <c r="L5" i="7"/>
  <c r="L17" i="7"/>
  <c r="L22" i="7"/>
  <c r="L25" i="7"/>
  <c r="L30" i="7"/>
  <c r="L33" i="7"/>
  <c r="L3" i="7"/>
  <c r="L11" i="7"/>
  <c r="L15" i="7"/>
  <c r="L23" i="7"/>
  <c r="L31" i="7"/>
  <c r="L12" i="7"/>
  <c r="L14" i="7"/>
  <c r="F81" i="6" l="1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T36" i="6"/>
  <c r="S36" i="6"/>
  <c r="K36" i="6"/>
  <c r="D36" i="6"/>
  <c r="T35" i="6"/>
  <c r="S35" i="6"/>
  <c r="K35" i="6"/>
  <c r="D35" i="6"/>
  <c r="T34" i="6"/>
  <c r="S34" i="6"/>
  <c r="K34" i="6"/>
  <c r="D34" i="6"/>
  <c r="T33" i="6"/>
  <c r="S33" i="6"/>
  <c r="K33" i="6"/>
  <c r="D33" i="6"/>
  <c r="T32" i="6"/>
  <c r="S32" i="6"/>
  <c r="K32" i="6"/>
  <c r="D32" i="6"/>
  <c r="T31" i="6"/>
  <c r="S31" i="6"/>
  <c r="K31" i="6"/>
  <c r="D31" i="6"/>
  <c r="T30" i="6"/>
  <c r="S30" i="6"/>
  <c r="K30" i="6"/>
  <c r="D30" i="6"/>
  <c r="T29" i="6"/>
  <c r="S29" i="6"/>
  <c r="K29" i="6"/>
  <c r="D29" i="6"/>
  <c r="T28" i="6"/>
  <c r="S28" i="6"/>
  <c r="K28" i="6"/>
  <c r="D28" i="6"/>
  <c r="T27" i="6"/>
  <c r="S27" i="6"/>
  <c r="K27" i="6"/>
  <c r="D27" i="6"/>
  <c r="T26" i="6"/>
  <c r="S26" i="6"/>
  <c r="K26" i="6"/>
  <c r="D26" i="6"/>
  <c r="T25" i="6"/>
  <c r="S25" i="6"/>
  <c r="K25" i="6"/>
  <c r="D25" i="6"/>
  <c r="T24" i="6"/>
  <c r="S24" i="6"/>
  <c r="K24" i="6"/>
  <c r="D24" i="6"/>
  <c r="T23" i="6"/>
  <c r="S23" i="6"/>
  <c r="K23" i="6"/>
  <c r="D23" i="6"/>
  <c r="T22" i="6"/>
  <c r="S22" i="6"/>
  <c r="K22" i="6"/>
  <c r="D22" i="6"/>
  <c r="T21" i="6"/>
  <c r="S21" i="6"/>
  <c r="K21" i="6"/>
  <c r="D21" i="6"/>
  <c r="T20" i="6"/>
  <c r="S20" i="6"/>
  <c r="K20" i="6"/>
  <c r="D20" i="6"/>
  <c r="T19" i="6"/>
  <c r="S19" i="6"/>
  <c r="K19" i="6"/>
  <c r="D19" i="6"/>
  <c r="T18" i="6"/>
  <c r="S18" i="6"/>
  <c r="K18" i="6"/>
  <c r="D18" i="6"/>
  <c r="T17" i="6"/>
  <c r="S17" i="6"/>
  <c r="K17" i="6"/>
  <c r="D17" i="6"/>
  <c r="B17" i="6"/>
  <c r="T16" i="6"/>
  <c r="S16" i="6"/>
  <c r="K16" i="6"/>
  <c r="D16" i="6"/>
  <c r="T15" i="6"/>
  <c r="S15" i="6"/>
  <c r="K15" i="6"/>
  <c r="D15" i="6"/>
  <c r="T14" i="6"/>
  <c r="S14" i="6"/>
  <c r="K14" i="6"/>
  <c r="D14" i="6"/>
  <c r="T13" i="6"/>
  <c r="S13" i="6"/>
  <c r="K13" i="6"/>
  <c r="D13" i="6"/>
  <c r="T12" i="6"/>
  <c r="S12" i="6"/>
  <c r="K12" i="6"/>
  <c r="D12" i="6"/>
  <c r="T11" i="6"/>
  <c r="S11" i="6"/>
  <c r="K11" i="6"/>
  <c r="D11" i="6"/>
  <c r="T10" i="6"/>
  <c r="S10" i="6"/>
  <c r="K10" i="6"/>
  <c r="D10" i="6"/>
  <c r="T9" i="6"/>
  <c r="S9" i="6"/>
  <c r="K9" i="6"/>
  <c r="D9" i="6"/>
  <c r="T8" i="6"/>
  <c r="S8" i="6"/>
  <c r="K8" i="6"/>
  <c r="D8" i="6"/>
  <c r="T7" i="6"/>
  <c r="S7" i="6"/>
  <c r="K7" i="6"/>
  <c r="D7" i="6"/>
  <c r="T6" i="6"/>
  <c r="S6" i="6"/>
  <c r="K6" i="6"/>
  <c r="D6" i="6"/>
  <c r="T5" i="6"/>
  <c r="S5" i="6"/>
  <c r="K5" i="6"/>
  <c r="D5" i="6"/>
  <c r="T4" i="6"/>
  <c r="S4" i="6"/>
  <c r="K4" i="6"/>
  <c r="D4" i="6"/>
  <c r="T3" i="6"/>
  <c r="S3" i="6"/>
  <c r="K3" i="6"/>
  <c r="D3" i="6"/>
  <c r="K2" i="6"/>
  <c r="D2" i="6"/>
  <c r="L17" i="6" l="1"/>
  <c r="L21" i="6"/>
  <c r="L3" i="6"/>
  <c r="E40" i="6" s="1"/>
  <c r="J57" i="6" s="1"/>
  <c r="L13" i="6"/>
  <c r="E50" i="6" s="1"/>
  <c r="L24" i="6"/>
  <c r="L4" i="6"/>
  <c r="L16" i="6"/>
  <c r="L28" i="6"/>
  <c r="E65" i="6" s="1"/>
  <c r="L5" i="6"/>
  <c r="L19" i="6"/>
  <c r="L2" i="6"/>
  <c r="E39" i="6" s="1"/>
  <c r="L6" i="6"/>
  <c r="E43" i="6" s="1"/>
  <c r="L22" i="6"/>
  <c r="E41" i="6"/>
  <c r="L7" i="6"/>
  <c r="L8" i="6"/>
  <c r="L9" i="6"/>
  <c r="L10" i="6"/>
  <c r="L11" i="6"/>
  <c r="E48" i="6" s="1"/>
  <c r="L12" i="6"/>
  <c r="L14" i="6"/>
  <c r="L15" i="6"/>
  <c r="S2" i="6"/>
  <c r="L18" i="6"/>
  <c r="L20" i="6"/>
  <c r="L23" i="6"/>
  <c r="L25" i="6"/>
  <c r="E62" i="6" s="1"/>
  <c r="L26" i="6"/>
  <c r="L27" i="6"/>
  <c r="L29" i="6"/>
  <c r="L30" i="6"/>
  <c r="E67" i="6" s="1"/>
  <c r="L31" i="6"/>
  <c r="L32" i="6"/>
  <c r="L33" i="6"/>
  <c r="E70" i="6" s="1"/>
  <c r="L34" i="6"/>
  <c r="E71" i="6" s="1"/>
  <c r="L35" i="6"/>
  <c r="L36" i="6"/>
  <c r="E52" i="6"/>
  <c r="E53" i="6"/>
  <c r="E64" i="6"/>
  <c r="E47" i="6"/>
  <c r="E51" i="6"/>
  <c r="E56" i="6"/>
  <c r="E72" i="6"/>
  <c r="E45" i="6"/>
  <c r="E60" i="6"/>
  <c r="E68" i="6"/>
  <c r="E57" i="6"/>
  <c r="E61" i="6"/>
  <c r="E69" i="6"/>
  <c r="E73" i="6"/>
  <c r="E49" i="6"/>
  <c r="E54" i="6"/>
  <c r="E58" i="6"/>
  <c r="E66" i="6"/>
  <c r="E55" i="6"/>
  <c r="E59" i="6"/>
  <c r="E63" i="6"/>
  <c r="E42" i="6"/>
  <c r="E44" i="6"/>
  <c r="E46" i="6"/>
  <c r="T2" i="6" l="1"/>
</calcChain>
</file>

<file path=xl/sharedStrings.xml><?xml version="1.0" encoding="utf-8"?>
<sst xmlns="http://schemas.openxmlformats.org/spreadsheetml/2006/main" count="125" uniqueCount="46">
  <si>
    <t>1. N_WATER</t>
  </si>
  <si>
    <t>2. N_PARTICLES</t>
  </si>
  <si>
    <t>3. N_STEPS</t>
  </si>
  <si>
    <t>4. TIME_STEP</t>
  </si>
  <si>
    <t>5. BOX_SIZE</t>
  </si>
  <si>
    <t>6. V_SHEAR</t>
  </si>
  <si>
    <t>7. DAMP_CONST</t>
  </si>
  <si>
    <t>8. SPRING_CONST</t>
  </si>
  <si>
    <t>9. M_PARTICLE</t>
  </si>
  <si>
    <t>10. R_SC</t>
  </si>
  <si>
    <t>11. R_CC</t>
  </si>
  <si>
    <t>12. E_SC</t>
  </si>
  <si>
    <t>13. SIGMA_SC</t>
  </si>
  <si>
    <t>14. E_CC</t>
  </si>
  <si>
    <t>15. SIGMA_CC</t>
  </si>
  <si>
    <t>N_PARTICLES</t>
  </si>
  <si>
    <t>Varied</t>
  </si>
  <si>
    <t>phi</t>
  </si>
  <si>
    <t>V1</t>
  </si>
  <si>
    <t>V2</t>
  </si>
  <si>
    <t>V3</t>
  </si>
  <si>
    <t>V4</t>
  </si>
  <si>
    <t>V5</t>
  </si>
  <si>
    <t>Stdev</t>
  </si>
  <si>
    <t>rho</t>
  </si>
  <si>
    <t>P1</t>
  </si>
  <si>
    <t>P2</t>
  </si>
  <si>
    <t>P3</t>
  </si>
  <si>
    <t>P4</t>
  </si>
  <si>
    <t>P5</t>
  </si>
  <si>
    <t>V_norm</t>
  </si>
  <si>
    <t>Formula Fit</t>
  </si>
  <si>
    <t>err</t>
  </si>
  <si>
    <t>phimax</t>
  </si>
  <si>
    <t>a</t>
  </si>
  <si>
    <t>b</t>
  </si>
  <si>
    <t>P_avg_10k</t>
  </si>
  <si>
    <t>P_avg_1k</t>
  </si>
  <si>
    <t>V_norm_1k</t>
  </si>
  <si>
    <t>Visc_avg_1k</t>
  </si>
  <si>
    <t>Visc_avg_10k</t>
  </si>
  <si>
    <t>V_norm_10k</t>
  </si>
  <si>
    <t>Quad</t>
  </si>
  <si>
    <t>Visc_avg_1k_5x</t>
  </si>
  <si>
    <t>V_norm_1k_5x</t>
  </si>
  <si>
    <t>P_avg_1k_5x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</si>
</sst>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Normalised Viscosity against Fill</a:t>
            </a:r>
            <a:r>
              <a:rPr lang="en-US" baseline="0"/>
              <a:t> Fraction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Particles!$L$1</c:f>
              <c:strCache>
                <c:ptCount val="1"/>
                <c:pt idx="0">
                  <c:v>V_norm_1k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Particles!$M$3:$M$36</c:f>
                <c:numCache>
                  <c:formatCode>General</c:formatCode>
                  <c:ptCount val="34"/>
                  <c:pt idx="0">
                    <c:v>8.4358386186555265E-2</c:v>
                  </c:pt>
                  <c:pt idx="1">
                    <c:v>0.12940978119910423</c:v>
                  </c:pt>
                  <c:pt idx="2">
                    <c:v>0.16239628557944297</c:v>
                  </c:pt>
                  <c:pt idx="3">
                    <c:v>0.34290391343640281</c:v>
                  </c:pt>
                  <c:pt idx="4">
                    <c:v>0.99361753942349473</c:v>
                  </c:pt>
                  <c:pt idx="5">
                    <c:v>0.65849904450955754</c:v>
                  </c:pt>
                  <c:pt idx="6">
                    <c:v>0.34214892390595053</c:v>
                  </c:pt>
                  <c:pt idx="7">
                    <c:v>1.8179625909297472</c:v>
                  </c:pt>
                  <c:pt idx="8">
                    <c:v>3.0642519286360987</c:v>
                  </c:pt>
                  <c:pt idx="9">
                    <c:v>1.2138860600237567</c:v>
                  </c:pt>
                  <c:pt idx="10">
                    <c:v>2.1793366439035511</c:v>
                  </c:pt>
                  <c:pt idx="11">
                    <c:v>2.7824705108733863</c:v>
                  </c:pt>
                  <c:pt idx="12">
                    <c:v>2.703713958803704</c:v>
                  </c:pt>
                  <c:pt idx="13">
                    <c:v>16.44054328146337</c:v>
                  </c:pt>
                  <c:pt idx="14">
                    <c:v>4.489228504490498</c:v>
                  </c:pt>
                  <c:pt idx="15">
                    <c:v>5.058269646794245</c:v>
                  </c:pt>
                  <c:pt idx="16">
                    <c:v>3.6344620703578672</c:v>
                  </c:pt>
                  <c:pt idx="17">
                    <c:v>8.6481625542642941</c:v>
                  </c:pt>
                  <c:pt idx="18">
                    <c:v>10.225596658037613</c:v>
                  </c:pt>
                  <c:pt idx="19">
                    <c:v>7.3601653267253475</c:v>
                  </c:pt>
                  <c:pt idx="20">
                    <c:v>8.0023376222107743</c:v>
                  </c:pt>
                  <c:pt idx="21">
                    <c:v>11.622344418619983</c:v>
                  </c:pt>
                  <c:pt idx="22">
                    <c:v>12.509331983128806</c:v>
                  </c:pt>
                  <c:pt idx="23">
                    <c:v>42.899465949910301</c:v>
                  </c:pt>
                  <c:pt idx="24">
                    <c:v>11.478021702511715</c:v>
                  </c:pt>
                  <c:pt idx="25">
                    <c:v>42.146960684955395</c:v>
                  </c:pt>
                  <c:pt idx="26">
                    <c:v>38.789075272108697</c:v>
                  </c:pt>
                  <c:pt idx="27">
                    <c:v>55.049759397228513</c:v>
                  </c:pt>
                  <c:pt idx="28">
                    <c:v>51.456606458788386</c:v>
                  </c:pt>
                  <c:pt idx="29">
                    <c:v>87.481507104921022</c:v>
                  </c:pt>
                  <c:pt idx="30">
                    <c:v>93.166021490638045</c:v>
                  </c:pt>
                  <c:pt idx="31">
                    <c:v>225.60366965697494</c:v>
                  </c:pt>
                  <c:pt idx="32">
                    <c:v>92.532284629014327</c:v>
                  </c:pt>
                  <c:pt idx="33">
                    <c:v>129.28020612941248</c:v>
                  </c:pt>
                </c:numCache>
              </c:numRef>
            </c:plus>
            <c:minus>
              <c:numRef>
                <c:f>Particles!$M$3:$M$36</c:f>
                <c:numCache>
                  <c:formatCode>General</c:formatCode>
                  <c:ptCount val="34"/>
                  <c:pt idx="0">
                    <c:v>8.4358386186555265E-2</c:v>
                  </c:pt>
                  <c:pt idx="1">
                    <c:v>0.12940978119910423</c:v>
                  </c:pt>
                  <c:pt idx="2">
                    <c:v>0.16239628557944297</c:v>
                  </c:pt>
                  <c:pt idx="3">
                    <c:v>0.34290391343640281</c:v>
                  </c:pt>
                  <c:pt idx="4">
                    <c:v>0.99361753942349473</c:v>
                  </c:pt>
                  <c:pt idx="5">
                    <c:v>0.65849904450955754</c:v>
                  </c:pt>
                  <c:pt idx="6">
                    <c:v>0.34214892390595053</c:v>
                  </c:pt>
                  <c:pt idx="7">
                    <c:v>1.8179625909297472</c:v>
                  </c:pt>
                  <c:pt idx="8">
                    <c:v>3.0642519286360987</c:v>
                  </c:pt>
                  <c:pt idx="9">
                    <c:v>1.2138860600237567</c:v>
                  </c:pt>
                  <c:pt idx="10">
                    <c:v>2.1793366439035511</c:v>
                  </c:pt>
                  <c:pt idx="11">
                    <c:v>2.7824705108733863</c:v>
                  </c:pt>
                  <c:pt idx="12">
                    <c:v>2.703713958803704</c:v>
                  </c:pt>
                  <c:pt idx="13">
                    <c:v>16.44054328146337</c:v>
                  </c:pt>
                  <c:pt idx="14">
                    <c:v>4.489228504490498</c:v>
                  </c:pt>
                  <c:pt idx="15">
                    <c:v>5.058269646794245</c:v>
                  </c:pt>
                  <c:pt idx="16">
                    <c:v>3.6344620703578672</c:v>
                  </c:pt>
                  <c:pt idx="17">
                    <c:v>8.6481625542642941</c:v>
                  </c:pt>
                  <c:pt idx="18">
                    <c:v>10.225596658037613</c:v>
                  </c:pt>
                  <c:pt idx="19">
                    <c:v>7.3601653267253475</c:v>
                  </c:pt>
                  <c:pt idx="20">
                    <c:v>8.0023376222107743</c:v>
                  </c:pt>
                  <c:pt idx="21">
                    <c:v>11.622344418619983</c:v>
                  </c:pt>
                  <c:pt idx="22">
                    <c:v>12.509331983128806</c:v>
                  </c:pt>
                  <c:pt idx="23">
                    <c:v>42.899465949910301</c:v>
                  </c:pt>
                  <c:pt idx="24">
                    <c:v>11.478021702511715</c:v>
                  </c:pt>
                  <c:pt idx="25">
                    <c:v>42.146960684955395</c:v>
                  </c:pt>
                  <c:pt idx="26">
                    <c:v>38.789075272108697</c:v>
                  </c:pt>
                  <c:pt idx="27">
                    <c:v>55.049759397228513</c:v>
                  </c:pt>
                  <c:pt idx="28">
                    <c:v>51.456606458788386</c:v>
                  </c:pt>
                  <c:pt idx="29">
                    <c:v>87.481507104921022</c:v>
                  </c:pt>
                  <c:pt idx="30">
                    <c:v>93.166021490638045</c:v>
                  </c:pt>
                  <c:pt idx="31">
                    <c:v>225.60366965697494</c:v>
                  </c:pt>
                  <c:pt idx="32">
                    <c:v>92.532284629014327</c:v>
                  </c:pt>
                  <c:pt idx="33">
                    <c:v>129.28020612941248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Particles!$D$3:$D$36</c:f>
              <c:numCache>
                <c:formatCode>General</c:formatCode>
                <c:ptCount val="34"/>
                <c:pt idx="0">
                  <c:v>1.9392547244381438E-2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Particles!$L$3:$L$36</c:f>
              <c:numCache>
                <c:formatCode>General</c:formatCode>
                <c:ptCount val="34"/>
                <c:pt idx="0">
                  <c:v>1.2940750915092374</c:v>
                </c:pt>
                <c:pt idx="1">
                  <c:v>1.9523562280216027</c:v>
                </c:pt>
                <c:pt idx="2">
                  <c:v>3.0824999820217607</c:v>
                </c:pt>
                <c:pt idx="3">
                  <c:v>4.5127249976628292</c:v>
                </c:pt>
                <c:pt idx="4">
                  <c:v>6.3888980777666715</c:v>
                </c:pt>
                <c:pt idx="5">
                  <c:v>8.2638572671638251</c:v>
                </c:pt>
                <c:pt idx="6">
                  <c:v>10.937273204513259</c:v>
                </c:pt>
                <c:pt idx="7">
                  <c:v>14.679719827121254</c:v>
                </c:pt>
                <c:pt idx="8">
                  <c:v>18.327513178049291</c:v>
                </c:pt>
                <c:pt idx="9">
                  <c:v>23.366308779852869</c:v>
                </c:pt>
                <c:pt idx="10">
                  <c:v>28.445378226195011</c:v>
                </c:pt>
                <c:pt idx="11">
                  <c:v>29.046445702122156</c:v>
                </c:pt>
                <c:pt idx="12">
                  <c:v>30.429402331418054</c:v>
                </c:pt>
                <c:pt idx="13">
                  <c:v>38.670618523339357</c:v>
                </c:pt>
                <c:pt idx="14">
                  <c:v>39.193822677031726</c:v>
                </c:pt>
                <c:pt idx="15">
                  <c:v>39.916425638407276</c:v>
                </c:pt>
                <c:pt idx="16">
                  <c:v>44.775723624125362</c:v>
                </c:pt>
                <c:pt idx="17">
                  <c:v>46.705333783987861</c:v>
                </c:pt>
                <c:pt idx="18">
                  <c:v>48.791978828825599</c:v>
                </c:pt>
                <c:pt idx="19">
                  <c:v>59.000635710535981</c:v>
                </c:pt>
                <c:pt idx="20">
                  <c:v>65.221563819153317</c:v>
                </c:pt>
                <c:pt idx="21">
                  <c:v>69.188135800427176</c:v>
                </c:pt>
                <c:pt idx="22">
                  <c:v>76.871517435296326</c:v>
                </c:pt>
                <c:pt idx="23">
                  <c:v>103.60301746765717</c:v>
                </c:pt>
                <c:pt idx="24">
                  <c:v>101.5620242059012</c:v>
                </c:pt>
                <c:pt idx="25">
                  <c:v>120.94620767023596</c:v>
                </c:pt>
                <c:pt idx="26">
                  <c:v>133.73881933307925</c:v>
                </c:pt>
                <c:pt idx="27">
                  <c:v>172.0846199759811</c:v>
                </c:pt>
                <c:pt idx="28">
                  <c:v>183.18870535104313</c:v>
                </c:pt>
                <c:pt idx="29">
                  <c:v>232.34390214084874</c:v>
                </c:pt>
                <c:pt idx="30">
                  <c:v>267.66771755467187</c:v>
                </c:pt>
                <c:pt idx="31">
                  <c:v>335.2125790143611</c:v>
                </c:pt>
                <c:pt idx="32">
                  <c:v>349.83318207641469</c:v>
                </c:pt>
                <c:pt idx="33">
                  <c:v>388.3819929956781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86-47E6-86FE-8EB02CF90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10x Time'!$L$1</c:f>
              <c:strCache>
                <c:ptCount val="1"/>
                <c:pt idx="0">
                  <c:v>V_norm_10k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10x Time'!$D$39:$D$73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'Particles 10x Time'!$E$39:$E$73</c:f>
              <c:numCache>
                <c:formatCode>General</c:formatCode>
                <c:ptCount val="3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43.32863227604436</c:v>
                </c:pt>
                <c:pt idx="12">
                  <c:v>0</c:v>
                </c:pt>
                <c:pt idx="13">
                  <c:v>0</c:v>
                </c:pt>
                <c:pt idx="14">
                  <c:v>50.877815606504619</c:v>
                </c:pt>
                <c:pt idx="15">
                  <c:v>0</c:v>
                </c:pt>
                <c:pt idx="16">
                  <c:v>0</c:v>
                </c:pt>
                <c:pt idx="17">
                  <c:v>64.317143595931725</c:v>
                </c:pt>
                <c:pt idx="18">
                  <c:v>0</c:v>
                </c:pt>
                <c:pt idx="19">
                  <c:v>0</c:v>
                </c:pt>
                <c:pt idx="20">
                  <c:v>70.67396785037063</c:v>
                </c:pt>
                <c:pt idx="21">
                  <c:v>0</c:v>
                </c:pt>
                <c:pt idx="22">
                  <c:v>0</c:v>
                </c:pt>
                <c:pt idx="23">
                  <c:v>134.21600083318967</c:v>
                </c:pt>
                <c:pt idx="24">
                  <c:v>134.82889803482155</c:v>
                </c:pt>
                <c:pt idx="25">
                  <c:v>170.64566454059644</c:v>
                </c:pt>
                <c:pt idx="26">
                  <c:v>170.81106346606907</c:v>
                </c:pt>
                <c:pt idx="27">
                  <c:v>212.72802103085672</c:v>
                </c:pt>
                <c:pt idx="28">
                  <c:v>276.81671622708728</c:v>
                </c:pt>
                <c:pt idx="29">
                  <c:v>266.20369332873639</c:v>
                </c:pt>
                <c:pt idx="30">
                  <c:v>506.67849293225305</c:v>
                </c:pt>
                <c:pt idx="31">
                  <c:v>694.75178130207428</c:v>
                </c:pt>
                <c:pt idx="32">
                  <c:v>557.37174984198123</c:v>
                </c:pt>
                <c:pt idx="33">
                  <c:v>856.85015155432961</c:v>
                </c:pt>
                <c:pt idx="34">
                  <c:v>948.30025354823863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1-40C9-B195-9947D5A8E717}"/>
            </c:ext>
          </c:extLst>
        </c:ser>
        <c:ser>
          <c:idx val="1"/>
          <c:order val="1"/>
          <c:tx>
            <c:strRef>
              <c:f>'Particles 10x Time'!$F$38</c:f>
              <c:strCache>
                <c:ptCount val="1"/>
                <c:pt idx="0">
                  <c:v>Formula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'Particles 10x Time'!$D$39:$D$73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'Particles 10x Time'!$F$39:$F$73</c:f>
              <c:numCache>
                <c:formatCode>General</c:formatCode>
                <c:ptCount val="35"/>
                <c:pt idx="0">
                  <c:v>1</c:v>
                </c:pt>
                <c:pt idx="1">
                  <c:v>1.0368774959931355</c:v>
                </c:pt>
                <c:pt idx="2">
                  <c:v>1.1742415121718948</c:v>
                </c:pt>
                <c:pt idx="3">
                  <c:v>1.5680794373436795</c:v>
                </c:pt>
                <c:pt idx="4">
                  <c:v>2.2432919345776541</c:v>
                </c:pt>
                <c:pt idx="5">
                  <c:v>3.2803791987232569</c:v>
                </c:pt>
                <c:pt idx="6">
                  <c:v>4.785248297621723</c:v>
                </c:pt>
                <c:pt idx="7">
                  <c:v>6.8987427786497859</c:v>
                </c:pt>
                <c:pt idx="8">
                  <c:v>9.8104562528729033</c:v>
                </c:pt>
                <c:pt idx="9">
                  <c:v>13.779130521396597</c:v>
                </c:pt>
                <c:pt idx="10">
                  <c:v>19.163407336613755</c:v>
                </c:pt>
                <c:pt idx="11">
                  <c:v>26.469281139594774</c:v>
                </c:pt>
                <c:pt idx="12">
                  <c:v>29.449093448705653</c:v>
                </c:pt>
                <c:pt idx="13">
                  <c:v>32.754773407760844</c:v>
                </c:pt>
                <c:pt idx="14">
                  <c:v>36.425278318672731</c:v>
                </c:pt>
                <c:pt idx="15">
                  <c:v>40.505159797121827</c:v>
                </c:pt>
                <c:pt idx="16">
                  <c:v>45.045526038285914</c:v>
                </c:pt>
                <c:pt idx="17">
                  <c:v>50.105199617956551</c:v>
                </c:pt>
                <c:pt idx="18">
                  <c:v>55.752117131314037</c:v>
                </c:pt>
                <c:pt idx="19">
                  <c:v>62.065029599807239</c:v>
                </c:pt>
                <c:pt idx="20">
                  <c:v>69.135579133252619</c:v>
                </c:pt>
                <c:pt idx="21">
                  <c:v>77.070849202300593</c:v>
                </c:pt>
                <c:pt idx="22">
                  <c:v>85.996514985951606</c:v>
                </c:pt>
                <c:pt idx="23">
                  <c:v>96.060759329278596</c:v>
                </c:pt>
                <c:pt idx="24">
                  <c:v>107.43917274810902</c:v>
                </c:pt>
                <c:pt idx="25">
                  <c:v>120.34092821668052</c:v>
                </c:pt>
                <c:pt idx="26">
                  <c:v>135.01662126874359</c:v>
                </c:pt>
                <c:pt idx="27">
                  <c:v>151.76830515398774</c:v>
                </c:pt>
                <c:pt idx="28">
                  <c:v>170.96244719918877</c:v>
                </c:pt>
                <c:pt idx="29">
                  <c:v>193.04681300848333</c:v>
                </c:pt>
                <c:pt idx="30">
                  <c:v>218.57269094736108</c:v>
                </c:pt>
                <c:pt idx="31">
                  <c:v>248.22446479430565</c:v>
                </c:pt>
                <c:pt idx="32">
                  <c:v>282.85942949143924</c:v>
                </c:pt>
                <c:pt idx="33">
                  <c:v>323.56208833184695</c:v>
                </c:pt>
                <c:pt idx="34">
                  <c:v>371.71924125522042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61-40C9-B195-9947D5A8E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valAx>
        <c:axId val="373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8280"/>
        <c:crosses val="autoZero"/>
        <c:crossBetween val="midCat"/>
      </c:valAx>
      <c:valAx>
        <c:axId val="37360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Particles!$S$1</c:f>
              <c:strCache>
                <c:ptCount val="1"/>
                <c:pt idx="0">
                  <c:v>P_avg_1k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Particles!$T$2:$T$10</c:f>
                <c:numCache>
                  <c:formatCode>General</c:formatCode>
                  <c:ptCount val="9"/>
                  <c:pt idx="0">
                    <c:v>1.0968135666556892E-2</c:v>
                  </c:pt>
                  <c:pt idx="1">
                    <c:v>8.8600225733344758E-3</c:v>
                  </c:pt>
                  <c:pt idx="2">
                    <c:v>1.6858232410309364E-2</c:v>
                  </c:pt>
                  <c:pt idx="3">
                    <c:v>1.6053037095826349E-2</c:v>
                  </c:pt>
                  <c:pt idx="4">
                    <c:v>1.6084153692376677E-2</c:v>
                  </c:pt>
                  <c:pt idx="5">
                    <c:v>1.818790807102259E-2</c:v>
                  </c:pt>
                  <c:pt idx="6">
                    <c:v>3.4098387058627687E-2</c:v>
                  </c:pt>
                  <c:pt idx="7">
                    <c:v>8.6023252670420925E-3</c:v>
                  </c:pt>
                  <c:pt idx="8">
                    <c:v>2.0129580224137349E-2</c:v>
                  </c:pt>
                </c:numCache>
              </c:numRef>
            </c:plus>
            <c:minus>
              <c:numRef>
                <c:f>Particles!$T$2:$T$10</c:f>
                <c:numCache>
                  <c:formatCode>General</c:formatCode>
                  <c:ptCount val="9"/>
                  <c:pt idx="0">
                    <c:v>1.0968135666556892E-2</c:v>
                  </c:pt>
                  <c:pt idx="1">
                    <c:v>8.8600225733344758E-3</c:v>
                  </c:pt>
                  <c:pt idx="2">
                    <c:v>1.6858232410309364E-2</c:v>
                  </c:pt>
                  <c:pt idx="3">
                    <c:v>1.6053037095826349E-2</c:v>
                  </c:pt>
                  <c:pt idx="4">
                    <c:v>1.6084153692376677E-2</c:v>
                  </c:pt>
                  <c:pt idx="5">
                    <c:v>1.818790807102259E-2</c:v>
                  </c:pt>
                  <c:pt idx="6">
                    <c:v>3.4098387058627687E-2</c:v>
                  </c:pt>
                  <c:pt idx="7">
                    <c:v>8.6023252670420925E-3</c:v>
                  </c:pt>
                  <c:pt idx="8">
                    <c:v>2.0129580224137349E-2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Particles!$D$3:$D$36</c:f>
              <c:numCache>
                <c:formatCode>General</c:formatCode>
                <c:ptCount val="34"/>
                <c:pt idx="0">
                  <c:v>1.9392547244381438E-2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Particles!$S$3:$S$36</c:f>
              <c:numCache>
                <c:formatCode>General</c:formatCode>
                <c:ptCount val="34"/>
                <c:pt idx="0">
                  <c:v>23.51</c:v>
                </c:pt>
                <c:pt idx="1">
                  <c:v>24.302199999999999</c:v>
                </c:pt>
                <c:pt idx="2">
                  <c:v>25.568800000000003</c:v>
                </c:pt>
                <c:pt idx="3">
                  <c:v>26.906799999999997</c:v>
                </c:pt>
                <c:pt idx="4">
                  <c:v>28.370599999999996</c:v>
                </c:pt>
                <c:pt idx="5">
                  <c:v>29.914800000000003</c:v>
                </c:pt>
                <c:pt idx="6">
                  <c:v>31.576999999999998</c:v>
                </c:pt>
                <c:pt idx="7">
                  <c:v>33.355200000000004</c:v>
                </c:pt>
                <c:pt idx="8">
                  <c:v>35.297800000000002</c:v>
                </c:pt>
                <c:pt idx="9">
                  <c:v>37.354599999999998</c:v>
                </c:pt>
                <c:pt idx="10">
                  <c:v>39.611800000000002</c:v>
                </c:pt>
                <c:pt idx="11">
                  <c:v>40.376200000000004</c:v>
                </c:pt>
                <c:pt idx="12">
                  <c:v>41.212399999999995</c:v>
                </c:pt>
                <c:pt idx="13">
                  <c:v>42.029199999999996</c:v>
                </c:pt>
                <c:pt idx="14">
                  <c:v>42.899399999999993</c:v>
                </c:pt>
                <c:pt idx="15">
                  <c:v>43.754999999999995</c:v>
                </c:pt>
                <c:pt idx="16">
                  <c:v>44.742999999999995</c:v>
                </c:pt>
                <c:pt idx="17">
                  <c:v>45.697599999999994</c:v>
                </c:pt>
                <c:pt idx="18">
                  <c:v>46.659000000000006</c:v>
                </c:pt>
                <c:pt idx="19">
                  <c:v>47.637999999999998</c:v>
                </c:pt>
                <c:pt idx="20">
                  <c:v>48.694800000000001</c:v>
                </c:pt>
                <c:pt idx="21">
                  <c:v>49.833199999999998</c:v>
                </c:pt>
                <c:pt idx="22">
                  <c:v>51.132800000000003</c:v>
                </c:pt>
                <c:pt idx="23">
                  <c:v>52.220399999999998</c:v>
                </c:pt>
                <c:pt idx="24">
                  <c:v>53.463800000000006</c:v>
                </c:pt>
                <c:pt idx="25">
                  <c:v>54.835399999999993</c:v>
                </c:pt>
                <c:pt idx="26">
                  <c:v>56.199400000000004</c:v>
                </c:pt>
                <c:pt idx="27">
                  <c:v>57.643599999999992</c:v>
                </c:pt>
                <c:pt idx="28">
                  <c:v>59.271400000000007</c:v>
                </c:pt>
                <c:pt idx="29">
                  <c:v>61.294200000000004</c:v>
                </c:pt>
                <c:pt idx="30">
                  <c:v>62.75</c:v>
                </c:pt>
                <c:pt idx="31">
                  <c:v>64.951999999999998</c:v>
                </c:pt>
                <c:pt idx="32">
                  <c:v>66.788000000000011</c:v>
                </c:pt>
                <c:pt idx="33">
                  <c:v>68.938000000000002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D-4358-B737-C2FB4DFD1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Particles!$L$1</c:f>
              <c:strCache>
                <c:ptCount val="1"/>
                <c:pt idx="0">
                  <c:v>V_norm_1k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Particles!$D$39:$D$73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Particles!$E$39:$E$73</c:f>
              <c:numCache>
                <c:formatCode>General</c:formatCode>
                <c:ptCount val="35"/>
                <c:pt idx="0">
                  <c:v>1</c:v>
                </c:pt>
                <c:pt idx="1">
                  <c:v>1.2940750915092374</c:v>
                </c:pt>
                <c:pt idx="2">
                  <c:v>1.9523562280216027</c:v>
                </c:pt>
                <c:pt idx="3">
                  <c:v>3.0824999820217607</c:v>
                </c:pt>
                <c:pt idx="4">
                  <c:v>4.5127249976628292</c:v>
                </c:pt>
                <c:pt idx="5">
                  <c:v>6.3888980777666715</c:v>
                </c:pt>
                <c:pt idx="6">
                  <c:v>8.2638572671638251</c:v>
                </c:pt>
                <c:pt idx="7">
                  <c:v>10.937273204513259</c:v>
                </c:pt>
                <c:pt idx="8">
                  <c:v>14.679719827121254</c:v>
                </c:pt>
                <c:pt idx="9">
                  <c:v>18.327513178049291</c:v>
                </c:pt>
                <c:pt idx="10">
                  <c:v>23.366308779852869</c:v>
                </c:pt>
                <c:pt idx="11">
                  <c:v>28.445378226195011</c:v>
                </c:pt>
                <c:pt idx="12">
                  <c:v>29.046445702122156</c:v>
                </c:pt>
                <c:pt idx="13">
                  <c:v>30.429402331418054</c:v>
                </c:pt>
                <c:pt idx="14">
                  <c:v>38.670618523339357</c:v>
                </c:pt>
                <c:pt idx="15">
                  <c:v>39.193822677031726</c:v>
                </c:pt>
                <c:pt idx="16">
                  <c:v>39.916425638407276</c:v>
                </c:pt>
                <c:pt idx="17">
                  <c:v>44.775723624125362</c:v>
                </c:pt>
                <c:pt idx="18">
                  <c:v>46.705333783987861</c:v>
                </c:pt>
                <c:pt idx="19">
                  <c:v>48.791978828825599</c:v>
                </c:pt>
                <c:pt idx="20">
                  <c:v>59.000635710535981</c:v>
                </c:pt>
                <c:pt idx="21">
                  <c:v>65.221563819153317</c:v>
                </c:pt>
                <c:pt idx="22">
                  <c:v>69.188135800427176</c:v>
                </c:pt>
                <c:pt idx="23">
                  <c:v>76.871517435296326</c:v>
                </c:pt>
                <c:pt idx="24">
                  <c:v>103.60301746765717</c:v>
                </c:pt>
                <c:pt idx="25">
                  <c:v>101.5620242059012</c:v>
                </c:pt>
                <c:pt idx="26">
                  <c:v>120.94620767023596</c:v>
                </c:pt>
                <c:pt idx="27">
                  <c:v>133.73881933307925</c:v>
                </c:pt>
                <c:pt idx="28">
                  <c:v>172.0846199759811</c:v>
                </c:pt>
                <c:pt idx="29">
                  <c:v>183.18870535104313</c:v>
                </c:pt>
                <c:pt idx="30">
                  <c:v>232.34390214084874</c:v>
                </c:pt>
                <c:pt idx="31">
                  <c:v>267.66771755467187</c:v>
                </c:pt>
                <c:pt idx="32">
                  <c:v>335.2125790143611</c:v>
                </c:pt>
                <c:pt idx="33">
                  <c:v>349.83318207641469</c:v>
                </c:pt>
                <c:pt idx="34">
                  <c:v>388.3819929956781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3-4941-95BC-9A496E1452FD}"/>
            </c:ext>
          </c:extLst>
        </c:ser>
        <c:ser>
          <c:idx val="1"/>
          <c:order val="1"/>
          <c:tx>
            <c:strRef>
              <c:f>Particles!$F$38</c:f>
              <c:strCache>
                <c:ptCount val="1"/>
                <c:pt idx="0">
                  <c:v>Formula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Particles!$D$39:$D$73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Particles!$F$39:$F$73</c:f>
              <c:numCache>
                <c:formatCode>General</c:formatCode>
                <c:ptCount val="35"/>
                <c:pt idx="0">
                  <c:v>1</c:v>
                </c:pt>
                <c:pt idx="1">
                  <c:v>1.0297207255751286</c:v>
                </c:pt>
                <c:pt idx="2">
                  <c:v>1.0946569983131924</c:v>
                </c:pt>
                <c:pt idx="3">
                  <c:v>1.2081401818206143</c:v>
                </c:pt>
                <c:pt idx="4">
                  <c:v>1.3456136810593249</c:v>
                </c:pt>
                <c:pt idx="5">
                  <c:v>1.5141162711524736</c:v>
                </c:pt>
                <c:pt idx="6">
                  <c:v>1.7234354587105556</c:v>
                </c:pt>
                <c:pt idx="7">
                  <c:v>1.9874947405394148</c:v>
                </c:pt>
                <c:pt idx="8">
                  <c:v>2.3266286341332969</c:v>
                </c:pt>
                <c:pt idx="9">
                  <c:v>2.7714576970956388</c:v>
                </c:pt>
                <c:pt idx="10">
                  <c:v>3.3697882034731879</c:v>
                </c:pt>
                <c:pt idx="11">
                  <c:v>4.1995621820888953</c:v>
                </c:pt>
                <c:pt idx="12">
                  <c:v>4.5483123020365959</c:v>
                </c:pt>
                <c:pt idx="13">
                  <c:v>4.9438343106351379</c:v>
                </c:pt>
                <c:pt idx="14">
                  <c:v>5.394762258805879</c:v>
                </c:pt>
                <c:pt idx="15">
                  <c:v>5.9118070143459764</c:v>
                </c:pt>
                <c:pt idx="16">
                  <c:v>6.508384131958759</c:v>
                </c:pt>
                <c:pt idx="17">
                  <c:v>7.2014744960466954</c:v>
                </c:pt>
                <c:pt idx="18">
                  <c:v>8.0128217409441991</c:v>
                </c:pt>
                <c:pt idx="19">
                  <c:v>8.9706257689995397</c:v>
                </c:pt>
                <c:pt idx="20">
                  <c:v>10.111981715494998</c:v>
                </c:pt>
                <c:pt idx="21">
                  <c:v>11.486463997923641</c:v>
                </c:pt>
                <c:pt idx="22">
                  <c:v>13.161513148243587</c:v>
                </c:pt>
                <c:pt idx="23">
                  <c:v>15.230740461509548</c:v>
                </c:pt>
                <c:pt idx="24">
                  <c:v>17.827105361912757</c:v>
                </c:pt>
                <c:pt idx="25">
                  <c:v>21.144526480193932</c:v>
                </c:pt>
                <c:pt idx="26">
                  <c:v>25.474704909957723</c:v>
                </c:pt>
                <c:pt idx="27">
                  <c:v>31.27274098851289</c:v>
                </c:pt>
                <c:pt idx="28">
                  <c:v>39.280452500847268</c:v>
                </c:pt>
                <c:pt idx="29">
                  <c:v>50.773556787481127</c:v>
                </c:pt>
                <c:pt idx="30">
                  <c:v>68.0982335503261</c:v>
                </c:pt>
                <c:pt idx="31">
                  <c:v>95.960221817091679</c:v>
                </c:pt>
                <c:pt idx="32">
                  <c:v>144.96667217568498</c:v>
                </c:pt>
                <c:pt idx="33">
                  <c:v>243.36468421251502</c:v>
                </c:pt>
                <c:pt idx="34">
                  <c:v>488.81638950319501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53-4941-95BC-9A496E145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valAx>
        <c:axId val="373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8280"/>
        <c:crosses val="autoZero"/>
        <c:crossBetween val="midCat"/>
      </c:valAx>
      <c:valAx>
        <c:axId val="37360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Normalised Viscosity against Fill</a:t>
            </a:r>
            <a:r>
              <a:rPr lang="en-US" baseline="0"/>
              <a:t> Fraction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5x E_CC'!$L$1</c:f>
              <c:strCache>
                <c:ptCount val="1"/>
                <c:pt idx="0">
                  <c:v>V_norm_1k_5x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5x E_CC'!$M$2:$M$36</c:f>
                <c:numCache>
                  <c:formatCode>General</c:formatCode>
                  <c:ptCount val="3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19.218992607022866</c:v>
                  </c:pt>
                  <c:pt idx="16">
                    <c:v>13.491901440955241</c:v>
                  </c:pt>
                  <c:pt idx="17">
                    <c:v>62.85622791711603</c:v>
                  </c:pt>
                  <c:pt idx="18">
                    <c:v>97.264362087705166</c:v>
                  </c:pt>
                  <c:pt idx="19">
                    <c:v>0.13670495400679744</c:v>
                  </c:pt>
                  <c:pt idx="20">
                    <c:v>42.000014411069273</c:v>
                  </c:pt>
                  <c:pt idx="21">
                    <c:v>14.22536916294443</c:v>
                  </c:pt>
                  <c:pt idx="22">
                    <c:v>204.80327561983091</c:v>
                  </c:pt>
                  <c:pt idx="23">
                    <c:v>21.394873309818859</c:v>
                  </c:pt>
                  <c:pt idx="24">
                    <c:v>37.027342540917701</c:v>
                  </c:pt>
                  <c:pt idx="25">
                    <c:v>333.42559606679862</c:v>
                  </c:pt>
                  <c:pt idx="26">
                    <c:v>87.362936749580342</c:v>
                  </c:pt>
                  <c:pt idx="27">
                    <c:v>177.02776770143288</c:v>
                  </c:pt>
                  <c:pt idx="28">
                    <c:v>199.81879506643384</c:v>
                  </c:pt>
                  <c:pt idx="29">
                    <c:v>379.22121118685305</c:v>
                  </c:pt>
                  <c:pt idx="30">
                    <c:v>144.76850275459859</c:v>
                  </c:pt>
                  <c:pt idx="31">
                    <c:v>1230.3773463183302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</c:numCache>
              </c:numRef>
            </c:plus>
            <c:minus>
              <c:numRef>
                <c:f>'Particles 5x E_CC'!$M$2:$M$36</c:f>
                <c:numCache>
                  <c:formatCode>General</c:formatCode>
                  <c:ptCount val="3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19.218992607022866</c:v>
                  </c:pt>
                  <c:pt idx="16">
                    <c:v>13.491901440955241</c:v>
                  </c:pt>
                  <c:pt idx="17">
                    <c:v>62.85622791711603</c:v>
                  </c:pt>
                  <c:pt idx="18">
                    <c:v>97.264362087705166</c:v>
                  </c:pt>
                  <c:pt idx="19">
                    <c:v>0.13670495400679744</c:v>
                  </c:pt>
                  <c:pt idx="20">
                    <c:v>42.000014411069273</c:v>
                  </c:pt>
                  <c:pt idx="21">
                    <c:v>14.22536916294443</c:v>
                  </c:pt>
                  <c:pt idx="22">
                    <c:v>204.80327561983091</c:v>
                  </c:pt>
                  <c:pt idx="23">
                    <c:v>21.394873309818859</c:v>
                  </c:pt>
                  <c:pt idx="24">
                    <c:v>37.027342540917701</c:v>
                  </c:pt>
                  <c:pt idx="25">
                    <c:v>333.42559606679862</c:v>
                  </c:pt>
                  <c:pt idx="26">
                    <c:v>87.362936749580342</c:v>
                  </c:pt>
                  <c:pt idx="27">
                    <c:v>177.02776770143288</c:v>
                  </c:pt>
                  <c:pt idx="28">
                    <c:v>199.81879506643384</c:v>
                  </c:pt>
                  <c:pt idx="29">
                    <c:v>379.22121118685305</c:v>
                  </c:pt>
                  <c:pt idx="30">
                    <c:v>144.76850275459859</c:v>
                  </c:pt>
                  <c:pt idx="31">
                    <c:v>1230.3773463183302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5x E_CC'!$D$2:$D$36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'Particles 5x E_CC'!$L$2:$L$36</c:f>
              <c:numCache>
                <c:formatCode>General</c:formatCode>
                <c:ptCount val="3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123.30777734031922</c:v>
                </c:pt>
                <c:pt idx="16">
                  <c:v>112.07125821496713</c:v>
                </c:pt>
                <c:pt idx="17">
                  <c:v>156.76021003058847</c:v>
                </c:pt>
                <c:pt idx="18">
                  <c:v>209.13879130197765</c:v>
                </c:pt>
                <c:pt idx="19">
                  <c:v>126.50829446682214</c:v>
                </c:pt>
                <c:pt idx="20">
                  <c:v>195.82713362003696</c:v>
                </c:pt>
                <c:pt idx="21">
                  <c:v>195.65497516581365</c:v>
                </c:pt>
                <c:pt idx="22">
                  <c:v>267.69763999515436</c:v>
                </c:pt>
                <c:pt idx="23">
                  <c:v>211.6989006329689</c:v>
                </c:pt>
                <c:pt idx="24">
                  <c:v>548.21637163451351</c:v>
                </c:pt>
                <c:pt idx="25">
                  <c:v>459.28403343529482</c:v>
                </c:pt>
                <c:pt idx="26">
                  <c:v>456.87350843453771</c:v>
                </c:pt>
                <c:pt idx="27">
                  <c:v>764.51434401405254</c:v>
                </c:pt>
                <c:pt idx="28">
                  <c:v>998.56239210757451</c:v>
                </c:pt>
                <c:pt idx="29">
                  <c:v>1050.4510811956754</c:v>
                </c:pt>
                <c:pt idx="30">
                  <c:v>1310.6350888882159</c:v>
                </c:pt>
                <c:pt idx="31">
                  <c:v>2170.1321701141765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2-4574-BCF8-8E9317E932DD}"/>
            </c:ext>
          </c:extLst>
        </c:ser>
        <c:ser>
          <c:idx val="1"/>
          <c:order val="1"/>
          <c:tx>
            <c:strRef>
              <c:f>Particles!$L$1</c:f>
              <c:strCache>
                <c:ptCount val="1"/>
                <c:pt idx="0">
                  <c:v>V_norm_1k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Particles!$D$2:$D$36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Particles!$L$2:$L$36</c:f>
              <c:numCache>
                <c:formatCode>General</c:formatCode>
                <c:ptCount val="35"/>
                <c:pt idx="0">
                  <c:v>1</c:v>
                </c:pt>
                <c:pt idx="1">
                  <c:v>1.2940750915092374</c:v>
                </c:pt>
                <c:pt idx="2">
                  <c:v>1.9523562280216027</c:v>
                </c:pt>
                <c:pt idx="3">
                  <c:v>3.0824999820217607</c:v>
                </c:pt>
                <c:pt idx="4">
                  <c:v>4.5127249976628292</c:v>
                </c:pt>
                <c:pt idx="5">
                  <c:v>6.3888980777666715</c:v>
                </c:pt>
                <c:pt idx="6">
                  <c:v>8.2638572671638251</c:v>
                </c:pt>
                <c:pt idx="7">
                  <c:v>10.937273204513259</c:v>
                </c:pt>
                <c:pt idx="8">
                  <c:v>14.679719827121254</c:v>
                </c:pt>
                <c:pt idx="9">
                  <c:v>18.327513178049291</c:v>
                </c:pt>
                <c:pt idx="10">
                  <c:v>23.366308779852869</c:v>
                </c:pt>
                <c:pt idx="11">
                  <c:v>28.445378226195011</c:v>
                </c:pt>
                <c:pt idx="12">
                  <c:v>29.046445702122156</c:v>
                </c:pt>
                <c:pt idx="13">
                  <c:v>30.429402331418054</c:v>
                </c:pt>
                <c:pt idx="14">
                  <c:v>38.670618523339357</c:v>
                </c:pt>
                <c:pt idx="15">
                  <c:v>39.193822677031726</c:v>
                </c:pt>
                <c:pt idx="16">
                  <c:v>39.916425638407276</c:v>
                </c:pt>
                <c:pt idx="17">
                  <c:v>44.775723624125362</c:v>
                </c:pt>
                <c:pt idx="18">
                  <c:v>46.705333783987861</c:v>
                </c:pt>
                <c:pt idx="19">
                  <c:v>48.791978828825599</c:v>
                </c:pt>
                <c:pt idx="20">
                  <c:v>59.000635710535981</c:v>
                </c:pt>
                <c:pt idx="21">
                  <c:v>65.221563819153317</c:v>
                </c:pt>
                <c:pt idx="22">
                  <c:v>69.188135800427176</c:v>
                </c:pt>
                <c:pt idx="23">
                  <c:v>76.871517435296326</c:v>
                </c:pt>
                <c:pt idx="24">
                  <c:v>103.60301746765717</c:v>
                </c:pt>
                <c:pt idx="25">
                  <c:v>101.5620242059012</c:v>
                </c:pt>
                <c:pt idx="26">
                  <c:v>120.94620767023596</c:v>
                </c:pt>
                <c:pt idx="27">
                  <c:v>133.73881933307925</c:v>
                </c:pt>
                <c:pt idx="28">
                  <c:v>172.0846199759811</c:v>
                </c:pt>
                <c:pt idx="29">
                  <c:v>183.18870535104313</c:v>
                </c:pt>
                <c:pt idx="30">
                  <c:v>232.34390214084874</c:v>
                </c:pt>
                <c:pt idx="31">
                  <c:v>267.66771755467187</c:v>
                </c:pt>
                <c:pt idx="32">
                  <c:v>335.2125790143611</c:v>
                </c:pt>
                <c:pt idx="33">
                  <c:v>349.83318207641469</c:v>
                </c:pt>
                <c:pt idx="34">
                  <c:v>388.3819929956781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3-40A4-A9AF-163C2E3AC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  <c:majorUnit val="0.1"/>
        <c:minorUnit val="5.000000000000001E-2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5x E_CC'!$S$1</c:f>
              <c:strCache>
                <c:ptCount val="1"/>
                <c:pt idx="0">
                  <c:v>P_avg_1k_5x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'Particles 5x E_CC'!$T$2:$T$10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Ref>
                <c:f>'Particles 5x E_CC'!$T$2:$T$10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5x E_CC'!$D$2:$D$36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'Particles 5x E_CC'!$S$2:$S$36</c:f>
              <c:numCache>
                <c:formatCode>General</c:formatCode>
                <c:ptCount val="35"/>
                <c:pt idx="0">
                  <c:v>23.088999999999999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42.363</c:v>
                </c:pt>
                <c:pt idx="16">
                  <c:v>43.045999999999999</c:v>
                </c:pt>
                <c:pt idx="17">
                  <c:v>44.291499999999999</c:v>
                </c:pt>
                <c:pt idx="18">
                  <c:v>45.3855</c:v>
                </c:pt>
                <c:pt idx="19">
                  <c:v>46.177499999999995</c:v>
                </c:pt>
                <c:pt idx="20">
                  <c:v>46.743499999999997</c:v>
                </c:pt>
                <c:pt idx="21">
                  <c:v>47.664999999999999</c:v>
                </c:pt>
                <c:pt idx="22">
                  <c:v>48.791499999999999</c:v>
                </c:pt>
                <c:pt idx="23">
                  <c:v>50.405500000000004</c:v>
                </c:pt>
                <c:pt idx="24">
                  <c:v>51.716999999999999</c:v>
                </c:pt>
                <c:pt idx="25">
                  <c:v>53.756</c:v>
                </c:pt>
                <c:pt idx="26">
                  <c:v>55.052499999999995</c:v>
                </c:pt>
                <c:pt idx="27">
                  <c:v>56.629499999999993</c:v>
                </c:pt>
                <c:pt idx="28">
                  <c:v>59.5</c:v>
                </c:pt>
                <c:pt idx="29">
                  <c:v>60.363</c:v>
                </c:pt>
                <c:pt idx="30">
                  <c:v>63.162999999999997</c:v>
                </c:pt>
                <c:pt idx="31">
                  <c:v>65.617999999999995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D-4B91-8F24-3A6966626289}"/>
            </c:ext>
          </c:extLst>
        </c:ser>
        <c:ser>
          <c:idx val="1"/>
          <c:order val="1"/>
          <c:tx>
            <c:strRef>
              <c:f>Particles!$S$1</c:f>
              <c:strCache>
                <c:ptCount val="1"/>
                <c:pt idx="0">
                  <c:v>P_avg_1k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Particles!$D$2:$D$36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Particles!$S$2:$S$36</c:f>
              <c:numCache>
                <c:formatCode>General</c:formatCode>
                <c:ptCount val="35"/>
                <c:pt idx="0">
                  <c:v>23.124399999999998</c:v>
                </c:pt>
                <c:pt idx="1">
                  <c:v>23.51</c:v>
                </c:pt>
                <c:pt idx="2">
                  <c:v>24.302199999999999</c:v>
                </c:pt>
                <c:pt idx="3">
                  <c:v>25.568800000000003</c:v>
                </c:pt>
                <c:pt idx="4">
                  <c:v>26.906799999999997</c:v>
                </c:pt>
                <c:pt idx="5">
                  <c:v>28.370599999999996</c:v>
                </c:pt>
                <c:pt idx="6">
                  <c:v>29.914800000000003</c:v>
                </c:pt>
                <c:pt idx="7">
                  <c:v>31.576999999999998</c:v>
                </c:pt>
                <c:pt idx="8">
                  <c:v>33.355200000000004</c:v>
                </c:pt>
                <c:pt idx="9">
                  <c:v>35.297800000000002</c:v>
                </c:pt>
                <c:pt idx="10">
                  <c:v>37.354599999999998</c:v>
                </c:pt>
                <c:pt idx="11">
                  <c:v>39.611800000000002</c:v>
                </c:pt>
                <c:pt idx="12">
                  <c:v>40.376200000000004</c:v>
                </c:pt>
                <c:pt idx="13">
                  <c:v>41.212399999999995</c:v>
                </c:pt>
                <c:pt idx="14">
                  <c:v>42.029199999999996</c:v>
                </c:pt>
                <c:pt idx="15">
                  <c:v>42.899399999999993</c:v>
                </c:pt>
                <c:pt idx="16">
                  <c:v>43.754999999999995</c:v>
                </c:pt>
                <c:pt idx="17">
                  <c:v>44.742999999999995</c:v>
                </c:pt>
                <c:pt idx="18">
                  <c:v>45.697599999999994</c:v>
                </c:pt>
                <c:pt idx="19">
                  <c:v>46.659000000000006</c:v>
                </c:pt>
                <c:pt idx="20">
                  <c:v>47.637999999999998</c:v>
                </c:pt>
                <c:pt idx="21">
                  <c:v>48.694800000000001</c:v>
                </c:pt>
                <c:pt idx="22">
                  <c:v>49.833199999999998</c:v>
                </c:pt>
                <c:pt idx="23">
                  <c:v>51.132800000000003</c:v>
                </c:pt>
                <c:pt idx="24">
                  <c:v>52.220399999999998</c:v>
                </c:pt>
                <c:pt idx="25">
                  <c:v>53.463800000000006</c:v>
                </c:pt>
                <c:pt idx="26">
                  <c:v>54.835399999999993</c:v>
                </c:pt>
                <c:pt idx="27">
                  <c:v>56.199400000000004</c:v>
                </c:pt>
                <c:pt idx="28">
                  <c:v>57.643599999999992</c:v>
                </c:pt>
                <c:pt idx="29">
                  <c:v>59.271400000000007</c:v>
                </c:pt>
                <c:pt idx="30">
                  <c:v>61.294200000000004</c:v>
                </c:pt>
                <c:pt idx="31">
                  <c:v>62.75</c:v>
                </c:pt>
                <c:pt idx="32">
                  <c:v>64.951999999999998</c:v>
                </c:pt>
                <c:pt idx="33">
                  <c:v>66.788000000000011</c:v>
                </c:pt>
                <c:pt idx="34">
                  <c:v>68.938000000000002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4B-40AE-875F-C7544A1AA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5x E_CC'!$L$1</c:f>
              <c:strCache>
                <c:ptCount val="1"/>
                <c:pt idx="0">
                  <c:v>V_norm_1k_5x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5x E_CC'!$D$39:$D$53</c:f>
              <c:numCache>
                <c:formatCode>General</c:formatCode>
                <c:ptCount val="15"/>
                <c:pt idx="0">
                  <c:v>0.65934660630896891</c:v>
                </c:pt>
                <c:pt idx="1">
                  <c:v>0.67873915355335046</c:v>
                </c:pt>
                <c:pt idx="2">
                  <c:v>0.69813170079773179</c:v>
                </c:pt>
                <c:pt idx="3">
                  <c:v>0.71752424804211334</c:v>
                </c:pt>
                <c:pt idx="4">
                  <c:v>0.73691679528649467</c:v>
                </c:pt>
                <c:pt idx="5">
                  <c:v>0.75630934253087612</c:v>
                </c:pt>
                <c:pt idx="6">
                  <c:v>0.77570188977525756</c:v>
                </c:pt>
                <c:pt idx="7">
                  <c:v>0.795094437019639</c:v>
                </c:pt>
                <c:pt idx="8">
                  <c:v>0.81448698426402044</c:v>
                </c:pt>
                <c:pt idx="9">
                  <c:v>0.83387953150840188</c:v>
                </c:pt>
                <c:pt idx="10">
                  <c:v>0.85327207875278333</c:v>
                </c:pt>
                <c:pt idx="11">
                  <c:v>0.87266462599716477</c:v>
                </c:pt>
                <c:pt idx="12">
                  <c:v>0.8920571732415461</c:v>
                </c:pt>
                <c:pt idx="13">
                  <c:v>0.91144972048592765</c:v>
                </c:pt>
                <c:pt idx="14">
                  <c:v>0.93084226773030909</c:v>
                </c:pt>
              </c:numCache>
            </c:numRef>
          </c:xVal>
          <c:yVal>
            <c:numRef>
              <c:f>'Particles 5x E_CC'!$E$39:$E$53</c:f>
              <c:numCache>
                <c:formatCode>General</c:formatCode>
                <c:ptCount val="15"/>
                <c:pt idx="0">
                  <c:v>123.30777734031922</c:v>
                </c:pt>
                <c:pt idx="1">
                  <c:v>112.07125821496713</c:v>
                </c:pt>
                <c:pt idx="2">
                  <c:v>156.76021003058847</c:v>
                </c:pt>
                <c:pt idx="3">
                  <c:v>209.13879130197765</c:v>
                </c:pt>
                <c:pt idx="4">
                  <c:v>126.50829446682214</c:v>
                </c:pt>
                <c:pt idx="5">
                  <c:v>195.82713362003696</c:v>
                </c:pt>
                <c:pt idx="6">
                  <c:v>195.65497516581365</c:v>
                </c:pt>
                <c:pt idx="7">
                  <c:v>267.69763999515436</c:v>
                </c:pt>
                <c:pt idx="8">
                  <c:v>211.6989006329689</c:v>
                </c:pt>
                <c:pt idx="9">
                  <c:v>548.21637163451351</c:v>
                </c:pt>
                <c:pt idx="10">
                  <c:v>459.28403343529482</c:v>
                </c:pt>
                <c:pt idx="11">
                  <c:v>456.87350843453771</c:v>
                </c:pt>
                <c:pt idx="12">
                  <c:v>764.51434401405254</c:v>
                </c:pt>
                <c:pt idx="13">
                  <c:v>998.56239210757451</c:v>
                </c:pt>
                <c:pt idx="14">
                  <c:v>1050.4510811956754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3-490D-83D6-D7D5FE8046DB}"/>
            </c:ext>
          </c:extLst>
        </c:ser>
        <c:ser>
          <c:idx val="1"/>
          <c:order val="1"/>
          <c:tx>
            <c:strRef>
              <c:f>'Particles 5x E_CC'!$F$38</c:f>
              <c:strCache>
                <c:ptCount val="1"/>
                <c:pt idx="0">
                  <c:v>Formula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'Particles 5x E_CC'!$D$39:$D$53</c:f>
              <c:numCache>
                <c:formatCode>General</c:formatCode>
                <c:ptCount val="15"/>
                <c:pt idx="0">
                  <c:v>0.65934660630896891</c:v>
                </c:pt>
                <c:pt idx="1">
                  <c:v>0.67873915355335046</c:v>
                </c:pt>
                <c:pt idx="2">
                  <c:v>0.69813170079773179</c:v>
                </c:pt>
                <c:pt idx="3">
                  <c:v>0.71752424804211334</c:v>
                </c:pt>
                <c:pt idx="4">
                  <c:v>0.73691679528649467</c:v>
                </c:pt>
                <c:pt idx="5">
                  <c:v>0.75630934253087612</c:v>
                </c:pt>
                <c:pt idx="6">
                  <c:v>0.77570188977525756</c:v>
                </c:pt>
                <c:pt idx="7">
                  <c:v>0.795094437019639</c:v>
                </c:pt>
                <c:pt idx="8">
                  <c:v>0.81448698426402044</c:v>
                </c:pt>
                <c:pt idx="9">
                  <c:v>0.83387953150840188</c:v>
                </c:pt>
                <c:pt idx="10">
                  <c:v>0.85327207875278333</c:v>
                </c:pt>
                <c:pt idx="11">
                  <c:v>0.87266462599716477</c:v>
                </c:pt>
                <c:pt idx="12">
                  <c:v>0.8920571732415461</c:v>
                </c:pt>
                <c:pt idx="13">
                  <c:v>0.91144972048592765</c:v>
                </c:pt>
                <c:pt idx="14">
                  <c:v>0.93084226773030909</c:v>
                </c:pt>
              </c:numCache>
            </c:numRef>
          </c:xVal>
          <c:yVal>
            <c:numRef>
              <c:f>'Particles 5x E_CC'!$F$39:$F$53</c:f>
              <c:numCache>
                <c:formatCode>General</c:formatCode>
                <c:ptCount val="15"/>
                <c:pt idx="0">
                  <c:v>86.682582947045688</c:v>
                </c:pt>
                <c:pt idx="1">
                  <c:v>100.10523876891283</c:v>
                </c:pt>
                <c:pt idx="2">
                  <c:v>115.9458833443544</c:v>
                </c:pt>
                <c:pt idx="3">
                  <c:v>134.75190051651168</c:v>
                </c:pt>
                <c:pt idx="4">
                  <c:v>157.22807936999308</c:v>
                </c:pt>
                <c:pt idx="5">
                  <c:v>184.29309430962206</c:v>
                </c:pt>
                <c:pt idx="6">
                  <c:v>217.16084576950715</c:v>
                </c:pt>
                <c:pt idx="7">
                  <c:v>257.45990898382655</c:v>
                </c:pt>
                <c:pt idx="8">
                  <c:v>307.41280281684129</c:v>
                </c:pt>
                <c:pt idx="9">
                  <c:v>370.11169891789689</c:v>
                </c:pt>
                <c:pt idx="10">
                  <c:v>449.95436576382315</c:v>
                </c:pt>
                <c:pt idx="11">
                  <c:v>553.35564102625892</c:v>
                </c:pt>
                <c:pt idx="12">
                  <c:v>689.95177033388825</c:v>
                </c:pt>
                <c:pt idx="13">
                  <c:v>874.72784907863218</c:v>
                </c:pt>
                <c:pt idx="14">
                  <c:v>1131.9704407271909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73-490D-83D6-D7D5FE8046DB}"/>
            </c:ext>
          </c:extLst>
        </c:ser>
        <c:ser>
          <c:idx val="2"/>
          <c:order val="2"/>
          <c:tx>
            <c:strRef>
              <c:f>'Particles 5x E_CC'!$G$38</c:f>
              <c:strCache>
                <c:ptCount val="1"/>
                <c:pt idx="0">
                  <c:v>Quad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'Particles 5x E_CC'!$D$39:$D$53</c:f>
              <c:numCache>
                <c:formatCode>General</c:formatCode>
                <c:ptCount val="15"/>
                <c:pt idx="0">
                  <c:v>0.65934660630896891</c:v>
                </c:pt>
                <c:pt idx="1">
                  <c:v>0.67873915355335046</c:v>
                </c:pt>
                <c:pt idx="2">
                  <c:v>0.69813170079773179</c:v>
                </c:pt>
                <c:pt idx="3">
                  <c:v>0.71752424804211334</c:v>
                </c:pt>
                <c:pt idx="4">
                  <c:v>0.73691679528649467</c:v>
                </c:pt>
                <c:pt idx="5">
                  <c:v>0.75630934253087612</c:v>
                </c:pt>
                <c:pt idx="6">
                  <c:v>0.77570188977525756</c:v>
                </c:pt>
                <c:pt idx="7">
                  <c:v>0.795094437019639</c:v>
                </c:pt>
                <c:pt idx="8">
                  <c:v>0.81448698426402044</c:v>
                </c:pt>
                <c:pt idx="9">
                  <c:v>0.83387953150840188</c:v>
                </c:pt>
                <c:pt idx="10">
                  <c:v>0.85327207875278333</c:v>
                </c:pt>
                <c:pt idx="11">
                  <c:v>0.87266462599716477</c:v>
                </c:pt>
                <c:pt idx="12">
                  <c:v>0.8920571732415461</c:v>
                </c:pt>
                <c:pt idx="13">
                  <c:v>0.91144972048592765</c:v>
                </c:pt>
                <c:pt idx="14">
                  <c:v>0.93084226773030909</c:v>
                </c:pt>
              </c:numCache>
            </c:numRef>
          </c:xVal>
          <c:yVal>
            <c:numRef>
              <c:f>'Particles 5x E_CC'!$G$39:$G$53</c:f>
              <c:numCache>
                <c:formatCode>General</c:formatCode>
                <c:ptCount val="15"/>
                <c:pt idx="0">
                  <c:v>5.3437417887295799</c:v>
                </c:pt>
                <c:pt idx="1">
                  <c:v>5.5531062829945519</c:v>
                </c:pt>
                <c:pt idx="2">
                  <c:v>5.7671340562784783</c:v>
                </c:pt>
                <c:pt idx="3">
                  <c:v>5.9858251085813645</c:v>
                </c:pt>
                <c:pt idx="4">
                  <c:v>6.2091794399032061</c:v>
                </c:pt>
                <c:pt idx="5">
                  <c:v>6.4371970502440039</c:v>
                </c:pt>
                <c:pt idx="6">
                  <c:v>6.6698779396037597</c:v>
                </c:pt>
                <c:pt idx="7">
                  <c:v>6.9072221079824736</c:v>
                </c:pt>
                <c:pt idx="8">
                  <c:v>7.1492295553801428</c:v>
                </c:pt>
                <c:pt idx="9">
                  <c:v>7.3959002817967701</c:v>
                </c:pt>
                <c:pt idx="10">
                  <c:v>7.6472342872323535</c:v>
                </c:pt>
                <c:pt idx="11">
                  <c:v>7.9032315716868959</c:v>
                </c:pt>
                <c:pt idx="12">
                  <c:v>8.1638921351603919</c:v>
                </c:pt>
                <c:pt idx="13">
                  <c:v>8.4292159776528486</c:v>
                </c:pt>
                <c:pt idx="14">
                  <c:v>8.6992030991642597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73-490D-83D6-D7D5FE804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valAx>
        <c:axId val="373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8280"/>
        <c:crosses val="autoZero"/>
        <c:crossBetween val="midCat"/>
      </c:valAx>
      <c:valAx>
        <c:axId val="37360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Normalised Viscosity against Fill</a:t>
            </a:r>
            <a:r>
              <a:rPr lang="en-US" baseline="0"/>
              <a:t> Fraction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5x E_CC'!$K$1</c:f>
              <c:strCache>
                <c:ptCount val="1"/>
                <c:pt idx="0">
                  <c:v>Visc_avg_1k_5x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5x E_CC'!$M$2:$M$36</c:f>
                <c:numCache>
                  <c:formatCode>General</c:formatCode>
                  <c:ptCount val="3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19.218992607022866</c:v>
                  </c:pt>
                  <c:pt idx="16">
                    <c:v>13.491901440955241</c:v>
                  </c:pt>
                  <c:pt idx="17">
                    <c:v>62.85622791711603</c:v>
                  </c:pt>
                  <c:pt idx="18">
                    <c:v>97.264362087705166</c:v>
                  </c:pt>
                  <c:pt idx="19">
                    <c:v>0.13670495400679744</c:v>
                  </c:pt>
                  <c:pt idx="20">
                    <c:v>42.000014411069273</c:v>
                  </c:pt>
                  <c:pt idx="21">
                    <c:v>14.22536916294443</c:v>
                  </c:pt>
                  <c:pt idx="22">
                    <c:v>204.80327561983091</c:v>
                  </c:pt>
                  <c:pt idx="23">
                    <c:v>21.394873309818859</c:v>
                  </c:pt>
                  <c:pt idx="24">
                    <c:v>37.027342540917701</c:v>
                  </c:pt>
                  <c:pt idx="25">
                    <c:v>333.42559606679862</c:v>
                  </c:pt>
                  <c:pt idx="26">
                    <c:v>87.362936749580342</c:v>
                  </c:pt>
                  <c:pt idx="27">
                    <c:v>177.02776770143288</c:v>
                  </c:pt>
                  <c:pt idx="28">
                    <c:v>199.81879506643384</c:v>
                  </c:pt>
                  <c:pt idx="29">
                    <c:v>379.22121118685305</c:v>
                  </c:pt>
                  <c:pt idx="30">
                    <c:v>144.76850275459859</c:v>
                  </c:pt>
                  <c:pt idx="31">
                    <c:v>1230.3773463183302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</c:numCache>
              </c:numRef>
            </c:plus>
            <c:minus>
              <c:numRef>
                <c:f>'Particles 5x E_CC'!$M$2:$M$36</c:f>
                <c:numCache>
                  <c:formatCode>General</c:formatCode>
                  <c:ptCount val="3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19.218992607022866</c:v>
                  </c:pt>
                  <c:pt idx="16">
                    <c:v>13.491901440955241</c:v>
                  </c:pt>
                  <c:pt idx="17">
                    <c:v>62.85622791711603</c:v>
                  </c:pt>
                  <c:pt idx="18">
                    <c:v>97.264362087705166</c:v>
                  </c:pt>
                  <c:pt idx="19">
                    <c:v>0.13670495400679744</c:v>
                  </c:pt>
                  <c:pt idx="20">
                    <c:v>42.000014411069273</c:v>
                  </c:pt>
                  <c:pt idx="21">
                    <c:v>14.22536916294443</c:v>
                  </c:pt>
                  <c:pt idx="22">
                    <c:v>204.80327561983091</c:v>
                  </c:pt>
                  <c:pt idx="23">
                    <c:v>21.394873309818859</c:v>
                  </c:pt>
                  <c:pt idx="24">
                    <c:v>37.027342540917701</c:v>
                  </c:pt>
                  <c:pt idx="25">
                    <c:v>333.42559606679862</c:v>
                  </c:pt>
                  <c:pt idx="26">
                    <c:v>87.362936749580342</c:v>
                  </c:pt>
                  <c:pt idx="27">
                    <c:v>177.02776770143288</c:v>
                  </c:pt>
                  <c:pt idx="28">
                    <c:v>199.81879506643384</c:v>
                  </c:pt>
                  <c:pt idx="29">
                    <c:v>379.22121118685305</c:v>
                  </c:pt>
                  <c:pt idx="30">
                    <c:v>144.76850275459859</c:v>
                  </c:pt>
                  <c:pt idx="31">
                    <c:v>1230.3773463183302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5x E_CC'!$D$2:$D$36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'Particles 5x E_CC'!$K$2:$K$36</c:f>
              <c:numCache>
                <c:formatCode>General</c:formatCode>
                <c:ptCount val="35"/>
                <c:pt idx="0">
                  <c:v>1.3207599999999999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162.85998000000001</c:v>
                </c:pt>
                <c:pt idx="16">
                  <c:v>148.01923499999998</c:v>
                </c:pt>
                <c:pt idx="17">
                  <c:v>207.04261500000001</c:v>
                </c:pt>
                <c:pt idx="18">
                  <c:v>276.22215</c:v>
                </c:pt>
                <c:pt idx="19">
                  <c:v>167.08709500000001</c:v>
                </c:pt>
                <c:pt idx="20">
                  <c:v>258.64064500000001</c:v>
                </c:pt>
                <c:pt idx="21">
                  <c:v>258.41326500000002</c:v>
                </c:pt>
                <c:pt idx="22">
                  <c:v>353.56433500000003</c:v>
                </c:pt>
                <c:pt idx="23">
                  <c:v>279.60343999999998</c:v>
                </c:pt>
                <c:pt idx="24">
                  <c:v>724.06225500000005</c:v>
                </c:pt>
                <c:pt idx="25">
                  <c:v>606.60397999999998</c:v>
                </c:pt>
                <c:pt idx="26">
                  <c:v>603.420255</c:v>
                </c:pt>
                <c:pt idx="27">
                  <c:v>1009.739965</c:v>
                </c:pt>
                <c:pt idx="28">
                  <c:v>1318.861265</c:v>
                </c:pt>
                <c:pt idx="29">
                  <c:v>1387.3937700000001</c:v>
                </c:pt>
                <c:pt idx="30">
                  <c:v>1731.0344</c:v>
                </c:pt>
                <c:pt idx="31">
                  <c:v>2866.2237649999997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0-41D2-933B-1965E6EDE527}"/>
            </c:ext>
          </c:extLst>
        </c:ser>
        <c:ser>
          <c:idx val="1"/>
          <c:order val="1"/>
          <c:tx>
            <c:strRef>
              <c:f>Particles!$K$1</c:f>
              <c:strCache>
                <c:ptCount val="1"/>
                <c:pt idx="0">
                  <c:v>Visc_avg_1k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Particles!$D$2:$D$36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Particles!$K$2:$K$36</c:f>
              <c:numCache>
                <c:formatCode>General</c:formatCode>
                <c:ptCount val="35"/>
                <c:pt idx="0">
                  <c:v>1.3905699999999999</c:v>
                </c:pt>
                <c:pt idx="1">
                  <c:v>1.7995019999999999</c:v>
                </c:pt>
                <c:pt idx="2">
                  <c:v>2.7148879999999997</c:v>
                </c:pt>
                <c:pt idx="3">
                  <c:v>4.2864319999999996</c:v>
                </c:pt>
                <c:pt idx="4">
                  <c:v>6.2752600000000003</c:v>
                </c:pt>
                <c:pt idx="5">
                  <c:v>8.8842099999999995</c:v>
                </c:pt>
                <c:pt idx="6">
                  <c:v>11.491472</c:v>
                </c:pt>
                <c:pt idx="7">
                  <c:v>15.209044</c:v>
                </c:pt>
                <c:pt idx="8">
                  <c:v>20.413177999999998</c:v>
                </c:pt>
                <c:pt idx="9">
                  <c:v>25.485689999999998</c:v>
                </c:pt>
                <c:pt idx="10">
                  <c:v>32.492488000000002</c:v>
                </c:pt>
                <c:pt idx="11">
                  <c:v>39.555289599999995</c:v>
                </c:pt>
                <c:pt idx="12">
                  <c:v>40.391116000000004</c:v>
                </c:pt>
                <c:pt idx="13">
                  <c:v>42.314214</c:v>
                </c:pt>
                <c:pt idx="14">
                  <c:v>53.774202000000002</c:v>
                </c:pt>
                <c:pt idx="15">
                  <c:v>54.501754000000005</c:v>
                </c:pt>
                <c:pt idx="16">
                  <c:v>55.506583999999997</c:v>
                </c:pt>
                <c:pt idx="17">
                  <c:v>62.263778000000002</c:v>
                </c:pt>
                <c:pt idx="18">
                  <c:v>64.947035999999997</c:v>
                </c:pt>
                <c:pt idx="19">
                  <c:v>67.848662000000004</c:v>
                </c:pt>
                <c:pt idx="20">
                  <c:v>82.044514000000007</c:v>
                </c:pt>
                <c:pt idx="21">
                  <c:v>90.695150000000012</c:v>
                </c:pt>
                <c:pt idx="22">
                  <c:v>96.210946000000007</c:v>
                </c:pt>
                <c:pt idx="23">
                  <c:v>106.89522600000001</c:v>
                </c:pt>
                <c:pt idx="24">
                  <c:v>144.06724800000001</c:v>
                </c:pt>
                <c:pt idx="25">
                  <c:v>141.22910400000001</c:v>
                </c:pt>
                <c:pt idx="26">
                  <c:v>168.184168</c:v>
                </c:pt>
                <c:pt idx="27">
                  <c:v>185.97318999999999</c:v>
                </c:pt>
                <c:pt idx="28">
                  <c:v>239.29571000000001</c:v>
                </c:pt>
                <c:pt idx="29">
                  <c:v>254.73671800000002</c:v>
                </c:pt>
                <c:pt idx="30">
                  <c:v>323.09046000000001</c:v>
                </c:pt>
                <c:pt idx="31">
                  <c:v>372.21069800000004</c:v>
                </c:pt>
                <c:pt idx="32">
                  <c:v>466.13655600000004</c:v>
                </c:pt>
                <c:pt idx="33">
                  <c:v>486.46752799999996</c:v>
                </c:pt>
                <c:pt idx="34">
                  <c:v>540.07234800000003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B0-41D2-933B-1965E6EDE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  <c:max val="0.9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Normalised Viscosity against Fill</a:t>
            </a:r>
            <a:r>
              <a:rPr lang="en-US" baseline="0"/>
              <a:t> Fraction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44936021443117"/>
          <c:y val="0.17171296296296296"/>
          <c:w val="0.81475085371891121"/>
          <c:h val="0.706967410323709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'Particles 10x Time'!$L$1</c:f>
              <c:strCache>
                <c:ptCount val="1"/>
                <c:pt idx="0">
                  <c:v>V_norm_10k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10x Time'!$M$2:$M$36</c:f>
                <c:numCache>
                  <c:formatCode>General</c:formatCode>
                  <c:ptCount val="35"/>
                  <c:pt idx="0">
                    <c:v>3.5072496346851721E-3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16.286359155933233</c:v>
                  </c:pt>
                  <c:pt idx="12">
                    <c:v>0</c:v>
                  </c:pt>
                  <c:pt idx="13">
                    <c:v>0</c:v>
                  </c:pt>
                  <c:pt idx="14">
                    <c:v>17.177264202753584</c:v>
                  </c:pt>
                  <c:pt idx="15">
                    <c:v>0</c:v>
                  </c:pt>
                  <c:pt idx="16">
                    <c:v>0</c:v>
                  </c:pt>
                  <c:pt idx="17">
                    <c:v>2.837280101646642</c:v>
                  </c:pt>
                  <c:pt idx="18">
                    <c:v>0</c:v>
                  </c:pt>
                  <c:pt idx="19">
                    <c:v>0</c:v>
                  </c:pt>
                  <c:pt idx="20">
                    <c:v>0.92418149194300503</c:v>
                  </c:pt>
                  <c:pt idx="21">
                    <c:v>0</c:v>
                  </c:pt>
                  <c:pt idx="22">
                    <c:v>0</c:v>
                  </c:pt>
                  <c:pt idx="23">
                    <c:v>56.323593634852983</c:v>
                  </c:pt>
                  <c:pt idx="24">
                    <c:v>13.272401353939298</c:v>
                  </c:pt>
                  <c:pt idx="25">
                    <c:v>31.787561084172527</c:v>
                  </c:pt>
                  <c:pt idx="26">
                    <c:v>91.19302305628446</c:v>
                  </c:pt>
                  <c:pt idx="27">
                    <c:v>2.9339698829060725</c:v>
                  </c:pt>
                  <c:pt idx="28">
                    <c:v>4.4453328459464148</c:v>
                  </c:pt>
                  <c:pt idx="29">
                    <c:v>34.248052266396101</c:v>
                  </c:pt>
                  <c:pt idx="30">
                    <c:v>111.41419810428251</c:v>
                  </c:pt>
                  <c:pt idx="31">
                    <c:v>77.068141050150587</c:v>
                  </c:pt>
                  <c:pt idx="32">
                    <c:v>56.547463641776631</c:v>
                  </c:pt>
                  <c:pt idx="33">
                    <c:v>174.49703253156585</c:v>
                  </c:pt>
                  <c:pt idx="34">
                    <c:v>536.81123572743616</c:v>
                  </c:pt>
                </c:numCache>
              </c:numRef>
            </c:plus>
            <c:minus>
              <c:numRef>
                <c:f>'Particles 10x Time'!$M$2:$M$36</c:f>
                <c:numCache>
                  <c:formatCode>General</c:formatCode>
                  <c:ptCount val="35"/>
                  <c:pt idx="0">
                    <c:v>3.5072496346851721E-3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16.286359155933233</c:v>
                  </c:pt>
                  <c:pt idx="12">
                    <c:v>0</c:v>
                  </c:pt>
                  <c:pt idx="13">
                    <c:v>0</c:v>
                  </c:pt>
                  <c:pt idx="14">
                    <c:v>17.177264202753584</c:v>
                  </c:pt>
                  <c:pt idx="15">
                    <c:v>0</c:v>
                  </c:pt>
                  <c:pt idx="16">
                    <c:v>0</c:v>
                  </c:pt>
                  <c:pt idx="17">
                    <c:v>2.837280101646642</c:v>
                  </c:pt>
                  <c:pt idx="18">
                    <c:v>0</c:v>
                  </c:pt>
                  <c:pt idx="19">
                    <c:v>0</c:v>
                  </c:pt>
                  <c:pt idx="20">
                    <c:v>0.92418149194300503</c:v>
                  </c:pt>
                  <c:pt idx="21">
                    <c:v>0</c:v>
                  </c:pt>
                  <c:pt idx="22">
                    <c:v>0</c:v>
                  </c:pt>
                  <c:pt idx="23">
                    <c:v>56.323593634852983</c:v>
                  </c:pt>
                  <c:pt idx="24">
                    <c:v>13.272401353939298</c:v>
                  </c:pt>
                  <c:pt idx="25">
                    <c:v>31.787561084172527</c:v>
                  </c:pt>
                  <c:pt idx="26">
                    <c:v>91.19302305628446</c:v>
                  </c:pt>
                  <c:pt idx="27">
                    <c:v>2.9339698829060725</c:v>
                  </c:pt>
                  <c:pt idx="28">
                    <c:v>4.4453328459464148</c:v>
                  </c:pt>
                  <c:pt idx="29">
                    <c:v>34.248052266396101</c:v>
                  </c:pt>
                  <c:pt idx="30">
                    <c:v>111.41419810428251</c:v>
                  </c:pt>
                  <c:pt idx="31">
                    <c:v>77.068141050150587</c:v>
                  </c:pt>
                  <c:pt idx="32">
                    <c:v>56.547463641776631</c:v>
                  </c:pt>
                  <c:pt idx="33">
                    <c:v>174.49703253156585</c:v>
                  </c:pt>
                  <c:pt idx="34">
                    <c:v>536.81123572743616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10x Time'!$D$2:$D$36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'Particles 10x Time'!$L$2:$L$36</c:f>
              <c:numCache>
                <c:formatCode>General</c:formatCode>
                <c:ptCount val="3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43.32863227604436</c:v>
                </c:pt>
                <c:pt idx="12">
                  <c:v>0</c:v>
                </c:pt>
                <c:pt idx="13">
                  <c:v>0</c:v>
                </c:pt>
                <c:pt idx="14">
                  <c:v>50.877815606504619</c:v>
                </c:pt>
                <c:pt idx="15">
                  <c:v>0</c:v>
                </c:pt>
                <c:pt idx="16">
                  <c:v>0</c:v>
                </c:pt>
                <c:pt idx="17">
                  <c:v>64.317143595931725</c:v>
                </c:pt>
                <c:pt idx="18">
                  <c:v>0</c:v>
                </c:pt>
                <c:pt idx="19">
                  <c:v>0</c:v>
                </c:pt>
                <c:pt idx="20">
                  <c:v>70.67396785037063</c:v>
                </c:pt>
                <c:pt idx="21">
                  <c:v>0</c:v>
                </c:pt>
                <c:pt idx="22">
                  <c:v>0</c:v>
                </c:pt>
                <c:pt idx="23">
                  <c:v>134.21600083318967</c:v>
                </c:pt>
                <c:pt idx="24">
                  <c:v>134.82889803482155</c:v>
                </c:pt>
                <c:pt idx="25">
                  <c:v>170.64566454059644</c:v>
                </c:pt>
                <c:pt idx="26">
                  <c:v>170.81106346606907</c:v>
                </c:pt>
                <c:pt idx="27">
                  <c:v>212.72802103085672</c:v>
                </c:pt>
                <c:pt idx="28">
                  <c:v>276.81671622708728</c:v>
                </c:pt>
                <c:pt idx="29">
                  <c:v>266.20369332873639</c:v>
                </c:pt>
                <c:pt idx="30">
                  <c:v>506.67849293225305</c:v>
                </c:pt>
                <c:pt idx="31">
                  <c:v>694.75178130207428</c:v>
                </c:pt>
                <c:pt idx="32">
                  <c:v>557.37174984198123</c:v>
                </c:pt>
                <c:pt idx="33">
                  <c:v>856.85015155432961</c:v>
                </c:pt>
                <c:pt idx="34">
                  <c:v>948.30025354823863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D-497F-8242-79ECD3030F5F}"/>
            </c:ext>
          </c:extLst>
        </c:ser>
        <c:ser>
          <c:idx val="1"/>
          <c:order val="1"/>
          <c:tx>
            <c:strRef>
              <c:f>Particles!$L$1</c:f>
              <c:strCache>
                <c:ptCount val="1"/>
                <c:pt idx="0">
                  <c:v>V_norm_1k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Particles!$D$2:$D$36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Particles!$L$2:$L$36</c:f>
              <c:numCache>
                <c:formatCode>General</c:formatCode>
                <c:ptCount val="35"/>
                <c:pt idx="0">
                  <c:v>1</c:v>
                </c:pt>
                <c:pt idx="1">
                  <c:v>1.2940750915092374</c:v>
                </c:pt>
                <c:pt idx="2">
                  <c:v>1.9523562280216027</c:v>
                </c:pt>
                <c:pt idx="3">
                  <c:v>3.0824999820217607</c:v>
                </c:pt>
                <c:pt idx="4">
                  <c:v>4.5127249976628292</c:v>
                </c:pt>
                <c:pt idx="5">
                  <c:v>6.3888980777666715</c:v>
                </c:pt>
                <c:pt idx="6">
                  <c:v>8.2638572671638251</c:v>
                </c:pt>
                <c:pt idx="7">
                  <c:v>10.937273204513259</c:v>
                </c:pt>
                <c:pt idx="8">
                  <c:v>14.679719827121254</c:v>
                </c:pt>
                <c:pt idx="9">
                  <c:v>18.327513178049291</c:v>
                </c:pt>
                <c:pt idx="10">
                  <c:v>23.366308779852869</c:v>
                </c:pt>
                <c:pt idx="11">
                  <c:v>28.445378226195011</c:v>
                </c:pt>
                <c:pt idx="12">
                  <c:v>29.046445702122156</c:v>
                </c:pt>
                <c:pt idx="13">
                  <c:v>30.429402331418054</c:v>
                </c:pt>
                <c:pt idx="14">
                  <c:v>38.670618523339357</c:v>
                </c:pt>
                <c:pt idx="15">
                  <c:v>39.193822677031726</c:v>
                </c:pt>
                <c:pt idx="16">
                  <c:v>39.916425638407276</c:v>
                </c:pt>
                <c:pt idx="17">
                  <c:v>44.775723624125362</c:v>
                </c:pt>
                <c:pt idx="18">
                  <c:v>46.705333783987861</c:v>
                </c:pt>
                <c:pt idx="19">
                  <c:v>48.791978828825599</c:v>
                </c:pt>
                <c:pt idx="20">
                  <c:v>59.000635710535981</c:v>
                </c:pt>
                <c:pt idx="21">
                  <c:v>65.221563819153317</c:v>
                </c:pt>
                <c:pt idx="22">
                  <c:v>69.188135800427176</c:v>
                </c:pt>
                <c:pt idx="23">
                  <c:v>76.871517435296326</c:v>
                </c:pt>
                <c:pt idx="24">
                  <c:v>103.60301746765717</c:v>
                </c:pt>
                <c:pt idx="25">
                  <c:v>101.5620242059012</c:v>
                </c:pt>
                <c:pt idx="26">
                  <c:v>120.94620767023596</c:v>
                </c:pt>
                <c:pt idx="27">
                  <c:v>133.73881933307925</c:v>
                </c:pt>
                <c:pt idx="28">
                  <c:v>172.0846199759811</c:v>
                </c:pt>
                <c:pt idx="29">
                  <c:v>183.18870535104313</c:v>
                </c:pt>
                <c:pt idx="30">
                  <c:v>232.34390214084874</c:v>
                </c:pt>
                <c:pt idx="31">
                  <c:v>267.66771755467187</c:v>
                </c:pt>
                <c:pt idx="32">
                  <c:v>335.2125790143611</c:v>
                </c:pt>
                <c:pt idx="33">
                  <c:v>349.83318207641469</c:v>
                </c:pt>
                <c:pt idx="34">
                  <c:v>388.3819929956781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35-4DC4-AD26-E812D40E6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249830353095475"/>
          <c:y val="0.18134186351706036"/>
          <c:w val="0.1745626041901994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80927384076991E-2"/>
          <c:y val="4.4676522151815751E-2"/>
          <c:w val="0.89955336832895894"/>
          <c:h val="0.86110366680077088"/>
        </c:manualLayout>
      </c:layout>
      <c:scatterChart>
        <c:scatterStyle val="lineMarker"/>
        <c:varyColors val="0"/>
        <c:ser>
          <c:idx val="1"/>
          <c:order val="0"/>
          <c:tx>
            <c:v>t = 1000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Particles!$D$2:$D$36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Particles!$S$2:$S$36</c:f>
              <c:numCache>
                <c:formatCode>General</c:formatCode>
                <c:ptCount val="35"/>
                <c:pt idx="0">
                  <c:v>23.124399999999998</c:v>
                </c:pt>
                <c:pt idx="1">
                  <c:v>23.51</c:v>
                </c:pt>
                <c:pt idx="2">
                  <c:v>24.302199999999999</c:v>
                </c:pt>
                <c:pt idx="3">
                  <c:v>25.568800000000003</c:v>
                </c:pt>
                <c:pt idx="4">
                  <c:v>26.906799999999997</c:v>
                </c:pt>
                <c:pt idx="5">
                  <c:v>28.370599999999996</c:v>
                </c:pt>
                <c:pt idx="6">
                  <c:v>29.914800000000003</c:v>
                </c:pt>
                <c:pt idx="7">
                  <c:v>31.576999999999998</c:v>
                </c:pt>
                <c:pt idx="8">
                  <c:v>33.355200000000004</c:v>
                </c:pt>
                <c:pt idx="9">
                  <c:v>35.297800000000002</c:v>
                </c:pt>
                <c:pt idx="10">
                  <c:v>37.354599999999998</c:v>
                </c:pt>
                <c:pt idx="11">
                  <c:v>39.611800000000002</c:v>
                </c:pt>
                <c:pt idx="12">
                  <c:v>40.376200000000004</c:v>
                </c:pt>
                <c:pt idx="13">
                  <c:v>41.212399999999995</c:v>
                </c:pt>
                <c:pt idx="14">
                  <c:v>42.029199999999996</c:v>
                </c:pt>
                <c:pt idx="15">
                  <c:v>42.899399999999993</c:v>
                </c:pt>
                <c:pt idx="16">
                  <c:v>43.754999999999995</c:v>
                </c:pt>
                <c:pt idx="17">
                  <c:v>44.742999999999995</c:v>
                </c:pt>
                <c:pt idx="18">
                  <c:v>45.697599999999994</c:v>
                </c:pt>
                <c:pt idx="19">
                  <c:v>46.659000000000006</c:v>
                </c:pt>
                <c:pt idx="20">
                  <c:v>47.637999999999998</c:v>
                </c:pt>
                <c:pt idx="21">
                  <c:v>48.694800000000001</c:v>
                </c:pt>
                <c:pt idx="22">
                  <c:v>49.833199999999998</c:v>
                </c:pt>
                <c:pt idx="23">
                  <c:v>51.132800000000003</c:v>
                </c:pt>
                <c:pt idx="24">
                  <c:v>52.220399999999998</c:v>
                </c:pt>
                <c:pt idx="25">
                  <c:v>53.463800000000006</c:v>
                </c:pt>
                <c:pt idx="26">
                  <c:v>54.835399999999993</c:v>
                </c:pt>
                <c:pt idx="27">
                  <c:v>56.199400000000004</c:v>
                </c:pt>
                <c:pt idx="28">
                  <c:v>57.643599999999992</c:v>
                </c:pt>
                <c:pt idx="29">
                  <c:v>59.271400000000007</c:v>
                </c:pt>
                <c:pt idx="30">
                  <c:v>61.294200000000004</c:v>
                </c:pt>
                <c:pt idx="31">
                  <c:v>62.75</c:v>
                </c:pt>
                <c:pt idx="32">
                  <c:v>64.951999999999998</c:v>
                </c:pt>
                <c:pt idx="33">
                  <c:v>66.788000000000011</c:v>
                </c:pt>
                <c:pt idx="34">
                  <c:v>68.938000000000002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E-4DF6-ACBB-62093BF8D47B}"/>
            </c:ext>
          </c:extLst>
        </c:ser>
        <c:ser>
          <c:idx val="0"/>
          <c:order val="1"/>
          <c:tx>
            <c:v>t = 10,000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10x Time'!$T$2:$T$10</c:f>
                <c:numCache>
                  <c:formatCode>General</c:formatCode>
                  <c:ptCount val="9"/>
                  <c:pt idx="0">
                    <c:v>10.783647055942442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Ref>
                <c:f>'Particles 10x Time'!$T$2:$T$10</c:f>
                <c:numCache>
                  <c:formatCode>General</c:formatCode>
                  <c:ptCount val="9"/>
                  <c:pt idx="0">
                    <c:v>10.783647055942442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10x Time'!$D$3:$D$36</c:f>
              <c:numCache>
                <c:formatCode>General</c:formatCode>
                <c:ptCount val="34"/>
                <c:pt idx="0">
                  <c:v>1.9392547244381438E-2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10x Time'!$S$3:$S$36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39.629999999999995</c:v>
                </c:pt>
                <c:pt idx="11">
                  <c:v>0</c:v>
                </c:pt>
                <c:pt idx="12">
                  <c:v>0</c:v>
                </c:pt>
                <c:pt idx="13">
                  <c:v>42.100499999999997</c:v>
                </c:pt>
                <c:pt idx="14">
                  <c:v>0</c:v>
                </c:pt>
                <c:pt idx="15">
                  <c:v>0</c:v>
                </c:pt>
                <c:pt idx="16">
                  <c:v>44.702500000000001</c:v>
                </c:pt>
                <c:pt idx="17">
                  <c:v>0</c:v>
                </c:pt>
                <c:pt idx="18">
                  <c:v>0</c:v>
                </c:pt>
                <c:pt idx="19">
                  <c:v>47.554000000000002</c:v>
                </c:pt>
                <c:pt idx="20">
                  <c:v>0</c:v>
                </c:pt>
                <c:pt idx="21">
                  <c:v>0</c:v>
                </c:pt>
                <c:pt idx="22">
                  <c:v>50.724000000000004</c:v>
                </c:pt>
                <c:pt idx="23">
                  <c:v>51.865499999999997</c:v>
                </c:pt>
                <c:pt idx="24">
                  <c:v>53.101500000000001</c:v>
                </c:pt>
                <c:pt idx="25">
                  <c:v>54.218000000000004</c:v>
                </c:pt>
                <c:pt idx="26">
                  <c:v>55.713999999999999</c:v>
                </c:pt>
                <c:pt idx="27">
                  <c:v>56.913499999999999</c:v>
                </c:pt>
                <c:pt idx="28">
                  <c:v>58.438500000000005</c:v>
                </c:pt>
                <c:pt idx="29">
                  <c:v>60.004999999999995</c:v>
                </c:pt>
                <c:pt idx="30">
                  <c:v>61.521500000000003</c:v>
                </c:pt>
                <c:pt idx="31">
                  <c:v>63.373999999999995</c:v>
                </c:pt>
                <c:pt idx="32">
                  <c:v>65.075500000000005</c:v>
                </c:pt>
                <c:pt idx="33">
                  <c:v>66.474500000000006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C6-438E-B461-B0DF62EF9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39807524059494"/>
          <c:y val="0.41521566575693286"/>
          <c:w val="0.1458241469816273"/>
          <c:h val="0.137076652375722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117021</xdr:colOff>
      <xdr:row>0</xdr:row>
      <xdr:rowOff>140153</xdr:rowOff>
    </xdr:from>
    <xdr:to>
      <xdr:col>27</xdr:col>
      <xdr:colOff>424542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115659</xdr:colOff>
      <xdr:row>15</xdr:row>
      <xdr:rowOff>111578</xdr:rowOff>
    </xdr:from>
    <xdr:to>
      <xdr:col>27</xdr:col>
      <xdr:colOff>401409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231322</xdr:colOff>
      <xdr:row>38</xdr:row>
      <xdr:rowOff>111579</xdr:rowOff>
    </xdr:from>
    <xdr:to>
      <xdr:col>16</xdr:col>
      <xdr:colOff>81643</xdr:colOff>
      <xdr:row>52</xdr:row>
      <xdr:rowOff>187779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117021</xdr:colOff>
      <xdr:row>0</xdr:row>
      <xdr:rowOff>140153</xdr:rowOff>
    </xdr:from>
    <xdr:to>
      <xdr:col>27</xdr:col>
      <xdr:colOff>424542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170088</xdr:colOff>
      <xdr:row>30</xdr:row>
      <xdr:rowOff>43542</xdr:rowOff>
    </xdr:from>
    <xdr:to>
      <xdr:col>27</xdr:col>
      <xdr:colOff>455838</xdr:colOff>
      <xdr:row>46</xdr:row>
      <xdr:rowOff>122464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231322</xdr:colOff>
      <xdr:row>38</xdr:row>
      <xdr:rowOff>111579</xdr:rowOff>
    </xdr:from>
    <xdr:to>
      <xdr:col>16</xdr:col>
      <xdr:colOff>81643</xdr:colOff>
      <xdr:row>52</xdr:row>
      <xdr:rowOff>187779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108857</xdr:colOff>
      <xdr:row>14</xdr:row>
      <xdr:rowOff>136072</xdr:rowOff>
    </xdr:from>
    <xdr:to>
      <xdr:col>27</xdr:col>
      <xdr:colOff>416378</xdr:colOff>
      <xdr:row>29</xdr:row>
      <xdr:rowOff>21772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117021</xdr:colOff>
      <xdr:row>0</xdr:row>
      <xdr:rowOff>140153</xdr:rowOff>
    </xdr:from>
    <xdr:to>
      <xdr:col>27</xdr:col>
      <xdr:colOff>571500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115659</xdr:colOff>
      <xdr:row>15</xdr:row>
      <xdr:rowOff>111578</xdr:rowOff>
    </xdr:from>
    <xdr:to>
      <xdr:col>27</xdr:col>
      <xdr:colOff>401409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231322</xdr:colOff>
      <xdr:row>38</xdr:row>
      <xdr:rowOff>111579</xdr:rowOff>
    </xdr:from>
    <xdr:to>
      <xdr:col>16</xdr:col>
      <xdr:colOff>81643</xdr:colOff>
      <xdr:row>52</xdr:row>
      <xdr:rowOff>187779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i/Desktop/Viscosity%20Testing%20-%20LE%20+%20SLL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ar Rate"/>
      <sheetName val="G-K Visc."/>
    </sheetNames>
    <sheetDataSet>
      <sheetData sheetId="0">
        <row r="1">
          <cell r="J1" t="str">
            <v>Visc_avg</v>
          </cell>
          <cell r="K1" t="str">
            <v>V_norm</v>
          </cell>
          <cell r="R1" t="str">
            <v>P_avg</v>
          </cell>
        </row>
        <row r="2">
          <cell r="J2">
            <v>-31.126616000000002</v>
          </cell>
          <cell r="L2">
            <v>37.741649819400187</v>
          </cell>
        </row>
        <row r="3">
          <cell r="D3">
            <v>3.0000000000000001E-3</v>
          </cell>
          <cell r="J3">
            <v>5.9647440000000005</v>
          </cell>
          <cell r="K3">
            <v>-0.19162841216019114</v>
          </cell>
          <cell r="L3">
            <v>6.24273050333586</v>
          </cell>
          <cell r="R3">
            <v>23.710359999999998</v>
          </cell>
          <cell r="S3">
            <v>3.5086079860822905E-2</v>
          </cell>
        </row>
        <row r="4">
          <cell r="D4">
            <v>0.01</v>
          </cell>
          <cell r="J4">
            <v>-3.7758780000000001</v>
          </cell>
          <cell r="K4">
            <v>0.12130705117446754</v>
          </cell>
          <cell r="L4">
            <v>3.7258478058651292</v>
          </cell>
          <cell r="R4">
            <v>23.707819999999998</v>
          </cell>
          <cell r="S4">
            <v>1.3794636638925785E-2</v>
          </cell>
        </row>
        <row r="5">
          <cell r="D5">
            <v>0.03</v>
          </cell>
          <cell r="J5">
            <v>0.68560399999999999</v>
          </cell>
          <cell r="K5">
            <v>-2.2026294152888318E-2</v>
          </cell>
          <cell r="L5">
            <v>1.2259401264662155</v>
          </cell>
          <cell r="R5">
            <v>23.70496</v>
          </cell>
          <cell r="S5">
            <v>1.3517137270887023E-2</v>
          </cell>
        </row>
        <row r="6">
          <cell r="D6">
            <v>7.0000000000000007E-2</v>
          </cell>
          <cell r="J6">
            <v>0.99755199999999999</v>
          </cell>
          <cell r="K6">
            <v>-3.2048199521592706E-2</v>
          </cell>
          <cell r="L6">
            <v>0.74994882066711721</v>
          </cell>
          <cell r="R6">
            <v>23.684660000000001</v>
          </cell>
          <cell r="S6">
            <v>1.2206883304103579E-2</v>
          </cell>
        </row>
        <row r="7">
          <cell r="D7">
            <v>0.1</v>
          </cell>
          <cell r="J7">
            <v>1.13893</v>
          </cell>
          <cell r="K7">
            <v>-3.6590228761134838E-2</v>
          </cell>
          <cell r="L7">
            <v>0.73239169629372514</v>
          </cell>
          <cell r="R7">
            <v>23.701279999999997</v>
          </cell>
          <cell r="S7">
            <v>2.4527270537097929E-2</v>
          </cell>
        </row>
        <row r="8">
          <cell r="D8">
            <v>0.2</v>
          </cell>
          <cell r="J8">
            <v>0.99186599999999991</v>
          </cell>
          <cell r="K8">
            <v>-3.1865526275005281E-2</v>
          </cell>
          <cell r="L8">
            <v>0.12213176298572066</v>
          </cell>
          <cell r="R8">
            <v>23.706620000000001</v>
          </cell>
          <cell r="S8">
            <v>1.3171825993384435E-2</v>
          </cell>
        </row>
        <row r="9">
          <cell r="D9">
            <v>0.3</v>
          </cell>
          <cell r="J9">
            <v>1.0257799999999999</v>
          </cell>
          <cell r="K9">
            <v>-3.2955076131629596E-2</v>
          </cell>
          <cell r="L9">
            <v>9.808052304101969E-2</v>
          </cell>
          <cell r="R9">
            <v>23.702079999999999</v>
          </cell>
          <cell r="S9">
            <v>2.2572704755965647E-2</v>
          </cell>
        </row>
        <row r="10">
          <cell r="D10">
            <v>0.4</v>
          </cell>
          <cell r="J10">
            <v>0.95957199999999998</v>
          </cell>
          <cell r="K10">
            <v>-3.0828021908966909E-2</v>
          </cell>
          <cell r="L10">
            <v>0.16001028145091198</v>
          </cell>
          <cell r="R10">
            <v>23.706899999999997</v>
          </cell>
          <cell r="S10">
            <v>3.130982273983629E-2</v>
          </cell>
        </row>
        <row r="11">
          <cell r="D11">
            <v>0.5</v>
          </cell>
          <cell r="J11">
            <v>0.97982599999999986</v>
          </cell>
          <cell r="K11">
            <v>-3.1478719048675247E-2</v>
          </cell>
          <cell r="L11">
            <v>4.4490966835976906E-2</v>
          </cell>
          <cell r="R11">
            <v>23.703200000000002</v>
          </cell>
          <cell r="S11">
            <v>2.7044870123555127E-2</v>
          </cell>
        </row>
        <row r="12">
          <cell r="D12">
            <v>0.55000000000000004</v>
          </cell>
          <cell r="J12">
            <v>1.028532</v>
          </cell>
          <cell r="K12">
            <v>-3.3043489211933605E-2</v>
          </cell>
          <cell r="L12">
            <v>5.6773029864540386E-2</v>
          </cell>
          <cell r="R12">
            <v>23.667899999999999</v>
          </cell>
          <cell r="S12">
            <v>2.0240182805497872E-2</v>
          </cell>
        </row>
        <row r="13">
          <cell r="D13">
            <v>0.6</v>
          </cell>
          <cell r="J13">
            <v>1.0074179999999999</v>
          </cell>
          <cell r="K13">
            <v>-3.2365162984630255E-2</v>
          </cell>
          <cell r="L13">
            <v>6.9415601416396286E-2</v>
          </cell>
          <cell r="R13">
            <v>23.708220000000004</v>
          </cell>
          <cell r="S13">
            <v>3.8209318235216928E-2</v>
          </cell>
        </row>
        <row r="14">
          <cell r="D14">
            <v>0.65</v>
          </cell>
          <cell r="J14">
            <v>0.96723800000000004</v>
          </cell>
          <cell r="K14">
            <v>-3.1074306310714919E-2</v>
          </cell>
          <cell r="L14">
            <v>8.7821607079351494E-2</v>
          </cell>
          <cell r="R14">
            <v>23.670960000000001</v>
          </cell>
          <cell r="S14">
            <v>2.4666840089480762E-2</v>
          </cell>
        </row>
        <row r="15">
          <cell r="D15">
            <v>0.7</v>
          </cell>
          <cell r="J15">
            <v>0.95912799999999998</v>
          </cell>
          <cell r="K15">
            <v>-3.0813757589324836E-2</v>
          </cell>
          <cell r="L15">
            <v>5.8555170309717318E-2</v>
          </cell>
          <cell r="R15">
            <v>23.682639999999999</v>
          </cell>
          <cell r="S15">
            <v>8.0450605964151982E-3</v>
          </cell>
        </row>
        <row r="16">
          <cell r="D16">
            <v>0.75</v>
          </cell>
          <cell r="J16">
            <v>0.98946000000000001</v>
          </cell>
          <cell r="K16">
            <v>-3.178822908343136E-2</v>
          </cell>
          <cell r="L16">
            <v>9.9563710256297747E-2</v>
          </cell>
          <cell r="R16">
            <v>23.660140000000002</v>
          </cell>
          <cell r="S16">
            <v>2.2188352800512044E-2</v>
          </cell>
        </row>
        <row r="17">
          <cell r="D17">
            <v>0.8</v>
          </cell>
          <cell r="J17">
            <v>1.0374019999999999</v>
          </cell>
          <cell r="K17">
            <v>-3.3328454336314615E-2</v>
          </cell>
          <cell r="L17">
            <v>0.10238282849189111</v>
          </cell>
          <cell r="R17">
            <v>23.680699999999998</v>
          </cell>
          <cell r="S17">
            <v>2.2168107722582642E-2</v>
          </cell>
        </row>
        <row r="18">
          <cell r="D18">
            <v>0.85</v>
          </cell>
          <cell r="J18">
            <v>1.0340180000000001</v>
          </cell>
          <cell r="K18">
            <v>-3.321973708931289E-2</v>
          </cell>
          <cell r="L18">
            <v>2.918802185828976E-2</v>
          </cell>
          <cell r="R18">
            <v>23.68524</v>
          </cell>
          <cell r="S18">
            <v>1.913094352090269E-2</v>
          </cell>
        </row>
        <row r="19">
          <cell r="D19">
            <v>0.9</v>
          </cell>
          <cell r="J19">
            <v>0.99512</v>
          </cell>
          <cell r="K19">
            <v>-3.1970067032021723E-2</v>
          </cell>
          <cell r="L19">
            <v>5.4847798953102947E-2</v>
          </cell>
          <cell r="R19">
            <v>23.683100000000003</v>
          </cell>
          <cell r="S19">
            <v>2.0766078108299318E-2</v>
          </cell>
        </row>
        <row r="20">
          <cell r="D20">
            <v>0.95</v>
          </cell>
          <cell r="J20">
            <v>0.98879400000000006</v>
          </cell>
          <cell r="K20">
            <v>-3.1766832603968259E-2</v>
          </cell>
          <cell r="L20">
            <v>4.8111915675848951E-2</v>
          </cell>
          <cell r="R20">
            <v>23.67878</v>
          </cell>
          <cell r="S20">
            <v>2.2442972173933862E-2</v>
          </cell>
        </row>
        <row r="21">
          <cell r="D21">
            <v>1</v>
          </cell>
          <cell r="J21">
            <v>0.98276399999999986</v>
          </cell>
          <cell r="K21">
            <v>-3.1573107722342827E-2</v>
          </cell>
          <cell r="L21">
            <v>4.5226798250594703E-2</v>
          </cell>
          <cell r="R21">
            <v>23.665600000000001</v>
          </cell>
          <cell r="S21">
            <v>3.1151885978220429E-2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zoomScale="55" zoomScaleNormal="55" workbookViewId="0">
      <selection activeCell="K33" sqref="K33"/>
    </sheetView>
  </sheetViews>
  <sheetFormatPr defaultRowHeight="15" x14ac:dyDescent="0.25"/>
  <cols>
    <col min="1" max="1" width="19.42578125" customWidth="1"/>
    <col min="5" max="5" width="12.5703125" bestFit="1" customWidth="1"/>
    <col min="11" max="11" width="12.42578125" bestFit="1" customWidth="1"/>
    <col min="12" max="12" width="12.42578125" customWidth="1"/>
  </cols>
  <sheetData>
    <row r="1" spans="1:20" x14ac:dyDescent="0.25">
      <c r="A1" t="s">
        <v>0</v>
      </c>
      <c r="B1">
        <v>10000</v>
      </c>
      <c r="D1" t="s">
        <v>17</v>
      </c>
      <c r="E1" t="s">
        <v>15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39</v>
      </c>
      <c r="L1" t="s">
        <v>38</v>
      </c>
      <c r="M1" t="s">
        <v>23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37</v>
      </c>
      <c r="T1" t="s">
        <v>23</v>
      </c>
    </row>
    <row r="2" spans="1:20" ht="15" customHeight="1" x14ac:dyDescent="0.25">
      <c r="A2" t="s">
        <v>1</v>
      </c>
      <c r="B2" s="1" t="s">
        <v>16</v>
      </c>
      <c r="D2">
        <f>4/3*PI()*2.5^3*E2/$B$5^3</f>
        <v>0</v>
      </c>
      <c r="E2">
        <v>0</v>
      </c>
      <c r="F2">
        <v>1.34158</v>
      </c>
      <c r="G2">
        <v>1.35561</v>
      </c>
      <c r="H2" s="2">
        <v>1.41995</v>
      </c>
      <c r="I2">
        <v>1.41289</v>
      </c>
      <c r="J2">
        <v>1.42282</v>
      </c>
      <c r="K2">
        <f>AVERAGE(F2:J2)</f>
        <v>1.3905699999999999</v>
      </c>
      <c r="L2">
        <f>K2/$K$2</f>
        <v>1</v>
      </c>
      <c r="M2">
        <f>_xlfn.STDEV.S(F2:J2)</f>
        <v>3.8806091660975088E-2</v>
      </c>
      <c r="N2">
        <v>23.13</v>
      </c>
      <c r="O2">
        <v>23.11</v>
      </c>
      <c r="P2">
        <v>23.119</v>
      </c>
      <c r="Q2">
        <v>23.123999999999999</v>
      </c>
      <c r="R2">
        <v>23.138999999999999</v>
      </c>
      <c r="S2">
        <f>AVERAGE(N2:R2)</f>
        <v>23.124399999999998</v>
      </c>
      <c r="T2">
        <f>_xlfn.STDEV.S(N2:R2)</f>
        <v>1.0968135666556892E-2</v>
      </c>
    </row>
    <row r="3" spans="1:20" x14ac:dyDescent="0.25">
      <c r="A3" t="s">
        <v>2</v>
      </c>
      <c r="B3">
        <v>1000</v>
      </c>
      <c r="D3" s="2">
        <f>4/3*PI()*2.5^3*E3/$B$5^3</f>
        <v>1.9392547244381438E-2</v>
      </c>
      <c r="E3" s="2">
        <v>1</v>
      </c>
      <c r="F3" s="2">
        <v>1.86331</v>
      </c>
      <c r="G3" s="2">
        <v>1.8670500000000001</v>
      </c>
      <c r="H3" s="2">
        <v>1.8327100000000001</v>
      </c>
      <c r="I3" s="2">
        <v>1.66629</v>
      </c>
      <c r="J3" s="2">
        <v>1.7681500000000001</v>
      </c>
      <c r="K3">
        <f>AVERAGE(F3:J3)</f>
        <v>1.7995019999999999</v>
      </c>
      <c r="L3">
        <f>K3/$K$2</f>
        <v>1.2940750915092374</v>
      </c>
      <c r="M3">
        <f>_xlfn.STDEV.S(F3:J3)</f>
        <v>8.4358386186555265E-2</v>
      </c>
      <c r="N3">
        <v>23.5</v>
      </c>
      <c r="O3">
        <v>23.51</v>
      </c>
      <c r="P3">
        <v>23.504000000000001</v>
      </c>
      <c r="Q3">
        <v>23.523</v>
      </c>
      <c r="R3">
        <v>23.513000000000002</v>
      </c>
      <c r="S3">
        <f>AVERAGE(N3:R3)</f>
        <v>23.51</v>
      </c>
      <c r="T3">
        <f>_xlfn.STDEV.S(N3:R3)</f>
        <v>8.8600225733344758E-3</v>
      </c>
    </row>
    <row r="4" spans="1:20" x14ac:dyDescent="0.25">
      <c r="A4" t="s">
        <v>3</v>
      </c>
      <c r="B4">
        <v>0.01</v>
      </c>
      <c r="D4" s="2">
        <f>4/3*PI()*2.5^3*E4/$B$5^3</f>
        <v>5.8177641733144318E-2</v>
      </c>
      <c r="E4" s="2">
        <v>3</v>
      </c>
      <c r="F4" s="2">
        <v>2.6269499999999999</v>
      </c>
      <c r="G4" s="2">
        <v>2.6890200000000002</v>
      </c>
      <c r="H4" s="2">
        <v>2.5639599999999998</v>
      </c>
      <c r="I4" s="2">
        <v>2.8277100000000002</v>
      </c>
      <c r="J4" s="2">
        <v>2.8668</v>
      </c>
      <c r="K4">
        <f>AVERAGE(F4:J4)</f>
        <v>2.7148879999999997</v>
      </c>
      <c r="L4">
        <f>K4/$K$2</f>
        <v>1.9523562280216027</v>
      </c>
      <c r="M4">
        <f>_xlfn.STDEV.S(F4:J4)</f>
        <v>0.12940978119910423</v>
      </c>
      <c r="N4">
        <v>24.32</v>
      </c>
      <c r="O4">
        <v>24.29</v>
      </c>
      <c r="P4">
        <v>24.28</v>
      </c>
      <c r="Q4">
        <v>24.306000000000001</v>
      </c>
      <c r="R4">
        <v>24.315000000000001</v>
      </c>
      <c r="S4">
        <f>AVERAGE(N4:R4)</f>
        <v>24.302199999999999</v>
      </c>
      <c r="T4">
        <f>_xlfn.STDEV.S(N4:R4)</f>
        <v>1.6858232410309364E-2</v>
      </c>
    </row>
    <row r="5" spans="1:20" x14ac:dyDescent="0.25">
      <c r="A5" t="s">
        <v>4</v>
      </c>
      <c r="B5">
        <v>15</v>
      </c>
      <c r="D5" s="2">
        <f>4/3*PI()*2.5^3*E5/$B$5^3</f>
        <v>0.11635528346628864</v>
      </c>
      <c r="E5" s="2">
        <v>6</v>
      </c>
      <c r="F5" s="2">
        <v>4.3237199999999998</v>
      </c>
      <c r="G5" s="2">
        <v>4.3925599999999996</v>
      </c>
      <c r="H5" s="2">
        <v>4.0474800000000002</v>
      </c>
      <c r="I5" s="2">
        <v>4.2093499999999997</v>
      </c>
      <c r="J5" s="2">
        <v>4.4590500000000004</v>
      </c>
      <c r="K5">
        <f>AVERAGE(F5:J5)</f>
        <v>4.2864319999999996</v>
      </c>
      <c r="L5">
        <f>K5/$K$2</f>
        <v>3.0824999820217607</v>
      </c>
      <c r="M5">
        <f>_xlfn.STDEV.S(F5:J5)</f>
        <v>0.16239628557944297</v>
      </c>
      <c r="N5">
        <v>25.55</v>
      </c>
      <c r="O5">
        <v>25.57</v>
      </c>
      <c r="P5">
        <v>25.579000000000001</v>
      </c>
      <c r="Q5">
        <v>25.588999999999999</v>
      </c>
      <c r="R5">
        <v>25.556000000000001</v>
      </c>
      <c r="S5">
        <f>AVERAGE(N5:R5)</f>
        <v>25.568800000000003</v>
      </c>
      <c r="T5">
        <f>_xlfn.STDEV.S(N5:R5)</f>
        <v>1.6053037095826349E-2</v>
      </c>
    </row>
    <row r="6" spans="1:20" x14ac:dyDescent="0.25">
      <c r="A6" t="s">
        <v>5</v>
      </c>
      <c r="B6">
        <v>0</v>
      </c>
      <c r="D6">
        <f>4/3*PI()*2.5^3*E6/$B$5^3</f>
        <v>0.17453292519943295</v>
      </c>
      <c r="E6">
        <v>9</v>
      </c>
      <c r="F6">
        <v>6.6342400000000001</v>
      </c>
      <c r="G6" s="2">
        <v>5.7862200000000001</v>
      </c>
      <c r="H6" s="2">
        <v>6.5549200000000001</v>
      </c>
      <c r="I6" s="2">
        <v>6.1201299999999996</v>
      </c>
      <c r="J6" s="2">
        <v>6.2807899999999997</v>
      </c>
      <c r="K6">
        <f>AVERAGE(F6:J6)</f>
        <v>6.2752600000000003</v>
      </c>
      <c r="L6">
        <f>K6/$K$2</f>
        <v>4.5127249976628292</v>
      </c>
      <c r="M6">
        <f>_xlfn.STDEV.S(F6:J6)</f>
        <v>0.34290391343640281</v>
      </c>
      <c r="N6">
        <v>26.9</v>
      </c>
      <c r="O6">
        <v>26.9</v>
      </c>
      <c r="P6">
        <v>26.904</v>
      </c>
      <c r="Q6">
        <v>26.934999999999999</v>
      </c>
      <c r="R6">
        <v>26.895</v>
      </c>
      <c r="S6">
        <f>AVERAGE(N6:R6)</f>
        <v>26.906799999999997</v>
      </c>
      <c r="T6">
        <f>_xlfn.STDEV.S(N6:R6)</f>
        <v>1.6084153692376677E-2</v>
      </c>
    </row>
    <row r="7" spans="1:20" x14ac:dyDescent="0.25">
      <c r="A7" t="s">
        <v>6</v>
      </c>
      <c r="B7">
        <v>4.5</v>
      </c>
      <c r="D7">
        <f>4/3*PI()*2.5^3*E7/$B$5^3</f>
        <v>0.23271056693257727</v>
      </c>
      <c r="E7" s="2">
        <v>12</v>
      </c>
      <c r="F7">
        <v>9.3045799999999996</v>
      </c>
      <c r="G7" s="2">
        <v>10.32</v>
      </c>
      <c r="H7" s="2">
        <v>7.74681</v>
      </c>
      <c r="I7" s="2">
        <v>8.8067100000000007</v>
      </c>
      <c r="J7" s="2">
        <v>8.2429500000000004</v>
      </c>
      <c r="K7">
        <f>AVERAGE(F7:J7)</f>
        <v>8.8842099999999995</v>
      </c>
      <c r="L7">
        <f>K7/$K$2</f>
        <v>6.3888980777666715</v>
      </c>
      <c r="M7">
        <f>_xlfn.STDEV.S(F7:J7)</f>
        <v>0.99361753942349473</v>
      </c>
      <c r="N7">
        <v>28.39</v>
      </c>
      <c r="O7">
        <v>28.38</v>
      </c>
      <c r="P7">
        <v>28.347000000000001</v>
      </c>
      <c r="Q7">
        <v>28.356000000000002</v>
      </c>
      <c r="R7">
        <v>28.38</v>
      </c>
      <c r="S7">
        <f>AVERAGE(N7:R7)</f>
        <v>28.370599999999996</v>
      </c>
      <c r="T7">
        <f>_xlfn.STDEV.S(N7:R7)</f>
        <v>1.818790807102259E-2</v>
      </c>
    </row>
    <row r="8" spans="1:20" x14ac:dyDescent="0.25">
      <c r="A8" t="s">
        <v>7</v>
      </c>
      <c r="B8">
        <v>25</v>
      </c>
      <c r="D8">
        <f>4/3*PI()*2.5^3*E8/$B$5^3</f>
        <v>0.29088820866572157</v>
      </c>
      <c r="E8">
        <v>15</v>
      </c>
      <c r="F8">
        <v>11.11645</v>
      </c>
      <c r="G8" s="2">
        <v>11.272270000000001</v>
      </c>
      <c r="H8" s="2">
        <v>10.836349999999999</v>
      </c>
      <c r="I8" s="2">
        <v>11.706160000000001</v>
      </c>
      <c r="J8" s="2">
        <v>12.52613</v>
      </c>
      <c r="K8">
        <f>AVERAGE(F8:J8)</f>
        <v>11.491472</v>
      </c>
      <c r="L8">
        <f>K8/$K$2</f>
        <v>8.2638572671638251</v>
      </c>
      <c r="M8">
        <f>_xlfn.STDEV.S(F8:J8)</f>
        <v>0.65849904450955754</v>
      </c>
      <c r="N8">
        <v>29.93</v>
      </c>
      <c r="O8">
        <v>29.92</v>
      </c>
      <c r="P8">
        <v>29.93</v>
      </c>
      <c r="Q8">
        <v>29.855</v>
      </c>
      <c r="R8">
        <v>29.939</v>
      </c>
      <c r="S8">
        <f>AVERAGE(N8:R8)</f>
        <v>29.914800000000003</v>
      </c>
      <c r="T8">
        <f>_xlfn.STDEV.S(N8:R8)</f>
        <v>3.4098387058627687E-2</v>
      </c>
    </row>
    <row r="9" spans="1:20" x14ac:dyDescent="0.25">
      <c r="A9" t="s">
        <v>8</v>
      </c>
      <c r="B9">
        <v>196.3</v>
      </c>
      <c r="D9">
        <f>4/3*PI()*2.5^3*E9/$B$5^3</f>
        <v>0.3490658503988659</v>
      </c>
      <c r="E9" s="2">
        <v>18</v>
      </c>
      <c r="F9">
        <v>14.637510000000001</v>
      </c>
      <c r="G9">
        <v>15.408300000000001</v>
      </c>
      <c r="H9" s="2">
        <v>15.143000000000001</v>
      </c>
      <c r="I9" s="2">
        <v>15.455450000000001</v>
      </c>
      <c r="J9" s="2">
        <v>15.40096</v>
      </c>
      <c r="K9">
        <f>AVERAGE(F9:J9)</f>
        <v>15.209044</v>
      </c>
      <c r="L9">
        <f>K9/$K$2</f>
        <v>10.937273204513259</v>
      </c>
      <c r="M9">
        <f>_xlfn.STDEV.S(F9:J9)</f>
        <v>0.34214892390595053</v>
      </c>
      <c r="N9">
        <v>31.58</v>
      </c>
      <c r="O9">
        <v>31.57</v>
      </c>
      <c r="P9">
        <v>31.565999999999999</v>
      </c>
      <c r="Q9">
        <v>31.582999999999998</v>
      </c>
      <c r="R9">
        <v>31.585999999999999</v>
      </c>
      <c r="S9">
        <f>AVERAGE(N9:R9)</f>
        <v>31.576999999999998</v>
      </c>
      <c r="T9">
        <f>_xlfn.STDEV.S(N9:R9)</f>
        <v>8.6023252670420925E-3</v>
      </c>
    </row>
    <row r="10" spans="1:20" ht="15" customHeight="1" x14ac:dyDescent="0.25">
      <c r="A10" t="s">
        <v>9</v>
      </c>
      <c r="B10">
        <v>3</v>
      </c>
      <c r="D10">
        <f>4/3*PI()*2.5^3*E10/$B$5^3</f>
        <v>0.40724349213201022</v>
      </c>
      <c r="E10">
        <v>21</v>
      </c>
      <c r="F10">
        <v>20.03068</v>
      </c>
      <c r="G10">
        <v>17.563179999999999</v>
      </c>
      <c r="H10" s="2">
        <v>22.001999999999999</v>
      </c>
      <c r="I10" s="2">
        <v>21.968489999999999</v>
      </c>
      <c r="J10" s="2">
        <v>20.501539999999999</v>
      </c>
      <c r="K10">
        <f>AVERAGE(F10:J10)</f>
        <v>20.413177999999998</v>
      </c>
      <c r="L10">
        <f>K10/$K$2</f>
        <v>14.679719827121254</v>
      </c>
      <c r="M10">
        <f>_xlfn.STDEV.S(F10:J10)</f>
        <v>1.8179625909297472</v>
      </c>
      <c r="N10">
        <v>33.340000000000003</v>
      </c>
      <c r="O10">
        <v>33.39</v>
      </c>
      <c r="P10">
        <v>33.353999999999999</v>
      </c>
      <c r="Q10">
        <v>33.347999999999999</v>
      </c>
      <c r="R10">
        <v>33.344000000000001</v>
      </c>
      <c r="S10">
        <f>AVERAGE(N10:R10)</f>
        <v>33.355200000000004</v>
      </c>
      <c r="T10">
        <f>_xlfn.STDEV.S(N10:R10)</f>
        <v>2.0129580224137349E-2</v>
      </c>
    </row>
    <row r="11" spans="1:20" x14ac:dyDescent="0.25">
      <c r="A11" t="s">
        <v>10</v>
      </c>
      <c r="B11">
        <v>5</v>
      </c>
      <c r="D11">
        <f>4/3*PI()*2.5^3*E11/$B$5^3</f>
        <v>0.46542113386515455</v>
      </c>
      <c r="E11" s="2">
        <v>24</v>
      </c>
      <c r="F11">
        <v>21.765170000000001</v>
      </c>
      <c r="G11">
        <v>30.127780000000001</v>
      </c>
      <c r="H11" s="2">
        <v>25.118179999999999</v>
      </c>
      <c r="I11" s="2">
        <v>26.177869999999999</v>
      </c>
      <c r="J11" s="2">
        <v>24.239450000000001</v>
      </c>
      <c r="K11">
        <f>AVERAGE(F11:J11)</f>
        <v>25.485689999999998</v>
      </c>
      <c r="L11">
        <f>K11/$K$2</f>
        <v>18.327513178049291</v>
      </c>
      <c r="M11">
        <f>_xlfn.STDEV.S(F11:J11)</f>
        <v>3.0642519286360987</v>
      </c>
      <c r="N11">
        <v>35.36</v>
      </c>
      <c r="O11">
        <v>35.29</v>
      </c>
      <c r="P11">
        <v>35.29</v>
      </c>
      <c r="Q11">
        <v>35.273000000000003</v>
      </c>
      <c r="R11">
        <v>35.276000000000003</v>
      </c>
      <c r="S11">
        <f>AVERAGE(N11:R11)</f>
        <v>35.297800000000002</v>
      </c>
      <c r="T11">
        <f>_xlfn.STDEV.S(N11:R11)</f>
        <v>3.5639865319609616E-2</v>
      </c>
    </row>
    <row r="12" spans="1:20" x14ac:dyDescent="0.25">
      <c r="A12" t="s">
        <v>11</v>
      </c>
      <c r="B12">
        <v>3</v>
      </c>
      <c r="D12">
        <f>4/3*PI()*2.5^3*E12/$B$5^3</f>
        <v>0.52359877559829893</v>
      </c>
      <c r="E12">
        <v>27</v>
      </c>
      <c r="F12">
        <v>33.594949999999997</v>
      </c>
      <c r="G12">
        <v>31.73245</v>
      </c>
      <c r="H12" s="2">
        <v>33.792610000000003</v>
      </c>
      <c r="I12" s="2">
        <v>32.399810000000002</v>
      </c>
      <c r="J12" s="2">
        <v>30.942620000000002</v>
      </c>
      <c r="K12">
        <f>AVERAGE(F12:J12)</f>
        <v>32.492488000000002</v>
      </c>
      <c r="L12">
        <f>K12/$K$2</f>
        <v>23.366308779852869</v>
      </c>
      <c r="M12">
        <f>_xlfn.STDEV.S(F12:J12)</f>
        <v>1.2138860600237567</v>
      </c>
      <c r="N12">
        <v>37.36</v>
      </c>
      <c r="O12">
        <v>37.39</v>
      </c>
      <c r="P12">
        <v>37.320999999999998</v>
      </c>
      <c r="Q12">
        <v>37.319000000000003</v>
      </c>
      <c r="R12">
        <v>37.383000000000003</v>
      </c>
      <c r="S12">
        <f>AVERAGE(N12:R12)</f>
        <v>37.354599999999998</v>
      </c>
      <c r="T12">
        <f>_xlfn.STDEV.S(N12:R12)</f>
        <v>3.348581789355061E-2</v>
      </c>
    </row>
    <row r="13" spans="1:20" x14ac:dyDescent="0.25">
      <c r="A13" t="s">
        <v>12</v>
      </c>
      <c r="B13">
        <v>2.4500000000000002</v>
      </c>
      <c r="D13">
        <f>4/3*PI()*2.5^3*E13/$B$5^3</f>
        <v>0.58177641733144314</v>
      </c>
      <c r="E13" s="2">
        <v>30</v>
      </c>
      <c r="F13">
        <v>36.79842</v>
      </c>
      <c r="G13">
        <v>38.580530000000003</v>
      </c>
      <c r="H13" s="2">
        <v>42.528109999999998</v>
      </c>
      <c r="I13">
        <v>40.747709999999998</v>
      </c>
      <c r="J13">
        <v>39.121678000000003</v>
      </c>
      <c r="K13">
        <f>AVERAGE(F13:J13)</f>
        <v>39.555289599999995</v>
      </c>
      <c r="L13">
        <f>K13/$K$2</f>
        <v>28.445378226195011</v>
      </c>
      <c r="M13">
        <f>_xlfn.STDEV.S(F13:J13)</f>
        <v>2.1793366439035511</v>
      </c>
      <c r="N13">
        <v>39.619999999999997</v>
      </c>
      <c r="O13">
        <v>39.65</v>
      </c>
      <c r="P13">
        <v>39.573999999999998</v>
      </c>
      <c r="Q13">
        <v>39.576000000000001</v>
      </c>
      <c r="R13">
        <v>39.639000000000003</v>
      </c>
      <c r="S13">
        <f>AVERAGE(N13:R13)</f>
        <v>39.611800000000002</v>
      </c>
      <c r="T13">
        <f>_xlfn.STDEV.S(N13:R13)</f>
        <v>3.5273219303035404E-2</v>
      </c>
    </row>
    <row r="14" spans="1:20" x14ac:dyDescent="0.25">
      <c r="A14" t="s">
        <v>13</v>
      </c>
      <c r="B14">
        <v>110</v>
      </c>
      <c r="D14">
        <f>4/3*PI()*2.5^3*E14/$B$5^3</f>
        <v>0.60116896457582458</v>
      </c>
      <c r="E14" s="2">
        <v>31</v>
      </c>
      <c r="F14">
        <v>41.960030000000003</v>
      </c>
      <c r="G14">
        <v>38.648470000000003</v>
      </c>
      <c r="H14" s="2">
        <v>44.243560000000002</v>
      </c>
      <c r="I14">
        <v>39.941450000000003</v>
      </c>
      <c r="J14">
        <v>37.16207</v>
      </c>
      <c r="K14">
        <f>AVERAGE(F14:J14)</f>
        <v>40.391116000000004</v>
      </c>
      <c r="L14">
        <f>K14/$K$2</f>
        <v>29.046445702122156</v>
      </c>
      <c r="M14">
        <f>_xlfn.STDEV.S(F14:J14)</f>
        <v>2.7824705108733863</v>
      </c>
      <c r="N14">
        <v>40.36</v>
      </c>
      <c r="O14">
        <v>40.35</v>
      </c>
      <c r="P14">
        <v>40.353000000000002</v>
      </c>
      <c r="Q14">
        <v>40.317999999999998</v>
      </c>
      <c r="R14">
        <v>40.5</v>
      </c>
      <c r="S14">
        <f>AVERAGE(N14:R14)</f>
        <v>40.376200000000004</v>
      </c>
      <c r="T14">
        <f>_xlfn.STDEV.S(N14:R14)</f>
        <v>7.1064759198916805E-2</v>
      </c>
    </row>
    <row r="15" spans="1:20" x14ac:dyDescent="0.25">
      <c r="A15" t="s">
        <v>14</v>
      </c>
      <c r="B15">
        <v>4.45</v>
      </c>
      <c r="D15">
        <f>4/3*PI()*2.5^3*E15/$B$5^3</f>
        <v>0.62056151182020602</v>
      </c>
      <c r="E15" s="2">
        <v>32</v>
      </c>
      <c r="F15">
        <v>41.8446</v>
      </c>
      <c r="G15">
        <v>45.51435</v>
      </c>
      <c r="H15" s="2">
        <v>42.090359999999997</v>
      </c>
      <c r="I15">
        <v>43.85257</v>
      </c>
      <c r="J15">
        <v>38.269190000000002</v>
      </c>
      <c r="K15">
        <f>AVERAGE(F15:J15)</f>
        <v>42.314214</v>
      </c>
      <c r="L15">
        <f>K15/$K$2</f>
        <v>30.429402331418054</v>
      </c>
      <c r="M15">
        <f>_xlfn.STDEV.S(F15:J15)</f>
        <v>2.703713958803704</v>
      </c>
      <c r="N15">
        <v>41.17</v>
      </c>
      <c r="O15">
        <v>41.25</v>
      </c>
      <c r="P15">
        <v>41.183999999999997</v>
      </c>
      <c r="Q15">
        <v>41.302999999999997</v>
      </c>
      <c r="R15">
        <v>41.155000000000001</v>
      </c>
      <c r="S15">
        <f>AVERAGE(N15:R15)</f>
        <v>41.212399999999995</v>
      </c>
      <c r="T15">
        <f>_xlfn.STDEV.S(N15:R15)</f>
        <v>6.2292054067913369E-2</v>
      </c>
    </row>
    <row r="16" spans="1:20" x14ac:dyDescent="0.25">
      <c r="D16">
        <f>4/3*PI()*2.5^3*E16/$B$5^3</f>
        <v>0.63995405906458758</v>
      </c>
      <c r="E16">
        <v>33</v>
      </c>
      <c r="F16">
        <v>43.999000000000002</v>
      </c>
      <c r="G16">
        <v>82.937290000000004</v>
      </c>
      <c r="H16" s="2">
        <v>49.851770000000002</v>
      </c>
      <c r="I16">
        <v>45.76764</v>
      </c>
      <c r="J16">
        <v>46.315309999999997</v>
      </c>
      <c r="K16">
        <f>AVERAGE(F16:J16)</f>
        <v>53.774202000000002</v>
      </c>
      <c r="L16">
        <f>K16/$K$2</f>
        <v>38.670618523339357</v>
      </c>
      <c r="M16">
        <f>_xlfn.STDEV.S(F16:J16)</f>
        <v>16.44054328146337</v>
      </c>
      <c r="N16">
        <v>41.97</v>
      </c>
      <c r="O16">
        <v>42.13</v>
      </c>
      <c r="P16">
        <v>41.984999999999999</v>
      </c>
      <c r="Q16">
        <v>42.048000000000002</v>
      </c>
      <c r="R16">
        <v>42.012999999999998</v>
      </c>
      <c r="S16">
        <f>AVERAGE(N16:R16)</f>
        <v>42.029199999999996</v>
      </c>
      <c r="T16">
        <f>_xlfn.STDEV.S(N16:R16)</f>
        <v>6.3707927293235697E-2</v>
      </c>
    </row>
    <row r="17" spans="1:20" x14ac:dyDescent="0.25">
      <c r="A17" t="s">
        <v>24</v>
      </c>
      <c r="B17">
        <f>B1/B5^3</f>
        <v>2.9629629629629628</v>
      </c>
      <c r="D17">
        <f>4/3*PI()*2.5^3*E17/$B$5^3</f>
        <v>0.65934660630896891</v>
      </c>
      <c r="E17">
        <v>34</v>
      </c>
      <c r="F17">
        <v>47.024940000000001</v>
      </c>
      <c r="G17">
        <v>57.28116</v>
      </c>
      <c r="H17" s="2">
        <v>56.913490000000003</v>
      </c>
      <c r="I17">
        <v>53.576230000000002</v>
      </c>
      <c r="J17">
        <v>57.712949999999999</v>
      </c>
      <c r="K17">
        <f>AVERAGE(F17:J17)</f>
        <v>54.501754000000005</v>
      </c>
      <c r="L17">
        <f>K17/$K$2</f>
        <v>39.193822677031726</v>
      </c>
      <c r="M17">
        <f>_xlfn.STDEV.S(F17:J17)</f>
        <v>4.489228504490498</v>
      </c>
      <c r="N17">
        <v>42.84</v>
      </c>
      <c r="O17">
        <v>42.91</v>
      </c>
      <c r="P17">
        <v>42.914000000000001</v>
      </c>
      <c r="Q17">
        <v>42.878</v>
      </c>
      <c r="R17">
        <v>42.954999999999998</v>
      </c>
      <c r="S17">
        <f>AVERAGE(N17:R17)</f>
        <v>42.899399999999993</v>
      </c>
      <c r="T17">
        <f>_xlfn.STDEV.S(N17:R17)</f>
        <v>4.3020925141143147E-2</v>
      </c>
    </row>
    <row r="18" spans="1:20" x14ac:dyDescent="0.25">
      <c r="D18">
        <f>4/3*PI()*2.5^3*E18/$B$5^3</f>
        <v>0.67873915355335046</v>
      </c>
      <c r="E18">
        <v>35</v>
      </c>
      <c r="F18">
        <v>62.894799999999996</v>
      </c>
      <c r="G18">
        <v>55.754440000000002</v>
      </c>
      <c r="H18" s="2">
        <v>54.258719999999997</v>
      </c>
      <c r="I18">
        <v>55.899639999999998</v>
      </c>
      <c r="J18">
        <v>48.725320000000004</v>
      </c>
      <c r="K18">
        <f>AVERAGE(F18:J18)</f>
        <v>55.506583999999997</v>
      </c>
      <c r="L18">
        <f>K18/$K$2</f>
        <v>39.916425638407276</v>
      </c>
      <c r="M18">
        <f>_xlfn.STDEV.S(F18:J18)</f>
        <v>5.058269646794245</v>
      </c>
      <c r="N18">
        <v>43.75</v>
      </c>
      <c r="O18">
        <v>43.67</v>
      </c>
      <c r="P18">
        <v>43.692</v>
      </c>
      <c r="Q18">
        <v>43.968000000000004</v>
      </c>
      <c r="R18">
        <v>43.695</v>
      </c>
      <c r="S18">
        <f>AVERAGE(N18:R18)</f>
        <v>43.754999999999995</v>
      </c>
      <c r="T18">
        <f>_xlfn.STDEV.S(N18:R18)</f>
        <v>0.12266621376728104</v>
      </c>
    </row>
    <row r="19" spans="1:20" x14ac:dyDescent="0.25">
      <c r="D19">
        <f>4/3*PI()*2.5^3*E19/$B$5^3</f>
        <v>0.69813170079773179</v>
      </c>
      <c r="E19" s="2">
        <v>36</v>
      </c>
      <c r="F19">
        <v>61.803150000000002</v>
      </c>
      <c r="G19">
        <v>66.745019999999997</v>
      </c>
      <c r="H19" s="2">
        <v>57.190049999999999</v>
      </c>
      <c r="I19">
        <v>61.023090000000003</v>
      </c>
      <c r="J19">
        <v>64.557580000000002</v>
      </c>
      <c r="K19">
        <f>AVERAGE(F19:J19)</f>
        <v>62.263778000000002</v>
      </c>
      <c r="L19">
        <f>K19/$K$2</f>
        <v>44.775723624125362</v>
      </c>
      <c r="M19">
        <f>_xlfn.STDEV.S(F19:J19)</f>
        <v>3.6344620703578672</v>
      </c>
      <c r="N19">
        <v>44.68</v>
      </c>
      <c r="O19">
        <v>44.8</v>
      </c>
      <c r="P19">
        <v>44.722999999999999</v>
      </c>
      <c r="Q19">
        <v>44.780999999999999</v>
      </c>
      <c r="R19">
        <v>44.731000000000002</v>
      </c>
      <c r="S19">
        <f>AVERAGE(N19:R19)</f>
        <v>44.742999999999995</v>
      </c>
      <c r="T19">
        <f>_xlfn.STDEV.S(N19:R19)</f>
        <v>4.7973951265242946E-2</v>
      </c>
    </row>
    <row r="20" spans="1:20" x14ac:dyDescent="0.25">
      <c r="D20">
        <f>4/3*PI()*2.5^3*E20/$B$5^3</f>
        <v>0.71752424804211334</v>
      </c>
      <c r="E20" s="2">
        <v>37</v>
      </c>
      <c r="F20">
        <v>57.687489999999997</v>
      </c>
      <c r="G20">
        <v>61.445070000000001</v>
      </c>
      <c r="H20" s="2">
        <v>75.462249999999997</v>
      </c>
      <c r="I20">
        <v>72.931420000000003</v>
      </c>
      <c r="J20">
        <v>57.208950000000002</v>
      </c>
      <c r="K20">
        <f>AVERAGE(F20:J20)</f>
        <v>64.947035999999997</v>
      </c>
      <c r="L20">
        <f>K20/$K$2</f>
        <v>46.705333783987861</v>
      </c>
      <c r="M20">
        <f>_xlfn.STDEV.S(F20:J20)</f>
        <v>8.6481625542642941</v>
      </c>
      <c r="N20">
        <v>45.57</v>
      </c>
      <c r="O20">
        <v>45.66</v>
      </c>
      <c r="P20">
        <v>45.792000000000002</v>
      </c>
      <c r="Q20">
        <v>45.793999999999997</v>
      </c>
      <c r="R20">
        <v>45.671999999999997</v>
      </c>
      <c r="S20">
        <f>AVERAGE(N20:R20)</f>
        <v>45.697599999999994</v>
      </c>
      <c r="T20">
        <f>_xlfn.STDEV.S(N20:R20)</f>
        <v>9.5597071084840307E-2</v>
      </c>
    </row>
    <row r="21" spans="1:20" x14ac:dyDescent="0.25">
      <c r="D21">
        <f>4/3*PI()*2.5^3*E21/$B$5^3</f>
        <v>0.73691679528649467</v>
      </c>
      <c r="E21" s="2">
        <v>38</v>
      </c>
      <c r="F21">
        <v>61.996360000000003</v>
      </c>
      <c r="G21">
        <v>70.066550000000007</v>
      </c>
      <c r="H21" s="2">
        <v>58.180759999999999</v>
      </c>
      <c r="I21">
        <v>84.428030000000007</v>
      </c>
      <c r="J21">
        <v>64.571610000000007</v>
      </c>
      <c r="K21">
        <f>AVERAGE(F21:J21)</f>
        <v>67.848662000000004</v>
      </c>
      <c r="L21">
        <f>K21/$K$2</f>
        <v>48.791978828825599</v>
      </c>
      <c r="M21">
        <f>_xlfn.STDEV.S(F21:J21)</f>
        <v>10.225596658037613</v>
      </c>
      <c r="N21">
        <v>46.58</v>
      </c>
      <c r="O21">
        <v>46.81</v>
      </c>
      <c r="P21">
        <v>46.558</v>
      </c>
      <c r="Q21">
        <v>46.725999999999999</v>
      </c>
      <c r="R21">
        <v>46.621000000000002</v>
      </c>
      <c r="S21">
        <f>AVERAGE(N21:R21)</f>
        <v>46.659000000000006</v>
      </c>
      <c r="T21">
        <f>_xlfn.STDEV.S(N21:R21)</f>
        <v>0.10627323275406736</v>
      </c>
    </row>
    <row r="22" spans="1:20" x14ac:dyDescent="0.25">
      <c r="D22">
        <f>4/3*PI()*2.5^3*E22/$B$5^3</f>
        <v>0.75630934253087612</v>
      </c>
      <c r="E22">
        <v>39</v>
      </c>
      <c r="F22">
        <v>71.303749999999994</v>
      </c>
      <c r="G22">
        <v>81.3292</v>
      </c>
      <c r="H22" s="2">
        <v>92.030500000000004</v>
      </c>
      <c r="I22">
        <v>82.702269999999999</v>
      </c>
      <c r="J22" s="2">
        <v>82.856849999999994</v>
      </c>
      <c r="K22">
        <f>AVERAGE(F22:J22)</f>
        <v>82.044514000000007</v>
      </c>
      <c r="L22">
        <f>K22/$K$2</f>
        <v>59.000635710535981</v>
      </c>
      <c r="M22">
        <f>_xlfn.STDEV.S(F22:J22)</f>
        <v>7.3601653267253475</v>
      </c>
      <c r="N22">
        <v>47.67</v>
      </c>
      <c r="O22">
        <v>47.66</v>
      </c>
      <c r="P22">
        <v>47.56</v>
      </c>
      <c r="Q22">
        <v>47.649000000000001</v>
      </c>
      <c r="R22">
        <v>47.651000000000003</v>
      </c>
      <c r="S22">
        <f>AVERAGE(N22:R22)</f>
        <v>47.637999999999998</v>
      </c>
      <c r="T22">
        <f>_xlfn.STDEV.S(N22:R22)</f>
        <v>4.439031425885525E-2</v>
      </c>
    </row>
    <row r="23" spans="1:20" x14ac:dyDescent="0.25">
      <c r="D23">
        <f>4/3*PI()*2.5^3*E23/$B$5^3</f>
        <v>0.77570188977525756</v>
      </c>
      <c r="E23" s="2">
        <v>40</v>
      </c>
      <c r="F23">
        <v>100.90039</v>
      </c>
      <c r="G23">
        <v>96.377110000000002</v>
      </c>
      <c r="H23" s="2">
        <v>80.556150000000002</v>
      </c>
      <c r="I23">
        <v>87.375060000000005</v>
      </c>
      <c r="J23">
        <v>88.267039999999994</v>
      </c>
      <c r="K23">
        <f>AVERAGE(F23:J23)</f>
        <v>90.695150000000012</v>
      </c>
      <c r="L23">
        <f>K23/$K$2</f>
        <v>65.221563819153317</v>
      </c>
      <c r="M23">
        <f>_xlfn.STDEV.S(F23:J23)</f>
        <v>8.0023376222107743</v>
      </c>
      <c r="N23">
        <v>48.67</v>
      </c>
      <c r="O23">
        <v>48.68</v>
      </c>
      <c r="P23">
        <v>48.738999999999997</v>
      </c>
      <c r="Q23">
        <v>48.686999999999998</v>
      </c>
      <c r="R23">
        <v>48.698</v>
      </c>
      <c r="S23">
        <f>AVERAGE(N23:R23)</f>
        <v>48.694800000000001</v>
      </c>
      <c r="T23">
        <f>_xlfn.STDEV.S(N23:R23)</f>
        <v>2.6733873643748848E-2</v>
      </c>
    </row>
    <row r="24" spans="1:20" x14ac:dyDescent="0.25">
      <c r="D24">
        <f>4/3*PI()*2.5^3*E24/$B$5^3</f>
        <v>0.795094437019639</v>
      </c>
      <c r="E24">
        <v>41</v>
      </c>
      <c r="F24">
        <v>94.244889999999998</v>
      </c>
      <c r="G24">
        <v>85.492369999999994</v>
      </c>
      <c r="H24" s="2">
        <v>106.06043</v>
      </c>
      <c r="I24">
        <v>84.968919999999997</v>
      </c>
      <c r="J24">
        <v>110.28812000000001</v>
      </c>
      <c r="K24">
        <f>AVERAGE(F24:J24)</f>
        <v>96.210946000000007</v>
      </c>
      <c r="L24">
        <f>K24/$K$2</f>
        <v>69.188135800427176</v>
      </c>
      <c r="M24">
        <f>_xlfn.STDEV.S(F24:J24)</f>
        <v>11.622344418619983</v>
      </c>
      <c r="N24">
        <v>49.99</v>
      </c>
      <c r="O24">
        <v>49.63</v>
      </c>
      <c r="P24">
        <v>49.921999999999997</v>
      </c>
      <c r="Q24">
        <v>49.691000000000003</v>
      </c>
      <c r="R24">
        <v>49.933</v>
      </c>
      <c r="S24">
        <f>AVERAGE(N24:R24)</f>
        <v>49.833199999999998</v>
      </c>
      <c r="T24">
        <f>_xlfn.STDEV.S(N24:R24)</f>
        <v>0.16120080644959434</v>
      </c>
    </row>
    <row r="25" spans="1:20" x14ac:dyDescent="0.25">
      <c r="D25">
        <f>4/3*PI()*2.5^3*E25/$B$5^3</f>
        <v>0.81448698426402044</v>
      </c>
      <c r="E25" s="2">
        <v>42</v>
      </c>
      <c r="F25">
        <v>113.6884</v>
      </c>
      <c r="G25">
        <v>89.35463</v>
      </c>
      <c r="H25" s="2">
        <v>117.46885</v>
      </c>
      <c r="I25">
        <v>115.93470000000001</v>
      </c>
      <c r="J25">
        <v>98.02955</v>
      </c>
      <c r="K25">
        <f>AVERAGE(F25:J25)</f>
        <v>106.89522600000001</v>
      </c>
      <c r="L25">
        <f>K25/$K$2</f>
        <v>76.871517435296326</v>
      </c>
      <c r="M25">
        <f>_xlfn.STDEV.S(F25:J25)</f>
        <v>12.509331983128806</v>
      </c>
      <c r="N25">
        <v>51.14</v>
      </c>
      <c r="O25">
        <v>51.06</v>
      </c>
      <c r="P25">
        <v>51.015999999999998</v>
      </c>
      <c r="Q25">
        <v>51.079000000000001</v>
      </c>
      <c r="R25">
        <v>51.369</v>
      </c>
      <c r="S25">
        <f>AVERAGE(N25:R25)</f>
        <v>51.132800000000003</v>
      </c>
      <c r="T25">
        <f>_xlfn.STDEV.S(N25:R25)</f>
        <v>0.13935458370645717</v>
      </c>
    </row>
    <row r="26" spans="1:20" x14ac:dyDescent="0.25">
      <c r="D26">
        <f>4/3*PI()*2.5^3*E26/$B$5^3</f>
        <v>0.83387953150840188</v>
      </c>
      <c r="E26" s="2">
        <v>43</v>
      </c>
      <c r="F26">
        <v>98.775170000000003</v>
      </c>
      <c r="G26">
        <v>152.6919</v>
      </c>
      <c r="H26" s="2">
        <v>138.22910999999999</v>
      </c>
      <c r="I26">
        <v>211.67871</v>
      </c>
      <c r="J26">
        <v>118.96135</v>
      </c>
      <c r="K26">
        <f>AVERAGE(F26:J26)</f>
        <v>144.06724800000001</v>
      </c>
      <c r="L26">
        <f>K26/$K$2</f>
        <v>103.60301746765717</v>
      </c>
      <c r="M26">
        <f>_xlfn.STDEV.S(F26:J26)</f>
        <v>42.899465949910301</v>
      </c>
      <c r="N26">
        <v>52.07</v>
      </c>
      <c r="O26">
        <v>52.32</v>
      </c>
      <c r="P26">
        <v>52.133000000000003</v>
      </c>
      <c r="Q26">
        <v>52.399000000000001</v>
      </c>
      <c r="R26">
        <v>52.18</v>
      </c>
      <c r="S26">
        <f>AVERAGE(N26:R26)</f>
        <v>52.220399999999998</v>
      </c>
      <c r="T26">
        <f>_xlfn.STDEV.S(N26:R26)</f>
        <v>0.13574719149949277</v>
      </c>
    </row>
    <row r="27" spans="1:20" x14ac:dyDescent="0.25">
      <c r="D27">
        <f>4/3*PI()*2.5^3*E27/$B$5^3</f>
        <v>0.85327207875278333</v>
      </c>
      <c r="E27" s="2">
        <v>44</v>
      </c>
      <c r="F27">
        <v>146.68383</v>
      </c>
      <c r="G27">
        <v>124.50682</v>
      </c>
      <c r="H27" s="2">
        <v>144.45421999999999</v>
      </c>
      <c r="I27">
        <v>154.60043999999999</v>
      </c>
      <c r="J27">
        <v>135.90020999999999</v>
      </c>
      <c r="K27">
        <f>AVERAGE(F27:J27)</f>
        <v>141.22910400000001</v>
      </c>
      <c r="L27">
        <f>K27/$K$2</f>
        <v>101.5620242059012</v>
      </c>
      <c r="M27">
        <f>_xlfn.STDEV.S(F27:J27)</f>
        <v>11.478021702511715</v>
      </c>
      <c r="N27">
        <v>53.45</v>
      </c>
      <c r="O27">
        <v>53.25</v>
      </c>
      <c r="P27">
        <v>53.661999999999999</v>
      </c>
      <c r="Q27">
        <v>53.478000000000002</v>
      </c>
      <c r="R27">
        <v>53.478999999999999</v>
      </c>
      <c r="S27">
        <f>AVERAGE(N27:R27)</f>
        <v>53.463800000000006</v>
      </c>
      <c r="T27">
        <f>_xlfn.STDEV.S(N27:R27)</f>
        <v>0.14630174298346513</v>
      </c>
    </row>
    <row r="28" spans="1:20" x14ac:dyDescent="0.25">
      <c r="D28">
        <f>4/3*PI()*2.5^3*E28/$B$5^3</f>
        <v>0.87266462599716477</v>
      </c>
      <c r="E28" s="2">
        <v>45</v>
      </c>
      <c r="F28">
        <v>193.10329999999999</v>
      </c>
      <c r="G28">
        <v>229.73796999999999</v>
      </c>
      <c r="H28" s="2">
        <v>127.7324</v>
      </c>
      <c r="I28" s="2">
        <v>144.77855</v>
      </c>
      <c r="J28">
        <v>145.56862000000001</v>
      </c>
      <c r="K28">
        <f>AVERAGE(F28:J28)</f>
        <v>168.184168</v>
      </c>
      <c r="L28">
        <f>K28/$K$2</f>
        <v>120.94620767023596</v>
      </c>
      <c r="M28">
        <f>_xlfn.STDEV.S(F28:J28)</f>
        <v>42.146960684955395</v>
      </c>
      <c r="N28">
        <v>54.98</v>
      </c>
      <c r="O28">
        <v>55.35</v>
      </c>
      <c r="P28">
        <v>54.643999999999998</v>
      </c>
      <c r="Q28">
        <v>54.418999999999997</v>
      </c>
      <c r="R28">
        <v>54.783999999999999</v>
      </c>
      <c r="S28">
        <f>AVERAGE(N28:R28)</f>
        <v>54.835399999999993</v>
      </c>
      <c r="T28">
        <f>_xlfn.STDEV.S(N28:R28)</f>
        <v>0.35298271912375678</v>
      </c>
    </row>
    <row r="29" spans="1:20" x14ac:dyDescent="0.25">
      <c r="D29">
        <f>4/3*PI()*2.5^3*E29/$B$5^3</f>
        <v>0.8920571732415461</v>
      </c>
      <c r="E29" s="2">
        <v>46</v>
      </c>
      <c r="F29">
        <v>243.44092000000001</v>
      </c>
      <c r="G29">
        <v>162.49132</v>
      </c>
      <c r="H29" s="2">
        <v>140.20408</v>
      </c>
      <c r="I29">
        <v>192.17891</v>
      </c>
      <c r="J29" s="2">
        <v>191.55072000000001</v>
      </c>
      <c r="K29">
        <f>AVERAGE(F29:J29)</f>
        <v>185.97318999999999</v>
      </c>
      <c r="L29">
        <f>K29/$K$2</f>
        <v>133.73881933307925</v>
      </c>
      <c r="M29">
        <f>_xlfn.STDEV.S(F29:J29)</f>
        <v>38.789075272108697</v>
      </c>
      <c r="N29">
        <v>56.34</v>
      </c>
      <c r="O29">
        <v>56.15</v>
      </c>
      <c r="P29">
        <v>56.087000000000003</v>
      </c>
      <c r="Q29">
        <v>56.234999999999999</v>
      </c>
      <c r="R29">
        <v>56.185000000000002</v>
      </c>
      <c r="S29">
        <f>AVERAGE(N29:R29)</f>
        <v>56.199400000000004</v>
      </c>
      <c r="T29">
        <f>_xlfn.STDEV.S(N29:R29)</f>
        <v>9.5285360890328075E-2</v>
      </c>
    </row>
    <row r="30" spans="1:20" x14ac:dyDescent="0.25">
      <c r="D30">
        <f>4/3*PI()*2.5^3*E30/$B$5^3</f>
        <v>0.91144972048592765</v>
      </c>
      <c r="E30" s="2">
        <v>47</v>
      </c>
      <c r="F30">
        <v>272.77843000000001</v>
      </c>
      <c r="G30">
        <v>187.70385999999999</v>
      </c>
      <c r="H30" s="2">
        <v>222.30159</v>
      </c>
      <c r="I30">
        <v>317.81524999999999</v>
      </c>
      <c r="J30">
        <v>195.87942000000001</v>
      </c>
      <c r="K30">
        <f>AVERAGE(F30:J30)</f>
        <v>239.29571000000001</v>
      </c>
      <c r="L30">
        <f>K30/$K$2</f>
        <v>172.0846199759811</v>
      </c>
      <c r="M30">
        <f>_xlfn.STDEV.S(F30:J30)</f>
        <v>55.049759397228513</v>
      </c>
      <c r="N30">
        <v>57.76</v>
      </c>
      <c r="O30">
        <v>57.4</v>
      </c>
      <c r="P30">
        <v>57.57</v>
      </c>
      <c r="Q30">
        <v>57.944000000000003</v>
      </c>
      <c r="R30">
        <v>57.543999999999997</v>
      </c>
      <c r="S30">
        <f>AVERAGE(N30:R30)</f>
        <v>57.643599999999992</v>
      </c>
      <c r="T30">
        <f>_xlfn.STDEV.S(N30:R30)</f>
        <v>0.21122689222729335</v>
      </c>
    </row>
    <row r="31" spans="1:20" x14ac:dyDescent="0.25">
      <c r="D31">
        <f>4/3*PI()*2.5^3*E31/$B$5^3</f>
        <v>0.93084226773030909</v>
      </c>
      <c r="E31" s="2">
        <v>48</v>
      </c>
      <c r="F31">
        <v>306.46686</v>
      </c>
      <c r="G31">
        <v>311.53187000000003</v>
      </c>
      <c r="H31" s="2">
        <v>204.60437999999999</v>
      </c>
      <c r="I31">
        <v>210.18914000000001</v>
      </c>
      <c r="J31">
        <v>240.89134000000001</v>
      </c>
      <c r="K31">
        <f>AVERAGE(F31:J31)</f>
        <v>254.73671800000002</v>
      </c>
      <c r="L31">
        <f>K31/$K$2</f>
        <v>183.18870535104313</v>
      </c>
      <c r="M31">
        <f>_xlfn.STDEV.S(F31:J31)</f>
        <v>51.456606458788386</v>
      </c>
      <c r="N31">
        <v>59.27</v>
      </c>
      <c r="O31">
        <v>59.69</v>
      </c>
      <c r="P31">
        <v>59.067</v>
      </c>
      <c r="Q31">
        <v>59.323</v>
      </c>
      <c r="R31">
        <v>59.006999999999998</v>
      </c>
      <c r="S31">
        <f>AVERAGE(N31:R31)</f>
        <v>59.271400000000007</v>
      </c>
      <c r="T31">
        <f>_xlfn.STDEV.S(N31:R31)</f>
        <v>0.26906188879140763</v>
      </c>
    </row>
    <row r="32" spans="1:20" x14ac:dyDescent="0.25">
      <c r="D32">
        <f>4/3*PI()*2.5^3*E32/$B$5^3</f>
        <v>0.95023481497469053</v>
      </c>
      <c r="E32" s="2">
        <v>49</v>
      </c>
      <c r="F32">
        <v>244.66675000000001</v>
      </c>
      <c r="G32">
        <v>243.06567999999999</v>
      </c>
      <c r="H32" s="2">
        <v>420.53735</v>
      </c>
      <c r="I32">
        <v>295.70638000000002</v>
      </c>
      <c r="J32">
        <v>411.47613999999999</v>
      </c>
      <c r="K32">
        <f>AVERAGE(F32:J32)</f>
        <v>323.09046000000001</v>
      </c>
      <c r="L32">
        <f>K32/$K$2</f>
        <v>232.34390214084874</v>
      </c>
      <c r="M32">
        <f>_xlfn.STDEV.S(F32:J32)</f>
        <v>87.481507104921022</v>
      </c>
      <c r="N32">
        <v>61.15</v>
      </c>
      <c r="O32">
        <v>61.36</v>
      </c>
      <c r="P32">
        <v>61.661000000000001</v>
      </c>
      <c r="Q32">
        <v>60.841000000000001</v>
      </c>
      <c r="R32">
        <v>61.459000000000003</v>
      </c>
      <c r="S32">
        <f>AVERAGE(N32:R32)</f>
        <v>61.294200000000004</v>
      </c>
      <c r="T32">
        <f>_xlfn.STDEV.S(N32:R32)</f>
        <v>0.31313527428253807</v>
      </c>
    </row>
    <row r="33" spans="4:20" x14ac:dyDescent="0.25">
      <c r="D33">
        <f>4/3*PI()*2.5^3*E33/$B$5^3</f>
        <v>0.96962736221907198</v>
      </c>
      <c r="E33" s="2">
        <v>50</v>
      </c>
      <c r="F33">
        <v>390.24065000000002</v>
      </c>
      <c r="G33">
        <v>361.02562999999998</v>
      </c>
      <c r="H33">
        <v>301.77521000000002</v>
      </c>
      <c r="I33">
        <v>520.81011999999998</v>
      </c>
      <c r="J33">
        <v>287.20188000000002</v>
      </c>
      <c r="K33">
        <f>AVERAGE(F33:J33)</f>
        <v>372.21069800000004</v>
      </c>
      <c r="L33">
        <f>K33/$K$2</f>
        <v>267.66771755467187</v>
      </c>
      <c r="M33">
        <f>_xlfn.STDEV.S(F33:J33)</f>
        <v>93.166021490638045</v>
      </c>
      <c r="N33">
        <v>62.6</v>
      </c>
      <c r="O33">
        <v>63.1</v>
      </c>
      <c r="P33">
        <v>62.54</v>
      </c>
      <c r="Q33">
        <v>63.15</v>
      </c>
      <c r="R33">
        <v>62.36</v>
      </c>
      <c r="S33">
        <f>AVERAGE(N33:R33)</f>
        <v>62.75</v>
      </c>
      <c r="T33">
        <f>_xlfn.STDEV.S(N33:R33)</f>
        <v>0.35397740040855724</v>
      </c>
    </row>
    <row r="34" spans="4:20" x14ac:dyDescent="0.25">
      <c r="D34">
        <f>4/3*PI()*2.5^3*E34/$B$5^3</f>
        <v>0.98901990946345342</v>
      </c>
      <c r="E34" s="2">
        <v>51</v>
      </c>
      <c r="F34">
        <v>660.50743</v>
      </c>
      <c r="G34">
        <v>336.66352999999998</v>
      </c>
      <c r="H34">
        <v>284.39210000000003</v>
      </c>
      <c r="I34">
        <v>758.21253999999999</v>
      </c>
      <c r="J34">
        <v>290.90717999999998</v>
      </c>
      <c r="K34">
        <f>AVERAGE(F34:J34)</f>
        <v>466.13655600000004</v>
      </c>
      <c r="L34">
        <f>K34/$K$2</f>
        <v>335.2125790143611</v>
      </c>
      <c r="M34">
        <f>_xlfn.STDEV.S(F34:J34)</f>
        <v>225.60366965697494</v>
      </c>
      <c r="N34">
        <v>65.61</v>
      </c>
      <c r="O34">
        <v>64.67</v>
      </c>
      <c r="P34">
        <v>64.069999999999993</v>
      </c>
      <c r="Q34">
        <v>66.23</v>
      </c>
      <c r="R34">
        <v>64.180000000000007</v>
      </c>
      <c r="S34">
        <f>AVERAGE(N34:R34)</f>
        <v>64.951999999999998</v>
      </c>
      <c r="T34">
        <f>_xlfn.STDEV.S(N34:R34)</f>
        <v>0.93804051085227791</v>
      </c>
    </row>
    <row r="35" spans="4:20" x14ac:dyDescent="0.25">
      <c r="D35">
        <f>4/3*PI()*2.5^3*E35/$B$5^3</f>
        <v>1.008412456707835</v>
      </c>
      <c r="E35" s="2">
        <v>52</v>
      </c>
      <c r="F35">
        <v>366.70215000000002</v>
      </c>
      <c r="G35">
        <v>625.50153999999998</v>
      </c>
      <c r="H35">
        <v>468.64479999999998</v>
      </c>
      <c r="I35">
        <v>497.05822999999998</v>
      </c>
      <c r="J35">
        <v>474.43092000000001</v>
      </c>
      <c r="K35">
        <f>AVERAGE(F35:J35)</f>
        <v>486.46752799999996</v>
      </c>
      <c r="L35">
        <f>K35/$K$2</f>
        <v>349.83318207641469</v>
      </c>
      <c r="M35">
        <f>_xlfn.STDEV.S(F35:J35)</f>
        <v>92.532284629014327</v>
      </c>
      <c r="N35">
        <v>66.260000000000005</v>
      </c>
      <c r="O35">
        <v>67.650000000000006</v>
      </c>
      <c r="P35">
        <v>66.37</v>
      </c>
      <c r="Q35">
        <v>67.239999999999995</v>
      </c>
      <c r="R35">
        <v>66.42</v>
      </c>
      <c r="S35">
        <f>AVERAGE(N35:R35)</f>
        <v>66.788000000000011</v>
      </c>
      <c r="T35">
        <f>_xlfn.STDEV.S(N35:R35)</f>
        <v>0.61973381382654813</v>
      </c>
    </row>
    <row r="36" spans="4:20" x14ac:dyDescent="0.25">
      <c r="D36">
        <f>4/3*PI()*2.5^3*E36/$B$5^3</f>
        <v>1.0278050039522162</v>
      </c>
      <c r="E36" s="2">
        <v>53</v>
      </c>
      <c r="F36">
        <v>477.77373999999998</v>
      </c>
      <c r="G36">
        <v>356.65834000000001</v>
      </c>
      <c r="H36">
        <v>698.92006000000003</v>
      </c>
      <c r="I36">
        <v>570.73137999999994</v>
      </c>
      <c r="J36">
        <v>596.27822000000003</v>
      </c>
      <c r="K36">
        <f>AVERAGE(F36:J36)</f>
        <v>540.07234800000003</v>
      </c>
      <c r="L36">
        <f>K36/$K$2</f>
        <v>388.3819929956781</v>
      </c>
      <c r="M36">
        <f>_xlfn.STDEV.S(F36:J36)</f>
        <v>129.28020612941248</v>
      </c>
      <c r="N36">
        <v>68.73</v>
      </c>
      <c r="O36">
        <v>68.27</v>
      </c>
      <c r="P36">
        <v>68.89</v>
      </c>
      <c r="Q36">
        <v>69.849999999999994</v>
      </c>
      <c r="R36">
        <v>68.95</v>
      </c>
      <c r="S36">
        <f>AVERAGE(N36:R36)</f>
        <v>68.938000000000002</v>
      </c>
      <c r="T36">
        <f>_xlfn.STDEV.S(N36:R36)</f>
        <v>0.57525646454429202</v>
      </c>
    </row>
    <row r="38" spans="4:20" x14ac:dyDescent="0.25">
      <c r="D38" t="s">
        <v>17</v>
      </c>
      <c r="E38" t="s">
        <v>30</v>
      </c>
      <c r="F38" t="s">
        <v>31</v>
      </c>
      <c r="G38" t="s">
        <v>42</v>
      </c>
    </row>
    <row r="39" spans="4:20" x14ac:dyDescent="0.25">
      <c r="D39">
        <v>0</v>
      </c>
      <c r="E39">
        <f>L2</f>
        <v>1</v>
      </c>
      <c r="F39">
        <f>(1-D39/$J$58)^(-2)*(1-$J$59*D39/$J$58+$J$60*(D39/$J$58)^2)</f>
        <v>1</v>
      </c>
      <c r="G39">
        <f>1+2.5*D39+6.2*D39^2</f>
        <v>1</v>
      </c>
    </row>
    <row r="40" spans="4:20" x14ac:dyDescent="0.25">
      <c r="D40">
        <v>1.9392547244381438E-2</v>
      </c>
      <c r="E40">
        <f>L3</f>
        <v>1.2940750915092374</v>
      </c>
      <c r="F40">
        <f>(1-D40/$J$58)^(-2)*(1-$J$59*D40/$J$58+$J$60*(D40/$J$58)^2)</f>
        <v>1.0297207255751286</v>
      </c>
      <c r="G40">
        <f>1+2.5*D40+6.2*D40^2</f>
        <v>1.0508130076204321</v>
      </c>
    </row>
    <row r="41" spans="4:20" x14ac:dyDescent="0.25">
      <c r="D41">
        <v>5.8177641733144318E-2</v>
      </c>
      <c r="E41">
        <f>L4</f>
        <v>1.9523562280216027</v>
      </c>
      <c r="F41">
        <f>(1-D41/$J$58)^(-2)*(1-$J$59*D41/$J$58+$J$60*(D41/$J$58)^2)</f>
        <v>1.0946569983131924</v>
      </c>
      <c r="G41">
        <f>1+2.5*D41+6.2*D41^2</f>
        <v>1.1664288599181674</v>
      </c>
    </row>
    <row r="42" spans="4:20" x14ac:dyDescent="0.25">
      <c r="D42">
        <v>0.11635528346628864</v>
      </c>
      <c r="E42">
        <f>L5</f>
        <v>3.0824999820217607</v>
      </c>
      <c r="F42">
        <f>(1-D42/$J$58)^(-2)*(1-$J$59*D42/$J$58+$J$60*(D42/$J$58)^2)</f>
        <v>1.2081401818206143</v>
      </c>
      <c r="G42">
        <f>1+2.5*D42+6.2*D42^2</f>
        <v>1.374827231006948</v>
      </c>
    </row>
    <row r="43" spans="4:20" x14ac:dyDescent="0.25">
      <c r="D43">
        <v>0.17453292519943295</v>
      </c>
      <c r="E43">
        <f>L6</f>
        <v>4.5127249976628292</v>
      </c>
      <c r="F43">
        <f>(1-D43/$J$58)^(-2)*(1-$J$59*D43/$J$58+$J$60*(D43/$J$58)^2)</f>
        <v>1.3456136810593249</v>
      </c>
      <c r="G43">
        <f>1+2.5*D43+6.2*D43^2</f>
        <v>1.6251951132663416</v>
      </c>
    </row>
    <row r="44" spans="4:20" x14ac:dyDescent="0.25">
      <c r="D44">
        <v>0.23271056693257727</v>
      </c>
      <c r="E44">
        <f>L7</f>
        <v>6.3888980777666715</v>
      </c>
      <c r="F44">
        <f>(1-D44/$J$58)^(-2)*(1-$J$59*D44/$J$58+$J$60*(D44/$J$58)^2)</f>
        <v>1.5141162711524736</v>
      </c>
      <c r="G44">
        <f>1+2.5*D44+6.2*D44^2</f>
        <v>1.9175325066963487</v>
      </c>
    </row>
    <row r="45" spans="4:20" x14ac:dyDescent="0.25">
      <c r="D45">
        <v>0.29088820866572157</v>
      </c>
      <c r="E45">
        <f>L8</f>
        <v>8.2638572671638251</v>
      </c>
      <c r="F45">
        <f>(1-D45/$J$58)^(-2)*(1-$J$59*D45/$J$58+$J$60*(D45/$J$58)^2)</f>
        <v>1.7234354587105556</v>
      </c>
      <c r="G45">
        <f>1+2.5*D45+6.2*D45^2</f>
        <v>2.2518394112969689</v>
      </c>
    </row>
    <row r="46" spans="4:20" x14ac:dyDescent="0.25">
      <c r="D46">
        <v>0.3490658503988659</v>
      </c>
      <c r="E46">
        <f>L9</f>
        <v>10.937273204513259</v>
      </c>
      <c r="F46">
        <f>(1-D46/$J$58)^(-2)*(1-$J$59*D46/$J$58+$J$60*(D46/$J$58)^2)</f>
        <v>1.9874947405394148</v>
      </c>
      <c r="G46">
        <f>1+2.5*D46+6.2*D46^2</f>
        <v>2.6281158270682017</v>
      </c>
    </row>
    <row r="47" spans="4:20" x14ac:dyDescent="0.25">
      <c r="D47">
        <v>0.40724349213201022</v>
      </c>
      <c r="E47">
        <f>L10</f>
        <v>14.679719827121254</v>
      </c>
      <c r="F47">
        <f>(1-D47/$J$58)^(-2)*(1-$J$59*D47/$J$58+$J$60*(D47/$J$58)^2)</f>
        <v>2.3266286341332969</v>
      </c>
      <c r="G47">
        <f>1+2.5*D47+6.2*D47^2</f>
        <v>3.0463617540100483</v>
      </c>
    </row>
    <row r="48" spans="4:20" x14ac:dyDescent="0.25">
      <c r="D48">
        <v>0.46542113386515455</v>
      </c>
      <c r="E48">
        <f>L11</f>
        <v>18.327513178049291</v>
      </c>
      <c r="F48">
        <f>(1-D48/$J$58)^(-2)*(1-$J$59*D48/$J$58+$J$60*(D48/$J$58)^2)</f>
        <v>2.7714576970956388</v>
      </c>
      <c r="G48">
        <f>1+2.5*D48+6.2*D48^2</f>
        <v>3.5065771921225082</v>
      </c>
    </row>
    <row r="49" spans="4:12" x14ac:dyDescent="0.25">
      <c r="D49">
        <v>0.52359877559829893</v>
      </c>
      <c r="E49">
        <f>L12</f>
        <v>23.366308779852869</v>
      </c>
      <c r="F49">
        <f>(1-D49/$J$58)^(-2)*(1-$J$59*D49/$J$58+$J$60*(D49/$J$58)^2)</f>
        <v>3.3697882034731879</v>
      </c>
      <c r="G49">
        <f>1+2.5*D49+6.2*D49^2</f>
        <v>4.0087621414055814</v>
      </c>
    </row>
    <row r="50" spans="4:12" x14ac:dyDescent="0.25">
      <c r="D50">
        <v>0.58177641733144314</v>
      </c>
      <c r="E50">
        <f>L13</f>
        <v>28.445378226195011</v>
      </c>
      <c r="F50">
        <f>(1-D50/$J$58)^(-2)*(1-$J$59*D50/$J$58+$J$60*(D50/$J$58)^2)</f>
        <v>4.1995621820888953</v>
      </c>
      <c r="G50">
        <f>1+2.5*D50+6.2*D50^2</f>
        <v>4.5529166018592671</v>
      </c>
    </row>
    <row r="51" spans="4:12" x14ac:dyDescent="0.25">
      <c r="D51">
        <v>0.60116896457582458</v>
      </c>
      <c r="E51">
        <f>L14</f>
        <v>29.046445702122156</v>
      </c>
      <c r="F51">
        <f>(1-D51/$J$58)^(-2)*(1-$J$59*D51/$J$58+$J$60*(D51/$J$58)^2)</f>
        <v>4.5483123020365959</v>
      </c>
      <c r="G51">
        <f>1+2.5*D51+6.2*D51^2</f>
        <v>4.7436279800484096</v>
      </c>
    </row>
    <row r="52" spans="4:12" x14ac:dyDescent="0.25">
      <c r="D52">
        <v>0.62056151182020602</v>
      </c>
      <c r="E52">
        <f>L15</f>
        <v>30.429402331418054</v>
      </c>
      <c r="F52">
        <f>(1-D52/$J$58)^(-2)*(1-$J$59*D52/$J$58+$J$60*(D52/$J$58)^2)</f>
        <v>4.9438343106351379</v>
      </c>
      <c r="G52">
        <f>1+2.5*D52+6.2*D52^2</f>
        <v>4.9390026372565092</v>
      </c>
    </row>
    <row r="53" spans="4:12" x14ac:dyDescent="0.25">
      <c r="D53">
        <v>0.63995405906458758</v>
      </c>
      <c r="E53">
        <f>L16</f>
        <v>38.670618523339357</v>
      </c>
      <c r="F53">
        <f>(1-D53/$J$58)^(-2)*(1-$J$59*D53/$J$58+$J$60*(D53/$J$58)^2)</f>
        <v>5.394762258805879</v>
      </c>
      <c r="G53">
        <f>1+2.5*D53+6.2*D53^2</f>
        <v>5.1390405734835678</v>
      </c>
    </row>
    <row r="54" spans="4:12" x14ac:dyDescent="0.25">
      <c r="D54">
        <v>0.65934660630896891</v>
      </c>
      <c r="E54">
        <f>L17</f>
        <v>39.193822677031726</v>
      </c>
      <c r="F54">
        <f>(1-D54/$J$58)^(-2)*(1-$J$59*D54/$J$58+$J$60*(D54/$J$58)^2)</f>
        <v>5.9118070143459764</v>
      </c>
      <c r="G54">
        <f>1+2.5*D54+6.2*D54^2</f>
        <v>5.3437417887295799</v>
      </c>
    </row>
    <row r="55" spans="4:12" x14ac:dyDescent="0.25">
      <c r="D55">
        <v>0.67873915355335046</v>
      </c>
      <c r="E55">
        <f>L18</f>
        <v>39.916425638407276</v>
      </c>
      <c r="F55">
        <f>(1-D55/$J$58)^(-2)*(1-$J$59*D55/$J$58+$J$60*(D55/$J$58)^2)</f>
        <v>6.508384131958759</v>
      </c>
      <c r="G55">
        <f>1+2.5*D55+6.2*D55^2</f>
        <v>5.5531062829945519</v>
      </c>
    </row>
    <row r="56" spans="4:12" x14ac:dyDescent="0.25">
      <c r="D56">
        <v>0.69813170079773179</v>
      </c>
      <c r="E56">
        <f>L19</f>
        <v>44.775723624125362</v>
      </c>
      <c r="F56">
        <f>(1-D56/$J$58)^(-2)*(1-$J$59*D56/$J$58+$J$60*(D56/$J$58)^2)</f>
        <v>7.2014744960466954</v>
      </c>
      <c r="G56">
        <f>1+2.5*D56+6.2*D56^2</f>
        <v>5.7671340562784783</v>
      </c>
    </row>
    <row r="57" spans="4:12" x14ac:dyDescent="0.25">
      <c r="D57">
        <v>0.71752424804211334</v>
      </c>
      <c r="E57">
        <f>L20</f>
        <v>46.705333783987861</v>
      </c>
      <c r="F57">
        <f>(1-D57/$J$58)^(-2)*(1-$J$59*D57/$J$58+$J$60*(D57/$J$58)^2)</f>
        <v>8.0128217409441991</v>
      </c>
      <c r="G57">
        <f>1+2.5*D57+6.2*D57^2</f>
        <v>5.9858251085813645</v>
      </c>
      <c r="I57" t="s">
        <v>32</v>
      </c>
      <c r="J57">
        <f>SUMXMY2(E39:E73,F39:F73)</f>
        <v>205520.37031307784</v>
      </c>
    </row>
    <row r="58" spans="4:12" x14ac:dyDescent="0.25">
      <c r="D58">
        <v>0.73691679528649467</v>
      </c>
      <c r="E58">
        <f>L21</f>
        <v>48.791978828825599</v>
      </c>
      <c r="F58">
        <f>(1-D58/$J$58)^(-2)*(1-$J$59*D58/$J$58+$J$60*(D58/$J$58)^2)</f>
        <v>8.9706257689995397</v>
      </c>
      <c r="G58">
        <f>1+2.5*D58+6.2*D58^2</f>
        <v>6.2091794399032061</v>
      </c>
      <c r="I58" t="s">
        <v>33</v>
      </c>
      <c r="J58">
        <v>1.0746636636252236</v>
      </c>
    </row>
    <row r="59" spans="4:12" x14ac:dyDescent="0.25">
      <c r="D59">
        <v>0.75630934253087612</v>
      </c>
      <c r="E59">
        <f>L22</f>
        <v>59.000635710535981</v>
      </c>
      <c r="F59">
        <f>(1-D59/$J$58)^(-2)*(1-$J$59*D59/$J$58+$J$60*(D59/$J$58)^2)</f>
        <v>10.111981715494998</v>
      </c>
      <c r="G59">
        <f>1+2.5*D59+6.2*D59^2</f>
        <v>6.4371970502440039</v>
      </c>
      <c r="I59" t="s">
        <v>34</v>
      </c>
      <c r="J59">
        <v>0.4</v>
      </c>
      <c r="L59">
        <v>0.4</v>
      </c>
    </row>
    <row r="60" spans="4:12" x14ac:dyDescent="0.25">
      <c r="D60">
        <v>0.77570188977525756</v>
      </c>
      <c r="E60">
        <f>L23</f>
        <v>65.221563819153317</v>
      </c>
      <c r="F60">
        <f>(1-D60/$J$58)^(-2)*(1-$J$59*D60/$J$58+$J$60*(D60/$J$58)^2)</f>
        <v>11.486463997923641</v>
      </c>
      <c r="G60">
        <f>1+2.5*D60+6.2*D60^2</f>
        <v>6.6698779396037597</v>
      </c>
      <c r="I60" t="s">
        <v>35</v>
      </c>
      <c r="J60">
        <v>0.34100000000000003</v>
      </c>
      <c r="L60">
        <v>0.34100000000000003</v>
      </c>
    </row>
    <row r="61" spans="4:12" x14ac:dyDescent="0.25">
      <c r="D61">
        <v>0.795094437019639</v>
      </c>
      <c r="E61">
        <f>L24</f>
        <v>69.188135800427176</v>
      </c>
      <c r="F61">
        <f>(1-D61/$J$58)^(-2)*(1-$J$59*D61/$J$58+$J$60*(D61/$J$58)^2)</f>
        <v>13.161513148243587</v>
      </c>
      <c r="G61">
        <f>1+2.5*D61+6.2*D61^2</f>
        <v>6.9072221079824736</v>
      </c>
    </row>
    <row r="62" spans="4:12" x14ac:dyDescent="0.25">
      <c r="D62">
        <v>0.81448698426402044</v>
      </c>
      <c r="E62">
        <f>L25</f>
        <v>76.871517435296326</v>
      </c>
      <c r="F62">
        <f>(1-D62/$J$58)^(-2)*(1-$J$59*D62/$J$58+$J$60*(D62/$J$58)^2)</f>
        <v>15.230740461509548</v>
      </c>
      <c r="G62">
        <f>1+2.5*D62+6.2*D62^2</f>
        <v>7.1492295553801428</v>
      </c>
    </row>
    <row r="63" spans="4:12" x14ac:dyDescent="0.25">
      <c r="D63">
        <v>0.83387953150840188</v>
      </c>
      <c r="E63">
        <f>L26</f>
        <v>103.60301746765717</v>
      </c>
      <c r="F63">
        <f>(1-D63/$J$58)^(-2)*(1-$J$59*D63/$J$58+$J$60*(D63/$J$58)^2)</f>
        <v>17.827105361912757</v>
      </c>
      <c r="G63">
        <f>1+2.5*D63+6.2*D63^2</f>
        <v>7.3959002817967701</v>
      </c>
    </row>
    <row r="64" spans="4:12" x14ac:dyDescent="0.25">
      <c r="D64">
        <v>0.85327207875278333</v>
      </c>
      <c r="E64">
        <f>L27</f>
        <v>101.5620242059012</v>
      </c>
      <c r="F64">
        <f>(1-D64/$J$58)^(-2)*(1-$J$59*D64/$J$58+$J$60*(D64/$J$58)^2)</f>
        <v>21.144526480193932</v>
      </c>
      <c r="G64">
        <f>1+2.5*D64+6.2*D64^2</f>
        <v>7.6472342872323535</v>
      </c>
    </row>
    <row r="65" spans="4:7" x14ac:dyDescent="0.25">
      <c r="D65">
        <v>0.87266462599716477</v>
      </c>
      <c r="E65">
        <f>L28</f>
        <v>120.94620767023596</v>
      </c>
      <c r="F65">
        <f>(1-D65/$J$58)^(-2)*(1-$J$59*D65/$J$58+$J$60*(D65/$J$58)^2)</f>
        <v>25.474704909957723</v>
      </c>
      <c r="G65">
        <f>1+2.5*D65+6.2*D65^2</f>
        <v>7.9032315716868959</v>
      </c>
    </row>
    <row r="66" spans="4:7" x14ac:dyDescent="0.25">
      <c r="D66">
        <v>0.8920571732415461</v>
      </c>
      <c r="E66">
        <f>L29</f>
        <v>133.73881933307925</v>
      </c>
      <c r="F66">
        <f>(1-D66/$J$58)^(-2)*(1-$J$59*D66/$J$58+$J$60*(D66/$J$58)^2)</f>
        <v>31.27274098851289</v>
      </c>
      <c r="G66">
        <f>1+2.5*D66+6.2*D66^2</f>
        <v>8.1638921351603919</v>
      </c>
    </row>
    <row r="67" spans="4:7" x14ac:dyDescent="0.25">
      <c r="D67">
        <v>0.91144972048592765</v>
      </c>
      <c r="E67">
        <f>L30</f>
        <v>172.0846199759811</v>
      </c>
      <c r="F67">
        <f>(1-D67/$J$58)^(-2)*(1-$J$59*D67/$J$58+$J$60*(D67/$J$58)^2)</f>
        <v>39.280452500847268</v>
      </c>
      <c r="G67">
        <f>1+2.5*D67+6.2*D67^2</f>
        <v>8.4292159776528486</v>
      </c>
    </row>
    <row r="68" spans="4:7" x14ac:dyDescent="0.25">
      <c r="D68">
        <v>0.93084226773030909</v>
      </c>
      <c r="E68">
        <f>L31</f>
        <v>183.18870535104313</v>
      </c>
      <c r="F68">
        <f>(1-D68/$J$58)^(-2)*(1-$J$59*D68/$J$58+$J$60*(D68/$J$58)^2)</f>
        <v>50.773556787481127</v>
      </c>
      <c r="G68">
        <f>1+2.5*D68+6.2*D68^2</f>
        <v>8.6992030991642597</v>
      </c>
    </row>
    <row r="69" spans="4:7" x14ac:dyDescent="0.25">
      <c r="D69">
        <v>0.95023481497469053</v>
      </c>
      <c r="E69">
        <f>L32</f>
        <v>232.34390214084874</v>
      </c>
      <c r="F69">
        <f>(1-D69/$J$58)^(-2)*(1-$J$59*D69/$J$58+$J$60*(D69/$J$58)^2)</f>
        <v>68.0982335503261</v>
      </c>
      <c r="G69">
        <f>1+2.5*D69+6.2*D69^2</f>
        <v>8.9738534996946289</v>
      </c>
    </row>
    <row r="70" spans="4:7" x14ac:dyDescent="0.25">
      <c r="D70">
        <v>0.96962736221907198</v>
      </c>
      <c r="E70">
        <f>L33</f>
        <v>267.66771755467187</v>
      </c>
      <c r="F70">
        <f>(1-D70/$J$58)^(-2)*(1-$J$59*D70/$J$58+$J$60*(D70/$J$58)^2)</f>
        <v>95.960221817091679</v>
      </c>
      <c r="G70">
        <f>1+2.5*D70+6.2*D70^2</f>
        <v>9.253167179243956</v>
      </c>
    </row>
    <row r="71" spans="4:7" x14ac:dyDescent="0.25">
      <c r="D71">
        <v>0.98901990946345342</v>
      </c>
      <c r="E71">
        <f>L34</f>
        <v>335.2125790143611</v>
      </c>
      <c r="F71">
        <f>(1-D71/$J$58)^(-2)*(1-$J$59*D71/$J$58+$J$60*(D71/$J$58)^2)</f>
        <v>144.96667217568498</v>
      </c>
      <c r="G71">
        <f>1+2.5*D71+6.2*D71^2</f>
        <v>9.5371441378122395</v>
      </c>
    </row>
    <row r="72" spans="4:7" x14ac:dyDescent="0.25">
      <c r="D72">
        <v>1.008412456707835</v>
      </c>
      <c r="E72">
        <f>L35</f>
        <v>349.83318207641469</v>
      </c>
      <c r="F72">
        <f>(1-D72/$J$58)^(-2)*(1-$J$59*D72/$J$58+$J$60*(D72/$J$58)^2)</f>
        <v>243.36468421251502</v>
      </c>
      <c r="G72">
        <f>1+2.5*D72+6.2*D72^2</f>
        <v>9.8257843753994809</v>
      </c>
    </row>
    <row r="73" spans="4:7" x14ac:dyDescent="0.25">
      <c r="D73">
        <v>1.0278050039522162</v>
      </c>
      <c r="E73">
        <f>L36</f>
        <v>388.3819929956781</v>
      </c>
      <c r="F73">
        <f>(1-D73/$J$58)^(-2)*(1-$J$59*D73/$J$58+$J$60*(D73/$J$58)^2)</f>
        <v>488.81638950319501</v>
      </c>
      <c r="G73">
        <f>1+2.5*D73+6.2*D73^2</f>
        <v>10.119087892005675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zoomScale="85" zoomScaleNormal="85" workbookViewId="0">
      <selection activeCell="O23" sqref="O23"/>
    </sheetView>
  </sheetViews>
  <sheetFormatPr defaultRowHeight="15" x14ac:dyDescent="0.25"/>
  <cols>
    <col min="1" max="1" width="19.42578125" customWidth="1"/>
    <col min="5" max="5" width="12.5703125" bestFit="1" customWidth="1"/>
    <col min="11" max="11" width="16.85546875" bestFit="1" customWidth="1"/>
    <col min="12" max="12" width="15.28515625" bestFit="1" customWidth="1"/>
    <col min="19" max="19" width="12.140625" bestFit="1" customWidth="1"/>
  </cols>
  <sheetData>
    <row r="1" spans="1:20" x14ac:dyDescent="0.25">
      <c r="A1" t="s">
        <v>0</v>
      </c>
      <c r="B1">
        <v>10000</v>
      </c>
      <c r="D1" t="s">
        <v>17</v>
      </c>
      <c r="E1" t="s">
        <v>15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43</v>
      </c>
      <c r="L1" t="s">
        <v>44</v>
      </c>
      <c r="M1" t="s">
        <v>23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45</v>
      </c>
      <c r="T1" t="s">
        <v>23</v>
      </c>
    </row>
    <row r="2" spans="1:20" ht="15" customHeight="1" x14ac:dyDescent="0.25">
      <c r="A2" t="s">
        <v>1</v>
      </c>
      <c r="B2" s="1" t="s">
        <v>16</v>
      </c>
      <c r="D2">
        <f>4/3*PI()*2.5^3*E2/$B$5^3</f>
        <v>0</v>
      </c>
      <c r="E2">
        <v>0</v>
      </c>
      <c r="F2">
        <v>1.3207599999999999</v>
      </c>
      <c r="H2" s="2"/>
      <c r="K2">
        <f>AVERAGE(F2:J2)</f>
        <v>1.3207599999999999</v>
      </c>
      <c r="L2">
        <f>K2/$K$2</f>
        <v>1</v>
      </c>
      <c r="M2" t="e">
        <f t="shared" ref="M2:M36" si="0">_xlfn.STDEV.S(F2:J2)</f>
        <v>#DIV/0!</v>
      </c>
      <c r="N2">
        <v>23.088999999999999</v>
      </c>
      <c r="S2">
        <f>AVERAGE(N2:R2)</f>
        <v>23.088999999999999</v>
      </c>
      <c r="T2" t="e">
        <f>_xlfn.STDEV.S(N2:R2)</f>
        <v>#DIV/0!</v>
      </c>
    </row>
    <row r="3" spans="1:20" x14ac:dyDescent="0.25">
      <c r="A3" t="s">
        <v>2</v>
      </c>
      <c r="B3">
        <v>1000</v>
      </c>
      <c r="D3" s="2">
        <f t="shared" ref="D3:D36" si="1">4/3*PI()*2.5^3*E3/$B$5^3</f>
        <v>1.9392547244381438E-2</v>
      </c>
      <c r="E3" s="2">
        <v>1</v>
      </c>
      <c r="F3" s="2"/>
      <c r="G3" s="2"/>
      <c r="H3" s="2"/>
      <c r="I3" s="2"/>
      <c r="J3" s="2"/>
      <c r="K3" t="e">
        <f t="shared" ref="K3:K36" si="2">AVERAGE(F3:J3)</f>
        <v>#DIV/0!</v>
      </c>
      <c r="L3" t="e">
        <f t="shared" ref="L3:L36" si="3">K3/$K$2</f>
        <v>#DIV/0!</v>
      </c>
      <c r="M3" t="e">
        <f t="shared" si="0"/>
        <v>#DIV/0!</v>
      </c>
      <c r="S3" t="e">
        <f t="shared" ref="S3:S36" si="4">AVERAGE(N3:R3)</f>
        <v>#DIV/0!</v>
      </c>
      <c r="T3" t="e">
        <f t="shared" ref="T3:T36" si="5">_xlfn.STDEV.S(N3:R3)</f>
        <v>#DIV/0!</v>
      </c>
    </row>
    <row r="4" spans="1:20" x14ac:dyDescent="0.25">
      <c r="A4" t="s">
        <v>3</v>
      </c>
      <c r="B4">
        <v>0.01</v>
      </c>
      <c r="D4" s="2">
        <f t="shared" si="1"/>
        <v>5.8177641733144318E-2</v>
      </c>
      <c r="E4" s="2">
        <v>3</v>
      </c>
      <c r="F4" s="2"/>
      <c r="G4" s="2"/>
      <c r="H4" s="2"/>
      <c r="I4" s="2"/>
      <c r="J4" s="2"/>
      <c r="K4" t="e">
        <f t="shared" si="2"/>
        <v>#DIV/0!</v>
      </c>
      <c r="L4" t="e">
        <f t="shared" si="3"/>
        <v>#DIV/0!</v>
      </c>
      <c r="M4" t="e">
        <f t="shared" si="0"/>
        <v>#DIV/0!</v>
      </c>
      <c r="S4" t="e">
        <f t="shared" si="4"/>
        <v>#DIV/0!</v>
      </c>
      <c r="T4" t="e">
        <f t="shared" si="5"/>
        <v>#DIV/0!</v>
      </c>
    </row>
    <row r="5" spans="1:20" x14ac:dyDescent="0.25">
      <c r="A5" t="s">
        <v>4</v>
      </c>
      <c r="B5">
        <v>15</v>
      </c>
      <c r="D5" s="2">
        <f t="shared" si="1"/>
        <v>0.11635528346628864</v>
      </c>
      <c r="E5" s="2">
        <v>6</v>
      </c>
      <c r="F5" s="2"/>
      <c r="G5" s="2"/>
      <c r="H5" s="2"/>
      <c r="I5" s="2"/>
      <c r="J5" s="2"/>
      <c r="K5" t="e">
        <f t="shared" si="2"/>
        <v>#DIV/0!</v>
      </c>
      <c r="L5" t="e">
        <f t="shared" si="3"/>
        <v>#DIV/0!</v>
      </c>
      <c r="M5" t="e">
        <f t="shared" si="0"/>
        <v>#DIV/0!</v>
      </c>
      <c r="S5" t="e">
        <f t="shared" si="4"/>
        <v>#DIV/0!</v>
      </c>
      <c r="T5" t="e">
        <f t="shared" si="5"/>
        <v>#DIV/0!</v>
      </c>
    </row>
    <row r="6" spans="1:20" x14ac:dyDescent="0.25">
      <c r="A6" t="s">
        <v>5</v>
      </c>
      <c r="B6">
        <v>0</v>
      </c>
      <c r="D6">
        <f t="shared" si="1"/>
        <v>0.17453292519943295</v>
      </c>
      <c r="E6">
        <v>9</v>
      </c>
      <c r="G6" s="2"/>
      <c r="H6" s="2"/>
      <c r="I6" s="2"/>
      <c r="J6" s="2"/>
      <c r="K6" t="e">
        <f t="shared" si="2"/>
        <v>#DIV/0!</v>
      </c>
      <c r="L6" t="e">
        <f t="shared" si="3"/>
        <v>#DIV/0!</v>
      </c>
      <c r="M6" t="e">
        <f t="shared" si="0"/>
        <v>#DIV/0!</v>
      </c>
      <c r="S6" t="e">
        <f t="shared" si="4"/>
        <v>#DIV/0!</v>
      </c>
      <c r="T6" t="e">
        <f t="shared" si="5"/>
        <v>#DIV/0!</v>
      </c>
    </row>
    <row r="7" spans="1:20" x14ac:dyDescent="0.25">
      <c r="A7" t="s">
        <v>6</v>
      </c>
      <c r="B7">
        <v>4.5</v>
      </c>
      <c r="D7">
        <f t="shared" si="1"/>
        <v>0.23271056693257727</v>
      </c>
      <c r="E7" s="2">
        <v>12</v>
      </c>
      <c r="G7" s="2"/>
      <c r="H7" s="2"/>
      <c r="I7" s="2"/>
      <c r="J7" s="2"/>
      <c r="K7" t="e">
        <f t="shared" si="2"/>
        <v>#DIV/0!</v>
      </c>
      <c r="L7" t="e">
        <f t="shared" si="3"/>
        <v>#DIV/0!</v>
      </c>
      <c r="M7" t="e">
        <f t="shared" si="0"/>
        <v>#DIV/0!</v>
      </c>
      <c r="S7" t="e">
        <f t="shared" si="4"/>
        <v>#DIV/0!</v>
      </c>
      <c r="T7" t="e">
        <f t="shared" si="5"/>
        <v>#DIV/0!</v>
      </c>
    </row>
    <row r="8" spans="1:20" x14ac:dyDescent="0.25">
      <c r="A8" t="s">
        <v>7</v>
      </c>
      <c r="B8">
        <v>25</v>
      </c>
      <c r="D8">
        <f t="shared" si="1"/>
        <v>0.29088820866572157</v>
      </c>
      <c r="E8">
        <v>15</v>
      </c>
      <c r="G8" s="2"/>
      <c r="H8" s="2"/>
      <c r="I8" s="2"/>
      <c r="J8" s="2"/>
      <c r="K8" t="e">
        <f t="shared" si="2"/>
        <v>#DIV/0!</v>
      </c>
      <c r="L8" t="e">
        <f t="shared" si="3"/>
        <v>#DIV/0!</v>
      </c>
      <c r="M8" t="e">
        <f t="shared" si="0"/>
        <v>#DIV/0!</v>
      </c>
      <c r="S8" t="e">
        <f t="shared" si="4"/>
        <v>#DIV/0!</v>
      </c>
      <c r="T8" t="e">
        <f t="shared" si="5"/>
        <v>#DIV/0!</v>
      </c>
    </row>
    <row r="9" spans="1:20" x14ac:dyDescent="0.25">
      <c r="A9" t="s">
        <v>8</v>
      </c>
      <c r="B9">
        <v>196.3</v>
      </c>
      <c r="D9">
        <f t="shared" si="1"/>
        <v>0.3490658503988659</v>
      </c>
      <c r="E9" s="2">
        <v>18</v>
      </c>
      <c r="H9" s="2"/>
      <c r="I9" s="2"/>
      <c r="J9" s="2"/>
      <c r="K9" t="e">
        <f t="shared" si="2"/>
        <v>#DIV/0!</v>
      </c>
      <c r="L9" t="e">
        <f t="shared" si="3"/>
        <v>#DIV/0!</v>
      </c>
      <c r="M9" t="e">
        <f t="shared" si="0"/>
        <v>#DIV/0!</v>
      </c>
      <c r="S9" t="e">
        <f t="shared" si="4"/>
        <v>#DIV/0!</v>
      </c>
      <c r="T9" t="e">
        <f t="shared" si="5"/>
        <v>#DIV/0!</v>
      </c>
    </row>
    <row r="10" spans="1:20" ht="15" customHeight="1" x14ac:dyDescent="0.25">
      <c r="A10" t="s">
        <v>9</v>
      </c>
      <c r="B10">
        <v>3</v>
      </c>
      <c r="D10">
        <f t="shared" si="1"/>
        <v>0.40724349213201022</v>
      </c>
      <c r="E10">
        <v>21</v>
      </c>
      <c r="H10" s="2"/>
      <c r="I10" s="2"/>
      <c r="J10" s="2"/>
      <c r="K10" t="e">
        <f t="shared" si="2"/>
        <v>#DIV/0!</v>
      </c>
      <c r="L10" t="e">
        <f t="shared" si="3"/>
        <v>#DIV/0!</v>
      </c>
      <c r="M10" t="e">
        <f t="shared" si="0"/>
        <v>#DIV/0!</v>
      </c>
      <c r="S10" t="e">
        <f t="shared" si="4"/>
        <v>#DIV/0!</v>
      </c>
      <c r="T10" t="e">
        <f t="shared" si="5"/>
        <v>#DIV/0!</v>
      </c>
    </row>
    <row r="11" spans="1:20" x14ac:dyDescent="0.25">
      <c r="A11" t="s">
        <v>10</v>
      </c>
      <c r="B11">
        <v>5</v>
      </c>
      <c r="D11">
        <f t="shared" si="1"/>
        <v>0.46542113386515455</v>
      </c>
      <c r="E11" s="2">
        <v>24</v>
      </c>
      <c r="H11" s="2"/>
      <c r="I11" s="2"/>
      <c r="J11" s="2"/>
      <c r="K11" t="e">
        <f t="shared" si="2"/>
        <v>#DIV/0!</v>
      </c>
      <c r="L11" t="e">
        <f t="shared" si="3"/>
        <v>#DIV/0!</v>
      </c>
      <c r="M11" t="e">
        <f t="shared" si="0"/>
        <v>#DIV/0!</v>
      </c>
      <c r="S11" t="e">
        <f t="shared" si="4"/>
        <v>#DIV/0!</v>
      </c>
      <c r="T11" t="e">
        <f t="shared" si="5"/>
        <v>#DIV/0!</v>
      </c>
    </row>
    <row r="12" spans="1:20" x14ac:dyDescent="0.25">
      <c r="A12" t="s">
        <v>11</v>
      </c>
      <c r="B12">
        <v>3</v>
      </c>
      <c r="D12">
        <f t="shared" si="1"/>
        <v>0.52359877559829893</v>
      </c>
      <c r="E12">
        <v>27</v>
      </c>
      <c r="H12" s="2"/>
      <c r="I12" s="2"/>
      <c r="J12" s="2"/>
      <c r="K12" t="e">
        <f t="shared" si="2"/>
        <v>#DIV/0!</v>
      </c>
      <c r="L12" t="e">
        <f t="shared" si="3"/>
        <v>#DIV/0!</v>
      </c>
      <c r="M12" t="e">
        <f t="shared" si="0"/>
        <v>#DIV/0!</v>
      </c>
      <c r="S12" t="e">
        <f t="shared" si="4"/>
        <v>#DIV/0!</v>
      </c>
      <c r="T12" t="e">
        <f t="shared" si="5"/>
        <v>#DIV/0!</v>
      </c>
    </row>
    <row r="13" spans="1:20" x14ac:dyDescent="0.25">
      <c r="A13" t="s">
        <v>12</v>
      </c>
      <c r="B13">
        <v>2.4500000000000002</v>
      </c>
      <c r="D13">
        <f t="shared" si="1"/>
        <v>0.58177641733144314</v>
      </c>
      <c r="E13" s="2">
        <v>30</v>
      </c>
      <c r="H13" s="2"/>
      <c r="K13" t="e">
        <f t="shared" si="2"/>
        <v>#DIV/0!</v>
      </c>
      <c r="L13" t="e">
        <f t="shared" si="3"/>
        <v>#DIV/0!</v>
      </c>
      <c r="M13" t="e">
        <f t="shared" si="0"/>
        <v>#DIV/0!</v>
      </c>
      <c r="S13" t="e">
        <f t="shared" si="4"/>
        <v>#DIV/0!</v>
      </c>
      <c r="T13" t="e">
        <f t="shared" si="5"/>
        <v>#DIV/0!</v>
      </c>
    </row>
    <row r="14" spans="1:20" x14ac:dyDescent="0.25">
      <c r="A14" t="s">
        <v>13</v>
      </c>
      <c r="B14" s="7">
        <v>550</v>
      </c>
      <c r="D14">
        <f t="shared" si="1"/>
        <v>0.60116896457582458</v>
      </c>
      <c r="E14" s="2">
        <v>31</v>
      </c>
      <c r="H14" s="2"/>
      <c r="K14" t="e">
        <f t="shared" ref="K14:K19" si="6">AVERAGE(F14:J14)</f>
        <v>#DIV/0!</v>
      </c>
      <c r="L14" t="e">
        <f t="shared" si="3"/>
        <v>#DIV/0!</v>
      </c>
      <c r="M14" t="e">
        <f t="shared" ref="M14:M19" si="7">_xlfn.STDEV.S(F14:J14)</f>
        <v>#DIV/0!</v>
      </c>
      <c r="S14" t="e">
        <f t="shared" si="4"/>
        <v>#DIV/0!</v>
      </c>
      <c r="T14" t="e">
        <f t="shared" si="5"/>
        <v>#DIV/0!</v>
      </c>
    </row>
    <row r="15" spans="1:20" x14ac:dyDescent="0.25">
      <c r="A15" t="s">
        <v>14</v>
      </c>
      <c r="B15">
        <v>4.45</v>
      </c>
      <c r="D15">
        <f t="shared" si="1"/>
        <v>0.62056151182020602</v>
      </c>
      <c r="E15" s="2">
        <v>32</v>
      </c>
      <c r="H15" s="2"/>
      <c r="K15" t="e">
        <f t="shared" si="6"/>
        <v>#DIV/0!</v>
      </c>
      <c r="L15" t="e">
        <f t="shared" si="3"/>
        <v>#DIV/0!</v>
      </c>
      <c r="M15" t="e">
        <f t="shared" si="7"/>
        <v>#DIV/0!</v>
      </c>
      <c r="S15" t="e">
        <f t="shared" si="4"/>
        <v>#DIV/0!</v>
      </c>
      <c r="T15" t="e">
        <f t="shared" si="5"/>
        <v>#DIV/0!</v>
      </c>
    </row>
    <row r="16" spans="1:20" x14ac:dyDescent="0.25">
      <c r="D16">
        <f t="shared" si="1"/>
        <v>0.63995405906458758</v>
      </c>
      <c r="E16">
        <v>33</v>
      </c>
      <c r="H16" s="2"/>
      <c r="K16" t="e">
        <f t="shared" si="6"/>
        <v>#DIV/0!</v>
      </c>
      <c r="L16" t="e">
        <f t="shared" si="3"/>
        <v>#DIV/0!</v>
      </c>
      <c r="M16" t="e">
        <f t="shared" si="7"/>
        <v>#DIV/0!</v>
      </c>
      <c r="S16" t="e">
        <f t="shared" si="4"/>
        <v>#DIV/0!</v>
      </c>
      <c r="T16" t="e">
        <f t="shared" si="5"/>
        <v>#DIV/0!</v>
      </c>
    </row>
    <row r="17" spans="1:20" x14ac:dyDescent="0.25">
      <c r="A17" t="s">
        <v>24</v>
      </c>
      <c r="B17">
        <f>B1/B5^3</f>
        <v>2.9629629629629628</v>
      </c>
      <c r="D17">
        <f t="shared" si="1"/>
        <v>0.65934660630896891</v>
      </c>
      <c r="E17">
        <v>34</v>
      </c>
      <c r="F17" s="2">
        <v>176.44986</v>
      </c>
      <c r="G17">
        <v>149.27010000000001</v>
      </c>
      <c r="H17" s="2"/>
      <c r="K17">
        <f t="shared" si="6"/>
        <v>162.85998000000001</v>
      </c>
      <c r="L17">
        <f t="shared" si="3"/>
        <v>123.30777734031922</v>
      </c>
      <c r="M17">
        <f t="shared" si="7"/>
        <v>19.218992607022866</v>
      </c>
      <c r="N17">
        <v>42.356000000000002</v>
      </c>
      <c r="O17">
        <v>42.37</v>
      </c>
      <c r="S17">
        <f t="shared" si="4"/>
        <v>42.363</v>
      </c>
      <c r="T17">
        <f t="shared" si="5"/>
        <v>9.8994949366086916E-3</v>
      </c>
    </row>
    <row r="18" spans="1:20" x14ac:dyDescent="0.25">
      <c r="D18">
        <f t="shared" si="1"/>
        <v>0.67873915355335046</v>
      </c>
      <c r="E18">
        <v>35</v>
      </c>
      <c r="F18" s="2">
        <v>157.55945</v>
      </c>
      <c r="G18">
        <v>138.47901999999999</v>
      </c>
      <c r="H18" s="2"/>
      <c r="K18">
        <f t="shared" si="6"/>
        <v>148.01923499999998</v>
      </c>
      <c r="L18">
        <f t="shared" si="3"/>
        <v>112.07125821496713</v>
      </c>
      <c r="M18">
        <f t="shared" si="7"/>
        <v>13.491901440955241</v>
      </c>
      <c r="N18">
        <v>43.091000000000001</v>
      </c>
      <c r="O18">
        <v>43.000999999999998</v>
      </c>
      <c r="S18">
        <f t="shared" si="4"/>
        <v>43.045999999999999</v>
      </c>
      <c r="T18">
        <f t="shared" si="5"/>
        <v>6.3639610306791689E-2</v>
      </c>
    </row>
    <row r="19" spans="1:20" x14ac:dyDescent="0.25">
      <c r="D19">
        <f t="shared" si="1"/>
        <v>0.69813170079773179</v>
      </c>
      <c r="E19" s="2">
        <v>36</v>
      </c>
      <c r="F19" s="2">
        <v>251.48867999999999</v>
      </c>
      <c r="G19">
        <v>162.59655000000001</v>
      </c>
      <c r="H19" s="2"/>
      <c r="K19">
        <f t="shared" si="6"/>
        <v>207.04261500000001</v>
      </c>
      <c r="L19">
        <f t="shared" si="3"/>
        <v>156.76021003058847</v>
      </c>
      <c r="M19">
        <f t="shared" si="7"/>
        <v>62.85622791711603</v>
      </c>
      <c r="N19">
        <v>44.406999999999996</v>
      </c>
      <c r="O19">
        <v>44.176000000000002</v>
      </c>
      <c r="S19">
        <f t="shared" si="4"/>
        <v>44.291499999999999</v>
      </c>
      <c r="T19">
        <f t="shared" si="5"/>
        <v>0.16334166645408862</v>
      </c>
    </row>
    <row r="20" spans="1:20" x14ac:dyDescent="0.25">
      <c r="D20">
        <f t="shared" si="1"/>
        <v>0.71752424804211334</v>
      </c>
      <c r="E20" s="2">
        <v>37</v>
      </c>
      <c r="F20" s="2">
        <v>344.99844000000002</v>
      </c>
      <c r="G20">
        <v>207.44586000000001</v>
      </c>
      <c r="H20" s="2"/>
      <c r="K20">
        <f t="shared" si="2"/>
        <v>276.22215</v>
      </c>
      <c r="L20">
        <f t="shared" si="3"/>
        <v>209.13879130197765</v>
      </c>
      <c r="M20">
        <f t="shared" si="0"/>
        <v>97.264362087705166</v>
      </c>
      <c r="N20">
        <v>44.978000000000002</v>
      </c>
      <c r="O20">
        <v>45.792999999999999</v>
      </c>
      <c r="S20">
        <f t="shared" si="4"/>
        <v>45.3855</v>
      </c>
      <c r="T20">
        <f t="shared" si="5"/>
        <v>0.57629202666703461</v>
      </c>
    </row>
    <row r="21" spans="1:20" x14ac:dyDescent="0.25">
      <c r="D21">
        <f t="shared" si="1"/>
        <v>0.73691679528649467</v>
      </c>
      <c r="E21" s="2">
        <v>38</v>
      </c>
      <c r="F21" s="2">
        <v>167.18376000000001</v>
      </c>
      <c r="G21">
        <v>166.99043</v>
      </c>
      <c r="H21" s="2"/>
      <c r="K21">
        <f t="shared" si="2"/>
        <v>167.08709500000001</v>
      </c>
      <c r="L21">
        <f t="shared" si="3"/>
        <v>126.50829446682214</v>
      </c>
      <c r="M21">
        <f t="shared" si="0"/>
        <v>0.13670495400679744</v>
      </c>
      <c r="N21">
        <v>46.058999999999997</v>
      </c>
      <c r="O21">
        <v>46.295999999999999</v>
      </c>
      <c r="S21">
        <f t="shared" si="4"/>
        <v>46.177499999999995</v>
      </c>
      <c r="T21">
        <f t="shared" si="5"/>
        <v>0.16758430714121308</v>
      </c>
    </row>
    <row r="22" spans="1:20" x14ac:dyDescent="0.25">
      <c r="D22">
        <f t="shared" si="1"/>
        <v>0.75630934253087612</v>
      </c>
      <c r="E22">
        <v>39</v>
      </c>
      <c r="F22" s="2">
        <v>288.33913999999999</v>
      </c>
      <c r="G22">
        <v>228.94215</v>
      </c>
      <c r="H22" s="2"/>
      <c r="J22" s="2"/>
      <c r="K22">
        <f t="shared" si="2"/>
        <v>258.64064500000001</v>
      </c>
      <c r="L22">
        <f t="shared" si="3"/>
        <v>195.82713362003696</v>
      </c>
      <c r="M22">
        <f t="shared" si="0"/>
        <v>42.000014411069273</v>
      </c>
      <c r="N22">
        <v>47.234000000000002</v>
      </c>
      <c r="O22">
        <v>46.253</v>
      </c>
      <c r="S22">
        <f t="shared" si="4"/>
        <v>46.743499999999997</v>
      </c>
      <c r="T22">
        <f t="shared" si="5"/>
        <v>0.69367175234400424</v>
      </c>
    </row>
    <row r="23" spans="1:20" x14ac:dyDescent="0.25">
      <c r="D23">
        <f t="shared" si="1"/>
        <v>0.77570188977525756</v>
      </c>
      <c r="E23" s="2">
        <v>40</v>
      </c>
      <c r="F23" s="2">
        <v>268.47212000000002</v>
      </c>
      <c r="G23">
        <v>248.35441</v>
      </c>
      <c r="H23" s="2"/>
      <c r="K23">
        <f t="shared" si="2"/>
        <v>258.41326500000002</v>
      </c>
      <c r="L23">
        <f t="shared" si="3"/>
        <v>195.65497516581365</v>
      </c>
      <c r="M23">
        <f t="shared" si="0"/>
        <v>14.22536916294443</v>
      </c>
      <c r="N23">
        <v>47.457999999999998</v>
      </c>
      <c r="O23">
        <v>47.872</v>
      </c>
      <c r="S23">
        <f t="shared" si="4"/>
        <v>47.664999999999999</v>
      </c>
      <c r="T23">
        <f t="shared" si="5"/>
        <v>0.29274220741123169</v>
      </c>
    </row>
    <row r="24" spans="1:20" x14ac:dyDescent="0.25">
      <c r="D24">
        <f t="shared" si="1"/>
        <v>0.795094437019639</v>
      </c>
      <c r="E24">
        <v>41</v>
      </c>
      <c r="F24" s="2">
        <v>208.74655000000001</v>
      </c>
      <c r="G24">
        <v>498.38211999999999</v>
      </c>
      <c r="H24" s="2"/>
      <c r="K24">
        <f t="shared" si="2"/>
        <v>353.56433500000003</v>
      </c>
      <c r="L24">
        <f t="shared" si="3"/>
        <v>267.69763999515436</v>
      </c>
      <c r="M24">
        <f t="shared" si="0"/>
        <v>204.80327561983091</v>
      </c>
      <c r="N24">
        <v>47.999000000000002</v>
      </c>
      <c r="O24">
        <v>49.584000000000003</v>
      </c>
      <c r="S24">
        <f t="shared" si="4"/>
        <v>48.791499999999999</v>
      </c>
      <c r="T24">
        <f t="shared" si="5"/>
        <v>1.1207642481806783</v>
      </c>
    </row>
    <row r="25" spans="1:20" x14ac:dyDescent="0.25">
      <c r="D25">
        <f t="shared" si="1"/>
        <v>0.81448698426402044</v>
      </c>
      <c r="E25" s="2">
        <v>42</v>
      </c>
      <c r="F25" s="2">
        <v>264.47498000000002</v>
      </c>
      <c r="G25">
        <v>294.7319</v>
      </c>
      <c r="H25" s="2"/>
      <c r="K25">
        <f t="shared" si="2"/>
        <v>279.60343999999998</v>
      </c>
      <c r="L25">
        <f t="shared" si="3"/>
        <v>211.6989006329689</v>
      </c>
      <c r="M25">
        <f t="shared" si="0"/>
        <v>21.394873309818859</v>
      </c>
      <c r="N25">
        <v>50.345999999999997</v>
      </c>
      <c r="O25">
        <v>50.465000000000003</v>
      </c>
      <c r="S25">
        <f t="shared" si="4"/>
        <v>50.405500000000004</v>
      </c>
      <c r="T25">
        <f t="shared" si="5"/>
        <v>8.414570696120402E-2</v>
      </c>
    </row>
    <row r="26" spans="1:20" x14ac:dyDescent="0.25">
      <c r="D26">
        <f t="shared" si="1"/>
        <v>0.83387953150840188</v>
      </c>
      <c r="E26" s="2">
        <v>43</v>
      </c>
      <c r="F26" s="2">
        <v>697.87996999999996</v>
      </c>
      <c r="G26">
        <v>750.24454000000003</v>
      </c>
      <c r="H26" s="2"/>
      <c r="K26">
        <f>AVERAGE(F26:J26)</f>
        <v>724.06225500000005</v>
      </c>
      <c r="L26">
        <f t="shared" si="3"/>
        <v>548.21637163451351</v>
      </c>
      <c r="M26">
        <f>_xlfn.STDEV.S(F26:J26)</f>
        <v>37.027342540917701</v>
      </c>
      <c r="N26">
        <v>51.924999999999997</v>
      </c>
      <c r="O26">
        <v>51.509</v>
      </c>
      <c r="S26">
        <f t="shared" si="4"/>
        <v>51.716999999999999</v>
      </c>
      <c r="T26">
        <f t="shared" si="5"/>
        <v>0.29415642097360151</v>
      </c>
    </row>
    <row r="27" spans="1:20" x14ac:dyDescent="0.25">
      <c r="D27">
        <f t="shared" si="1"/>
        <v>0.85327207875278333</v>
      </c>
      <c r="E27" s="2">
        <v>44</v>
      </c>
      <c r="F27" s="2">
        <v>842.37148000000002</v>
      </c>
      <c r="G27">
        <v>370.83647999999999</v>
      </c>
      <c r="H27" s="2"/>
      <c r="K27">
        <f>AVERAGE(F27:J27)</f>
        <v>606.60397999999998</v>
      </c>
      <c r="L27">
        <f t="shared" si="3"/>
        <v>459.28403343529482</v>
      </c>
      <c r="M27">
        <f>_xlfn.STDEV.S(F27:J27)</f>
        <v>333.42559606679862</v>
      </c>
      <c r="N27">
        <v>54.902000000000001</v>
      </c>
      <c r="O27">
        <v>52.61</v>
      </c>
      <c r="S27">
        <f t="shared" si="4"/>
        <v>53.756</v>
      </c>
      <c r="T27">
        <f t="shared" si="5"/>
        <v>1.6206887424795682</v>
      </c>
    </row>
    <row r="28" spans="1:20" x14ac:dyDescent="0.25">
      <c r="D28">
        <f t="shared" si="1"/>
        <v>0.87266462599716477</v>
      </c>
      <c r="E28" s="2">
        <v>45</v>
      </c>
      <c r="F28" s="2">
        <v>541.64532999999994</v>
      </c>
      <c r="G28">
        <v>665.19518000000005</v>
      </c>
      <c r="H28" s="2"/>
      <c r="I28" s="2"/>
      <c r="K28">
        <f>AVERAGE(F28:J28)</f>
        <v>603.420255</v>
      </c>
      <c r="L28">
        <f t="shared" si="3"/>
        <v>456.87350843453771</v>
      </c>
      <c r="M28">
        <f>_xlfn.STDEV.S(F28:J28)</f>
        <v>87.362936749580342</v>
      </c>
      <c r="N28">
        <v>55.225999999999999</v>
      </c>
      <c r="O28">
        <v>54.878999999999998</v>
      </c>
      <c r="S28">
        <f t="shared" si="4"/>
        <v>55.052499999999995</v>
      </c>
      <c r="T28">
        <f t="shared" si="5"/>
        <v>0.24536605307173293</v>
      </c>
    </row>
    <row r="29" spans="1:20" x14ac:dyDescent="0.25">
      <c r="D29">
        <f t="shared" si="1"/>
        <v>0.8920571732415461</v>
      </c>
      <c r="E29" s="2">
        <v>46</v>
      </c>
      <c r="F29" s="2">
        <v>1134.9175</v>
      </c>
      <c r="G29">
        <v>884.56242999999995</v>
      </c>
      <c r="H29" s="2"/>
      <c r="J29" s="2"/>
      <c r="K29">
        <f t="shared" si="2"/>
        <v>1009.739965</v>
      </c>
      <c r="L29">
        <f t="shared" si="3"/>
        <v>764.51434401405254</v>
      </c>
      <c r="M29">
        <f t="shared" si="0"/>
        <v>177.02776770143288</v>
      </c>
      <c r="N29">
        <v>57.16</v>
      </c>
      <c r="O29">
        <v>56.098999999999997</v>
      </c>
      <c r="S29">
        <f t="shared" si="4"/>
        <v>56.629499999999993</v>
      </c>
      <c r="T29">
        <f t="shared" si="5"/>
        <v>0.75024029483892696</v>
      </c>
    </row>
    <row r="30" spans="1:20" x14ac:dyDescent="0.25">
      <c r="D30">
        <f t="shared" si="1"/>
        <v>0.91144972048592765</v>
      </c>
      <c r="E30" s="2">
        <v>47</v>
      </c>
      <c r="F30" s="2">
        <v>1177.5680400000001</v>
      </c>
      <c r="G30">
        <v>1460.1544899999999</v>
      </c>
      <c r="H30" s="2"/>
      <c r="K30">
        <f t="shared" si="2"/>
        <v>1318.861265</v>
      </c>
      <c r="L30">
        <f t="shared" si="3"/>
        <v>998.56239210757451</v>
      </c>
      <c r="M30">
        <f t="shared" si="0"/>
        <v>199.81879506643384</v>
      </c>
      <c r="N30">
        <v>58.220999999999997</v>
      </c>
      <c r="O30">
        <v>60.779000000000003</v>
      </c>
      <c r="S30">
        <f t="shared" si="4"/>
        <v>59.5</v>
      </c>
      <c r="T30">
        <f t="shared" si="5"/>
        <v>1.8087791462751934</v>
      </c>
    </row>
    <row r="31" spans="1:20" x14ac:dyDescent="0.25">
      <c r="D31">
        <f t="shared" si="1"/>
        <v>0.93084226773030909</v>
      </c>
      <c r="E31" s="2">
        <v>48</v>
      </c>
      <c r="F31" s="2">
        <v>1655.54366</v>
      </c>
      <c r="G31">
        <v>1119.24388</v>
      </c>
      <c r="H31" s="2"/>
      <c r="K31">
        <f t="shared" si="2"/>
        <v>1387.3937700000001</v>
      </c>
      <c r="L31">
        <f t="shared" si="3"/>
        <v>1050.4510811956754</v>
      </c>
      <c r="M31">
        <f t="shared" si="0"/>
        <v>379.22121118685305</v>
      </c>
      <c r="N31">
        <v>60.326000000000001</v>
      </c>
      <c r="O31">
        <v>60.4</v>
      </c>
      <c r="S31">
        <f t="shared" si="4"/>
        <v>60.363</v>
      </c>
      <c r="T31">
        <f t="shared" si="5"/>
        <v>5.2325901807803152E-2</v>
      </c>
    </row>
    <row r="32" spans="1:20" x14ac:dyDescent="0.25">
      <c r="D32">
        <f t="shared" si="1"/>
        <v>0.95023481497469053</v>
      </c>
      <c r="E32" s="2">
        <v>49</v>
      </c>
      <c r="F32" s="2">
        <v>1628.66761</v>
      </c>
      <c r="G32">
        <v>1833.40119</v>
      </c>
      <c r="H32" s="2"/>
      <c r="K32">
        <f>AVERAGE(F32:J32)</f>
        <v>1731.0344</v>
      </c>
      <c r="L32">
        <f t="shared" si="3"/>
        <v>1310.6350888882159</v>
      </c>
      <c r="M32">
        <f>_xlfn.STDEV.S(F32:J32)</f>
        <v>144.76850275459859</v>
      </c>
      <c r="N32">
        <v>62.802999999999997</v>
      </c>
      <c r="O32">
        <v>63.523000000000003</v>
      </c>
      <c r="S32">
        <f t="shared" si="4"/>
        <v>63.162999999999997</v>
      </c>
      <c r="T32">
        <f t="shared" si="5"/>
        <v>0.50911688245431841</v>
      </c>
    </row>
    <row r="33" spans="4:20" x14ac:dyDescent="0.25">
      <c r="D33">
        <f t="shared" si="1"/>
        <v>0.96962736221907198</v>
      </c>
      <c r="E33" s="2">
        <v>50</v>
      </c>
      <c r="F33" s="2">
        <v>3736.2319299999999</v>
      </c>
      <c r="G33">
        <v>1996.2156</v>
      </c>
      <c r="K33">
        <f>AVERAGE(F33:J33)</f>
        <v>2866.2237649999997</v>
      </c>
      <c r="L33">
        <f t="shared" si="3"/>
        <v>2170.1321701141765</v>
      </c>
      <c r="M33">
        <f>_xlfn.STDEV.S(F33:J33)</f>
        <v>1230.3773463183302</v>
      </c>
      <c r="N33">
        <v>65.537999999999997</v>
      </c>
      <c r="O33">
        <v>65.697999999999993</v>
      </c>
      <c r="S33">
        <f t="shared" si="4"/>
        <v>65.617999999999995</v>
      </c>
      <c r="T33">
        <f t="shared" si="5"/>
        <v>0.11313708498984519</v>
      </c>
    </row>
    <row r="34" spans="4:20" x14ac:dyDescent="0.25">
      <c r="D34">
        <f t="shared" si="1"/>
        <v>0.98901990946345342</v>
      </c>
      <c r="E34" s="2">
        <v>51</v>
      </c>
      <c r="K34" t="e">
        <f t="shared" si="2"/>
        <v>#DIV/0!</v>
      </c>
      <c r="L34" t="e">
        <f t="shared" si="3"/>
        <v>#DIV/0!</v>
      </c>
      <c r="M34" t="e">
        <f t="shared" si="0"/>
        <v>#DIV/0!</v>
      </c>
      <c r="S34" t="e">
        <f t="shared" si="4"/>
        <v>#DIV/0!</v>
      </c>
      <c r="T34" t="e">
        <f t="shared" si="5"/>
        <v>#DIV/0!</v>
      </c>
    </row>
    <row r="35" spans="4:20" x14ac:dyDescent="0.25">
      <c r="D35">
        <f t="shared" si="1"/>
        <v>1.008412456707835</v>
      </c>
      <c r="E35" s="2">
        <v>52</v>
      </c>
      <c r="K35" t="e">
        <f t="shared" si="2"/>
        <v>#DIV/0!</v>
      </c>
      <c r="L35" t="e">
        <f t="shared" si="3"/>
        <v>#DIV/0!</v>
      </c>
      <c r="M35" t="e">
        <f t="shared" si="0"/>
        <v>#DIV/0!</v>
      </c>
      <c r="S35" t="e">
        <f t="shared" si="4"/>
        <v>#DIV/0!</v>
      </c>
      <c r="T35" t="e">
        <f t="shared" si="5"/>
        <v>#DIV/0!</v>
      </c>
    </row>
    <row r="36" spans="4:20" x14ac:dyDescent="0.25">
      <c r="D36">
        <f t="shared" si="1"/>
        <v>1.0278050039522162</v>
      </c>
      <c r="E36" s="2">
        <v>53</v>
      </c>
      <c r="K36" t="e">
        <f t="shared" si="2"/>
        <v>#DIV/0!</v>
      </c>
      <c r="L36" t="e">
        <f t="shared" si="3"/>
        <v>#DIV/0!</v>
      </c>
      <c r="M36" t="e">
        <f t="shared" si="0"/>
        <v>#DIV/0!</v>
      </c>
      <c r="S36" t="e">
        <f t="shared" si="4"/>
        <v>#DIV/0!</v>
      </c>
      <c r="T36" t="e">
        <f t="shared" si="5"/>
        <v>#DIV/0!</v>
      </c>
    </row>
    <row r="38" spans="4:20" x14ac:dyDescent="0.25">
      <c r="D38" t="s">
        <v>17</v>
      </c>
      <c r="E38" t="s">
        <v>30</v>
      </c>
      <c r="F38" t="s">
        <v>31</v>
      </c>
      <c r="G38" t="s">
        <v>42</v>
      </c>
    </row>
    <row r="39" spans="4:20" x14ac:dyDescent="0.25">
      <c r="D39">
        <v>0.65934660630896891</v>
      </c>
      <c r="E39">
        <v>123.30777734031922</v>
      </c>
      <c r="F39">
        <f>(1-D39/$J$58)^(-2)*(1-$J$59*D39/$J$58+$J$60*(D39/$J$58)^2)</f>
        <v>86.682582947045688</v>
      </c>
      <c r="G39">
        <f>1+2.5*D39+6.2*D39^2</f>
        <v>5.3437417887295799</v>
      </c>
    </row>
    <row r="40" spans="4:20" x14ac:dyDescent="0.25">
      <c r="D40">
        <v>0.67873915355335046</v>
      </c>
      <c r="E40">
        <v>112.07125821496713</v>
      </c>
      <c r="F40">
        <f t="shared" ref="F40:F55" si="8">(1-D40/$J$58)^(-2)*(1-$J$59*D40/$J$58+$J$60*(D40/$J$58)^2)</f>
        <v>100.10523876891283</v>
      </c>
      <c r="G40">
        <f t="shared" ref="G40:G55" si="9">1+2.5*D40+6.2*D40^2</f>
        <v>5.5531062829945519</v>
      </c>
    </row>
    <row r="41" spans="4:20" x14ac:dyDescent="0.25">
      <c r="D41">
        <v>0.69813170079773179</v>
      </c>
      <c r="E41">
        <v>156.76021003058847</v>
      </c>
      <c r="F41">
        <f t="shared" si="8"/>
        <v>115.9458833443544</v>
      </c>
      <c r="G41">
        <f t="shared" si="9"/>
        <v>5.7671340562784783</v>
      </c>
    </row>
    <row r="42" spans="4:20" x14ac:dyDescent="0.25">
      <c r="D42">
        <v>0.71752424804211334</v>
      </c>
      <c r="E42">
        <v>209.13879130197765</v>
      </c>
      <c r="F42">
        <f t="shared" si="8"/>
        <v>134.75190051651168</v>
      </c>
      <c r="G42">
        <f t="shared" si="9"/>
        <v>5.9858251085813645</v>
      </c>
    </row>
    <row r="43" spans="4:20" x14ac:dyDescent="0.25">
      <c r="D43">
        <v>0.73691679528649467</v>
      </c>
      <c r="E43">
        <v>126.50829446682214</v>
      </c>
      <c r="F43">
        <f t="shared" si="8"/>
        <v>157.22807936999308</v>
      </c>
      <c r="G43">
        <f t="shared" si="9"/>
        <v>6.2091794399032061</v>
      </c>
    </row>
    <row r="44" spans="4:20" x14ac:dyDescent="0.25">
      <c r="D44">
        <v>0.75630934253087612</v>
      </c>
      <c r="E44">
        <v>195.82713362003696</v>
      </c>
      <c r="F44">
        <f t="shared" si="8"/>
        <v>184.29309430962206</v>
      </c>
      <c r="G44">
        <f t="shared" si="9"/>
        <v>6.4371970502440039</v>
      </c>
    </row>
    <row r="45" spans="4:20" x14ac:dyDescent="0.25">
      <c r="D45">
        <v>0.77570188977525756</v>
      </c>
      <c r="E45">
        <v>195.65497516581365</v>
      </c>
      <c r="F45">
        <f t="shared" si="8"/>
        <v>217.16084576950715</v>
      </c>
      <c r="G45">
        <f t="shared" si="9"/>
        <v>6.6698779396037597</v>
      </c>
    </row>
    <row r="46" spans="4:20" x14ac:dyDescent="0.25">
      <c r="D46">
        <v>0.795094437019639</v>
      </c>
      <c r="E46">
        <v>267.69763999515436</v>
      </c>
      <c r="F46">
        <f t="shared" si="8"/>
        <v>257.45990898382655</v>
      </c>
      <c r="G46">
        <f t="shared" si="9"/>
        <v>6.9072221079824736</v>
      </c>
    </row>
    <row r="47" spans="4:20" x14ac:dyDescent="0.25">
      <c r="D47">
        <v>0.81448698426402044</v>
      </c>
      <c r="E47">
        <v>211.6989006329689</v>
      </c>
      <c r="F47">
        <f t="shared" si="8"/>
        <v>307.41280281684129</v>
      </c>
      <c r="G47">
        <f t="shared" si="9"/>
        <v>7.1492295553801428</v>
      </c>
    </row>
    <row r="48" spans="4:20" x14ac:dyDescent="0.25">
      <c r="D48">
        <v>0.83387953150840188</v>
      </c>
      <c r="E48">
        <v>548.21637163451351</v>
      </c>
      <c r="F48">
        <f t="shared" si="8"/>
        <v>370.11169891789689</v>
      </c>
      <c r="G48">
        <f t="shared" si="9"/>
        <v>7.3959002817967701</v>
      </c>
    </row>
    <row r="49" spans="4:12" x14ac:dyDescent="0.25">
      <c r="D49">
        <v>0.85327207875278333</v>
      </c>
      <c r="E49">
        <v>459.28403343529482</v>
      </c>
      <c r="F49">
        <f t="shared" si="8"/>
        <v>449.95436576382315</v>
      </c>
      <c r="G49">
        <f t="shared" si="9"/>
        <v>7.6472342872323535</v>
      </c>
    </row>
    <row r="50" spans="4:12" x14ac:dyDescent="0.25">
      <c r="D50">
        <v>0.87266462599716477</v>
      </c>
      <c r="E50">
        <v>456.87350843453771</v>
      </c>
      <c r="F50">
        <f t="shared" si="8"/>
        <v>553.35564102625892</v>
      </c>
      <c r="G50">
        <f t="shared" si="9"/>
        <v>7.9032315716868959</v>
      </c>
    </row>
    <row r="51" spans="4:12" x14ac:dyDescent="0.25">
      <c r="D51">
        <v>0.8920571732415461</v>
      </c>
      <c r="E51">
        <v>764.51434401405254</v>
      </c>
      <c r="F51">
        <f t="shared" si="8"/>
        <v>689.95177033388825</v>
      </c>
      <c r="G51">
        <f t="shared" si="9"/>
        <v>8.1638921351603919</v>
      </c>
    </row>
    <row r="52" spans="4:12" x14ac:dyDescent="0.25">
      <c r="D52">
        <v>0.91144972048592765</v>
      </c>
      <c r="E52">
        <v>998.56239210757451</v>
      </c>
      <c r="F52">
        <f t="shared" si="8"/>
        <v>874.72784907863218</v>
      </c>
      <c r="G52">
        <f t="shared" si="9"/>
        <v>8.4292159776528486</v>
      </c>
    </row>
    <row r="53" spans="4:12" x14ac:dyDescent="0.25">
      <c r="D53">
        <v>0.93084226773030909</v>
      </c>
      <c r="E53">
        <v>1050.4510811956754</v>
      </c>
      <c r="F53">
        <f t="shared" si="8"/>
        <v>1131.9704407271909</v>
      </c>
      <c r="G53">
        <f t="shared" si="9"/>
        <v>8.6992030991642597</v>
      </c>
    </row>
    <row r="54" spans="4:12" x14ac:dyDescent="0.25">
      <c r="D54">
        <v>0.95023481497469053</v>
      </c>
      <c r="E54">
        <v>1310.6350888882159</v>
      </c>
      <c r="F54">
        <f t="shared" si="8"/>
        <v>1503.0710995472111</v>
      </c>
      <c r="G54">
        <f t="shared" si="9"/>
        <v>8.9738534996946289</v>
      </c>
    </row>
    <row r="55" spans="4:12" x14ac:dyDescent="0.25">
      <c r="D55">
        <v>0.96962736221907198</v>
      </c>
      <c r="E55">
        <v>2170.1321701141765</v>
      </c>
      <c r="F55">
        <f t="shared" si="8"/>
        <v>2063.1262826106076</v>
      </c>
      <c r="G55">
        <f t="shared" si="9"/>
        <v>9.253167179243956</v>
      </c>
    </row>
    <row r="57" spans="4:12" x14ac:dyDescent="0.25">
      <c r="I57" t="s">
        <v>32</v>
      </c>
      <c r="J57">
        <f>SUMXMY2(E39:E55,F39:F55)</f>
        <v>136627.9878245666</v>
      </c>
    </row>
    <row r="58" spans="4:12" x14ac:dyDescent="0.25">
      <c r="I58" t="s">
        <v>33</v>
      </c>
      <c r="J58">
        <v>1.0998047254074967</v>
      </c>
    </row>
    <row r="59" spans="4:12" x14ac:dyDescent="0.25">
      <c r="I59" t="s">
        <v>34</v>
      </c>
      <c r="J59">
        <v>0</v>
      </c>
      <c r="L59">
        <v>0.4</v>
      </c>
    </row>
    <row r="60" spans="4:12" x14ac:dyDescent="0.25">
      <c r="I60" t="s">
        <v>35</v>
      </c>
      <c r="J60">
        <v>35.900113042105517</v>
      </c>
      <c r="L60">
        <v>0.34100000000000003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tabSelected="1" zoomScale="55" zoomScaleNormal="55" workbookViewId="0">
      <selection activeCell="I17" sqref="I17"/>
    </sheetView>
  </sheetViews>
  <sheetFormatPr defaultRowHeight="15" x14ac:dyDescent="0.25"/>
  <cols>
    <col min="1" max="1" width="19.42578125" customWidth="1"/>
    <col min="5" max="5" width="12.5703125" bestFit="1" customWidth="1"/>
    <col min="11" max="11" width="12.42578125" bestFit="1" customWidth="1"/>
    <col min="12" max="12" width="12.42578125" customWidth="1"/>
    <col min="19" max="19" width="11.7109375" bestFit="1" customWidth="1"/>
  </cols>
  <sheetData>
    <row r="1" spans="1:20" x14ac:dyDescent="0.25">
      <c r="A1" t="s">
        <v>0</v>
      </c>
      <c r="B1">
        <v>10000</v>
      </c>
      <c r="D1" t="s">
        <v>17</v>
      </c>
      <c r="E1" t="s">
        <v>15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40</v>
      </c>
      <c r="L1" t="s">
        <v>41</v>
      </c>
      <c r="M1" t="s">
        <v>23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36</v>
      </c>
      <c r="T1" t="s">
        <v>23</v>
      </c>
    </row>
    <row r="2" spans="1:20" ht="15" customHeight="1" x14ac:dyDescent="0.25">
      <c r="A2" t="s">
        <v>1</v>
      </c>
      <c r="B2" s="1" t="s">
        <v>16</v>
      </c>
      <c r="D2">
        <f>4/3*PI()*2.5^3*E2/$B$5^3</f>
        <v>0</v>
      </c>
      <c r="E2">
        <v>0</v>
      </c>
      <c r="F2">
        <v>1.3897600000000001</v>
      </c>
      <c r="G2">
        <v>1.39472</v>
      </c>
      <c r="H2" s="2"/>
      <c r="K2">
        <f>AVERAGE(F2:J2)</f>
        <v>1.3922400000000001</v>
      </c>
      <c r="L2">
        <f>K2/$K$2</f>
        <v>1</v>
      </c>
      <c r="M2">
        <f>_xlfn.STDEV.S(F2:J2)</f>
        <v>3.5072496346851721E-3</v>
      </c>
      <c r="N2">
        <v>23.11</v>
      </c>
      <c r="O2">
        <v>23.116</v>
      </c>
      <c r="S2">
        <f>AVERAGE(F2:R2)</f>
        <v>7.3437467499478117</v>
      </c>
      <c r="T2">
        <f>_xlfn.STDEV.S(F2:R2)</f>
        <v>10.783647055942442</v>
      </c>
    </row>
    <row r="3" spans="1:20" x14ac:dyDescent="0.25">
      <c r="A3" t="s">
        <v>2</v>
      </c>
      <c r="B3" s="7">
        <v>10000</v>
      </c>
      <c r="D3" s="2">
        <f t="shared" ref="D3:D36" si="0">4/3*PI()*2.5^3*E3/$B$5^3</f>
        <v>1.9392547244381438E-2</v>
      </c>
      <c r="E3" s="2">
        <v>1</v>
      </c>
      <c r="G3" s="2"/>
      <c r="H3" s="2"/>
      <c r="I3" s="2"/>
      <c r="J3" s="2"/>
      <c r="K3" t="e">
        <f>AVERAGE(F3:J3)</f>
        <v>#DIV/0!</v>
      </c>
      <c r="L3" t="e">
        <f t="shared" ref="L3:L36" si="1">K3/$K$2</f>
        <v>#DIV/0!</v>
      </c>
      <c r="M3" t="e">
        <f>_xlfn.STDEV.S(F3:J3)</f>
        <v>#DIV/0!</v>
      </c>
      <c r="S3" t="e">
        <f t="shared" ref="S3:S36" si="2">AVERAGE(N3:R3)</f>
        <v>#DIV/0!</v>
      </c>
      <c r="T3" t="e">
        <f t="shared" ref="T3:T36" si="3">_xlfn.STDEV.S(N3:R3)</f>
        <v>#DIV/0!</v>
      </c>
    </row>
    <row r="4" spans="1:20" x14ac:dyDescent="0.25">
      <c r="A4" t="s">
        <v>3</v>
      </c>
      <c r="B4">
        <v>0.01</v>
      </c>
      <c r="D4" s="2">
        <f t="shared" si="0"/>
        <v>5.8177641733144318E-2</v>
      </c>
      <c r="E4" s="2">
        <v>3</v>
      </c>
      <c r="G4" s="2"/>
      <c r="H4" s="2"/>
      <c r="I4" s="2"/>
      <c r="J4" s="2"/>
      <c r="K4" t="e">
        <f>AVERAGE(F4:J4)</f>
        <v>#DIV/0!</v>
      </c>
      <c r="L4" t="e">
        <f t="shared" si="1"/>
        <v>#DIV/0!</v>
      </c>
      <c r="M4" t="e">
        <f>_xlfn.STDEV.S(F4:J4)</f>
        <v>#DIV/0!</v>
      </c>
      <c r="S4" t="e">
        <f t="shared" si="2"/>
        <v>#DIV/0!</v>
      </c>
      <c r="T4" t="e">
        <f t="shared" si="3"/>
        <v>#DIV/0!</v>
      </c>
    </row>
    <row r="5" spans="1:20" x14ac:dyDescent="0.25">
      <c r="A5" t="s">
        <v>4</v>
      </c>
      <c r="B5">
        <v>15</v>
      </c>
      <c r="D5" s="2">
        <f t="shared" si="0"/>
        <v>0.11635528346628864</v>
      </c>
      <c r="E5" s="2">
        <v>6</v>
      </c>
      <c r="G5" s="2"/>
      <c r="H5" s="2"/>
      <c r="I5" s="2"/>
      <c r="J5" s="2"/>
      <c r="K5" t="e">
        <f>AVERAGE(F5:J5)</f>
        <v>#DIV/0!</v>
      </c>
      <c r="L5" t="e">
        <f t="shared" si="1"/>
        <v>#DIV/0!</v>
      </c>
      <c r="M5" t="e">
        <f>_xlfn.STDEV.S(F5:J5)</f>
        <v>#DIV/0!</v>
      </c>
      <c r="S5" t="e">
        <f t="shared" si="2"/>
        <v>#DIV/0!</v>
      </c>
      <c r="T5" t="e">
        <f t="shared" si="3"/>
        <v>#DIV/0!</v>
      </c>
    </row>
    <row r="6" spans="1:20" x14ac:dyDescent="0.25">
      <c r="A6" t="s">
        <v>5</v>
      </c>
      <c r="B6">
        <v>0</v>
      </c>
      <c r="D6">
        <f t="shared" si="0"/>
        <v>0.17453292519943295</v>
      </c>
      <c r="E6">
        <v>9</v>
      </c>
      <c r="G6" s="2"/>
      <c r="H6" s="2"/>
      <c r="I6" s="2"/>
      <c r="J6" s="2"/>
      <c r="K6" t="e">
        <f>AVERAGE(F6:J6)</f>
        <v>#DIV/0!</v>
      </c>
      <c r="L6" t="e">
        <f t="shared" si="1"/>
        <v>#DIV/0!</v>
      </c>
      <c r="M6" t="e">
        <f>_xlfn.STDEV.S(F6:J6)</f>
        <v>#DIV/0!</v>
      </c>
      <c r="S6" t="e">
        <f t="shared" si="2"/>
        <v>#DIV/0!</v>
      </c>
      <c r="T6" t="e">
        <f t="shared" si="3"/>
        <v>#DIV/0!</v>
      </c>
    </row>
    <row r="7" spans="1:20" x14ac:dyDescent="0.25">
      <c r="A7" t="s">
        <v>6</v>
      </c>
      <c r="B7">
        <v>4.5</v>
      </c>
      <c r="D7">
        <f t="shared" si="0"/>
        <v>0.23271056693257727</v>
      </c>
      <c r="E7" s="2">
        <v>12</v>
      </c>
      <c r="G7" s="2"/>
      <c r="H7" s="2"/>
      <c r="I7" s="2"/>
      <c r="J7" s="2"/>
      <c r="K7" t="e">
        <f t="shared" ref="K7:K36" si="4">AVERAGE(F7:J7)</f>
        <v>#DIV/0!</v>
      </c>
      <c r="L7" t="e">
        <f t="shared" si="1"/>
        <v>#DIV/0!</v>
      </c>
      <c r="M7" t="e">
        <f t="shared" ref="M7:M36" si="5">_xlfn.STDEV.S(F7:J7)</f>
        <v>#DIV/0!</v>
      </c>
      <c r="S7" t="e">
        <f t="shared" si="2"/>
        <v>#DIV/0!</v>
      </c>
      <c r="T7" t="e">
        <f t="shared" si="3"/>
        <v>#DIV/0!</v>
      </c>
    </row>
    <row r="8" spans="1:20" x14ac:dyDescent="0.25">
      <c r="A8" t="s">
        <v>7</v>
      </c>
      <c r="B8">
        <v>25</v>
      </c>
      <c r="D8">
        <f t="shared" si="0"/>
        <v>0.29088820866572157</v>
      </c>
      <c r="E8">
        <v>15</v>
      </c>
      <c r="G8" s="2"/>
      <c r="H8" s="2"/>
      <c r="I8" s="2"/>
      <c r="J8" s="2"/>
      <c r="K8" t="e">
        <f t="shared" si="4"/>
        <v>#DIV/0!</v>
      </c>
      <c r="L8" t="e">
        <f t="shared" si="1"/>
        <v>#DIV/0!</v>
      </c>
      <c r="M8" t="e">
        <f t="shared" si="5"/>
        <v>#DIV/0!</v>
      </c>
      <c r="S8" t="e">
        <f t="shared" si="2"/>
        <v>#DIV/0!</v>
      </c>
      <c r="T8" t="e">
        <f t="shared" si="3"/>
        <v>#DIV/0!</v>
      </c>
    </row>
    <row r="9" spans="1:20" x14ac:dyDescent="0.25">
      <c r="A9" t="s">
        <v>8</v>
      </c>
      <c r="B9">
        <v>196.3</v>
      </c>
      <c r="D9">
        <f t="shared" si="0"/>
        <v>0.3490658503988659</v>
      </c>
      <c r="E9" s="2">
        <v>18</v>
      </c>
      <c r="H9" s="2"/>
      <c r="I9" s="2"/>
      <c r="J9" s="2"/>
      <c r="K9" t="e">
        <f t="shared" si="4"/>
        <v>#DIV/0!</v>
      </c>
      <c r="L9" t="e">
        <f t="shared" si="1"/>
        <v>#DIV/0!</v>
      </c>
      <c r="M9" t="e">
        <f t="shared" si="5"/>
        <v>#DIV/0!</v>
      </c>
      <c r="S9" t="e">
        <f t="shared" si="2"/>
        <v>#DIV/0!</v>
      </c>
      <c r="T9" t="e">
        <f t="shared" si="3"/>
        <v>#DIV/0!</v>
      </c>
    </row>
    <row r="10" spans="1:20" ht="15" customHeight="1" x14ac:dyDescent="0.25">
      <c r="A10" t="s">
        <v>9</v>
      </c>
      <c r="B10">
        <v>3</v>
      </c>
      <c r="D10">
        <f t="shared" si="0"/>
        <v>0.40724349213201022</v>
      </c>
      <c r="E10">
        <v>21</v>
      </c>
      <c r="H10" s="2"/>
      <c r="I10" s="2"/>
      <c r="J10" s="2"/>
      <c r="K10" t="e">
        <f t="shared" si="4"/>
        <v>#DIV/0!</v>
      </c>
      <c r="L10" t="e">
        <f t="shared" si="1"/>
        <v>#DIV/0!</v>
      </c>
      <c r="M10" t="e">
        <f t="shared" si="5"/>
        <v>#DIV/0!</v>
      </c>
      <c r="S10" t="e">
        <f t="shared" si="2"/>
        <v>#DIV/0!</v>
      </c>
      <c r="T10" t="e">
        <f t="shared" si="3"/>
        <v>#DIV/0!</v>
      </c>
    </row>
    <row r="11" spans="1:20" x14ac:dyDescent="0.25">
      <c r="A11" t="s">
        <v>10</v>
      </c>
      <c r="B11">
        <v>5</v>
      </c>
      <c r="D11">
        <f t="shared" si="0"/>
        <v>0.46542113386515455</v>
      </c>
      <c r="E11" s="2">
        <v>24</v>
      </c>
      <c r="H11" s="2"/>
      <c r="I11" s="2"/>
      <c r="J11" s="2"/>
      <c r="K11" t="e">
        <f t="shared" si="4"/>
        <v>#DIV/0!</v>
      </c>
      <c r="L11" t="e">
        <f t="shared" si="1"/>
        <v>#DIV/0!</v>
      </c>
      <c r="M11" t="e">
        <f t="shared" si="5"/>
        <v>#DIV/0!</v>
      </c>
      <c r="S11" t="e">
        <f t="shared" si="2"/>
        <v>#DIV/0!</v>
      </c>
      <c r="T11" t="e">
        <f t="shared" si="3"/>
        <v>#DIV/0!</v>
      </c>
    </row>
    <row r="12" spans="1:20" x14ac:dyDescent="0.25">
      <c r="A12" t="s">
        <v>11</v>
      </c>
      <c r="B12">
        <v>3</v>
      </c>
      <c r="D12">
        <f t="shared" si="0"/>
        <v>0.52359877559829893</v>
      </c>
      <c r="E12">
        <v>27</v>
      </c>
      <c r="H12" s="2"/>
      <c r="I12" s="2"/>
      <c r="J12" s="2"/>
      <c r="K12" t="e">
        <f t="shared" si="4"/>
        <v>#DIV/0!</v>
      </c>
      <c r="L12" t="e">
        <f t="shared" si="1"/>
        <v>#DIV/0!</v>
      </c>
      <c r="M12" t="e">
        <f t="shared" si="5"/>
        <v>#DIV/0!</v>
      </c>
      <c r="S12" t="e">
        <f t="shared" si="2"/>
        <v>#DIV/0!</v>
      </c>
      <c r="T12" t="e">
        <f t="shared" si="3"/>
        <v>#DIV/0!</v>
      </c>
    </row>
    <row r="13" spans="1:20" x14ac:dyDescent="0.25">
      <c r="A13" t="s">
        <v>12</v>
      </c>
      <c r="B13">
        <v>2.4500000000000002</v>
      </c>
      <c r="D13">
        <f t="shared" si="0"/>
        <v>0.58177641733144314</v>
      </c>
      <c r="E13" s="2">
        <v>30</v>
      </c>
      <c r="F13" s="3">
        <v>48.807659999999998</v>
      </c>
      <c r="G13">
        <v>71.840050000000005</v>
      </c>
      <c r="H13" s="2"/>
      <c r="K13">
        <f>AVERAGE(F13:J13)</f>
        <v>60.323855000000002</v>
      </c>
      <c r="L13">
        <f t="shared" si="1"/>
        <v>43.32863227604436</v>
      </c>
      <c r="M13">
        <f>_xlfn.STDEV.S(F13:J13)</f>
        <v>16.286359155933233</v>
      </c>
      <c r="N13">
        <v>39.631</v>
      </c>
      <c r="O13">
        <v>39.628999999999998</v>
      </c>
      <c r="S13">
        <f t="shared" si="2"/>
        <v>39.629999999999995</v>
      </c>
      <c r="T13">
        <f t="shared" si="3"/>
        <v>1.4142135623748235E-3</v>
      </c>
    </row>
    <row r="14" spans="1:20" x14ac:dyDescent="0.25">
      <c r="A14" t="s">
        <v>13</v>
      </c>
      <c r="B14">
        <v>110</v>
      </c>
      <c r="D14">
        <f t="shared" si="0"/>
        <v>0.60116896457582458</v>
      </c>
      <c r="E14" s="2">
        <v>31</v>
      </c>
      <c r="H14" s="2"/>
      <c r="K14" t="e">
        <f t="shared" si="4"/>
        <v>#DIV/0!</v>
      </c>
      <c r="L14" t="e">
        <f t="shared" si="1"/>
        <v>#DIV/0!</v>
      </c>
      <c r="M14" t="e">
        <f t="shared" si="5"/>
        <v>#DIV/0!</v>
      </c>
      <c r="S14" t="e">
        <f t="shared" si="2"/>
        <v>#DIV/0!</v>
      </c>
      <c r="T14" t="e">
        <f t="shared" si="3"/>
        <v>#DIV/0!</v>
      </c>
    </row>
    <row r="15" spans="1:20" x14ac:dyDescent="0.25">
      <c r="A15" t="s">
        <v>14</v>
      </c>
      <c r="B15">
        <v>4.45</v>
      </c>
      <c r="D15">
        <f t="shared" si="0"/>
        <v>0.62056151182020602</v>
      </c>
      <c r="E15" s="2">
        <v>32</v>
      </c>
      <c r="H15" s="2"/>
      <c r="K15" t="e">
        <f t="shared" si="4"/>
        <v>#DIV/0!</v>
      </c>
      <c r="L15" t="e">
        <f t="shared" si="1"/>
        <v>#DIV/0!</v>
      </c>
      <c r="M15" t="e">
        <f t="shared" si="5"/>
        <v>#DIV/0!</v>
      </c>
      <c r="S15" t="e">
        <f t="shared" si="2"/>
        <v>#DIV/0!</v>
      </c>
      <c r="T15" t="e">
        <f t="shared" si="3"/>
        <v>#DIV/0!</v>
      </c>
    </row>
    <row r="16" spans="1:20" x14ac:dyDescent="0.25">
      <c r="D16">
        <f t="shared" si="0"/>
        <v>0.63995405906458758</v>
      </c>
      <c r="E16">
        <v>33</v>
      </c>
      <c r="F16" s="3">
        <v>82.980289999999997</v>
      </c>
      <c r="G16">
        <v>58.68797</v>
      </c>
      <c r="H16" s="2"/>
      <c r="K16">
        <f>AVERAGE(F16:J16)</f>
        <v>70.834130000000002</v>
      </c>
      <c r="L16">
        <f t="shared" si="1"/>
        <v>50.877815606504619</v>
      </c>
      <c r="M16">
        <f>_xlfn.STDEV.S(F16:J16)</f>
        <v>17.177264202753584</v>
      </c>
      <c r="N16">
        <v>42.079000000000001</v>
      </c>
      <c r="O16">
        <v>42.122</v>
      </c>
      <c r="S16">
        <f t="shared" si="2"/>
        <v>42.100499999999997</v>
      </c>
      <c r="T16">
        <f t="shared" si="3"/>
        <v>3.0405591591021019E-2</v>
      </c>
    </row>
    <row r="17" spans="1:20" x14ac:dyDescent="0.25">
      <c r="A17" t="s">
        <v>24</v>
      </c>
      <c r="B17">
        <f>B1/B5^3</f>
        <v>2.9629629629629628</v>
      </c>
      <c r="D17">
        <f t="shared" si="0"/>
        <v>0.65934660630896891</v>
      </c>
      <c r="E17">
        <v>34</v>
      </c>
      <c r="H17" s="2"/>
      <c r="K17" t="e">
        <f t="shared" si="4"/>
        <v>#DIV/0!</v>
      </c>
      <c r="L17" t="e">
        <f t="shared" si="1"/>
        <v>#DIV/0!</v>
      </c>
      <c r="M17" t="e">
        <f t="shared" si="5"/>
        <v>#DIV/0!</v>
      </c>
      <c r="S17" t="e">
        <f t="shared" si="2"/>
        <v>#DIV/0!</v>
      </c>
      <c r="T17" t="e">
        <f t="shared" si="3"/>
        <v>#DIV/0!</v>
      </c>
    </row>
    <row r="18" spans="1:20" x14ac:dyDescent="0.25">
      <c r="D18">
        <f t="shared" si="0"/>
        <v>0.67873915355335046</v>
      </c>
      <c r="E18">
        <v>35</v>
      </c>
      <c r="H18" s="2"/>
      <c r="K18" t="e">
        <f t="shared" si="4"/>
        <v>#DIV/0!</v>
      </c>
      <c r="L18" t="e">
        <f t="shared" si="1"/>
        <v>#DIV/0!</v>
      </c>
      <c r="M18" t="e">
        <f t="shared" si="5"/>
        <v>#DIV/0!</v>
      </c>
      <c r="S18" t="e">
        <f t="shared" si="2"/>
        <v>#DIV/0!</v>
      </c>
      <c r="T18" t="e">
        <f t="shared" si="3"/>
        <v>#DIV/0!</v>
      </c>
    </row>
    <row r="19" spans="1:20" x14ac:dyDescent="0.25">
      <c r="D19">
        <f t="shared" si="0"/>
        <v>0.69813170079773179</v>
      </c>
      <c r="E19" s="2">
        <v>36</v>
      </c>
      <c r="F19" s="3">
        <v>91.551159999999996</v>
      </c>
      <c r="G19">
        <v>87.538640000000001</v>
      </c>
      <c r="H19" s="2"/>
      <c r="K19">
        <f>AVERAGE(F19:J19)</f>
        <v>89.544899999999998</v>
      </c>
      <c r="L19">
        <f t="shared" si="1"/>
        <v>64.317143595931725</v>
      </c>
      <c r="M19">
        <f>_xlfn.STDEV.S(F19:J19)</f>
        <v>2.837280101646642</v>
      </c>
      <c r="N19">
        <v>44.718000000000004</v>
      </c>
      <c r="O19">
        <v>44.686999999999998</v>
      </c>
      <c r="S19">
        <f t="shared" si="2"/>
        <v>44.702500000000001</v>
      </c>
      <c r="T19">
        <f t="shared" si="3"/>
        <v>2.1920310216787153E-2</v>
      </c>
    </row>
    <row r="20" spans="1:20" x14ac:dyDescent="0.25">
      <c r="D20">
        <f t="shared" si="0"/>
        <v>0.71752424804211334</v>
      </c>
      <c r="E20" s="2">
        <v>37</v>
      </c>
      <c r="H20" s="2"/>
      <c r="K20" t="e">
        <f t="shared" si="4"/>
        <v>#DIV/0!</v>
      </c>
      <c r="L20" t="e">
        <f t="shared" si="1"/>
        <v>#DIV/0!</v>
      </c>
      <c r="M20" t="e">
        <f t="shared" si="5"/>
        <v>#DIV/0!</v>
      </c>
      <c r="S20" t="e">
        <f t="shared" si="2"/>
        <v>#DIV/0!</v>
      </c>
      <c r="T20" t="e">
        <f t="shared" si="3"/>
        <v>#DIV/0!</v>
      </c>
    </row>
    <row r="21" spans="1:20" x14ac:dyDescent="0.25">
      <c r="D21">
        <f t="shared" si="0"/>
        <v>0.73691679528649467</v>
      </c>
      <c r="E21" s="2">
        <v>38</v>
      </c>
      <c r="H21" s="2"/>
      <c r="K21" t="e">
        <f t="shared" si="4"/>
        <v>#DIV/0!</v>
      </c>
      <c r="L21" t="e">
        <f t="shared" si="1"/>
        <v>#DIV/0!</v>
      </c>
      <c r="M21" t="e">
        <f t="shared" si="5"/>
        <v>#DIV/0!</v>
      </c>
      <c r="S21" t="e">
        <f t="shared" si="2"/>
        <v>#DIV/0!</v>
      </c>
      <c r="T21" t="e">
        <f t="shared" si="3"/>
        <v>#DIV/0!</v>
      </c>
    </row>
    <row r="22" spans="1:20" x14ac:dyDescent="0.25">
      <c r="D22">
        <f t="shared" si="0"/>
        <v>0.75630934253087612</v>
      </c>
      <c r="E22">
        <v>39</v>
      </c>
      <c r="F22" s="3">
        <v>99.04862</v>
      </c>
      <c r="G22">
        <v>97.741630000000001</v>
      </c>
      <c r="H22" s="2"/>
      <c r="J22" s="2"/>
      <c r="K22">
        <f>AVERAGE(F22:J22)</f>
        <v>98.395125000000007</v>
      </c>
      <c r="L22">
        <f t="shared" si="1"/>
        <v>70.67396785037063</v>
      </c>
      <c r="M22">
        <f>_xlfn.STDEV.S(F22:J22)</f>
        <v>0.92418149194300503</v>
      </c>
      <c r="N22">
        <v>47.563000000000002</v>
      </c>
      <c r="O22">
        <v>47.545000000000002</v>
      </c>
      <c r="S22">
        <f t="shared" si="2"/>
        <v>47.554000000000002</v>
      </c>
      <c r="T22">
        <f t="shared" si="3"/>
        <v>1.2727922061358338E-2</v>
      </c>
    </row>
    <row r="23" spans="1:20" x14ac:dyDescent="0.25">
      <c r="D23">
        <f t="shared" si="0"/>
        <v>0.77570188977525756</v>
      </c>
      <c r="E23" s="2">
        <v>40</v>
      </c>
      <c r="H23" s="2"/>
      <c r="K23" t="e">
        <f t="shared" si="4"/>
        <v>#DIV/0!</v>
      </c>
      <c r="L23" t="e">
        <f t="shared" si="1"/>
        <v>#DIV/0!</v>
      </c>
      <c r="M23" t="e">
        <f t="shared" si="5"/>
        <v>#DIV/0!</v>
      </c>
      <c r="S23" t="e">
        <f t="shared" si="2"/>
        <v>#DIV/0!</v>
      </c>
      <c r="T23" t="e">
        <f t="shared" si="3"/>
        <v>#DIV/0!</v>
      </c>
    </row>
    <row r="24" spans="1:20" x14ac:dyDescent="0.25">
      <c r="D24">
        <f t="shared" si="0"/>
        <v>0.795094437019639</v>
      </c>
      <c r="E24">
        <v>41</v>
      </c>
      <c r="H24" s="2"/>
      <c r="K24" t="e">
        <f>AVERAGE(F24:J24)</f>
        <v>#DIV/0!</v>
      </c>
      <c r="L24" t="e">
        <f t="shared" si="1"/>
        <v>#DIV/0!</v>
      </c>
      <c r="M24" t="e">
        <f>_xlfn.STDEV.S(F24:J24)</f>
        <v>#DIV/0!</v>
      </c>
      <c r="S24" t="e">
        <f t="shared" si="2"/>
        <v>#DIV/0!</v>
      </c>
      <c r="T24" t="e">
        <f t="shared" si="3"/>
        <v>#DIV/0!</v>
      </c>
    </row>
    <row r="25" spans="1:20" x14ac:dyDescent="0.25">
      <c r="D25">
        <f t="shared" si="0"/>
        <v>0.81448698426402044</v>
      </c>
      <c r="E25" s="2">
        <v>42</v>
      </c>
      <c r="F25" s="6">
        <v>147.03408999999999</v>
      </c>
      <c r="G25">
        <v>226.68768</v>
      </c>
      <c r="H25" s="2"/>
      <c r="K25">
        <f t="shared" si="4"/>
        <v>186.860885</v>
      </c>
      <c r="L25">
        <f t="shared" si="1"/>
        <v>134.21600083318967</v>
      </c>
      <c r="M25">
        <f t="shared" si="5"/>
        <v>56.323593634852983</v>
      </c>
      <c r="N25">
        <v>50.74</v>
      </c>
      <c r="O25">
        <v>50.707999999999998</v>
      </c>
      <c r="S25">
        <f t="shared" si="2"/>
        <v>50.724000000000004</v>
      </c>
      <c r="T25">
        <f t="shared" si="3"/>
        <v>2.2627416997972053E-2</v>
      </c>
    </row>
    <row r="26" spans="1:20" x14ac:dyDescent="0.25">
      <c r="D26">
        <f t="shared" si="0"/>
        <v>0.83387953150840188</v>
      </c>
      <c r="E26" s="2">
        <v>43</v>
      </c>
      <c r="F26" s="6">
        <v>197.09918999999999</v>
      </c>
      <c r="G26">
        <v>178.32918000000001</v>
      </c>
      <c r="H26" s="2"/>
      <c r="K26">
        <f t="shared" si="4"/>
        <v>187.71418499999999</v>
      </c>
      <c r="L26">
        <f t="shared" si="1"/>
        <v>134.82889803482155</v>
      </c>
      <c r="M26">
        <f t="shared" si="5"/>
        <v>13.272401353939298</v>
      </c>
      <c r="N26">
        <v>52.026000000000003</v>
      </c>
      <c r="O26">
        <v>51.704999999999998</v>
      </c>
      <c r="S26">
        <f t="shared" si="2"/>
        <v>51.865499999999997</v>
      </c>
      <c r="T26">
        <f t="shared" si="3"/>
        <v>0.22698127676088534</v>
      </c>
    </row>
    <row r="27" spans="1:20" x14ac:dyDescent="0.25">
      <c r="D27">
        <f t="shared" si="0"/>
        <v>0.85327207875278333</v>
      </c>
      <c r="E27" s="2">
        <v>44</v>
      </c>
      <c r="F27" s="6">
        <v>260.05691999999999</v>
      </c>
      <c r="G27">
        <v>215.10252</v>
      </c>
      <c r="H27" s="2"/>
      <c r="K27">
        <f t="shared" si="4"/>
        <v>237.57972000000001</v>
      </c>
      <c r="L27">
        <f t="shared" si="1"/>
        <v>170.64566454059644</v>
      </c>
      <c r="M27">
        <f t="shared" si="5"/>
        <v>31.787561084172527</v>
      </c>
      <c r="N27">
        <v>53.156999999999996</v>
      </c>
      <c r="O27">
        <v>53.045999999999999</v>
      </c>
      <c r="S27">
        <f t="shared" si="2"/>
        <v>53.101500000000001</v>
      </c>
      <c r="T27">
        <f t="shared" si="3"/>
        <v>7.8488852711704721E-2</v>
      </c>
    </row>
    <row r="28" spans="1:20" x14ac:dyDescent="0.25">
      <c r="D28">
        <f t="shared" si="0"/>
        <v>0.87266462599716477</v>
      </c>
      <c r="E28" s="2">
        <v>45</v>
      </c>
      <c r="F28" s="6">
        <v>302.29320000000001</v>
      </c>
      <c r="G28">
        <v>173.32678999999999</v>
      </c>
      <c r="H28" s="2"/>
      <c r="I28" s="2"/>
      <c r="K28">
        <f>AVERAGE(F28:J28)</f>
        <v>237.80999500000001</v>
      </c>
      <c r="L28">
        <f t="shared" si="1"/>
        <v>170.81106346606907</v>
      </c>
      <c r="M28">
        <f>_xlfn.STDEV.S(F28:J28)</f>
        <v>91.19302305628446</v>
      </c>
      <c r="N28">
        <v>54.290999999999997</v>
      </c>
      <c r="O28">
        <v>54.145000000000003</v>
      </c>
      <c r="S28">
        <f t="shared" si="2"/>
        <v>54.218000000000004</v>
      </c>
      <c r="T28">
        <f t="shared" si="3"/>
        <v>0.10323759005323148</v>
      </c>
    </row>
    <row r="29" spans="1:20" x14ac:dyDescent="0.25">
      <c r="D29">
        <f t="shared" si="0"/>
        <v>0.8920571732415461</v>
      </c>
      <c r="E29" s="2">
        <v>46</v>
      </c>
      <c r="F29" s="5">
        <v>298.24309</v>
      </c>
      <c r="G29">
        <v>294.09383000000003</v>
      </c>
      <c r="H29" s="2"/>
      <c r="J29" s="2"/>
      <c r="K29">
        <f t="shared" si="4"/>
        <v>296.16845999999998</v>
      </c>
      <c r="L29">
        <f t="shared" si="1"/>
        <v>212.72802103085672</v>
      </c>
      <c r="M29">
        <f t="shared" si="5"/>
        <v>2.9339698829060725</v>
      </c>
      <c r="N29">
        <v>55.671999999999997</v>
      </c>
      <c r="O29">
        <v>55.756</v>
      </c>
      <c r="S29">
        <f t="shared" si="2"/>
        <v>55.713999999999999</v>
      </c>
      <c r="T29">
        <f t="shared" si="3"/>
        <v>5.9396969619672245E-2</v>
      </c>
    </row>
    <row r="30" spans="1:20" x14ac:dyDescent="0.25">
      <c r="D30">
        <f t="shared" si="0"/>
        <v>0.91144972048592765</v>
      </c>
      <c r="E30" s="2">
        <v>47</v>
      </c>
      <c r="F30" s="5">
        <v>382.25198</v>
      </c>
      <c r="G30">
        <v>388.53863000000001</v>
      </c>
      <c r="H30" s="2"/>
      <c r="K30">
        <f t="shared" si="4"/>
        <v>385.39530500000001</v>
      </c>
      <c r="L30">
        <f t="shared" si="1"/>
        <v>276.81671622708728</v>
      </c>
      <c r="M30">
        <f t="shared" si="5"/>
        <v>4.4453328459464148</v>
      </c>
      <c r="N30">
        <v>56.853999999999999</v>
      </c>
      <c r="O30">
        <v>56.972999999999999</v>
      </c>
      <c r="S30">
        <f t="shared" si="2"/>
        <v>56.913499999999999</v>
      </c>
      <c r="T30">
        <f t="shared" si="3"/>
        <v>8.4145706961198996E-2</v>
      </c>
    </row>
    <row r="31" spans="1:20" x14ac:dyDescent="0.25">
      <c r="D31">
        <f t="shared" si="0"/>
        <v>0.93084226773030909</v>
      </c>
      <c r="E31" s="2">
        <v>48</v>
      </c>
      <c r="F31" s="5">
        <v>346.4024</v>
      </c>
      <c r="G31">
        <v>394.83645999999999</v>
      </c>
      <c r="H31" s="2"/>
      <c r="K31">
        <f t="shared" si="4"/>
        <v>370.61942999999997</v>
      </c>
      <c r="L31">
        <f t="shared" si="1"/>
        <v>266.20369332873639</v>
      </c>
      <c r="M31">
        <f t="shared" si="5"/>
        <v>34.248052266396101</v>
      </c>
      <c r="N31">
        <v>58.393000000000001</v>
      </c>
      <c r="O31">
        <v>58.484000000000002</v>
      </c>
      <c r="S31">
        <f t="shared" si="2"/>
        <v>58.438500000000005</v>
      </c>
      <c r="T31">
        <f t="shared" si="3"/>
        <v>6.4346717087976596E-2</v>
      </c>
    </row>
    <row r="32" spans="1:20" x14ac:dyDescent="0.25">
      <c r="D32">
        <f t="shared" si="0"/>
        <v>0.95023481497469053</v>
      </c>
      <c r="E32" s="2">
        <v>49</v>
      </c>
      <c r="F32" s="5">
        <v>784.19979999999998</v>
      </c>
      <c r="G32">
        <v>626.63633000000004</v>
      </c>
      <c r="H32" s="2"/>
      <c r="K32">
        <f t="shared" si="4"/>
        <v>705.41806500000007</v>
      </c>
      <c r="L32">
        <f t="shared" si="1"/>
        <v>506.67849293225305</v>
      </c>
      <c r="M32">
        <f t="shared" si="5"/>
        <v>111.41419810428251</v>
      </c>
      <c r="N32">
        <v>60.021000000000001</v>
      </c>
      <c r="O32">
        <v>59.988999999999997</v>
      </c>
      <c r="S32">
        <f t="shared" si="2"/>
        <v>60.004999999999995</v>
      </c>
      <c r="T32">
        <f t="shared" si="3"/>
        <v>2.2627416997972053E-2</v>
      </c>
    </row>
    <row r="33" spans="4:20" x14ac:dyDescent="0.25">
      <c r="D33">
        <f t="shared" si="0"/>
        <v>0.96962736221907198</v>
      </c>
      <c r="E33" s="2">
        <v>50</v>
      </c>
      <c r="F33" s="4">
        <v>923.63747000000001</v>
      </c>
      <c r="G33">
        <v>1056.2461900000001</v>
      </c>
      <c r="H33">
        <v>921.9</v>
      </c>
      <c r="K33">
        <f t="shared" si="4"/>
        <v>967.26121999999998</v>
      </c>
      <c r="L33">
        <f t="shared" si="1"/>
        <v>694.75178130207428</v>
      </c>
      <c r="M33">
        <f t="shared" si="5"/>
        <v>77.068141050150587</v>
      </c>
      <c r="N33">
        <v>61.59</v>
      </c>
      <c r="O33">
        <v>61.453000000000003</v>
      </c>
      <c r="S33">
        <f t="shared" si="2"/>
        <v>61.521500000000003</v>
      </c>
      <c r="T33">
        <f t="shared" si="3"/>
        <v>9.6873629022557334E-2</v>
      </c>
    </row>
    <row r="34" spans="4:20" x14ac:dyDescent="0.25">
      <c r="D34">
        <f t="shared" si="0"/>
        <v>0.98901990946345342</v>
      </c>
      <c r="E34" s="2">
        <v>51</v>
      </c>
      <c r="F34" s="4">
        <v>736.01014999999995</v>
      </c>
      <c r="G34">
        <v>815.98033999999996</v>
      </c>
      <c r="K34">
        <f t="shared" si="4"/>
        <v>775.99524499999995</v>
      </c>
      <c r="L34">
        <f t="shared" si="1"/>
        <v>557.37174984198123</v>
      </c>
      <c r="M34">
        <f t="shared" si="5"/>
        <v>56.547463641776631</v>
      </c>
      <c r="N34">
        <v>63.442999999999998</v>
      </c>
      <c r="O34">
        <v>63.305</v>
      </c>
      <c r="S34">
        <f t="shared" si="2"/>
        <v>63.373999999999995</v>
      </c>
      <c r="T34">
        <f t="shared" si="3"/>
        <v>9.7580735803742227E-2</v>
      </c>
    </row>
    <row r="35" spans="4:20" x14ac:dyDescent="0.25">
      <c r="D35">
        <f t="shared" si="0"/>
        <v>1.008412456707835</v>
      </c>
      <c r="E35" s="2">
        <v>52</v>
      </c>
      <c r="F35" s="4">
        <v>1069.5530200000001</v>
      </c>
      <c r="G35">
        <v>1316.32909</v>
      </c>
      <c r="K35">
        <f t="shared" si="4"/>
        <v>1192.941055</v>
      </c>
      <c r="L35">
        <f t="shared" si="1"/>
        <v>856.85015155432961</v>
      </c>
      <c r="M35">
        <f t="shared" si="5"/>
        <v>174.49703253156585</v>
      </c>
      <c r="N35">
        <v>64.98</v>
      </c>
      <c r="O35">
        <v>65.171000000000006</v>
      </c>
      <c r="S35">
        <f t="shared" si="2"/>
        <v>65.075500000000005</v>
      </c>
      <c r="T35">
        <f t="shared" si="3"/>
        <v>0.13505739520663235</v>
      </c>
    </row>
    <row r="36" spans="4:20" x14ac:dyDescent="0.25">
      <c r="D36">
        <f t="shared" si="0"/>
        <v>1.0278050039522162</v>
      </c>
      <c r="E36" s="2">
        <v>53</v>
      </c>
      <c r="F36" s="4">
        <v>940.67867999999999</v>
      </c>
      <c r="G36">
        <v>1699.8444099999999</v>
      </c>
      <c r="K36">
        <f t="shared" si="4"/>
        <v>1320.2615449999998</v>
      </c>
      <c r="L36">
        <f t="shared" si="1"/>
        <v>948.30025354823863</v>
      </c>
      <c r="M36">
        <f t="shared" si="5"/>
        <v>536.81123572743616</v>
      </c>
      <c r="N36">
        <v>66.034000000000006</v>
      </c>
      <c r="O36">
        <v>66.915000000000006</v>
      </c>
      <c r="S36">
        <f t="shared" si="2"/>
        <v>66.474500000000006</v>
      </c>
      <c r="T36">
        <f t="shared" si="3"/>
        <v>0.62296107422534852</v>
      </c>
    </row>
    <row r="38" spans="4:20" x14ac:dyDescent="0.25">
      <c r="D38" t="s">
        <v>17</v>
      </c>
      <c r="E38" t="s">
        <v>30</v>
      </c>
      <c r="F38" t="s">
        <v>31</v>
      </c>
    </row>
    <row r="39" spans="4:20" x14ac:dyDescent="0.25">
      <c r="D39">
        <v>0</v>
      </c>
      <c r="E39">
        <f>L2</f>
        <v>1</v>
      </c>
      <c r="F39">
        <f>(1-D39/$J$58)^(-2)*(1-$J$59*D39/$J$58+$J$60*(D39/$J$58)^2)</f>
        <v>1</v>
      </c>
    </row>
    <row r="40" spans="4:20" x14ac:dyDescent="0.25">
      <c r="D40">
        <v>1.9392547244381438E-2</v>
      </c>
      <c r="E40" t="e">
        <f t="shared" ref="E40:E73" si="6">L3</f>
        <v>#DIV/0!</v>
      </c>
      <c r="F40">
        <f t="shared" ref="F40:F81" si="7">(1-D40/$J$58)^(-2)*(1-$J$59*D40/$J$58+$J$60*(D40/$J$58)^2)</f>
        <v>1.0368774959931355</v>
      </c>
    </row>
    <row r="41" spans="4:20" x14ac:dyDescent="0.25">
      <c r="D41">
        <v>5.8177641733144318E-2</v>
      </c>
      <c r="E41" t="e">
        <f t="shared" si="6"/>
        <v>#DIV/0!</v>
      </c>
      <c r="F41">
        <f t="shared" si="7"/>
        <v>1.1742415121718948</v>
      </c>
    </row>
    <row r="42" spans="4:20" x14ac:dyDescent="0.25">
      <c r="D42">
        <v>0.11635528346628864</v>
      </c>
      <c r="E42" t="e">
        <f t="shared" si="6"/>
        <v>#DIV/0!</v>
      </c>
      <c r="F42">
        <f t="shared" si="7"/>
        <v>1.5680794373436795</v>
      </c>
    </row>
    <row r="43" spans="4:20" x14ac:dyDescent="0.25">
      <c r="D43">
        <v>0.17453292519943295</v>
      </c>
      <c r="E43" t="e">
        <f t="shared" si="6"/>
        <v>#DIV/0!</v>
      </c>
      <c r="F43">
        <f t="shared" si="7"/>
        <v>2.2432919345776541</v>
      </c>
    </row>
    <row r="44" spans="4:20" x14ac:dyDescent="0.25">
      <c r="D44">
        <v>0.23271056693257727</v>
      </c>
      <c r="E44" t="e">
        <f t="shared" si="6"/>
        <v>#DIV/0!</v>
      </c>
      <c r="F44">
        <f t="shared" si="7"/>
        <v>3.2803791987232569</v>
      </c>
    </row>
    <row r="45" spans="4:20" x14ac:dyDescent="0.25">
      <c r="D45">
        <v>0.29088820866572157</v>
      </c>
      <c r="E45" t="e">
        <f t="shared" si="6"/>
        <v>#DIV/0!</v>
      </c>
      <c r="F45">
        <f t="shared" si="7"/>
        <v>4.785248297621723</v>
      </c>
    </row>
    <row r="46" spans="4:20" x14ac:dyDescent="0.25">
      <c r="D46">
        <v>0.3490658503988659</v>
      </c>
      <c r="E46" t="e">
        <f t="shared" si="6"/>
        <v>#DIV/0!</v>
      </c>
      <c r="F46">
        <f t="shared" si="7"/>
        <v>6.8987427786497859</v>
      </c>
    </row>
    <row r="47" spans="4:20" x14ac:dyDescent="0.25">
      <c r="D47">
        <v>0.40724349213201022</v>
      </c>
      <c r="E47" t="e">
        <f t="shared" si="6"/>
        <v>#DIV/0!</v>
      </c>
      <c r="F47">
        <f t="shared" si="7"/>
        <v>9.8104562528729033</v>
      </c>
    </row>
    <row r="48" spans="4:20" x14ac:dyDescent="0.25">
      <c r="D48">
        <v>0.46542113386515455</v>
      </c>
      <c r="E48" t="e">
        <f t="shared" si="6"/>
        <v>#DIV/0!</v>
      </c>
      <c r="F48">
        <f t="shared" si="7"/>
        <v>13.779130521396597</v>
      </c>
    </row>
    <row r="49" spans="4:10" x14ac:dyDescent="0.25">
      <c r="D49">
        <v>0.52359877559829893</v>
      </c>
      <c r="E49" t="e">
        <f t="shared" si="6"/>
        <v>#DIV/0!</v>
      </c>
      <c r="F49">
        <f t="shared" si="7"/>
        <v>19.163407336613755</v>
      </c>
    </row>
    <row r="50" spans="4:10" x14ac:dyDescent="0.25">
      <c r="D50">
        <v>0.58177641733144314</v>
      </c>
      <c r="E50">
        <f t="shared" si="6"/>
        <v>43.32863227604436</v>
      </c>
      <c r="F50">
        <f t="shared" si="7"/>
        <v>26.469281139594774</v>
      </c>
    </row>
    <row r="51" spans="4:10" x14ac:dyDescent="0.25">
      <c r="D51">
        <v>0.60116896457582458</v>
      </c>
      <c r="E51" t="e">
        <f t="shared" si="6"/>
        <v>#DIV/0!</v>
      </c>
      <c r="F51">
        <f t="shared" si="7"/>
        <v>29.449093448705653</v>
      </c>
    </row>
    <row r="52" spans="4:10" x14ac:dyDescent="0.25">
      <c r="D52">
        <v>0.62056151182020602</v>
      </c>
      <c r="E52" t="e">
        <f t="shared" si="6"/>
        <v>#DIV/0!</v>
      </c>
      <c r="F52">
        <f t="shared" si="7"/>
        <v>32.754773407760844</v>
      </c>
    </row>
    <row r="53" spans="4:10" x14ac:dyDescent="0.25">
      <c r="D53">
        <v>0.63995405906458758</v>
      </c>
      <c r="E53">
        <f t="shared" si="6"/>
        <v>50.877815606504619</v>
      </c>
      <c r="F53">
        <f t="shared" si="7"/>
        <v>36.425278318672731</v>
      </c>
    </row>
    <row r="54" spans="4:10" x14ac:dyDescent="0.25">
      <c r="D54">
        <v>0.65934660630896891</v>
      </c>
      <c r="E54" t="e">
        <f t="shared" si="6"/>
        <v>#DIV/0!</v>
      </c>
      <c r="F54">
        <f t="shared" si="7"/>
        <v>40.505159797121827</v>
      </c>
    </row>
    <row r="55" spans="4:10" x14ac:dyDescent="0.25">
      <c r="D55">
        <v>0.67873915355335046</v>
      </c>
      <c r="E55" t="e">
        <f t="shared" si="6"/>
        <v>#DIV/0!</v>
      </c>
      <c r="F55">
        <f t="shared" si="7"/>
        <v>45.045526038285914</v>
      </c>
    </row>
    <row r="56" spans="4:10" x14ac:dyDescent="0.25">
      <c r="D56">
        <v>0.69813170079773179</v>
      </c>
      <c r="E56">
        <f t="shared" si="6"/>
        <v>64.317143595931725</v>
      </c>
      <c r="F56">
        <f t="shared" si="7"/>
        <v>50.105199617956551</v>
      </c>
    </row>
    <row r="57" spans="4:10" x14ac:dyDescent="0.25">
      <c r="D57">
        <v>0.71752424804211334</v>
      </c>
      <c r="E57" t="e">
        <f t="shared" si="6"/>
        <v>#DIV/0!</v>
      </c>
      <c r="F57">
        <f t="shared" si="7"/>
        <v>55.752117131314037</v>
      </c>
      <c r="I57" t="s">
        <v>32</v>
      </c>
      <c r="J57" t="e">
        <f>SUMXMY2(E39:E73,F39:F73)</f>
        <v>#DIV/0!</v>
      </c>
    </row>
    <row r="58" spans="4:10" x14ac:dyDescent="0.25">
      <c r="D58">
        <v>0.73691679528649467</v>
      </c>
      <c r="E58" t="e">
        <f t="shared" si="6"/>
        <v>#DIV/0!</v>
      </c>
      <c r="F58">
        <f t="shared" si="7"/>
        <v>62.065029599807239</v>
      </c>
      <c r="I58" t="s">
        <v>33</v>
      </c>
      <c r="J58">
        <v>1.3980065201780481</v>
      </c>
    </row>
    <row r="59" spans="4:10" x14ac:dyDescent="0.25">
      <c r="D59">
        <v>0.75630934253087612</v>
      </c>
      <c r="E59">
        <f t="shared" si="6"/>
        <v>70.67396785037063</v>
      </c>
      <c r="F59">
        <f t="shared" si="7"/>
        <v>69.135579133252619</v>
      </c>
      <c r="I59" t="s">
        <v>34</v>
      </c>
      <c r="J59">
        <v>4.501589282315735E-2</v>
      </c>
    </row>
    <row r="60" spans="4:10" x14ac:dyDescent="0.25">
      <c r="D60">
        <v>0.77570188977525756</v>
      </c>
      <c r="E60" t="e">
        <f t="shared" si="6"/>
        <v>#DIV/0!</v>
      </c>
      <c r="F60">
        <f t="shared" si="7"/>
        <v>77.070849202300593</v>
      </c>
      <c r="I60" t="s">
        <v>35</v>
      </c>
      <c r="J60">
        <v>46.435871274294229</v>
      </c>
    </row>
    <row r="61" spans="4:10" x14ac:dyDescent="0.25">
      <c r="D61">
        <v>0.795094437019639</v>
      </c>
      <c r="E61" t="e">
        <f t="shared" si="6"/>
        <v>#DIV/0!</v>
      </c>
      <c r="F61">
        <f t="shared" si="7"/>
        <v>85.996514985951606</v>
      </c>
    </row>
    <row r="62" spans="4:10" x14ac:dyDescent="0.25">
      <c r="D62">
        <v>0.81448698426402044</v>
      </c>
      <c r="E62">
        <f t="shared" si="6"/>
        <v>134.21600083318967</v>
      </c>
      <c r="F62">
        <f t="shared" si="7"/>
        <v>96.060759329278596</v>
      </c>
    </row>
    <row r="63" spans="4:10" x14ac:dyDescent="0.25">
      <c r="D63">
        <v>0.83387953150840188</v>
      </c>
      <c r="E63">
        <f t="shared" si="6"/>
        <v>134.82889803482155</v>
      </c>
      <c r="F63">
        <f t="shared" si="7"/>
        <v>107.43917274810902</v>
      </c>
    </row>
    <row r="64" spans="4:10" x14ac:dyDescent="0.25">
      <c r="D64">
        <v>0.85327207875278333</v>
      </c>
      <c r="E64">
        <f t="shared" si="6"/>
        <v>170.64566454059644</v>
      </c>
      <c r="F64">
        <f t="shared" si="7"/>
        <v>120.34092821668052</v>
      </c>
    </row>
    <row r="65" spans="4:6" x14ac:dyDescent="0.25">
      <c r="D65">
        <v>0.87266462599716477</v>
      </c>
      <c r="E65">
        <f t="shared" si="6"/>
        <v>170.81106346606907</v>
      </c>
      <c r="F65">
        <f t="shared" si="7"/>
        <v>135.01662126874359</v>
      </c>
    </row>
    <row r="66" spans="4:6" x14ac:dyDescent="0.25">
      <c r="D66">
        <v>0.8920571732415461</v>
      </c>
      <c r="E66">
        <f t="shared" si="6"/>
        <v>212.72802103085672</v>
      </c>
      <c r="F66">
        <f t="shared" si="7"/>
        <v>151.76830515398774</v>
      </c>
    </row>
    <row r="67" spans="4:6" x14ac:dyDescent="0.25">
      <c r="D67">
        <v>0.91144972048592765</v>
      </c>
      <c r="E67">
        <f t="shared" si="6"/>
        <v>276.81671622708728</v>
      </c>
      <c r="F67">
        <f t="shared" si="7"/>
        <v>170.96244719918877</v>
      </c>
    </row>
    <row r="68" spans="4:6" x14ac:dyDescent="0.25">
      <c r="D68">
        <v>0.93084226773030909</v>
      </c>
      <c r="E68">
        <f t="shared" si="6"/>
        <v>266.20369332873639</v>
      </c>
      <c r="F68">
        <f t="shared" si="7"/>
        <v>193.04681300848333</v>
      </c>
    </row>
    <row r="69" spans="4:6" x14ac:dyDescent="0.25">
      <c r="D69">
        <v>0.95023481497469053</v>
      </c>
      <c r="E69">
        <f t="shared" si="6"/>
        <v>506.67849293225305</v>
      </c>
      <c r="F69">
        <f t="shared" si="7"/>
        <v>218.57269094736108</v>
      </c>
    </row>
    <row r="70" spans="4:6" x14ac:dyDescent="0.25">
      <c r="D70">
        <v>0.96962736221907198</v>
      </c>
      <c r="E70">
        <f t="shared" si="6"/>
        <v>694.75178130207428</v>
      </c>
      <c r="F70">
        <f t="shared" si="7"/>
        <v>248.22446479430565</v>
      </c>
    </row>
    <row r="71" spans="4:6" x14ac:dyDescent="0.25">
      <c r="D71">
        <v>0.98901990946345342</v>
      </c>
      <c r="E71">
        <f t="shared" si="6"/>
        <v>557.37174984198123</v>
      </c>
      <c r="F71">
        <f t="shared" si="7"/>
        <v>282.85942949143924</v>
      </c>
    </row>
    <row r="72" spans="4:6" x14ac:dyDescent="0.25">
      <c r="D72">
        <v>1.008412456707835</v>
      </c>
      <c r="E72">
        <f t="shared" si="6"/>
        <v>856.85015155432961</v>
      </c>
      <c r="F72">
        <f t="shared" si="7"/>
        <v>323.56208833184695</v>
      </c>
    </row>
    <row r="73" spans="4:6" x14ac:dyDescent="0.25">
      <c r="D73">
        <v>1.0278050039522162</v>
      </c>
      <c r="E73">
        <f t="shared" si="6"/>
        <v>948.30025354823863</v>
      </c>
      <c r="F73">
        <f t="shared" si="7"/>
        <v>371.71924125522042</v>
      </c>
    </row>
    <row r="74" spans="4:6" x14ac:dyDescent="0.25">
      <c r="D74">
        <v>1.0471975511966001</v>
      </c>
      <c r="F74">
        <f t="shared" si="7"/>
        <v>429.12543074971887</v>
      </c>
    </row>
    <row r="75" spans="4:6" x14ac:dyDescent="0.25">
      <c r="D75">
        <v>1.06659009844098</v>
      </c>
      <c r="F75">
        <f t="shared" si="7"/>
        <v>498.13354384328193</v>
      </c>
    </row>
    <row r="76" spans="4:6" x14ac:dyDescent="0.25">
      <c r="D76">
        <v>1.0859826456853601</v>
      </c>
      <c r="F76">
        <f t="shared" si="7"/>
        <v>581.8739750427128</v>
      </c>
    </row>
    <row r="77" spans="4:6" x14ac:dyDescent="0.25">
      <c r="D77">
        <v>1.10537519292974</v>
      </c>
      <c r="F77">
        <f t="shared" si="7"/>
        <v>684.58028848384151</v>
      </c>
    </row>
    <row r="78" spans="4:6" x14ac:dyDescent="0.25">
      <c r="D78">
        <v>1.1247677401741201</v>
      </c>
      <c r="F78">
        <f t="shared" si="7"/>
        <v>812.08458807055774</v>
      </c>
    </row>
    <row r="79" spans="4:6" x14ac:dyDescent="0.25">
      <c r="D79">
        <v>1.1441602874185</v>
      </c>
      <c r="F79">
        <f t="shared" si="7"/>
        <v>972.59121008359875</v>
      </c>
    </row>
    <row r="80" spans="4:6" x14ac:dyDescent="0.25">
      <c r="D80">
        <v>1.1635528346628801</v>
      </c>
      <c r="F80">
        <f t="shared" si="7"/>
        <v>1177.9220202492395</v>
      </c>
    </row>
    <row r="81" spans="4:6" x14ac:dyDescent="0.25">
      <c r="D81">
        <v>1.1829453819072699</v>
      </c>
      <c r="F81">
        <f t="shared" si="7"/>
        <v>1445.5912978904887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Particles</vt:lpstr>
      <vt:lpstr>Particles 5x E_CC</vt:lpstr>
      <vt:lpstr>Particles 10x Time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</dc:creator>
  <cp:lastModifiedBy>Qi</cp:lastModifiedBy>
  <dcterms:created xsi:type="dcterms:W3CDTF">2016-07-08T03:50:16Z</dcterms:created>
  <dcterms:modified xsi:type="dcterms:W3CDTF">2016-07-22T03:04:15Z</dcterms:modified>
</cp:coreProperties>
</file>