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3" activeTab="5"/>
  </bookViews>
  <sheets>
    <sheet name="ShRate" sheetId="12" r:id="rId1"/>
    <sheet name="ShRate+Part" sheetId="17" r:id="rId2"/>
    <sheet name="ShRate Normal Box" sheetId="19" r:id="rId3"/>
    <sheet name="Particles RmWat LowShrRate" sheetId="13" r:id="rId4"/>
    <sheet name="Particles RmWat" sheetId="16" r:id="rId5"/>
    <sheet name="Particles RmWat Stdev" sheetId="24" r:id="rId6"/>
    <sheet name="Particles RmWat LongT" sheetId="22" r:id="rId7"/>
    <sheet name="Particles RmWat PartSize" sheetId="20" r:id="rId8"/>
  </sheets>
  <definedNames>
    <definedName name="solver_adj" localSheetId="4" hidden="1">'Particles RmWat'!$AG$52</definedName>
    <definedName name="solver_adj" localSheetId="6" hidden="1">'Particles RmWat LongT'!$AG$52</definedName>
    <definedName name="solver_adj" localSheetId="3" hidden="1">'Particles RmWat LowShrRate'!$AG$52</definedName>
    <definedName name="solver_adj" localSheetId="7" hidden="1">'Particles RmWat PartSize'!$AG$52</definedName>
    <definedName name="solver_adj" localSheetId="5" hidden="1">'Particles RmWat Stdev'!$AG$52</definedName>
    <definedName name="solver_adj" localSheetId="0" hidden="1">ShRate!#REF!</definedName>
    <definedName name="solver_adj" localSheetId="2" hidden="1">'ShRate Normal Box'!#REF!</definedName>
    <definedName name="solver_adj" localSheetId="1" hidden="1">'ShRate+Part'!#REF!</definedName>
    <definedName name="solver_cvg" localSheetId="4" hidden="1">0.0001</definedName>
    <definedName name="solver_cvg" localSheetId="6" hidden="1">0.0001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6" hidden="1">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6" hidden="1">1</definedName>
    <definedName name="solver_eng" localSheetId="3" hidden="1">1</definedName>
    <definedName name="solver_eng" localSheetId="7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6" hidden="1">1</definedName>
    <definedName name="solver_est" localSheetId="3" hidden="1">1</definedName>
    <definedName name="solver_est" localSheetId="7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6" hidden="1">2147483647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'Particles RmWat'!$AG$52</definedName>
    <definedName name="solver_lhs1" localSheetId="6" hidden="1">'Particles RmWat LongT'!$AG$52</definedName>
    <definedName name="solver_lhs1" localSheetId="3" hidden="1">'Particles RmWat LowShrRate'!$AG$52</definedName>
    <definedName name="solver_lhs1" localSheetId="7" hidden="1">'Particles RmWat PartSize'!$AG$52</definedName>
    <definedName name="solver_lhs1" localSheetId="5" hidden="1">'Particles RmWat Stdev'!$AG$52</definedName>
    <definedName name="solver_lhs2" localSheetId="4" hidden="1">'Particles RmWat'!$AG$53</definedName>
    <definedName name="solver_lhs2" localSheetId="6" hidden="1">'Particles RmWat LongT'!$AG$53</definedName>
    <definedName name="solver_lhs2" localSheetId="3" hidden="1">'Particles RmWat LowShrRate'!$AG$53</definedName>
    <definedName name="solver_lhs2" localSheetId="7" hidden="1">'Particles RmWat PartSize'!$AG$53</definedName>
    <definedName name="solver_lhs2" localSheetId="5" hidden="1">'Particles RmWat Stdev'!$AG$53</definedName>
    <definedName name="solver_lhs3" localSheetId="4" hidden="1">'Particles RmWat'!$AG$54</definedName>
    <definedName name="solver_lhs3" localSheetId="6" hidden="1">'Particles RmWat LongT'!$AG$54</definedName>
    <definedName name="solver_lhs3" localSheetId="3" hidden="1">'Particles RmWat LowShrRate'!$AG$54</definedName>
    <definedName name="solver_lhs3" localSheetId="7" hidden="1">'Particles RmWat PartSize'!$AG$54</definedName>
    <definedName name="solver_lhs3" localSheetId="5" hidden="1">'Particles RmWat Stdev'!$AG$54</definedName>
    <definedName name="solver_lhs4" localSheetId="4" hidden="1">'Particles RmWat'!$AG$54</definedName>
    <definedName name="solver_lhs4" localSheetId="6" hidden="1">'Particles RmWat LongT'!$AG$54</definedName>
    <definedName name="solver_lhs4" localSheetId="3" hidden="1">'Particles RmWat LowShrRate'!$AG$54</definedName>
    <definedName name="solver_lhs4" localSheetId="7" hidden="1">'Particles RmWat PartSize'!$AG$54</definedName>
    <definedName name="solver_lhs4" localSheetId="5" hidden="1">'Particles RmWat Stdev'!$AG$54</definedName>
    <definedName name="solver_lhs5" localSheetId="4" hidden="1">'Particles RmWat'!$AG$54</definedName>
    <definedName name="solver_lhs5" localSheetId="6" hidden="1">'Particles RmWat LongT'!$AG$54</definedName>
    <definedName name="solver_lhs5" localSheetId="3" hidden="1">'Particles RmWat LowShrRate'!$AG$54</definedName>
    <definedName name="solver_lhs5" localSheetId="7" hidden="1">'Particles RmWat PartSize'!$AG$54</definedName>
    <definedName name="solver_lhs5" localSheetId="5" hidden="1">'Particles RmWat Stdev'!$AG$54</definedName>
    <definedName name="solver_mip" localSheetId="4" hidden="1">2147483647</definedName>
    <definedName name="solver_mip" localSheetId="6" hidden="1">2147483647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6" hidden="1">30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6" hidden="1">0.075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6" hidden="1">2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2</definedName>
    <definedName name="solver_neg" localSheetId="6" hidden="1">2</definedName>
    <definedName name="solver_neg" localSheetId="3" hidden="1">2</definedName>
    <definedName name="solver_neg" localSheetId="7" hidden="1">2</definedName>
    <definedName name="solver_neg" localSheetId="5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6" hidden="1">2147483647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0</definedName>
    <definedName name="solver_num" localSheetId="6" hidden="1">0</definedName>
    <definedName name="solver_num" localSheetId="3" hidden="1">0</definedName>
    <definedName name="solver_num" localSheetId="7" hidden="1">0</definedName>
    <definedName name="solver_num" localSheetId="5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6" hidden="1">1</definedName>
    <definedName name="solver_nwt" localSheetId="3" hidden="1">1</definedName>
    <definedName name="solver_nwt" localSheetId="7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'Particles RmWat'!$AG$51</definedName>
    <definedName name="solver_opt" localSheetId="6" hidden="1">'Particles RmWat LongT'!$AG$51</definedName>
    <definedName name="solver_opt" localSheetId="3" hidden="1">'Particles RmWat LowShrRate'!$AG$51</definedName>
    <definedName name="solver_opt" localSheetId="7" hidden="1">'Particles RmWat PartSize'!$AG$51</definedName>
    <definedName name="solver_opt" localSheetId="5" hidden="1">'Particles RmWat Stdev'!$AG$51</definedName>
    <definedName name="solver_opt" localSheetId="0" hidden="1">ShRate!#REF!</definedName>
    <definedName name="solver_opt" localSheetId="2" hidden="1">'ShRate Normal Box'!#REF!</definedName>
    <definedName name="solver_opt" localSheetId="1" hidden="1">'ShRate+Part'!#REF!</definedName>
    <definedName name="solver_pre" localSheetId="4" hidden="1">0.000001</definedName>
    <definedName name="solver_pre" localSheetId="6" hidden="1">0.000001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6" hidden="1">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6" hidden="1">3</definedName>
    <definedName name="solver_rel1" localSheetId="3" hidden="1">3</definedName>
    <definedName name="solver_rel1" localSheetId="7" hidden="1">3</definedName>
    <definedName name="solver_rel1" localSheetId="5" hidden="1">3</definedName>
    <definedName name="solver_rel2" localSheetId="4" hidden="1">3</definedName>
    <definedName name="solver_rel2" localSheetId="6" hidden="1">3</definedName>
    <definedName name="solver_rel2" localSheetId="3" hidden="1">3</definedName>
    <definedName name="solver_rel2" localSheetId="7" hidden="1">3</definedName>
    <definedName name="solver_rel2" localSheetId="5" hidden="1">3</definedName>
    <definedName name="solver_rel3" localSheetId="4" hidden="1">3</definedName>
    <definedName name="solver_rel3" localSheetId="6" hidden="1">3</definedName>
    <definedName name="solver_rel3" localSheetId="3" hidden="1">3</definedName>
    <definedName name="solver_rel3" localSheetId="7" hidden="1">3</definedName>
    <definedName name="solver_rel3" localSheetId="5" hidden="1">3</definedName>
    <definedName name="solver_rel4" localSheetId="4" hidden="1">3</definedName>
    <definedName name="solver_rel4" localSheetId="6" hidden="1">3</definedName>
    <definedName name="solver_rel4" localSheetId="3" hidden="1">3</definedName>
    <definedName name="solver_rel4" localSheetId="7" hidden="1">3</definedName>
    <definedName name="solver_rel4" localSheetId="5" hidden="1">3</definedName>
    <definedName name="solver_rel5" localSheetId="4" hidden="1">3</definedName>
    <definedName name="solver_rel5" localSheetId="6" hidden="1">3</definedName>
    <definedName name="solver_rel5" localSheetId="3" hidden="1">3</definedName>
    <definedName name="solver_rel5" localSheetId="7" hidden="1">3</definedName>
    <definedName name="solver_rel5" localSheetId="5" hidden="1">3</definedName>
    <definedName name="solver_rhs1" localSheetId="4" hidden="1">0.01</definedName>
    <definedName name="solver_rhs1" localSheetId="6" hidden="1">0.01</definedName>
    <definedName name="solver_rhs1" localSheetId="3" hidden="1">0.01</definedName>
    <definedName name="solver_rhs1" localSheetId="7" hidden="1">0.01</definedName>
    <definedName name="solver_rhs1" localSheetId="5" hidden="1">0.01</definedName>
    <definedName name="solver_rhs2" localSheetId="4" hidden="1">0.3</definedName>
    <definedName name="solver_rhs2" localSheetId="6" hidden="1">0.3</definedName>
    <definedName name="solver_rhs2" localSheetId="3" hidden="1">0.3</definedName>
    <definedName name="solver_rhs2" localSheetId="7" hidden="1">0.3</definedName>
    <definedName name="solver_rhs2" localSheetId="5" hidden="1">0.3</definedName>
    <definedName name="solver_rhs3" localSheetId="4" hidden="1">0.3</definedName>
    <definedName name="solver_rhs3" localSheetId="6" hidden="1">0.3</definedName>
    <definedName name="solver_rhs3" localSheetId="3" hidden="1">0.3</definedName>
    <definedName name="solver_rhs3" localSheetId="7" hidden="1">0.3</definedName>
    <definedName name="solver_rhs3" localSheetId="5" hidden="1">0.3</definedName>
    <definedName name="solver_rhs4" localSheetId="4" hidden="1">0.3</definedName>
    <definedName name="solver_rhs4" localSheetId="6" hidden="1">0.3</definedName>
    <definedName name="solver_rhs4" localSheetId="3" hidden="1">0.3</definedName>
    <definedName name="solver_rhs4" localSheetId="7" hidden="1">0.3</definedName>
    <definedName name="solver_rhs4" localSheetId="5" hidden="1">0.3</definedName>
    <definedName name="solver_rhs5" localSheetId="4" hidden="1">0.3</definedName>
    <definedName name="solver_rhs5" localSheetId="6" hidden="1">0.3</definedName>
    <definedName name="solver_rhs5" localSheetId="3" hidden="1">0.3</definedName>
    <definedName name="solver_rhs5" localSheetId="7" hidden="1">0.3</definedName>
    <definedName name="solver_rhs5" localSheetId="5" hidden="1">0.3</definedName>
    <definedName name="solver_rlx" localSheetId="4" hidden="1">2</definedName>
    <definedName name="solver_rlx" localSheetId="6" hidden="1">2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6" hidden="1">0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6" hidden="1">1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6" hidden="1">100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6" hidden="1">2147483647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6" hidden="1">0.01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6" hidden="1">2</definedName>
    <definedName name="solver_typ" localSheetId="3" hidden="1">2</definedName>
    <definedName name="solver_typ" localSheetId="7" hidden="1">2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6" hidden="1">0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6" hidden="1">3</definedName>
    <definedName name="solver_ver" localSheetId="3" hidden="1">3</definedName>
    <definedName name="solver_ver" localSheetId="7" hidden="1">3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4" l="1"/>
  <c r="L21" i="24"/>
  <c r="L22" i="24"/>
  <c r="L23" i="24"/>
  <c r="L24" i="24"/>
  <c r="V72" i="24"/>
  <c r="U72" i="24"/>
  <c r="M72" i="24"/>
  <c r="L72" i="24"/>
  <c r="E72" i="24"/>
  <c r="D72" i="24"/>
  <c r="V71" i="24"/>
  <c r="U71" i="24"/>
  <c r="M71" i="24"/>
  <c r="L71" i="24"/>
  <c r="E71" i="24"/>
  <c r="D71" i="24"/>
  <c r="V70" i="24"/>
  <c r="U70" i="24"/>
  <c r="M70" i="24"/>
  <c r="L70" i="24"/>
  <c r="E70" i="24"/>
  <c r="D70" i="24"/>
  <c r="V69" i="24"/>
  <c r="U69" i="24"/>
  <c r="M69" i="24"/>
  <c r="L69" i="24"/>
  <c r="E69" i="24"/>
  <c r="D69" i="24"/>
  <c r="V68" i="24"/>
  <c r="U68" i="24"/>
  <c r="M68" i="24"/>
  <c r="L68" i="24"/>
  <c r="E68" i="24"/>
  <c r="D68" i="24"/>
  <c r="V67" i="24"/>
  <c r="U67" i="24"/>
  <c r="M67" i="24"/>
  <c r="L67" i="24"/>
  <c r="E67" i="24"/>
  <c r="D67" i="24"/>
  <c r="V66" i="24"/>
  <c r="U66" i="24"/>
  <c r="M66" i="24"/>
  <c r="L66" i="24"/>
  <c r="E66" i="24"/>
  <c r="D66" i="24"/>
  <c r="V65" i="24"/>
  <c r="U65" i="24"/>
  <c r="M65" i="24"/>
  <c r="L65" i="24"/>
  <c r="E65" i="24"/>
  <c r="D65" i="24"/>
  <c r="V64" i="24"/>
  <c r="U64" i="24"/>
  <c r="M64" i="24"/>
  <c r="L64" i="24"/>
  <c r="E64" i="24"/>
  <c r="D64" i="24"/>
  <c r="V63" i="24"/>
  <c r="U63" i="24"/>
  <c r="M63" i="24"/>
  <c r="L63" i="24"/>
  <c r="E63" i="24"/>
  <c r="D63" i="24"/>
  <c r="V62" i="24"/>
  <c r="U62" i="24"/>
  <c r="M62" i="24"/>
  <c r="L62" i="24"/>
  <c r="E62" i="24"/>
  <c r="D62" i="24"/>
  <c r="V61" i="24"/>
  <c r="U61" i="24"/>
  <c r="M61" i="24"/>
  <c r="L61" i="24"/>
  <c r="E61" i="24"/>
  <c r="D61" i="24"/>
  <c r="V60" i="24"/>
  <c r="U60" i="24"/>
  <c r="M60" i="24"/>
  <c r="L60" i="24"/>
  <c r="E60" i="24"/>
  <c r="D60" i="24"/>
  <c r="V59" i="24"/>
  <c r="U59" i="24"/>
  <c r="M59" i="24"/>
  <c r="L59" i="24"/>
  <c r="E59" i="24"/>
  <c r="D59" i="24"/>
  <c r="V58" i="24"/>
  <c r="U58" i="24"/>
  <c r="M58" i="24"/>
  <c r="L58" i="24"/>
  <c r="E58" i="24"/>
  <c r="D58" i="24"/>
  <c r="V57" i="24"/>
  <c r="U57" i="24"/>
  <c r="M57" i="24"/>
  <c r="L57" i="24"/>
  <c r="E57" i="24"/>
  <c r="D57" i="24"/>
  <c r="V56" i="24"/>
  <c r="U56" i="24"/>
  <c r="M56" i="24"/>
  <c r="L56" i="24"/>
  <c r="E56" i="24"/>
  <c r="D56" i="24"/>
  <c r="V55" i="24"/>
  <c r="U55" i="24"/>
  <c r="M55" i="24"/>
  <c r="L55" i="24"/>
  <c r="E55" i="24"/>
  <c r="D55" i="24"/>
  <c r="V54" i="24"/>
  <c r="U54" i="24"/>
  <c r="M54" i="24"/>
  <c r="L54" i="24"/>
  <c r="E54" i="24"/>
  <c r="D54" i="24"/>
  <c r="V53" i="24"/>
  <c r="U53" i="24"/>
  <c r="M53" i="24"/>
  <c r="L53" i="24"/>
  <c r="E53" i="24"/>
  <c r="D53" i="24"/>
  <c r="V52" i="24"/>
  <c r="U52" i="24"/>
  <c r="M52" i="24"/>
  <c r="L52" i="24"/>
  <c r="E52" i="24"/>
  <c r="D52" i="24"/>
  <c r="V51" i="24"/>
  <c r="U51" i="24"/>
  <c r="M51" i="24"/>
  <c r="L51" i="24"/>
  <c r="E51" i="24"/>
  <c r="D51" i="24"/>
  <c r="V50" i="24"/>
  <c r="U50" i="24"/>
  <c r="M50" i="24"/>
  <c r="L50" i="24"/>
  <c r="E50" i="24"/>
  <c r="D50" i="24"/>
  <c r="V49" i="24"/>
  <c r="U49" i="24"/>
  <c r="M49" i="24"/>
  <c r="L49" i="24"/>
  <c r="E49" i="24"/>
  <c r="D49" i="24"/>
  <c r="V48" i="24"/>
  <c r="U48" i="24"/>
  <c r="M48" i="24"/>
  <c r="L48" i="24"/>
  <c r="E48" i="24"/>
  <c r="D48" i="24"/>
  <c r="V47" i="24"/>
  <c r="U47" i="24"/>
  <c r="M47" i="24"/>
  <c r="L47" i="24"/>
  <c r="E47" i="24"/>
  <c r="D47" i="24"/>
  <c r="V46" i="24"/>
  <c r="U46" i="24"/>
  <c r="M46" i="24"/>
  <c r="L46" i="24"/>
  <c r="E46" i="24"/>
  <c r="D46" i="24"/>
  <c r="V45" i="24"/>
  <c r="U45" i="24"/>
  <c r="M45" i="24"/>
  <c r="L45" i="24"/>
  <c r="E45" i="24"/>
  <c r="D45" i="24"/>
  <c r="V44" i="24"/>
  <c r="U44" i="24"/>
  <c r="M44" i="24"/>
  <c r="L44" i="24"/>
  <c r="E44" i="24"/>
  <c r="D44" i="24"/>
  <c r="V43" i="24"/>
  <c r="U43" i="24"/>
  <c r="M43" i="24"/>
  <c r="L43" i="24"/>
  <c r="E43" i="24"/>
  <c r="D43" i="24"/>
  <c r="V42" i="24"/>
  <c r="U42" i="24"/>
  <c r="M42" i="24"/>
  <c r="L42" i="24"/>
  <c r="E42" i="24"/>
  <c r="D42" i="24"/>
  <c r="V41" i="24"/>
  <c r="U41" i="24"/>
  <c r="M41" i="24"/>
  <c r="L41" i="24"/>
  <c r="E41" i="24"/>
  <c r="D41" i="24"/>
  <c r="V40" i="24"/>
  <c r="U40" i="24"/>
  <c r="M40" i="24"/>
  <c r="L40" i="24"/>
  <c r="E40" i="24"/>
  <c r="D40" i="24"/>
  <c r="V39" i="24"/>
  <c r="U39" i="24"/>
  <c r="M39" i="24"/>
  <c r="L39" i="24"/>
  <c r="E39" i="24"/>
  <c r="D39" i="24"/>
  <c r="V35" i="24"/>
  <c r="U35" i="24"/>
  <c r="N35" i="24"/>
  <c r="L35" i="24"/>
  <c r="E35" i="24"/>
  <c r="D35" i="24"/>
  <c r="V34" i="24"/>
  <c r="U34" i="24"/>
  <c r="N34" i="24"/>
  <c r="L34" i="24"/>
  <c r="E34" i="24"/>
  <c r="D34" i="24"/>
  <c r="V33" i="24"/>
  <c r="U33" i="24"/>
  <c r="N33" i="24"/>
  <c r="L33" i="24"/>
  <c r="E33" i="24"/>
  <c r="D33" i="24"/>
  <c r="V32" i="24"/>
  <c r="U32" i="24"/>
  <c r="N32" i="24"/>
  <c r="L32" i="24"/>
  <c r="E32" i="24"/>
  <c r="D32" i="24"/>
  <c r="V31" i="24"/>
  <c r="U31" i="24"/>
  <c r="N31" i="24"/>
  <c r="L31" i="24"/>
  <c r="E31" i="24"/>
  <c r="D31" i="24"/>
  <c r="V30" i="24"/>
  <c r="U30" i="24"/>
  <c r="N30" i="24"/>
  <c r="L30" i="24"/>
  <c r="E30" i="24"/>
  <c r="D30" i="24"/>
  <c r="V29" i="24"/>
  <c r="U29" i="24"/>
  <c r="N29" i="24"/>
  <c r="L29" i="24"/>
  <c r="E29" i="24"/>
  <c r="D29" i="24"/>
  <c r="V28" i="24"/>
  <c r="U28" i="24"/>
  <c r="N28" i="24"/>
  <c r="L28" i="24"/>
  <c r="E28" i="24"/>
  <c r="D28" i="24"/>
  <c r="V27" i="24"/>
  <c r="U27" i="24"/>
  <c r="N27" i="24"/>
  <c r="L27" i="24"/>
  <c r="E27" i="24"/>
  <c r="D27" i="24"/>
  <c r="V26" i="24"/>
  <c r="U26" i="24"/>
  <c r="N26" i="24"/>
  <c r="L26" i="24"/>
  <c r="E26" i="24"/>
  <c r="D26" i="24"/>
  <c r="V25" i="24"/>
  <c r="U25" i="24"/>
  <c r="N25" i="24"/>
  <c r="L25" i="24"/>
  <c r="E25" i="24"/>
  <c r="D25" i="24"/>
  <c r="V24" i="24"/>
  <c r="U24" i="24"/>
  <c r="N24" i="24"/>
  <c r="E24" i="24"/>
  <c r="D24" i="24"/>
  <c r="V23" i="24"/>
  <c r="U23" i="24"/>
  <c r="N23" i="24"/>
  <c r="E23" i="24"/>
  <c r="D23" i="24"/>
  <c r="V22" i="24"/>
  <c r="U22" i="24"/>
  <c r="N22" i="24"/>
  <c r="E22" i="24"/>
  <c r="D22" i="24"/>
  <c r="V21" i="24"/>
  <c r="U21" i="24"/>
  <c r="N21" i="24"/>
  <c r="E21" i="24"/>
  <c r="Z58" i="24" s="1"/>
  <c r="D21" i="24"/>
  <c r="V20" i="24"/>
  <c r="U20" i="24"/>
  <c r="N20" i="24"/>
  <c r="E20" i="24"/>
  <c r="Z57" i="24" s="1"/>
  <c r="D20" i="24"/>
  <c r="V19" i="24"/>
  <c r="U19" i="24"/>
  <c r="N19" i="24"/>
  <c r="L19" i="24"/>
  <c r="E19" i="24"/>
  <c r="Z56" i="24" s="1"/>
  <c r="D19" i="24"/>
  <c r="V18" i="24"/>
  <c r="U18" i="24"/>
  <c r="N18" i="24"/>
  <c r="L18" i="24"/>
  <c r="E18" i="24"/>
  <c r="Z55" i="24" s="1"/>
  <c r="D18" i="24"/>
  <c r="V17" i="24"/>
  <c r="U17" i="24"/>
  <c r="N17" i="24"/>
  <c r="L17" i="24"/>
  <c r="E17" i="24"/>
  <c r="Z54" i="24" s="1"/>
  <c r="D17" i="24"/>
  <c r="V16" i="24"/>
  <c r="U16" i="24"/>
  <c r="N16" i="24"/>
  <c r="L16" i="24"/>
  <c r="E16" i="24"/>
  <c r="Z53" i="24" s="1"/>
  <c r="D16" i="24"/>
  <c r="V15" i="24"/>
  <c r="U15" i="24"/>
  <c r="N15" i="24"/>
  <c r="L15" i="24"/>
  <c r="E15" i="24"/>
  <c r="Z52" i="24" s="1"/>
  <c r="D15" i="24"/>
  <c r="V14" i="24"/>
  <c r="U14" i="24"/>
  <c r="N14" i="24"/>
  <c r="L14" i="24"/>
  <c r="E14" i="24"/>
  <c r="Z51" i="24" s="1"/>
  <c r="D14" i="24"/>
  <c r="B14" i="24"/>
  <c r="V13" i="24"/>
  <c r="U13" i="24"/>
  <c r="N13" i="24"/>
  <c r="L13" i="24"/>
  <c r="E13" i="24"/>
  <c r="Z50" i="24" s="1"/>
  <c r="D13" i="24"/>
  <c r="V12" i="24"/>
  <c r="U12" i="24"/>
  <c r="N12" i="24"/>
  <c r="L12" i="24"/>
  <c r="E12" i="24"/>
  <c r="Z49" i="24" s="1"/>
  <c r="D12" i="24"/>
  <c r="V11" i="24"/>
  <c r="U11" i="24"/>
  <c r="N11" i="24"/>
  <c r="L11" i="24"/>
  <c r="E11" i="24"/>
  <c r="Z48" i="24" s="1"/>
  <c r="D11" i="24"/>
  <c r="V10" i="24"/>
  <c r="U10" i="24"/>
  <c r="N10" i="24"/>
  <c r="L10" i="24"/>
  <c r="E10" i="24"/>
  <c r="Z47" i="24" s="1"/>
  <c r="D10" i="24"/>
  <c r="V9" i="24"/>
  <c r="U9" i="24"/>
  <c r="N9" i="24"/>
  <c r="L9" i="24"/>
  <c r="E9" i="24"/>
  <c r="Z46" i="24" s="1"/>
  <c r="D9" i="24"/>
  <c r="V8" i="24"/>
  <c r="U8" i="24"/>
  <c r="N8" i="24"/>
  <c r="L8" i="24"/>
  <c r="E8" i="24"/>
  <c r="Z45" i="24" s="1"/>
  <c r="D8" i="24"/>
  <c r="V7" i="24"/>
  <c r="U7" i="24"/>
  <c r="N7" i="24"/>
  <c r="L7" i="24"/>
  <c r="E7" i="24"/>
  <c r="Z44" i="24" s="1"/>
  <c r="D7" i="24"/>
  <c r="V6" i="24"/>
  <c r="U6" i="24"/>
  <c r="N6" i="24"/>
  <c r="L6" i="24"/>
  <c r="E6" i="24"/>
  <c r="Z43" i="24" s="1"/>
  <c r="D6" i="24"/>
  <c r="V5" i="24"/>
  <c r="U5" i="24"/>
  <c r="N5" i="24"/>
  <c r="L5" i="24"/>
  <c r="E5" i="24"/>
  <c r="Z42" i="24" s="1"/>
  <c r="D5" i="24"/>
  <c r="V4" i="24"/>
  <c r="U4" i="24"/>
  <c r="N4" i="24"/>
  <c r="L4" i="24"/>
  <c r="E4" i="24"/>
  <c r="Z41" i="24" s="1"/>
  <c r="D4" i="24"/>
  <c r="V3" i="24"/>
  <c r="U3" i="24"/>
  <c r="N3" i="24"/>
  <c r="L3" i="24"/>
  <c r="E3" i="24"/>
  <c r="Z40" i="24" s="1"/>
  <c r="D3" i="24"/>
  <c r="V2" i="24"/>
  <c r="U2" i="24"/>
  <c r="N2" i="24"/>
  <c r="L2" i="24"/>
  <c r="M21" i="24" s="1"/>
  <c r="AA58" i="24" s="1"/>
  <c r="E2" i="24"/>
  <c r="Z39" i="24" s="1"/>
  <c r="D2" i="24"/>
  <c r="M23" i="24" l="1"/>
  <c r="M15" i="24"/>
  <c r="AA52" i="24" s="1"/>
  <c r="M17" i="24"/>
  <c r="AA54" i="24" s="1"/>
  <c r="M19" i="24"/>
  <c r="AA56" i="24" s="1"/>
  <c r="M25" i="24"/>
  <c r="M27" i="24"/>
  <c r="M29" i="24"/>
  <c r="M31" i="24"/>
  <c r="M33" i="24"/>
  <c r="M35" i="24"/>
  <c r="M3" i="24"/>
  <c r="AA40" i="24" s="1"/>
  <c r="M5" i="24"/>
  <c r="AA42" i="24" s="1"/>
  <c r="M7" i="24"/>
  <c r="AA44" i="24" s="1"/>
  <c r="O13" i="24"/>
  <c r="M4" i="24"/>
  <c r="AA41" i="24" s="1"/>
  <c r="M6" i="24"/>
  <c r="AA43" i="24" s="1"/>
  <c r="M8" i="24"/>
  <c r="AA45" i="24" s="1"/>
  <c r="M10" i="24"/>
  <c r="AA47" i="24" s="1"/>
  <c r="M12" i="24"/>
  <c r="AA49" i="24" s="1"/>
  <c r="M14" i="24"/>
  <c r="AA51" i="24" s="1"/>
  <c r="M16" i="24"/>
  <c r="AA53" i="24" s="1"/>
  <c r="M18" i="24"/>
  <c r="AA55" i="24" s="1"/>
  <c r="M20" i="24"/>
  <c r="AA57" i="24" s="1"/>
  <c r="M22" i="24"/>
  <c r="M24" i="24"/>
  <c r="M26" i="24"/>
  <c r="M28" i="24"/>
  <c r="M30" i="24"/>
  <c r="M32" i="24"/>
  <c r="M34" i="24"/>
  <c r="M9" i="24"/>
  <c r="AA46" i="24" s="1"/>
  <c r="M11" i="24"/>
  <c r="AA48" i="24" s="1"/>
  <c r="M13" i="24"/>
  <c r="AA50" i="24" s="1"/>
  <c r="AB43" i="24"/>
  <c r="AC43" i="24"/>
  <c r="AB47" i="24"/>
  <c r="AC47" i="24"/>
  <c r="AB45" i="24"/>
  <c r="AC45" i="24"/>
  <c r="AB53" i="24"/>
  <c r="AC53" i="24"/>
  <c r="AB57" i="24"/>
  <c r="AC57" i="24"/>
  <c r="AC40" i="24"/>
  <c r="AB40" i="24"/>
  <c r="AC48" i="24"/>
  <c r="AB48" i="24"/>
  <c r="AB39" i="24"/>
  <c r="AC39" i="24"/>
  <c r="AB41" i="24"/>
  <c r="AC41" i="24"/>
  <c r="AB49" i="24"/>
  <c r="AC49" i="24"/>
  <c r="AB51" i="24"/>
  <c r="AC51" i="24"/>
  <c r="AB55" i="24"/>
  <c r="AC55" i="24"/>
  <c r="AC42" i="24"/>
  <c r="AB42" i="24"/>
  <c r="AC44" i="24"/>
  <c r="AB44" i="24"/>
  <c r="AC46" i="24"/>
  <c r="AB46" i="24"/>
  <c r="AC50" i="24"/>
  <c r="AB50" i="24"/>
  <c r="AC52" i="24"/>
  <c r="AB52" i="24"/>
  <c r="AC54" i="24"/>
  <c r="AB54" i="24"/>
  <c r="AC56" i="24"/>
  <c r="AB56" i="24"/>
  <c r="AC58" i="24"/>
  <c r="AB58" i="24"/>
  <c r="O17" i="24"/>
  <c r="O18" i="24"/>
  <c r="O21" i="24"/>
  <c r="O24" i="24"/>
  <c r="O31" i="24"/>
  <c r="O32" i="24"/>
  <c r="O34" i="24"/>
  <c r="O35" i="24"/>
  <c r="M2" i="24"/>
  <c r="AA39" i="24" s="1"/>
  <c r="O16" i="24"/>
  <c r="O19" i="24"/>
  <c r="O20" i="24"/>
  <c r="O23" i="24"/>
  <c r="O27" i="24"/>
  <c r="O33" i="24"/>
  <c r="O14" i="24"/>
  <c r="O15" i="24"/>
  <c r="O22" i="24"/>
  <c r="O25" i="24"/>
  <c r="O26" i="24"/>
  <c r="O28" i="24"/>
  <c r="O29" i="24"/>
  <c r="O30" i="24"/>
  <c r="O2" i="24"/>
  <c r="O3" i="24"/>
  <c r="O4" i="24"/>
  <c r="O5" i="24"/>
  <c r="O6" i="24"/>
  <c r="O7" i="24"/>
  <c r="O8" i="24"/>
  <c r="O9" i="24"/>
  <c r="O10" i="24"/>
  <c r="O11" i="24"/>
  <c r="O12" i="24"/>
  <c r="V72" i="22"/>
  <c r="U72" i="22"/>
  <c r="M72" i="22"/>
  <c r="L72" i="22"/>
  <c r="E72" i="22"/>
  <c r="D72" i="22"/>
  <c r="V71" i="22"/>
  <c r="U71" i="22"/>
  <c r="M71" i="22"/>
  <c r="L71" i="22"/>
  <c r="E71" i="22"/>
  <c r="D71" i="22"/>
  <c r="V70" i="22"/>
  <c r="U70" i="22"/>
  <c r="M70" i="22"/>
  <c r="L70" i="22"/>
  <c r="E70" i="22"/>
  <c r="D70" i="22"/>
  <c r="V69" i="22"/>
  <c r="U69" i="22"/>
  <c r="M69" i="22"/>
  <c r="L69" i="22"/>
  <c r="E69" i="22"/>
  <c r="D69" i="22"/>
  <c r="V68" i="22"/>
  <c r="U68" i="22"/>
  <c r="M68" i="22"/>
  <c r="L68" i="22"/>
  <c r="E68" i="22"/>
  <c r="D68" i="22"/>
  <c r="V67" i="22"/>
  <c r="U67" i="22"/>
  <c r="M67" i="22"/>
  <c r="L67" i="22"/>
  <c r="E67" i="22"/>
  <c r="D67" i="22"/>
  <c r="V66" i="22"/>
  <c r="U66" i="22"/>
  <c r="M66" i="22"/>
  <c r="L66" i="22"/>
  <c r="E66" i="22"/>
  <c r="D66" i="22"/>
  <c r="V65" i="22"/>
  <c r="U65" i="22"/>
  <c r="M65" i="22"/>
  <c r="L65" i="22"/>
  <c r="E65" i="22"/>
  <c r="D65" i="22"/>
  <c r="V64" i="22"/>
  <c r="U64" i="22"/>
  <c r="M64" i="22"/>
  <c r="L64" i="22"/>
  <c r="E64" i="22"/>
  <c r="D64" i="22"/>
  <c r="V63" i="22"/>
  <c r="U63" i="22"/>
  <c r="M63" i="22"/>
  <c r="L63" i="22"/>
  <c r="E63" i="22"/>
  <c r="D63" i="22"/>
  <c r="V62" i="22"/>
  <c r="U62" i="22"/>
  <c r="M62" i="22"/>
  <c r="L62" i="22"/>
  <c r="E62" i="22"/>
  <c r="D62" i="22"/>
  <c r="V61" i="22"/>
  <c r="U61" i="22"/>
  <c r="M61" i="22"/>
  <c r="L61" i="22"/>
  <c r="E61" i="22"/>
  <c r="D61" i="22"/>
  <c r="V60" i="22"/>
  <c r="U60" i="22"/>
  <c r="M60" i="22"/>
  <c r="L60" i="22"/>
  <c r="E60" i="22"/>
  <c r="D60" i="22"/>
  <c r="V59" i="22"/>
  <c r="U59" i="22"/>
  <c r="M59" i="22"/>
  <c r="L59" i="22"/>
  <c r="E59" i="22"/>
  <c r="D59" i="22"/>
  <c r="V58" i="22"/>
  <c r="U58" i="22"/>
  <c r="M58" i="22"/>
  <c r="L58" i="22"/>
  <c r="E58" i="22"/>
  <c r="D58" i="22"/>
  <c r="V57" i="22"/>
  <c r="U57" i="22"/>
  <c r="M57" i="22"/>
  <c r="L57" i="22"/>
  <c r="E57" i="22"/>
  <c r="D57" i="22"/>
  <c r="V56" i="22"/>
  <c r="U56" i="22"/>
  <c r="M56" i="22"/>
  <c r="L56" i="22"/>
  <c r="E56" i="22"/>
  <c r="D56" i="22"/>
  <c r="V55" i="22"/>
  <c r="U55" i="22"/>
  <c r="M55" i="22"/>
  <c r="L55" i="22"/>
  <c r="E55" i="22"/>
  <c r="D55" i="22"/>
  <c r="V54" i="22"/>
  <c r="U54" i="22"/>
  <c r="M54" i="22"/>
  <c r="L54" i="22"/>
  <c r="E54" i="22"/>
  <c r="D54" i="22"/>
  <c r="V53" i="22"/>
  <c r="U53" i="22"/>
  <c r="M53" i="22"/>
  <c r="L53" i="22"/>
  <c r="E53" i="22"/>
  <c r="D53" i="22"/>
  <c r="V52" i="22"/>
  <c r="U52" i="22"/>
  <c r="M52" i="22"/>
  <c r="L52" i="22"/>
  <c r="E52" i="22"/>
  <c r="D52" i="22"/>
  <c r="V51" i="22"/>
  <c r="U51" i="22"/>
  <c r="M51" i="22"/>
  <c r="L51" i="22"/>
  <c r="E51" i="22"/>
  <c r="D51" i="22"/>
  <c r="V50" i="22"/>
  <c r="U50" i="22"/>
  <c r="M50" i="22"/>
  <c r="L50" i="22"/>
  <c r="E50" i="22"/>
  <c r="D50" i="22"/>
  <c r="V49" i="22"/>
  <c r="U49" i="22"/>
  <c r="M49" i="22"/>
  <c r="L49" i="22"/>
  <c r="E49" i="22"/>
  <c r="D49" i="22"/>
  <c r="V48" i="22"/>
  <c r="U48" i="22"/>
  <c r="M48" i="22"/>
  <c r="L48" i="22"/>
  <c r="E48" i="22"/>
  <c r="D48" i="22"/>
  <c r="V47" i="22"/>
  <c r="U47" i="22"/>
  <c r="M47" i="22"/>
  <c r="L47" i="22"/>
  <c r="E47" i="22"/>
  <c r="D47" i="22"/>
  <c r="V46" i="22"/>
  <c r="U46" i="22"/>
  <c r="M46" i="22"/>
  <c r="L46" i="22"/>
  <c r="E46" i="22"/>
  <c r="D46" i="22"/>
  <c r="V45" i="22"/>
  <c r="U45" i="22"/>
  <c r="M45" i="22"/>
  <c r="L45" i="22"/>
  <c r="E45" i="22"/>
  <c r="D45" i="22"/>
  <c r="V44" i="22"/>
  <c r="U44" i="22"/>
  <c r="M44" i="22"/>
  <c r="L44" i="22"/>
  <c r="E44" i="22"/>
  <c r="D44" i="22"/>
  <c r="V43" i="22"/>
  <c r="U43" i="22"/>
  <c r="M43" i="22"/>
  <c r="L43" i="22"/>
  <c r="E43" i="22"/>
  <c r="D43" i="22"/>
  <c r="V42" i="22"/>
  <c r="U42" i="22"/>
  <c r="M42" i="22"/>
  <c r="L42" i="22"/>
  <c r="E42" i="22"/>
  <c r="D42" i="22"/>
  <c r="V41" i="22"/>
  <c r="U41" i="22"/>
  <c r="M41" i="22"/>
  <c r="L41" i="22"/>
  <c r="E41" i="22"/>
  <c r="D41" i="22"/>
  <c r="V40" i="22"/>
  <c r="U40" i="22"/>
  <c r="M40" i="22"/>
  <c r="L40" i="22"/>
  <c r="E40" i="22"/>
  <c r="D40" i="22"/>
  <c r="V39" i="22"/>
  <c r="U39" i="22"/>
  <c r="M39" i="22"/>
  <c r="L39" i="22"/>
  <c r="E39" i="22"/>
  <c r="D39" i="22"/>
  <c r="V35" i="22"/>
  <c r="U35" i="22"/>
  <c r="N35" i="22"/>
  <c r="L35" i="22"/>
  <c r="E35" i="22"/>
  <c r="D35" i="22"/>
  <c r="V34" i="22"/>
  <c r="U34" i="22"/>
  <c r="N34" i="22"/>
  <c r="L34" i="22"/>
  <c r="E34" i="22"/>
  <c r="D34" i="22"/>
  <c r="V33" i="22"/>
  <c r="U33" i="22"/>
  <c r="N33" i="22"/>
  <c r="L33" i="22"/>
  <c r="E33" i="22"/>
  <c r="D33" i="22"/>
  <c r="V32" i="22"/>
  <c r="U32" i="22"/>
  <c r="N32" i="22"/>
  <c r="L32" i="22"/>
  <c r="E32" i="22"/>
  <c r="D32" i="22"/>
  <c r="V31" i="22"/>
  <c r="U31" i="22"/>
  <c r="N31" i="22"/>
  <c r="L31" i="22"/>
  <c r="E31" i="22"/>
  <c r="D31" i="22"/>
  <c r="V30" i="22"/>
  <c r="U30" i="22"/>
  <c r="N30" i="22"/>
  <c r="L30" i="22"/>
  <c r="E30" i="22"/>
  <c r="D30" i="22"/>
  <c r="V29" i="22"/>
  <c r="U29" i="22"/>
  <c r="N29" i="22"/>
  <c r="L29" i="22"/>
  <c r="E29" i="22"/>
  <c r="D29" i="22"/>
  <c r="V28" i="22"/>
  <c r="U28" i="22"/>
  <c r="N28" i="22"/>
  <c r="L28" i="22"/>
  <c r="E28" i="22"/>
  <c r="D28" i="22"/>
  <c r="V27" i="22"/>
  <c r="U27" i="22"/>
  <c r="N27" i="22"/>
  <c r="L27" i="22"/>
  <c r="E27" i="22"/>
  <c r="D27" i="22"/>
  <c r="V26" i="22"/>
  <c r="U26" i="22"/>
  <c r="N26" i="22"/>
  <c r="L26" i="22"/>
  <c r="E26" i="22"/>
  <c r="D26" i="22"/>
  <c r="V25" i="22"/>
  <c r="U25" i="22"/>
  <c r="N25" i="22"/>
  <c r="L25" i="22"/>
  <c r="E25" i="22"/>
  <c r="D25" i="22"/>
  <c r="V24" i="22"/>
  <c r="U24" i="22"/>
  <c r="N24" i="22"/>
  <c r="L24" i="22"/>
  <c r="E24" i="22"/>
  <c r="D24" i="22"/>
  <c r="V23" i="22"/>
  <c r="U23" i="22"/>
  <c r="N23" i="22"/>
  <c r="L23" i="22"/>
  <c r="E23" i="22"/>
  <c r="D23" i="22"/>
  <c r="V22" i="22"/>
  <c r="U22" i="22"/>
  <c r="N22" i="22"/>
  <c r="L22" i="22"/>
  <c r="E22" i="22"/>
  <c r="D22" i="22"/>
  <c r="V21" i="22"/>
  <c r="U21" i="22"/>
  <c r="N21" i="22"/>
  <c r="L21" i="22"/>
  <c r="E21" i="22"/>
  <c r="Z58" i="22" s="1"/>
  <c r="D21" i="22"/>
  <c r="V20" i="22"/>
  <c r="U20" i="22"/>
  <c r="N20" i="22"/>
  <c r="L20" i="22"/>
  <c r="E20" i="22"/>
  <c r="Z57" i="22" s="1"/>
  <c r="D20" i="22"/>
  <c r="V19" i="22"/>
  <c r="U19" i="22"/>
  <c r="N19" i="22"/>
  <c r="L19" i="22"/>
  <c r="E19" i="22"/>
  <c r="Z56" i="22" s="1"/>
  <c r="D19" i="22"/>
  <c r="V18" i="22"/>
  <c r="U18" i="22"/>
  <c r="N18" i="22"/>
  <c r="L18" i="22"/>
  <c r="E18" i="22"/>
  <c r="Z55" i="22" s="1"/>
  <c r="D18" i="22"/>
  <c r="V17" i="22"/>
  <c r="U17" i="22"/>
  <c r="N17" i="22"/>
  <c r="L17" i="22"/>
  <c r="E17" i="22"/>
  <c r="Z54" i="22" s="1"/>
  <c r="D17" i="22"/>
  <c r="V16" i="22"/>
  <c r="U16" i="22"/>
  <c r="N16" i="22"/>
  <c r="L16" i="22"/>
  <c r="E16" i="22"/>
  <c r="Z53" i="22" s="1"/>
  <c r="D16" i="22"/>
  <c r="V15" i="22"/>
  <c r="U15" i="22"/>
  <c r="N15" i="22"/>
  <c r="L15" i="22"/>
  <c r="E15" i="22"/>
  <c r="Z52" i="22" s="1"/>
  <c r="D15" i="22"/>
  <c r="V14" i="22"/>
  <c r="U14" i="22"/>
  <c r="N14" i="22"/>
  <c r="L14" i="22"/>
  <c r="E14" i="22"/>
  <c r="Z51" i="22" s="1"/>
  <c r="D14" i="22"/>
  <c r="B14" i="22"/>
  <c r="V13" i="22"/>
  <c r="U13" i="22"/>
  <c r="N13" i="22"/>
  <c r="L13" i="22"/>
  <c r="E13" i="22"/>
  <c r="Z50" i="22" s="1"/>
  <c r="D13" i="22"/>
  <c r="V12" i="22"/>
  <c r="U12" i="22"/>
  <c r="N12" i="22"/>
  <c r="L12" i="22"/>
  <c r="E12" i="22"/>
  <c r="Z49" i="22" s="1"/>
  <c r="D12" i="22"/>
  <c r="V11" i="22"/>
  <c r="U11" i="22"/>
  <c r="N11" i="22"/>
  <c r="L11" i="22"/>
  <c r="E11" i="22"/>
  <c r="Z48" i="22" s="1"/>
  <c r="D11" i="22"/>
  <c r="V10" i="22"/>
  <c r="U10" i="22"/>
  <c r="N10" i="22"/>
  <c r="L10" i="22"/>
  <c r="E10" i="22"/>
  <c r="Z47" i="22" s="1"/>
  <c r="D10" i="22"/>
  <c r="V9" i="22"/>
  <c r="U9" i="22"/>
  <c r="N9" i="22"/>
  <c r="L9" i="22"/>
  <c r="E9" i="22"/>
  <c r="Z46" i="22" s="1"/>
  <c r="D9" i="22"/>
  <c r="V8" i="22"/>
  <c r="U8" i="22"/>
  <c r="N8" i="22"/>
  <c r="L8" i="22"/>
  <c r="E8" i="22"/>
  <c r="Z45" i="22" s="1"/>
  <c r="D8" i="22"/>
  <c r="V7" i="22"/>
  <c r="U7" i="22"/>
  <c r="N7" i="22"/>
  <c r="L7" i="22"/>
  <c r="E7" i="22"/>
  <c r="Z44" i="22" s="1"/>
  <c r="D7" i="22"/>
  <c r="V6" i="22"/>
  <c r="U6" i="22"/>
  <c r="N6" i="22"/>
  <c r="L6" i="22"/>
  <c r="E6" i="22"/>
  <c r="Z43" i="22" s="1"/>
  <c r="D6" i="22"/>
  <c r="V5" i="22"/>
  <c r="U5" i="22"/>
  <c r="N5" i="22"/>
  <c r="L5" i="22"/>
  <c r="E5" i="22"/>
  <c r="Z42" i="22" s="1"/>
  <c r="D5" i="22"/>
  <c r="V4" i="22"/>
  <c r="U4" i="22"/>
  <c r="N4" i="22"/>
  <c r="L4" i="22"/>
  <c r="E4" i="22"/>
  <c r="Z41" i="22" s="1"/>
  <c r="D4" i="22"/>
  <c r="V3" i="22"/>
  <c r="U3" i="22"/>
  <c r="N3" i="22"/>
  <c r="L3" i="22"/>
  <c r="E3" i="22"/>
  <c r="Z40" i="22" s="1"/>
  <c r="D3" i="22"/>
  <c r="V2" i="22"/>
  <c r="U2" i="22"/>
  <c r="N2" i="22"/>
  <c r="L2" i="22"/>
  <c r="E2" i="22"/>
  <c r="Z39" i="22" s="1"/>
  <c r="D2" i="22"/>
  <c r="AG51" i="24" l="1"/>
  <c r="O13" i="22"/>
  <c r="O2" i="22"/>
  <c r="O4" i="22"/>
  <c r="O6" i="22"/>
  <c r="O8" i="22"/>
  <c r="O10" i="22"/>
  <c r="O12" i="22"/>
  <c r="M3" i="22"/>
  <c r="AA40" i="22" s="1"/>
  <c r="M7" i="22"/>
  <c r="AA44" i="22" s="1"/>
  <c r="M11" i="22"/>
  <c r="AA48" i="22" s="1"/>
  <c r="O3" i="22"/>
  <c r="O5" i="22"/>
  <c r="O9" i="22"/>
  <c r="M35" i="22"/>
  <c r="M6" i="22"/>
  <c r="AA43" i="22" s="1"/>
  <c r="M10" i="22"/>
  <c r="AA47" i="22" s="1"/>
  <c r="O15" i="22"/>
  <c r="O17" i="22"/>
  <c r="O19" i="22"/>
  <c r="O21" i="22"/>
  <c r="O23" i="22"/>
  <c r="O25" i="22"/>
  <c r="O27" i="22"/>
  <c r="O29" i="22"/>
  <c r="O31" i="22"/>
  <c r="O33" i="22"/>
  <c r="O35" i="22"/>
  <c r="M5" i="22"/>
  <c r="AA42" i="22" s="1"/>
  <c r="O7" i="22"/>
  <c r="M9" i="22"/>
  <c r="AA46" i="22" s="1"/>
  <c r="O11" i="22"/>
  <c r="M13" i="22"/>
  <c r="AA50" i="22" s="1"/>
  <c r="M4" i="22"/>
  <c r="AA41" i="22" s="1"/>
  <c r="M8" i="22"/>
  <c r="AA45" i="22" s="1"/>
  <c r="M12" i="22"/>
  <c r="AA49" i="22" s="1"/>
  <c r="O14" i="22"/>
  <c r="O16" i="22"/>
  <c r="O18" i="22"/>
  <c r="O20" i="22"/>
  <c r="O22" i="22"/>
  <c r="O24" i="22"/>
  <c r="O26" i="22"/>
  <c r="O28" i="22"/>
  <c r="O30" i="22"/>
  <c r="O32" i="22"/>
  <c r="O34" i="22"/>
  <c r="AC39" i="22"/>
  <c r="AB39" i="22"/>
  <c r="AC43" i="22"/>
  <c r="AB43" i="22"/>
  <c r="AC46" i="22"/>
  <c r="AB46" i="22"/>
  <c r="AC50" i="22"/>
  <c r="AB50" i="22"/>
  <c r="AB51" i="22"/>
  <c r="AC51" i="22"/>
  <c r="AC53" i="22"/>
  <c r="AB53" i="22"/>
  <c r="AC55" i="22"/>
  <c r="AB55" i="22"/>
  <c r="AC57" i="22"/>
  <c r="AB57" i="22"/>
  <c r="AC47" i="22"/>
  <c r="AB47" i="22"/>
  <c r="AC42" i="22"/>
  <c r="AB42" i="22"/>
  <c r="AB41" i="22"/>
  <c r="AC41" i="22"/>
  <c r="AB45" i="22"/>
  <c r="AC45" i="22"/>
  <c r="AB49" i="22"/>
  <c r="AC49" i="22"/>
  <c r="AC40" i="22"/>
  <c r="AB40" i="22"/>
  <c r="AC44" i="22"/>
  <c r="AB44" i="22"/>
  <c r="AC48" i="22"/>
  <c r="AB48" i="22"/>
  <c r="AB52" i="22"/>
  <c r="AC52" i="22"/>
  <c r="AB54" i="22"/>
  <c r="AC54" i="22"/>
  <c r="AB56" i="22"/>
  <c r="AC56" i="22"/>
  <c r="AB58" i="22"/>
  <c r="AC58" i="22"/>
  <c r="M2" i="22"/>
  <c r="AA39" i="22" s="1"/>
  <c r="M14" i="22"/>
  <c r="AA51" i="22" s="1"/>
  <c r="M15" i="22"/>
  <c r="AA52" i="22" s="1"/>
  <c r="M16" i="22"/>
  <c r="AA53" i="22" s="1"/>
  <c r="M17" i="22"/>
  <c r="AA54" i="22" s="1"/>
  <c r="M18" i="22"/>
  <c r="AA55" i="22" s="1"/>
  <c r="M19" i="22"/>
  <c r="AA56" i="22" s="1"/>
  <c r="M20" i="22"/>
  <c r="AA57" i="22" s="1"/>
  <c r="M21" i="22"/>
  <c r="AA58" i="22" s="1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E4" i="16"/>
  <c r="E2" i="16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23" i="20"/>
  <c r="Z60" i="20" s="1"/>
  <c r="E24" i="20"/>
  <c r="Z61" i="20" s="1"/>
  <c r="E25" i="20"/>
  <c r="Z62" i="20" s="1"/>
  <c r="E26" i="20"/>
  <c r="E27" i="20"/>
  <c r="E28" i="20"/>
  <c r="E29" i="20"/>
  <c r="E30" i="20"/>
  <c r="E31" i="20"/>
  <c r="E32" i="20"/>
  <c r="E33" i="20"/>
  <c r="E34" i="20"/>
  <c r="E35" i="20"/>
  <c r="E22" i="20"/>
  <c r="Z59" i="20" s="1"/>
  <c r="E18" i="20"/>
  <c r="Z55" i="20" s="1"/>
  <c r="E19" i="20"/>
  <c r="Z56" i="20" s="1"/>
  <c r="E20" i="20"/>
  <c r="Z57" i="20" s="1"/>
  <c r="E21" i="20"/>
  <c r="Z58" i="20" s="1"/>
  <c r="E17" i="20"/>
  <c r="Z54" i="20" s="1"/>
  <c r="E13" i="20"/>
  <c r="Z50" i="20" s="1"/>
  <c r="E14" i="20"/>
  <c r="Z51" i="20" s="1"/>
  <c r="E15" i="20"/>
  <c r="Z52" i="20" s="1"/>
  <c r="E16" i="20"/>
  <c r="Z53" i="20" s="1"/>
  <c r="E12" i="20"/>
  <c r="E8" i="20"/>
  <c r="Z45" i="20" s="1"/>
  <c r="E9" i="20"/>
  <c r="Z46" i="20" s="1"/>
  <c r="E10" i="20"/>
  <c r="Z47" i="20" s="1"/>
  <c r="E11" i="20"/>
  <c r="Z48" i="20" s="1"/>
  <c r="E7" i="20"/>
  <c r="Z44" i="20" s="1"/>
  <c r="E3" i="20"/>
  <c r="Z40" i="20" s="1"/>
  <c r="E4" i="20"/>
  <c r="Z41" i="20" s="1"/>
  <c r="E5" i="20"/>
  <c r="E6" i="20"/>
  <c r="Z43" i="20" s="1"/>
  <c r="E2" i="20"/>
  <c r="Z39" i="20" s="1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L2" i="20"/>
  <c r="M2" i="20" s="1"/>
  <c r="AA39" i="20" s="1"/>
  <c r="N2" i="20"/>
  <c r="U2" i="20"/>
  <c r="V2" i="20"/>
  <c r="L3" i="20"/>
  <c r="N3" i="20"/>
  <c r="U3" i="20"/>
  <c r="V3" i="20"/>
  <c r="L4" i="20"/>
  <c r="N4" i="20"/>
  <c r="U4" i="20"/>
  <c r="V4" i="20"/>
  <c r="L5" i="20"/>
  <c r="N5" i="20"/>
  <c r="U5" i="20"/>
  <c r="V5" i="20"/>
  <c r="L6" i="20"/>
  <c r="N6" i="20"/>
  <c r="U6" i="20"/>
  <c r="V6" i="20"/>
  <c r="L7" i="20"/>
  <c r="N7" i="20"/>
  <c r="U7" i="20"/>
  <c r="V7" i="20"/>
  <c r="L8" i="20"/>
  <c r="N8" i="20"/>
  <c r="U8" i="20"/>
  <c r="V8" i="20"/>
  <c r="L9" i="20"/>
  <c r="N9" i="20"/>
  <c r="U9" i="20"/>
  <c r="V9" i="20"/>
  <c r="L10" i="20"/>
  <c r="N10" i="20"/>
  <c r="U10" i="20"/>
  <c r="V10" i="20"/>
  <c r="L11" i="20"/>
  <c r="N11" i="20"/>
  <c r="U11" i="20"/>
  <c r="V11" i="20"/>
  <c r="L12" i="20"/>
  <c r="N12" i="20"/>
  <c r="U12" i="20"/>
  <c r="V12" i="20"/>
  <c r="L13" i="20"/>
  <c r="N13" i="20"/>
  <c r="U13" i="20"/>
  <c r="V13" i="20"/>
  <c r="L14" i="20"/>
  <c r="N14" i="20"/>
  <c r="U14" i="20"/>
  <c r="V14" i="20"/>
  <c r="L15" i="20"/>
  <c r="N15" i="20"/>
  <c r="U15" i="20"/>
  <c r="V15" i="20"/>
  <c r="L16" i="20"/>
  <c r="N16" i="20"/>
  <c r="U16" i="20"/>
  <c r="V16" i="20"/>
  <c r="L17" i="20"/>
  <c r="N17" i="20"/>
  <c r="U17" i="20"/>
  <c r="V17" i="20"/>
  <c r="L18" i="20"/>
  <c r="N18" i="20"/>
  <c r="U18" i="20"/>
  <c r="V18" i="20"/>
  <c r="L19" i="20"/>
  <c r="N19" i="20"/>
  <c r="U19" i="20"/>
  <c r="V19" i="20"/>
  <c r="L20" i="20"/>
  <c r="N20" i="20"/>
  <c r="U20" i="20"/>
  <c r="V20" i="20"/>
  <c r="L21" i="20"/>
  <c r="N21" i="20"/>
  <c r="U21" i="20"/>
  <c r="V21" i="20"/>
  <c r="L22" i="20"/>
  <c r="N22" i="20"/>
  <c r="U22" i="20"/>
  <c r="V22" i="20"/>
  <c r="L23" i="20"/>
  <c r="N23" i="20"/>
  <c r="U23" i="20"/>
  <c r="V23" i="20"/>
  <c r="L24" i="20"/>
  <c r="N24" i="20"/>
  <c r="U24" i="20"/>
  <c r="V24" i="20"/>
  <c r="L25" i="20"/>
  <c r="N25" i="20"/>
  <c r="U25" i="20"/>
  <c r="V25" i="20"/>
  <c r="L26" i="20"/>
  <c r="N26" i="20"/>
  <c r="U26" i="20"/>
  <c r="V26" i="20"/>
  <c r="L27" i="20"/>
  <c r="N27" i="20"/>
  <c r="U27" i="20"/>
  <c r="V27" i="20"/>
  <c r="L28" i="20"/>
  <c r="N28" i="20"/>
  <c r="U28" i="20"/>
  <c r="V28" i="20"/>
  <c r="L29" i="20"/>
  <c r="N29" i="20"/>
  <c r="U29" i="20"/>
  <c r="V29" i="20"/>
  <c r="L30" i="20"/>
  <c r="N30" i="20"/>
  <c r="U30" i="20"/>
  <c r="V30" i="20"/>
  <c r="L31" i="20"/>
  <c r="N31" i="20"/>
  <c r="U31" i="20"/>
  <c r="V31" i="20"/>
  <c r="L32" i="20"/>
  <c r="N32" i="20"/>
  <c r="U32" i="20"/>
  <c r="V32" i="20"/>
  <c r="L33" i="20"/>
  <c r="N33" i="20"/>
  <c r="U33" i="20"/>
  <c r="V33" i="20"/>
  <c r="L34" i="20"/>
  <c r="N34" i="20"/>
  <c r="U34" i="20"/>
  <c r="V34" i="20"/>
  <c r="L35" i="20"/>
  <c r="N35" i="20"/>
  <c r="U35" i="20"/>
  <c r="V35" i="20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" i="13"/>
  <c r="D4" i="13"/>
  <c r="D5" i="13"/>
  <c r="D6" i="13"/>
  <c r="D7" i="13"/>
  <c r="D8" i="13"/>
  <c r="D9" i="13"/>
  <c r="D10" i="13"/>
  <c r="D11" i="13"/>
  <c r="D2" i="13"/>
  <c r="V72" i="20"/>
  <c r="U72" i="20"/>
  <c r="M72" i="20"/>
  <c r="L72" i="20"/>
  <c r="D72" i="20"/>
  <c r="V71" i="20"/>
  <c r="U71" i="20"/>
  <c r="M71" i="20"/>
  <c r="L71" i="20"/>
  <c r="D71" i="20"/>
  <c r="V70" i="20"/>
  <c r="U70" i="20"/>
  <c r="M70" i="20"/>
  <c r="L70" i="20"/>
  <c r="D70" i="20"/>
  <c r="V69" i="20"/>
  <c r="U69" i="20"/>
  <c r="M69" i="20"/>
  <c r="L69" i="20"/>
  <c r="D69" i="20"/>
  <c r="V68" i="20"/>
  <c r="U68" i="20"/>
  <c r="M68" i="20"/>
  <c r="L68" i="20"/>
  <c r="D68" i="20"/>
  <c r="V67" i="20"/>
  <c r="U67" i="20"/>
  <c r="M67" i="20"/>
  <c r="L67" i="20"/>
  <c r="D67" i="20"/>
  <c r="V66" i="20"/>
  <c r="U66" i="20"/>
  <c r="M66" i="20"/>
  <c r="L66" i="20"/>
  <c r="D66" i="20"/>
  <c r="V65" i="20"/>
  <c r="U65" i="20"/>
  <c r="M65" i="20"/>
  <c r="L65" i="20"/>
  <c r="D65" i="20"/>
  <c r="V64" i="20"/>
  <c r="U64" i="20"/>
  <c r="M64" i="20"/>
  <c r="L64" i="20"/>
  <c r="D64" i="20"/>
  <c r="V63" i="20"/>
  <c r="U63" i="20"/>
  <c r="M63" i="20"/>
  <c r="L63" i="20"/>
  <c r="D63" i="20"/>
  <c r="V62" i="20"/>
  <c r="U62" i="20"/>
  <c r="M62" i="20"/>
  <c r="L62" i="20"/>
  <c r="D62" i="20"/>
  <c r="V61" i="20"/>
  <c r="U61" i="20"/>
  <c r="M61" i="20"/>
  <c r="L61" i="20"/>
  <c r="D61" i="20"/>
  <c r="V60" i="20"/>
  <c r="U60" i="20"/>
  <c r="M60" i="20"/>
  <c r="L60" i="20"/>
  <c r="D60" i="20"/>
  <c r="V59" i="20"/>
  <c r="U59" i="20"/>
  <c r="M59" i="20"/>
  <c r="L59" i="20"/>
  <c r="D59" i="20"/>
  <c r="V58" i="20"/>
  <c r="U58" i="20"/>
  <c r="M58" i="20"/>
  <c r="L58" i="20"/>
  <c r="D58" i="20"/>
  <c r="V57" i="20"/>
  <c r="U57" i="20"/>
  <c r="M57" i="20"/>
  <c r="L57" i="20"/>
  <c r="D57" i="20"/>
  <c r="V56" i="20"/>
  <c r="U56" i="20"/>
  <c r="M56" i="20"/>
  <c r="L56" i="20"/>
  <c r="D56" i="20"/>
  <c r="V55" i="20"/>
  <c r="U55" i="20"/>
  <c r="M55" i="20"/>
  <c r="L55" i="20"/>
  <c r="D55" i="20"/>
  <c r="V54" i="20"/>
  <c r="U54" i="20"/>
  <c r="M54" i="20"/>
  <c r="L54" i="20"/>
  <c r="D54" i="20"/>
  <c r="V53" i="20"/>
  <c r="U53" i="20"/>
  <c r="M53" i="20"/>
  <c r="L53" i="20"/>
  <c r="D53" i="20"/>
  <c r="V52" i="20"/>
  <c r="U52" i="20"/>
  <c r="M52" i="20"/>
  <c r="L52" i="20"/>
  <c r="D52" i="20"/>
  <c r="V51" i="20"/>
  <c r="U51" i="20"/>
  <c r="M51" i="20"/>
  <c r="L51" i="20"/>
  <c r="D51" i="20"/>
  <c r="V50" i="20"/>
  <c r="U50" i="20"/>
  <c r="M50" i="20"/>
  <c r="L50" i="20"/>
  <c r="D50" i="20"/>
  <c r="V49" i="20"/>
  <c r="U49" i="20"/>
  <c r="M49" i="20"/>
  <c r="L49" i="20"/>
  <c r="D49" i="20"/>
  <c r="V48" i="20"/>
  <c r="U48" i="20"/>
  <c r="M48" i="20"/>
  <c r="L48" i="20"/>
  <c r="D48" i="20"/>
  <c r="V47" i="20"/>
  <c r="U47" i="20"/>
  <c r="M47" i="20"/>
  <c r="L47" i="20"/>
  <c r="D47" i="20"/>
  <c r="V46" i="20"/>
  <c r="U46" i="20"/>
  <c r="M46" i="20"/>
  <c r="L46" i="20"/>
  <c r="D46" i="20"/>
  <c r="V45" i="20"/>
  <c r="U45" i="20"/>
  <c r="M45" i="20"/>
  <c r="L45" i="20"/>
  <c r="D45" i="20"/>
  <c r="V44" i="20"/>
  <c r="U44" i="20"/>
  <c r="M44" i="20"/>
  <c r="L44" i="20"/>
  <c r="D44" i="20"/>
  <c r="V43" i="20"/>
  <c r="U43" i="20"/>
  <c r="M43" i="20"/>
  <c r="L43" i="20"/>
  <c r="D43" i="20"/>
  <c r="V42" i="20"/>
  <c r="U42" i="20"/>
  <c r="M42" i="20"/>
  <c r="L42" i="20"/>
  <c r="D42" i="20"/>
  <c r="V41" i="20"/>
  <c r="U41" i="20"/>
  <c r="M41" i="20"/>
  <c r="L41" i="20"/>
  <c r="D41" i="20"/>
  <c r="V40" i="20"/>
  <c r="U40" i="20"/>
  <c r="M40" i="20"/>
  <c r="L40" i="20"/>
  <c r="D40" i="20"/>
  <c r="V39" i="20"/>
  <c r="U39" i="20"/>
  <c r="M39" i="20"/>
  <c r="L39" i="20"/>
  <c r="D39" i="20"/>
  <c r="B14" i="20"/>
  <c r="Z49" i="20"/>
  <c r="Z42" i="20"/>
  <c r="AG51" i="22" l="1"/>
  <c r="M5" i="20"/>
  <c r="AB59" i="20"/>
  <c r="AC59" i="20"/>
  <c r="AC60" i="20"/>
  <c r="AB60" i="20"/>
  <c r="AC61" i="20"/>
  <c r="AB61" i="20"/>
  <c r="AB62" i="20"/>
  <c r="AC62" i="20"/>
  <c r="M4" i="20"/>
  <c r="AA41" i="20" s="1"/>
  <c r="M3" i="20"/>
  <c r="AA40" i="20" s="1"/>
  <c r="O5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M35" i="20"/>
  <c r="M34" i="20"/>
  <c r="M33" i="20"/>
  <c r="M32" i="20"/>
  <c r="M31" i="20"/>
  <c r="M30" i="20"/>
  <c r="M29" i="20"/>
  <c r="M28" i="20"/>
  <c r="M27" i="20"/>
  <c r="M26" i="20"/>
  <c r="M25" i="20"/>
  <c r="AA62" i="20" s="1"/>
  <c r="M24" i="20"/>
  <c r="AA61" i="20" s="1"/>
  <c r="M23" i="20"/>
  <c r="AA60" i="20" s="1"/>
  <c r="M22" i="20"/>
  <c r="AA59" i="20" s="1"/>
  <c r="M21" i="20"/>
  <c r="AA58" i="20" s="1"/>
  <c r="M20" i="20"/>
  <c r="AA57" i="20" s="1"/>
  <c r="M19" i="20"/>
  <c r="AA56" i="20" s="1"/>
  <c r="M18" i="20"/>
  <c r="AA55" i="20" s="1"/>
  <c r="M17" i="20"/>
  <c r="AA54" i="20" s="1"/>
  <c r="M16" i="20"/>
  <c r="AA53" i="20" s="1"/>
  <c r="M15" i="20"/>
  <c r="AA52" i="20" s="1"/>
  <c r="M14" i="20"/>
  <c r="AA51" i="20" s="1"/>
  <c r="M13" i="20"/>
  <c r="AA50" i="20" s="1"/>
  <c r="O11" i="20"/>
  <c r="O10" i="20"/>
  <c r="O9" i="20"/>
  <c r="M12" i="20"/>
  <c r="AA49" i="20" s="1"/>
  <c r="M11" i="20"/>
  <c r="AA48" i="20" s="1"/>
  <c r="M10" i="20"/>
  <c r="AA47" i="20" s="1"/>
  <c r="M9" i="20"/>
  <c r="AA46" i="20" s="1"/>
  <c r="O8" i="20"/>
  <c r="O7" i="20"/>
  <c r="O6" i="20"/>
  <c r="O4" i="20"/>
  <c r="O3" i="20"/>
  <c r="O2" i="20"/>
  <c r="M8" i="20"/>
  <c r="AA45" i="20" s="1"/>
  <c r="M7" i="20"/>
  <c r="AA44" i="20" s="1"/>
  <c r="M6" i="20"/>
  <c r="AA43" i="20" s="1"/>
  <c r="AA42" i="20"/>
  <c r="AC40" i="20"/>
  <c r="AB40" i="20"/>
  <c r="AC42" i="20"/>
  <c r="AB42" i="20"/>
  <c r="AC44" i="20"/>
  <c r="AB44" i="20"/>
  <c r="AC46" i="20"/>
  <c r="AB46" i="20"/>
  <c r="AC48" i="20"/>
  <c r="AB48" i="20"/>
  <c r="AB49" i="20"/>
  <c r="AC49" i="20"/>
  <c r="AC50" i="20"/>
  <c r="AB50" i="20"/>
  <c r="AB51" i="20"/>
  <c r="AC51" i="20"/>
  <c r="AC53" i="20"/>
  <c r="AB53" i="20"/>
  <c r="AC55" i="20"/>
  <c r="AB55" i="20"/>
  <c r="AC57" i="20"/>
  <c r="AB57" i="20"/>
  <c r="AC39" i="20"/>
  <c r="AB39" i="20"/>
  <c r="AC41" i="20"/>
  <c r="AB41" i="20"/>
  <c r="AB43" i="20"/>
  <c r="AC43" i="20"/>
  <c r="AB45" i="20"/>
  <c r="AC45" i="20"/>
  <c r="AB47" i="20"/>
  <c r="AC47" i="20"/>
  <c r="AB52" i="20"/>
  <c r="AC52" i="20"/>
  <c r="AB54" i="20"/>
  <c r="AC54" i="20"/>
  <c r="AB56" i="20"/>
  <c r="AC56" i="20"/>
  <c r="AB58" i="20"/>
  <c r="AC58" i="20"/>
  <c r="B16" i="19"/>
  <c r="AG51" i="20" l="1"/>
  <c r="Q42" i="19"/>
  <c r="R42" i="19"/>
  <c r="Q43" i="19"/>
  <c r="R43" i="19"/>
  <c r="Q44" i="19"/>
  <c r="R44" i="19"/>
  <c r="J42" i="19"/>
  <c r="K42" i="19"/>
  <c r="J43" i="19"/>
  <c r="K43" i="19"/>
  <c r="J44" i="19"/>
  <c r="K44" i="19"/>
  <c r="Q19" i="19"/>
  <c r="R19" i="19"/>
  <c r="Q20" i="19"/>
  <c r="R20" i="19"/>
  <c r="Q21" i="19"/>
  <c r="R21" i="19"/>
  <c r="J19" i="19"/>
  <c r="K19" i="19"/>
  <c r="J20" i="19"/>
  <c r="K20" i="19"/>
  <c r="J21" i="19"/>
  <c r="K21" i="19"/>
  <c r="J15" i="19"/>
  <c r="K15" i="19"/>
  <c r="J16" i="19"/>
  <c r="K16" i="19"/>
  <c r="J17" i="19"/>
  <c r="K17" i="19"/>
  <c r="J18" i="19"/>
  <c r="K18" i="19"/>
  <c r="R41" i="19"/>
  <c r="Q41" i="19"/>
  <c r="K41" i="19"/>
  <c r="J41" i="19"/>
  <c r="R40" i="19"/>
  <c r="Q40" i="19"/>
  <c r="K40" i="19"/>
  <c r="J40" i="19"/>
  <c r="R39" i="19"/>
  <c r="Q39" i="19"/>
  <c r="K39" i="19"/>
  <c r="J39" i="19"/>
  <c r="R38" i="19"/>
  <c r="Q38" i="19"/>
  <c r="K38" i="19"/>
  <c r="J38" i="19"/>
  <c r="R37" i="19"/>
  <c r="Q37" i="19"/>
  <c r="K37" i="19"/>
  <c r="J37" i="19"/>
  <c r="R36" i="19"/>
  <c r="Q36" i="19"/>
  <c r="K36" i="19"/>
  <c r="J36" i="19"/>
  <c r="R35" i="19"/>
  <c r="Q35" i="19"/>
  <c r="K35" i="19"/>
  <c r="J35" i="19"/>
  <c r="R34" i="19"/>
  <c r="Q34" i="19"/>
  <c r="K34" i="19"/>
  <c r="J34" i="19"/>
  <c r="R33" i="19"/>
  <c r="Q33" i="19"/>
  <c r="K33" i="19"/>
  <c r="J33" i="19"/>
  <c r="R32" i="19"/>
  <c r="Q32" i="19"/>
  <c r="K32" i="19"/>
  <c r="J32" i="19"/>
  <c r="R31" i="19"/>
  <c r="Q31" i="19"/>
  <c r="K31" i="19"/>
  <c r="J31" i="19"/>
  <c r="R30" i="19"/>
  <c r="Q30" i="19"/>
  <c r="K30" i="19"/>
  <c r="J30" i="19"/>
  <c r="R29" i="19"/>
  <c r="Q29" i="19"/>
  <c r="K29" i="19"/>
  <c r="J29" i="19"/>
  <c r="R28" i="19"/>
  <c r="Q28" i="19"/>
  <c r="K28" i="19"/>
  <c r="J28" i="19"/>
  <c r="R27" i="19"/>
  <c r="Q27" i="19"/>
  <c r="K27" i="19"/>
  <c r="J27" i="19"/>
  <c r="R26" i="19"/>
  <c r="Q26" i="19"/>
  <c r="K26" i="19"/>
  <c r="J26" i="19"/>
  <c r="R25" i="19"/>
  <c r="Q25" i="19"/>
  <c r="K25" i="19"/>
  <c r="J25" i="19"/>
  <c r="R18" i="19"/>
  <c r="Q18" i="19"/>
  <c r="R17" i="19"/>
  <c r="Q17" i="19"/>
  <c r="R16" i="19"/>
  <c r="Q16" i="19"/>
  <c r="R15" i="19"/>
  <c r="Q15" i="19"/>
  <c r="B15" i="19"/>
  <c r="R14" i="19"/>
  <c r="Q14" i="19"/>
  <c r="K14" i="19"/>
  <c r="J14" i="19"/>
  <c r="B14" i="19"/>
  <c r="R13" i="19"/>
  <c r="Q13" i="19"/>
  <c r="K13" i="19"/>
  <c r="J13" i="19"/>
  <c r="R12" i="19"/>
  <c r="Q12" i="19"/>
  <c r="K12" i="19"/>
  <c r="J12" i="19"/>
  <c r="R11" i="19"/>
  <c r="Q11" i="19"/>
  <c r="K11" i="19"/>
  <c r="J11" i="19"/>
  <c r="R10" i="19"/>
  <c r="Q10" i="19"/>
  <c r="K10" i="19"/>
  <c r="J10" i="19"/>
  <c r="R9" i="19"/>
  <c r="Q9" i="19"/>
  <c r="K9" i="19"/>
  <c r="J9" i="19"/>
  <c r="R8" i="19"/>
  <c r="Q8" i="19"/>
  <c r="K8" i="19"/>
  <c r="J8" i="19"/>
  <c r="R7" i="19"/>
  <c r="Q7" i="19"/>
  <c r="K7" i="19"/>
  <c r="J7" i="19"/>
  <c r="R6" i="19"/>
  <c r="Q6" i="19"/>
  <c r="K6" i="19"/>
  <c r="J6" i="19"/>
  <c r="R5" i="19"/>
  <c r="Q5" i="19"/>
  <c r="K5" i="19"/>
  <c r="J5" i="19"/>
  <c r="R4" i="19"/>
  <c r="Q4" i="19"/>
  <c r="K4" i="19"/>
  <c r="J4" i="19"/>
  <c r="R3" i="19"/>
  <c r="Q3" i="19"/>
  <c r="K3" i="19"/>
  <c r="J3" i="19"/>
  <c r="R2" i="19"/>
  <c r="Q2" i="19"/>
  <c r="K2" i="19"/>
  <c r="J2" i="19"/>
  <c r="L3" i="16" l="1"/>
  <c r="L4" i="16"/>
  <c r="L5" i="16"/>
  <c r="L6" i="16"/>
  <c r="M6" i="16" s="1"/>
  <c r="L7" i="16"/>
  <c r="L8" i="16"/>
  <c r="L9" i="16"/>
  <c r="L10" i="16"/>
  <c r="M10" i="16" s="1"/>
  <c r="L11" i="16"/>
  <c r="L12" i="16"/>
  <c r="L13" i="16"/>
  <c r="L14" i="16"/>
  <c r="M14" i="16" s="1"/>
  <c r="L15" i="16"/>
  <c r="L16" i="16"/>
  <c r="L17" i="16"/>
  <c r="L18" i="16"/>
  <c r="M18" i="16" s="1"/>
  <c r="L19" i="16"/>
  <c r="L20" i="16"/>
  <c r="L21" i="16"/>
  <c r="L22" i="16"/>
  <c r="M22" i="16" s="1"/>
  <c r="L23" i="16"/>
  <c r="L24" i="16"/>
  <c r="L25" i="16"/>
  <c r="L26" i="16"/>
  <c r="M26" i="16" s="1"/>
  <c r="L27" i="16"/>
  <c r="L28" i="16"/>
  <c r="L29" i="16"/>
  <c r="L30" i="16"/>
  <c r="M30" i="16" s="1"/>
  <c r="L31" i="16"/>
  <c r="L32" i="16"/>
  <c r="L33" i="16"/>
  <c r="L34" i="16"/>
  <c r="M34" i="16" s="1"/>
  <c r="L35" i="16"/>
  <c r="M3" i="16"/>
  <c r="M4" i="16"/>
  <c r="M5" i="16"/>
  <c r="M7" i="16"/>
  <c r="M8" i="16"/>
  <c r="M9" i="16"/>
  <c r="M11" i="16"/>
  <c r="M12" i="16"/>
  <c r="M13" i="16"/>
  <c r="M15" i="16"/>
  <c r="M16" i="16"/>
  <c r="M17" i="16"/>
  <c r="M19" i="16"/>
  <c r="M20" i="16"/>
  <c r="M21" i="16"/>
  <c r="M23" i="16"/>
  <c r="M24" i="16"/>
  <c r="M25" i="16"/>
  <c r="M27" i="16"/>
  <c r="M28" i="16"/>
  <c r="M29" i="16"/>
  <c r="M31" i="16"/>
  <c r="M32" i="16"/>
  <c r="M33" i="16"/>
  <c r="M35" i="16"/>
  <c r="N3" i="16"/>
  <c r="N4" i="16"/>
  <c r="N5" i="16"/>
  <c r="N6" i="16"/>
  <c r="O6" i="16" s="1"/>
  <c r="N7" i="16"/>
  <c r="N8" i="16"/>
  <c r="N9" i="16"/>
  <c r="N10" i="16"/>
  <c r="O10" i="16" s="1"/>
  <c r="N11" i="16"/>
  <c r="N12" i="16"/>
  <c r="N13" i="16"/>
  <c r="N14" i="16"/>
  <c r="O14" i="16" s="1"/>
  <c r="N15" i="16"/>
  <c r="N16" i="16"/>
  <c r="N17" i="16"/>
  <c r="N18" i="16"/>
  <c r="O18" i="16" s="1"/>
  <c r="N19" i="16"/>
  <c r="N20" i="16"/>
  <c r="O20" i="16" s="1"/>
  <c r="N21" i="16"/>
  <c r="N22" i="16"/>
  <c r="O22" i="16" s="1"/>
  <c r="N23" i="16"/>
  <c r="N24" i="16"/>
  <c r="N25" i="16"/>
  <c r="N26" i="16"/>
  <c r="O26" i="16" s="1"/>
  <c r="N27" i="16"/>
  <c r="N28" i="16"/>
  <c r="N29" i="16"/>
  <c r="N30" i="16"/>
  <c r="O30" i="16" s="1"/>
  <c r="N31" i="16"/>
  <c r="N32" i="16"/>
  <c r="N33" i="16"/>
  <c r="N34" i="16"/>
  <c r="O34" i="16" s="1"/>
  <c r="N35" i="16"/>
  <c r="O3" i="16"/>
  <c r="O4" i="16"/>
  <c r="O5" i="16"/>
  <c r="O7" i="16"/>
  <c r="O8" i="16"/>
  <c r="O9" i="16"/>
  <c r="O11" i="16"/>
  <c r="O12" i="16"/>
  <c r="O13" i="16"/>
  <c r="O15" i="16"/>
  <c r="O16" i="16"/>
  <c r="O17" i="16"/>
  <c r="O19" i="16"/>
  <c r="O21" i="16"/>
  <c r="O23" i="16"/>
  <c r="O24" i="16"/>
  <c r="O25" i="16"/>
  <c r="O27" i="16"/>
  <c r="O28" i="16"/>
  <c r="O29" i="16"/>
  <c r="O31" i="16"/>
  <c r="O32" i="16"/>
  <c r="O33" i="16"/>
  <c r="O35" i="16"/>
  <c r="J7" i="17" l="1"/>
  <c r="K7" i="17"/>
  <c r="J8" i="17"/>
  <c r="K8" i="17"/>
  <c r="B16" i="17" l="1"/>
  <c r="B15" i="17"/>
  <c r="R44" i="17"/>
  <c r="Q44" i="17"/>
  <c r="K44" i="17"/>
  <c r="J44" i="17"/>
  <c r="R43" i="17"/>
  <c r="Q43" i="17"/>
  <c r="K43" i="17"/>
  <c r="J43" i="17"/>
  <c r="R42" i="17"/>
  <c r="Q42" i="17"/>
  <c r="K42" i="17"/>
  <c r="J42" i="17"/>
  <c r="R41" i="17"/>
  <c r="Q41" i="17"/>
  <c r="K41" i="17"/>
  <c r="J41" i="17"/>
  <c r="R40" i="17"/>
  <c r="Q40" i="17"/>
  <c r="K40" i="17"/>
  <c r="J40" i="17"/>
  <c r="R39" i="17"/>
  <c r="Q39" i="17"/>
  <c r="K39" i="17"/>
  <c r="J39" i="17"/>
  <c r="R38" i="17"/>
  <c r="Q38" i="17"/>
  <c r="K38" i="17"/>
  <c r="J38" i="17"/>
  <c r="R37" i="17"/>
  <c r="Q37" i="17"/>
  <c r="K37" i="17"/>
  <c r="J37" i="17"/>
  <c r="R36" i="17"/>
  <c r="Q36" i="17"/>
  <c r="K36" i="17"/>
  <c r="J36" i="17"/>
  <c r="R35" i="17"/>
  <c r="Q35" i="17"/>
  <c r="K35" i="17"/>
  <c r="J35" i="17"/>
  <c r="R34" i="17"/>
  <c r="Q34" i="17"/>
  <c r="K34" i="17"/>
  <c r="J34" i="17"/>
  <c r="R33" i="17"/>
  <c r="Q33" i="17"/>
  <c r="K33" i="17"/>
  <c r="J33" i="17"/>
  <c r="R32" i="17"/>
  <c r="Q32" i="17"/>
  <c r="K32" i="17"/>
  <c r="J32" i="17"/>
  <c r="R31" i="17"/>
  <c r="Q31" i="17"/>
  <c r="K31" i="17"/>
  <c r="J31" i="17"/>
  <c r="R30" i="17"/>
  <c r="Q30" i="17"/>
  <c r="K30" i="17"/>
  <c r="J30" i="17"/>
  <c r="R29" i="17"/>
  <c r="Q29" i="17"/>
  <c r="K29" i="17"/>
  <c r="J29" i="17"/>
  <c r="R28" i="17"/>
  <c r="Q28" i="17"/>
  <c r="K28" i="17"/>
  <c r="J28" i="17"/>
  <c r="R27" i="17"/>
  <c r="Q27" i="17"/>
  <c r="K27" i="17"/>
  <c r="J27" i="17"/>
  <c r="R26" i="17"/>
  <c r="Q26" i="17"/>
  <c r="K26" i="17"/>
  <c r="J26" i="17"/>
  <c r="R25" i="17"/>
  <c r="Q25" i="17"/>
  <c r="K25" i="17"/>
  <c r="J25" i="17"/>
  <c r="R21" i="17"/>
  <c r="Q21" i="17"/>
  <c r="K21" i="17"/>
  <c r="J21" i="17"/>
  <c r="R20" i="17"/>
  <c r="Q20" i="17"/>
  <c r="K20" i="17"/>
  <c r="J20" i="17"/>
  <c r="R19" i="17"/>
  <c r="Q19" i="17"/>
  <c r="K19" i="17"/>
  <c r="J19" i="17"/>
  <c r="R18" i="17"/>
  <c r="Q18" i="17"/>
  <c r="K18" i="17"/>
  <c r="J18" i="17"/>
  <c r="R17" i="17"/>
  <c r="Q17" i="17"/>
  <c r="K17" i="17"/>
  <c r="J17" i="17"/>
  <c r="R16" i="17"/>
  <c r="Q16" i="17"/>
  <c r="K16" i="17"/>
  <c r="J16" i="17"/>
  <c r="R15" i="17"/>
  <c r="Q15" i="17"/>
  <c r="K15" i="17"/>
  <c r="J15" i="17"/>
  <c r="R14" i="17"/>
  <c r="Q14" i="17"/>
  <c r="K14" i="17"/>
  <c r="J14" i="17"/>
  <c r="B14" i="17"/>
  <c r="R13" i="17"/>
  <c r="Q13" i="17"/>
  <c r="K13" i="17"/>
  <c r="J13" i="17"/>
  <c r="R12" i="17"/>
  <c r="Q12" i="17"/>
  <c r="K12" i="17"/>
  <c r="J12" i="17"/>
  <c r="R11" i="17"/>
  <c r="Q11" i="17"/>
  <c r="K11" i="17"/>
  <c r="J11" i="17"/>
  <c r="R10" i="17"/>
  <c r="Q10" i="17"/>
  <c r="K10" i="17"/>
  <c r="J10" i="17"/>
  <c r="R9" i="17"/>
  <c r="Q9" i="17"/>
  <c r="K9" i="17"/>
  <c r="J9" i="17"/>
  <c r="R8" i="17"/>
  <c r="Q8" i="17"/>
  <c r="R7" i="17"/>
  <c r="Q7" i="17"/>
  <c r="R6" i="17"/>
  <c r="Q6" i="17"/>
  <c r="K6" i="17"/>
  <c r="J6" i="17"/>
  <c r="R5" i="17"/>
  <c r="Q5" i="17"/>
  <c r="K5" i="17"/>
  <c r="J5" i="17"/>
  <c r="R4" i="17"/>
  <c r="Q4" i="17"/>
  <c r="K4" i="17"/>
  <c r="J4" i="17"/>
  <c r="R3" i="17"/>
  <c r="Q3" i="17"/>
  <c r="K3" i="17"/>
  <c r="J3" i="17"/>
  <c r="R2" i="17"/>
  <c r="Q2" i="17"/>
  <c r="K2" i="17"/>
  <c r="J2" i="17"/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2" i="13"/>
  <c r="V72" i="16" l="1"/>
  <c r="U72" i="16"/>
  <c r="M72" i="16"/>
  <c r="L72" i="16"/>
  <c r="V71" i="16"/>
  <c r="U71" i="16"/>
  <c r="M71" i="16"/>
  <c r="L71" i="16"/>
  <c r="V70" i="16"/>
  <c r="U70" i="16"/>
  <c r="M70" i="16"/>
  <c r="L70" i="16"/>
  <c r="V69" i="16"/>
  <c r="U69" i="16"/>
  <c r="M69" i="16"/>
  <c r="L69" i="16"/>
  <c r="V68" i="16"/>
  <c r="U68" i="16"/>
  <c r="M68" i="16"/>
  <c r="L68" i="16"/>
  <c r="V67" i="16"/>
  <c r="U67" i="16"/>
  <c r="M67" i="16"/>
  <c r="L67" i="16"/>
  <c r="V66" i="16"/>
  <c r="U66" i="16"/>
  <c r="M66" i="16"/>
  <c r="L66" i="16"/>
  <c r="V65" i="16"/>
  <c r="U65" i="16"/>
  <c r="M65" i="16"/>
  <c r="L65" i="16"/>
  <c r="V64" i="16"/>
  <c r="U64" i="16"/>
  <c r="M64" i="16"/>
  <c r="L64" i="16"/>
  <c r="V63" i="16"/>
  <c r="U63" i="16"/>
  <c r="M63" i="16"/>
  <c r="L63" i="16"/>
  <c r="V62" i="16"/>
  <c r="U62" i="16"/>
  <c r="M62" i="16"/>
  <c r="L62" i="16"/>
  <c r="V61" i="16"/>
  <c r="U61" i="16"/>
  <c r="M61" i="16"/>
  <c r="L61" i="16"/>
  <c r="V60" i="16"/>
  <c r="U60" i="16"/>
  <c r="M60" i="16"/>
  <c r="L60" i="16"/>
  <c r="V59" i="16"/>
  <c r="U59" i="16"/>
  <c r="M59" i="16"/>
  <c r="L59" i="16"/>
  <c r="V58" i="16"/>
  <c r="U58" i="16"/>
  <c r="M58" i="16"/>
  <c r="L58" i="16"/>
  <c r="V57" i="16"/>
  <c r="U57" i="16"/>
  <c r="M57" i="16"/>
  <c r="L57" i="16"/>
  <c r="V56" i="16"/>
  <c r="U56" i="16"/>
  <c r="M56" i="16"/>
  <c r="L56" i="16"/>
  <c r="V55" i="16"/>
  <c r="U55" i="16"/>
  <c r="M55" i="16"/>
  <c r="L55" i="16"/>
  <c r="V54" i="16"/>
  <c r="U54" i="16"/>
  <c r="M54" i="16"/>
  <c r="L54" i="16"/>
  <c r="V53" i="16"/>
  <c r="U53" i="16"/>
  <c r="M53" i="16"/>
  <c r="L53" i="16"/>
  <c r="V52" i="16"/>
  <c r="U52" i="16"/>
  <c r="M52" i="16"/>
  <c r="L52" i="16"/>
  <c r="V51" i="16"/>
  <c r="U51" i="16"/>
  <c r="M51" i="16"/>
  <c r="L51" i="16"/>
  <c r="V50" i="16"/>
  <c r="U50" i="16"/>
  <c r="M50" i="16"/>
  <c r="L50" i="16"/>
  <c r="V49" i="16"/>
  <c r="U49" i="16"/>
  <c r="M49" i="16"/>
  <c r="L49" i="16"/>
  <c r="V48" i="16"/>
  <c r="U48" i="16"/>
  <c r="M48" i="16"/>
  <c r="L48" i="16"/>
  <c r="V47" i="16"/>
  <c r="U47" i="16"/>
  <c r="M47" i="16"/>
  <c r="L47" i="16"/>
  <c r="V46" i="16"/>
  <c r="U46" i="16"/>
  <c r="M46" i="16"/>
  <c r="L46" i="16"/>
  <c r="V45" i="16"/>
  <c r="U45" i="16"/>
  <c r="M45" i="16"/>
  <c r="L45" i="16"/>
  <c r="V44" i="16"/>
  <c r="U44" i="16"/>
  <c r="M44" i="16"/>
  <c r="L44" i="16"/>
  <c r="V43" i="16"/>
  <c r="U43" i="16"/>
  <c r="M43" i="16"/>
  <c r="L43" i="16"/>
  <c r="V42" i="16"/>
  <c r="U42" i="16"/>
  <c r="M42" i="16"/>
  <c r="L42" i="16"/>
  <c r="V41" i="16"/>
  <c r="U41" i="16"/>
  <c r="M41" i="16"/>
  <c r="L41" i="16"/>
  <c r="V40" i="16"/>
  <c r="U40" i="16"/>
  <c r="M40" i="16"/>
  <c r="L40" i="16"/>
  <c r="V39" i="16"/>
  <c r="U39" i="16"/>
  <c r="M39" i="16"/>
  <c r="L39" i="16"/>
  <c r="V35" i="16"/>
  <c r="U35" i="16"/>
  <c r="V34" i="16"/>
  <c r="U34" i="16"/>
  <c r="V33" i="16"/>
  <c r="U33" i="16"/>
  <c r="V32" i="16"/>
  <c r="U32" i="16"/>
  <c r="V31" i="16"/>
  <c r="U31" i="16"/>
  <c r="V30" i="16"/>
  <c r="U30" i="16"/>
  <c r="V29" i="16"/>
  <c r="U29" i="16"/>
  <c r="V28" i="16"/>
  <c r="U28" i="16"/>
  <c r="V27" i="16"/>
  <c r="U27" i="16"/>
  <c r="V26" i="16"/>
  <c r="U26" i="16"/>
  <c r="V25" i="16"/>
  <c r="U25" i="16"/>
  <c r="V24" i="16"/>
  <c r="U24" i="16"/>
  <c r="V23" i="16"/>
  <c r="U23" i="16"/>
  <c r="V22" i="16"/>
  <c r="U22" i="16"/>
  <c r="V21" i="16"/>
  <c r="U21" i="16"/>
  <c r="Z58" i="16"/>
  <c r="V20" i="16"/>
  <c r="U20" i="16"/>
  <c r="Z57" i="16"/>
  <c r="AC57" i="16" s="1"/>
  <c r="V19" i="16"/>
  <c r="U19" i="16"/>
  <c r="Z56" i="16"/>
  <c r="V18" i="16"/>
  <c r="U18" i="16"/>
  <c r="Z55" i="16"/>
  <c r="V17" i="16"/>
  <c r="U17" i="16"/>
  <c r="Z54" i="16"/>
  <c r="V16" i="16"/>
  <c r="U16" i="16"/>
  <c r="Z53" i="16"/>
  <c r="AC53" i="16" s="1"/>
  <c r="V15" i="16"/>
  <c r="U15" i="16"/>
  <c r="Z52" i="16"/>
  <c r="V14" i="16"/>
  <c r="U14" i="16"/>
  <c r="Z51" i="16"/>
  <c r="B14" i="16"/>
  <c r="V13" i="16"/>
  <c r="U13" i="16"/>
  <c r="Z50" i="16"/>
  <c r="V12" i="16"/>
  <c r="U12" i="16"/>
  <c r="Z49" i="16"/>
  <c r="V11" i="16"/>
  <c r="U11" i="16"/>
  <c r="Z48" i="16"/>
  <c r="V10" i="16"/>
  <c r="U10" i="16"/>
  <c r="Z47" i="16"/>
  <c r="V9" i="16"/>
  <c r="U9" i="16"/>
  <c r="Z46" i="16"/>
  <c r="V8" i="16"/>
  <c r="U8" i="16"/>
  <c r="Z45" i="16"/>
  <c r="V7" i="16"/>
  <c r="U7" i="16"/>
  <c r="Z44" i="16"/>
  <c r="V6" i="16"/>
  <c r="U6" i="16"/>
  <c r="Z43" i="16"/>
  <c r="V5" i="16"/>
  <c r="U5" i="16"/>
  <c r="Z42" i="16"/>
  <c r="V4" i="16"/>
  <c r="U4" i="16"/>
  <c r="Z41" i="16"/>
  <c r="V3" i="16"/>
  <c r="U3" i="16"/>
  <c r="Z40" i="16"/>
  <c r="V2" i="16"/>
  <c r="U2" i="16"/>
  <c r="N2" i="16"/>
  <c r="L2" i="16"/>
  <c r="Z39" i="16"/>
  <c r="AA52" i="16" l="1"/>
  <c r="AA56" i="16"/>
  <c r="O2" i="16"/>
  <c r="M2" i="16"/>
  <c r="AA39" i="16" s="1"/>
  <c r="AA43" i="16"/>
  <c r="AA47" i="16"/>
  <c r="AB39" i="16"/>
  <c r="AC39" i="16"/>
  <c r="AB43" i="16"/>
  <c r="AC43" i="16"/>
  <c r="AB45" i="16"/>
  <c r="AC45" i="16"/>
  <c r="AB51" i="16"/>
  <c r="AC51" i="16"/>
  <c r="AC55" i="16"/>
  <c r="AB55" i="16"/>
  <c r="AB40" i="16"/>
  <c r="AC40" i="16"/>
  <c r="AB42" i="16"/>
  <c r="AC42" i="16"/>
  <c r="AB44" i="16"/>
  <c r="AC44" i="16"/>
  <c r="AB46" i="16"/>
  <c r="AC46" i="16"/>
  <c r="AB48" i="16"/>
  <c r="AC48" i="16"/>
  <c r="AC50" i="16"/>
  <c r="AB50" i="16"/>
  <c r="AB41" i="16"/>
  <c r="AC41" i="16"/>
  <c r="AB47" i="16"/>
  <c r="AC47" i="16"/>
  <c r="AB49" i="16"/>
  <c r="AC49" i="16"/>
  <c r="AC52" i="16"/>
  <c r="AB52" i="16"/>
  <c r="AC54" i="16"/>
  <c r="AB54" i="16"/>
  <c r="AC56" i="16"/>
  <c r="AB56" i="16"/>
  <c r="AC58" i="16"/>
  <c r="AB58" i="16"/>
  <c r="AA40" i="16"/>
  <c r="AA57" i="16"/>
  <c r="AA42" i="16"/>
  <c r="AA46" i="16"/>
  <c r="AA50" i="16"/>
  <c r="AA51" i="16"/>
  <c r="AA55" i="16"/>
  <c r="AB53" i="16"/>
  <c r="AB57" i="16"/>
  <c r="AA41" i="16"/>
  <c r="AA45" i="16"/>
  <c r="AA49" i="16"/>
  <c r="AA54" i="16"/>
  <c r="AA58" i="16"/>
  <c r="AA44" i="16"/>
  <c r="AA48" i="16"/>
  <c r="AA53" i="16"/>
  <c r="AG51" i="16" l="1"/>
  <c r="V72" i="13"/>
  <c r="U72" i="13"/>
  <c r="M72" i="13"/>
  <c r="L72" i="13"/>
  <c r="V71" i="13"/>
  <c r="U71" i="13"/>
  <c r="M71" i="13"/>
  <c r="L71" i="13"/>
  <c r="V70" i="13"/>
  <c r="U70" i="13"/>
  <c r="M70" i="13"/>
  <c r="L70" i="13"/>
  <c r="V69" i="13"/>
  <c r="U69" i="13"/>
  <c r="M69" i="13"/>
  <c r="L69" i="13"/>
  <c r="V68" i="13"/>
  <c r="U68" i="13"/>
  <c r="M68" i="13"/>
  <c r="L68" i="13"/>
  <c r="V67" i="13"/>
  <c r="U67" i="13"/>
  <c r="M67" i="13"/>
  <c r="L67" i="13"/>
  <c r="V66" i="13"/>
  <c r="U66" i="13"/>
  <c r="M66" i="13"/>
  <c r="L66" i="13"/>
  <c r="V65" i="13"/>
  <c r="U65" i="13"/>
  <c r="M65" i="13"/>
  <c r="L65" i="13"/>
  <c r="V64" i="13"/>
  <c r="U64" i="13"/>
  <c r="M64" i="13"/>
  <c r="L64" i="13"/>
  <c r="V63" i="13"/>
  <c r="U63" i="13"/>
  <c r="M63" i="13"/>
  <c r="L63" i="13"/>
  <c r="V62" i="13"/>
  <c r="U62" i="13"/>
  <c r="M62" i="13"/>
  <c r="L62" i="13"/>
  <c r="V61" i="13"/>
  <c r="U61" i="13"/>
  <c r="M61" i="13"/>
  <c r="L61" i="13"/>
  <c r="V60" i="13"/>
  <c r="U60" i="13"/>
  <c r="M60" i="13"/>
  <c r="L60" i="13"/>
  <c r="V59" i="13"/>
  <c r="U59" i="13"/>
  <c r="M59" i="13"/>
  <c r="L59" i="13"/>
  <c r="V58" i="13"/>
  <c r="U58" i="13"/>
  <c r="M58" i="13"/>
  <c r="L58" i="13"/>
  <c r="V57" i="13"/>
  <c r="U57" i="13"/>
  <c r="M57" i="13"/>
  <c r="L57" i="13"/>
  <c r="V56" i="13"/>
  <c r="U56" i="13"/>
  <c r="M56" i="13"/>
  <c r="L56" i="13"/>
  <c r="V55" i="13"/>
  <c r="U55" i="13"/>
  <c r="M55" i="13"/>
  <c r="L55" i="13"/>
  <c r="V54" i="13"/>
  <c r="U54" i="13"/>
  <c r="M54" i="13"/>
  <c r="L54" i="13"/>
  <c r="V53" i="13"/>
  <c r="U53" i="13"/>
  <c r="M53" i="13"/>
  <c r="L53" i="13"/>
  <c r="V52" i="13"/>
  <c r="U52" i="13"/>
  <c r="M52" i="13"/>
  <c r="L52" i="13"/>
  <c r="V51" i="13"/>
  <c r="U51" i="13"/>
  <c r="M51" i="13"/>
  <c r="L51" i="13"/>
  <c r="V50" i="13"/>
  <c r="U50" i="13"/>
  <c r="M50" i="13"/>
  <c r="L50" i="13"/>
  <c r="V49" i="13"/>
  <c r="U49" i="13"/>
  <c r="M49" i="13"/>
  <c r="L49" i="13"/>
  <c r="V48" i="13"/>
  <c r="U48" i="13"/>
  <c r="M48" i="13"/>
  <c r="L48" i="13"/>
  <c r="V47" i="13"/>
  <c r="U47" i="13"/>
  <c r="M47" i="13"/>
  <c r="L47" i="13"/>
  <c r="V46" i="13"/>
  <c r="U46" i="13"/>
  <c r="M46" i="13"/>
  <c r="L46" i="13"/>
  <c r="V45" i="13"/>
  <c r="U45" i="13"/>
  <c r="M45" i="13"/>
  <c r="L45" i="13"/>
  <c r="V44" i="13"/>
  <c r="U44" i="13"/>
  <c r="M44" i="13"/>
  <c r="L44" i="13"/>
  <c r="V43" i="13"/>
  <c r="U43" i="13"/>
  <c r="M43" i="13"/>
  <c r="L43" i="13"/>
  <c r="V42" i="13"/>
  <c r="U42" i="13"/>
  <c r="M42" i="13"/>
  <c r="L42" i="13"/>
  <c r="V41" i="13"/>
  <c r="U41" i="13"/>
  <c r="M41" i="13"/>
  <c r="L41" i="13"/>
  <c r="V40" i="13"/>
  <c r="U40" i="13"/>
  <c r="M40" i="13"/>
  <c r="L40" i="13"/>
  <c r="V39" i="13"/>
  <c r="U39" i="13"/>
  <c r="M39" i="13"/>
  <c r="L39" i="13"/>
  <c r="V35" i="13"/>
  <c r="U35" i="13"/>
  <c r="L35" i="13"/>
  <c r="V34" i="13"/>
  <c r="U34" i="13"/>
  <c r="L34" i="13"/>
  <c r="V33" i="13"/>
  <c r="U33" i="13"/>
  <c r="L33" i="13"/>
  <c r="V32" i="13"/>
  <c r="U32" i="13"/>
  <c r="L32" i="13"/>
  <c r="V31" i="13"/>
  <c r="U31" i="13"/>
  <c r="L31" i="13"/>
  <c r="V30" i="13"/>
  <c r="U30" i="13"/>
  <c r="L30" i="13"/>
  <c r="V29" i="13"/>
  <c r="U29" i="13"/>
  <c r="L29" i="13"/>
  <c r="V28" i="13"/>
  <c r="U28" i="13"/>
  <c r="L28" i="13"/>
  <c r="V27" i="13"/>
  <c r="U27" i="13"/>
  <c r="L27" i="13"/>
  <c r="V26" i="13"/>
  <c r="U26" i="13"/>
  <c r="L26" i="13"/>
  <c r="V25" i="13"/>
  <c r="U25" i="13"/>
  <c r="L25" i="13"/>
  <c r="V24" i="13"/>
  <c r="U24" i="13"/>
  <c r="L24" i="13"/>
  <c r="V23" i="13"/>
  <c r="U23" i="13"/>
  <c r="L23" i="13"/>
  <c r="V22" i="13"/>
  <c r="U22" i="13"/>
  <c r="L22" i="13"/>
  <c r="V21" i="13"/>
  <c r="U21" i="13"/>
  <c r="L21" i="13"/>
  <c r="Z58" i="13"/>
  <c r="V20" i="13"/>
  <c r="U20" i="13"/>
  <c r="L20" i="13"/>
  <c r="Z57" i="13"/>
  <c r="V19" i="13"/>
  <c r="U19" i="13"/>
  <c r="L19" i="13"/>
  <c r="Z56" i="13"/>
  <c r="V18" i="13"/>
  <c r="U18" i="13"/>
  <c r="L18" i="13"/>
  <c r="Z55" i="13"/>
  <c r="V17" i="13"/>
  <c r="U17" i="13"/>
  <c r="L17" i="13"/>
  <c r="Z54" i="13"/>
  <c r="B14" i="13"/>
  <c r="V16" i="13"/>
  <c r="U16" i="13"/>
  <c r="L16" i="13"/>
  <c r="Z53" i="13"/>
  <c r="V15" i="13"/>
  <c r="U15" i="13"/>
  <c r="L15" i="13"/>
  <c r="Z52" i="13"/>
  <c r="V14" i="13"/>
  <c r="U14" i="13"/>
  <c r="L14" i="13"/>
  <c r="Z51" i="13"/>
  <c r="V13" i="13"/>
  <c r="U13" i="13"/>
  <c r="L13" i="13"/>
  <c r="Z50" i="13"/>
  <c r="AB50" i="13" s="1"/>
  <c r="V12" i="13"/>
  <c r="U12" i="13"/>
  <c r="L12" i="13"/>
  <c r="Z49" i="13"/>
  <c r="AB49" i="13" s="1"/>
  <c r="V11" i="13"/>
  <c r="U11" i="13"/>
  <c r="L11" i="13"/>
  <c r="Z48" i="13"/>
  <c r="AB48" i="13" s="1"/>
  <c r="V10" i="13"/>
  <c r="U10" i="13"/>
  <c r="L10" i="13"/>
  <c r="Z47" i="13"/>
  <c r="AB47" i="13" s="1"/>
  <c r="V9" i="13"/>
  <c r="U9" i="13"/>
  <c r="L9" i="13"/>
  <c r="Z46" i="13"/>
  <c r="AB46" i="13" s="1"/>
  <c r="V8" i="13"/>
  <c r="U8" i="13"/>
  <c r="L8" i="13"/>
  <c r="Z45" i="13"/>
  <c r="AB45" i="13" s="1"/>
  <c r="V7" i="13"/>
  <c r="U7" i="13"/>
  <c r="L7" i="13"/>
  <c r="Z44" i="13"/>
  <c r="AB44" i="13" s="1"/>
  <c r="V6" i="13"/>
  <c r="U6" i="13"/>
  <c r="L6" i="13"/>
  <c r="Z43" i="13"/>
  <c r="AB43" i="13" s="1"/>
  <c r="V5" i="13"/>
  <c r="U5" i="13"/>
  <c r="L5" i="13"/>
  <c r="Z42" i="13"/>
  <c r="AB42" i="13" s="1"/>
  <c r="V4" i="13"/>
  <c r="U4" i="13"/>
  <c r="L4" i="13"/>
  <c r="Z41" i="13"/>
  <c r="AB41" i="13" s="1"/>
  <c r="V3" i="13"/>
  <c r="U3" i="13"/>
  <c r="L3" i="13"/>
  <c r="Z40" i="13"/>
  <c r="AB40" i="13" s="1"/>
  <c r="V2" i="13"/>
  <c r="U2" i="13"/>
  <c r="L2" i="13"/>
  <c r="Z39" i="13"/>
  <c r="AC39" i="13" s="1"/>
  <c r="AD50" i="13" l="1"/>
  <c r="AD45" i="13"/>
  <c r="O14" i="13"/>
  <c r="O22" i="13"/>
  <c r="O34" i="13"/>
  <c r="O2" i="13"/>
  <c r="O10" i="13"/>
  <c r="O18" i="13"/>
  <c r="O30" i="13"/>
  <c r="O6" i="13"/>
  <c r="O26" i="13"/>
  <c r="O17" i="13"/>
  <c r="O9" i="13"/>
  <c r="O20" i="13"/>
  <c r="O4" i="13"/>
  <c r="O35" i="13"/>
  <c r="O19" i="13"/>
  <c r="O3" i="13"/>
  <c r="O8" i="13"/>
  <c r="O5" i="13"/>
  <c r="O32" i="13"/>
  <c r="O16" i="13"/>
  <c r="O29" i="13"/>
  <c r="O31" i="13"/>
  <c r="O15" i="13"/>
  <c r="O24" i="13"/>
  <c r="O13" i="13"/>
  <c r="O33" i="13"/>
  <c r="O28" i="13"/>
  <c r="O12" i="13"/>
  <c r="O25" i="13"/>
  <c r="O27" i="13"/>
  <c r="O11" i="13"/>
  <c r="O21" i="13"/>
  <c r="O23" i="13"/>
  <c r="O7" i="13"/>
  <c r="M2" i="13"/>
  <c r="AA39" i="13" s="1"/>
  <c r="AB39" i="13"/>
  <c r="AD39" i="13" s="1"/>
  <c r="AB52" i="13"/>
  <c r="AD52" i="13" s="1"/>
  <c r="AC52" i="13"/>
  <c r="AC40" i="13"/>
  <c r="AC44" i="13"/>
  <c r="AC48" i="13"/>
  <c r="AB54" i="13"/>
  <c r="AC54" i="13"/>
  <c r="AB56" i="13"/>
  <c r="AC56" i="13"/>
  <c r="AB58" i="13"/>
  <c r="AC58" i="13"/>
  <c r="AC43" i="13"/>
  <c r="AC47" i="13"/>
  <c r="AB51" i="13"/>
  <c r="AC51" i="13"/>
  <c r="AB53" i="13"/>
  <c r="AC53" i="13"/>
  <c r="AC42" i="13"/>
  <c r="AC46" i="13"/>
  <c r="AC50" i="13"/>
  <c r="AB55" i="13"/>
  <c r="AD55" i="13" s="1"/>
  <c r="AC55" i="13"/>
  <c r="AC57" i="13"/>
  <c r="AB57" i="13"/>
  <c r="AC41" i="13"/>
  <c r="AC45" i="13"/>
  <c r="AC49" i="13"/>
  <c r="M5" i="13"/>
  <c r="AA42" i="13" s="1"/>
  <c r="AD42" i="13" s="1"/>
  <c r="M9" i="13"/>
  <c r="AA46" i="13" s="1"/>
  <c r="AD46" i="13" s="1"/>
  <c r="M13" i="13"/>
  <c r="AA50" i="13" s="1"/>
  <c r="M22" i="13"/>
  <c r="M26" i="13"/>
  <c r="M34" i="13"/>
  <c r="M31" i="13"/>
  <c r="M33" i="13"/>
  <c r="M17" i="13"/>
  <c r="AA54" i="13" s="1"/>
  <c r="M19" i="13"/>
  <c r="AA56" i="13" s="1"/>
  <c r="M21" i="13"/>
  <c r="AA58" i="13" s="1"/>
  <c r="M35" i="13"/>
  <c r="M4" i="13"/>
  <c r="AA41" i="13" s="1"/>
  <c r="AD41" i="13" s="1"/>
  <c r="M6" i="13"/>
  <c r="AA43" i="13" s="1"/>
  <c r="AD43" i="13" s="1"/>
  <c r="M8" i="13"/>
  <c r="AA45" i="13" s="1"/>
  <c r="M10" i="13"/>
  <c r="AA47" i="13" s="1"/>
  <c r="AD47" i="13" s="1"/>
  <c r="M12" i="13"/>
  <c r="AA49" i="13" s="1"/>
  <c r="AD49" i="13" s="1"/>
  <c r="M14" i="13"/>
  <c r="AA51" i="13" s="1"/>
  <c r="M16" i="13"/>
  <c r="AA53" i="13" s="1"/>
  <c r="M23" i="13"/>
  <c r="M25" i="13"/>
  <c r="M30" i="13"/>
  <c r="M18" i="13"/>
  <c r="AA55" i="13" s="1"/>
  <c r="M27" i="13"/>
  <c r="M29" i="13"/>
  <c r="M7" i="13"/>
  <c r="AA44" i="13" s="1"/>
  <c r="AD44" i="13" s="1"/>
  <c r="M11" i="13"/>
  <c r="AA48" i="13" s="1"/>
  <c r="AD48" i="13" s="1"/>
  <c r="M15" i="13"/>
  <c r="AA52" i="13" s="1"/>
  <c r="M20" i="13"/>
  <c r="AA57" i="13" s="1"/>
  <c r="M24" i="13"/>
  <c r="M28" i="13"/>
  <c r="M32" i="13"/>
  <c r="M3" i="13"/>
  <c r="AA40" i="13" s="1"/>
  <c r="AD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4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AD57" i="13" l="1"/>
  <c r="AD53" i="13"/>
  <c r="AD56" i="13"/>
  <c r="AD51" i="13"/>
  <c r="AG49" i="13" s="1"/>
  <c r="AD58" i="13"/>
  <c r="AD54" i="13"/>
  <c r="AG51" i="13"/>
</calcChain>
</file>

<file path=xl/sharedStrings.xml><?xml version="1.0" encoding="utf-8"?>
<sst xmlns="http://schemas.openxmlformats.org/spreadsheetml/2006/main" count="476" uniqueCount="61">
  <si>
    <t>rho</t>
  </si>
  <si>
    <t>8. SPRING_CONST</t>
  </si>
  <si>
    <t>7. DAMP_CONST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</si>
  <si>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</si>
  <si>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</si>
  <si>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</si>
  <si>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</si>
  <si>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</si>
  <si>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</si>
  <si>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</si>
  <si>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</si>
  <si>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</si>
  <si>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</si>
  <si>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</si>
  <si>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</si>
  <si>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</si>
  <si>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</si>
  <si>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</si>
  <si>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</si>
  <si>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</si>
  <si>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</si>
  <si>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</si>
  <si>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</si>
  <si>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</si>
  <si>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</si>
  <si>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</si>
  <si>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</si>
  <si>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</si>
  <si>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</si>
  <si>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</si>
  <si>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</si>
  <si>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</si>
  <si>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</si>
  <si>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</si>
  <si>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</si>
  <si>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</si>
  <si>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</si>
  <si>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</si>
  <si>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</si>
  <si>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</si>
  <si>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</si>
  <si>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</si>
  <si>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</si>
  <si>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</si>
  <si>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</si>
  <si>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</si>
  <si>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</si>
  <si>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</si>
  <si>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</si>
  <si>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</si>
  <si>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</si>
  <si>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</si>
  <si>
    <t>6. SHEAR_RATE</t>
  </si>
  <si>
    <t>9. R_PARTICLE_AVG</t>
  </si>
  <si>
    <t>10. R_PARTICLE_STDEV</t>
  </si>
  <si>
    <t>11. E_SC</t>
  </si>
  <si>
    <t>12. E_CC</t>
  </si>
  <si>
    <t>StdevNorm</t>
  </si>
  <si>
    <t>N_WATER displace</t>
  </si>
  <si>
    <t>V_PART/V_WATER</t>
  </si>
  <si>
    <t>V_norm_5x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</si>
</sst>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0" xfId="0" applyFill="1" applyAlignment="1">
      <alignment horizontal="right"/>
    </xf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right"/>
    </xf>
    <xf numFmtId="0" fontId="0" fillId="6" borderId="0" xfId="0" applyFill="1"/>
    <xf numFmtId="0" fontId="1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25560954775187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ShRate!$J$2:$J$21</c:f>
              <c:numCache>
                <c:formatCode>General</c:formatCode>
                <c:ptCount val="20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  <c:pt idx="9">
                  <c:v>4.5724999999999998</c:v>
                </c:pt>
                <c:pt idx="10">
                  <c:v>4.6924399999999995</c:v>
                </c:pt>
                <c:pt idx="11">
                  <c:v>4.8029774999999999</c:v>
                </c:pt>
                <c:pt idx="12">
                  <c:v>5.1536</c:v>
                </c:pt>
                <c:pt idx="13">
                  <c:v>4.9119299999999999</c:v>
                </c:pt>
                <c:pt idx="14">
                  <c:v>5.1876850000000001</c:v>
                </c:pt>
                <c:pt idx="15">
                  <c:v>5.1100250000000003</c:v>
                </c:pt>
                <c:pt idx="16">
                  <c:v>6.0335925000000001</c:v>
                </c:pt>
                <c:pt idx="17">
                  <c:v>7.9040549999999996</c:v>
                </c:pt>
                <c:pt idx="18">
                  <c:v>10.717232500000001</c:v>
                </c:pt>
                <c:pt idx="19">
                  <c:v>14.0971125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95213101901261E-2"/>
                  <c:y val="-0.12050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plus>
            <c:min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Box'!$J$2:$J$14</c:f>
              <c:numCache>
                <c:formatCode>General</c:formatCode>
                <c:ptCount val="13"/>
                <c:pt idx="0">
                  <c:v>34.810283333333331</c:v>
                </c:pt>
                <c:pt idx="1">
                  <c:v>31.609413333333332</c:v>
                </c:pt>
                <c:pt idx="2">
                  <c:v>38.100423333333332</c:v>
                </c:pt>
                <c:pt idx="3">
                  <c:v>36.225546666666666</c:v>
                </c:pt>
                <c:pt idx="4">
                  <c:v>39.13769666666667</c:v>
                </c:pt>
                <c:pt idx="5">
                  <c:v>26.534138000000002</c:v>
                </c:pt>
                <c:pt idx="6">
                  <c:v>45.531241999999999</c:v>
                </c:pt>
                <c:pt idx="7">
                  <c:v>26.578886000000001</c:v>
                </c:pt>
                <c:pt idx="8">
                  <c:v>47.801653999999999</c:v>
                </c:pt>
                <c:pt idx="9">
                  <c:v>37.206392000000008</c:v>
                </c:pt>
                <c:pt idx="10">
                  <c:v>48.591347999999996</c:v>
                </c:pt>
                <c:pt idx="11">
                  <c:v>47.679494000000005</c:v>
                </c:pt>
                <c:pt idx="12">
                  <c:v>88.741138000000007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671-958D-F6CF330E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plus>
            <c:min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Box'!$Q$2:$Q$21</c:f>
              <c:numCache>
                <c:formatCode>General</c:formatCode>
                <c:ptCount val="20"/>
                <c:pt idx="0">
                  <c:v>16.890366666666665</c:v>
                </c:pt>
                <c:pt idx="1">
                  <c:v>16.879566666666665</c:v>
                </c:pt>
                <c:pt idx="2">
                  <c:v>16.915600000000001</c:v>
                </c:pt>
                <c:pt idx="3">
                  <c:v>16.865733333333335</c:v>
                </c:pt>
                <c:pt idx="4">
                  <c:v>16.884666666666668</c:v>
                </c:pt>
                <c:pt idx="5">
                  <c:v>16.89442</c:v>
                </c:pt>
                <c:pt idx="6">
                  <c:v>16.925819999999998</c:v>
                </c:pt>
                <c:pt idx="7">
                  <c:v>16.910320000000002</c:v>
                </c:pt>
                <c:pt idx="8">
                  <c:v>16.868119999999998</c:v>
                </c:pt>
                <c:pt idx="9">
                  <c:v>16.87208</c:v>
                </c:pt>
                <c:pt idx="10">
                  <c:v>16.841719999999999</c:v>
                </c:pt>
                <c:pt idx="11">
                  <c:v>16.885520000000003</c:v>
                </c:pt>
                <c:pt idx="12">
                  <c:v>16.906639999999999</c:v>
                </c:pt>
                <c:pt idx="13">
                  <c:v>16.962260000000001</c:v>
                </c:pt>
                <c:pt idx="14">
                  <c:v>17.002000000000002</c:v>
                </c:pt>
                <c:pt idx="15">
                  <c:v>17.112575</c:v>
                </c:pt>
                <c:pt idx="16">
                  <c:v>17.355600000000003</c:v>
                </c:pt>
                <c:pt idx="17">
                  <c:v>17.922150000000002</c:v>
                </c:pt>
                <c:pt idx="18">
                  <c:v>18.421700000000001</c:v>
                </c:pt>
                <c:pt idx="19">
                  <c:v>19.236566666666665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9-4DD5-B4CA-388319DA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628222328535368E-2"/>
                  <c:y val="-0.2275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plus>
            <c:min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Box'!$J$25:$J$44</c:f>
              <c:numCache>
                <c:formatCode>General</c:formatCode>
                <c:ptCount val="20"/>
                <c:pt idx="0">
                  <c:v>1.0258999999999998</c:v>
                </c:pt>
                <c:pt idx="1">
                  <c:v>1.0298333333333334</c:v>
                </c:pt>
                <c:pt idx="2">
                  <c:v>1.0311666666666666</c:v>
                </c:pt>
                <c:pt idx="3">
                  <c:v>1.0277666666666667</c:v>
                </c:pt>
                <c:pt idx="4">
                  <c:v>1.0278</c:v>
                </c:pt>
                <c:pt idx="5">
                  <c:v>1.02732</c:v>
                </c:pt>
                <c:pt idx="6">
                  <c:v>1.0391400000000002</c:v>
                </c:pt>
                <c:pt idx="7">
                  <c:v>1.0303800000000001</c:v>
                </c:pt>
                <c:pt idx="8">
                  <c:v>1.02464</c:v>
                </c:pt>
                <c:pt idx="9">
                  <c:v>1.02884</c:v>
                </c:pt>
                <c:pt idx="10">
                  <c:v>1.0303</c:v>
                </c:pt>
                <c:pt idx="11">
                  <c:v>1.03064</c:v>
                </c:pt>
                <c:pt idx="12">
                  <c:v>1.0348400000000002</c:v>
                </c:pt>
                <c:pt idx="13">
                  <c:v>1.0413600000000001</c:v>
                </c:pt>
                <c:pt idx="14">
                  <c:v>1.0455399999999999</c:v>
                </c:pt>
                <c:pt idx="15">
                  <c:v>1.0572750000000002</c:v>
                </c:pt>
                <c:pt idx="16">
                  <c:v>1.0809</c:v>
                </c:pt>
                <c:pt idx="17">
                  <c:v>1.1713250000000002</c:v>
                </c:pt>
                <c:pt idx="18">
                  <c:v>1.2908666666666666</c:v>
                </c:pt>
                <c:pt idx="19">
                  <c:v>1.5327000000000002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6-4859-8F32-BF4A3BAA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plus>
            <c:min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Box'!$Q$25:$Q$44</c:f>
              <c:numCache>
                <c:formatCode>General</c:formatCode>
                <c:ptCount val="20"/>
                <c:pt idx="0">
                  <c:v>0.99783333333333335</c:v>
                </c:pt>
                <c:pt idx="1">
                  <c:v>1.0002</c:v>
                </c:pt>
                <c:pt idx="2">
                  <c:v>0.99960000000000004</c:v>
                </c:pt>
                <c:pt idx="3">
                  <c:v>0.99999999999999989</c:v>
                </c:pt>
                <c:pt idx="4">
                  <c:v>1.0023</c:v>
                </c:pt>
                <c:pt idx="5">
                  <c:v>1.0031600000000001</c:v>
                </c:pt>
                <c:pt idx="6">
                  <c:v>1.00284</c:v>
                </c:pt>
                <c:pt idx="7">
                  <c:v>1.0001</c:v>
                </c:pt>
                <c:pt idx="8">
                  <c:v>1.00298</c:v>
                </c:pt>
                <c:pt idx="9">
                  <c:v>1.00068</c:v>
                </c:pt>
                <c:pt idx="10">
                  <c:v>1.0005199999999999</c:v>
                </c:pt>
                <c:pt idx="11">
                  <c:v>0.99912000000000012</c:v>
                </c:pt>
                <c:pt idx="12">
                  <c:v>1.0020799999999999</c:v>
                </c:pt>
                <c:pt idx="13">
                  <c:v>1.0051999999999999</c:v>
                </c:pt>
                <c:pt idx="14">
                  <c:v>0.99898000000000009</c:v>
                </c:pt>
                <c:pt idx="15">
                  <c:v>1.0041249999999999</c:v>
                </c:pt>
                <c:pt idx="16">
                  <c:v>1.005825</c:v>
                </c:pt>
                <c:pt idx="17">
                  <c:v>1.0046999999999999</c:v>
                </c:pt>
                <c:pt idx="18">
                  <c:v>1.0067666666666666</c:v>
                </c:pt>
                <c:pt idx="19">
                  <c:v>1.0216333333333334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35E-8305-BE0D3A92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623106681586715"/>
                  <c:y val="2.7220034995625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LowShrRate'!$U$2:$U$21</c:f>
              <c:numCache>
                <c:formatCode>General</c:formatCode>
                <c:ptCount val="20"/>
                <c:pt idx="0">
                  <c:v>23.077950000000001</c:v>
                </c:pt>
                <c:pt idx="1">
                  <c:v>22.3522</c:v>
                </c:pt>
                <c:pt idx="2">
                  <c:v>21.6311</c:v>
                </c:pt>
                <c:pt idx="3">
                  <c:v>20.877749999999999</c:v>
                </c:pt>
                <c:pt idx="4">
                  <c:v>20.124099999999999</c:v>
                </c:pt>
                <c:pt idx="5">
                  <c:v>19.315349999999999</c:v>
                </c:pt>
                <c:pt idx="6">
                  <c:v>18.560700000000001</c:v>
                </c:pt>
                <c:pt idx="7">
                  <c:v>17.73255</c:v>
                </c:pt>
                <c:pt idx="8">
                  <c:v>16.9496</c:v>
                </c:pt>
                <c:pt idx="9">
                  <c:v>15.943850000000001</c:v>
                </c:pt>
                <c:pt idx="10">
                  <c:v>15.269033333333333</c:v>
                </c:pt>
                <c:pt idx="11">
                  <c:v>14.874000000000001</c:v>
                </c:pt>
                <c:pt idx="12">
                  <c:v>14.702466666666666</c:v>
                </c:pt>
                <c:pt idx="13">
                  <c:v>14.5084</c:v>
                </c:pt>
                <c:pt idx="14">
                  <c:v>14.082433333333332</c:v>
                </c:pt>
                <c:pt idx="15">
                  <c:v>13.860566666666665</c:v>
                </c:pt>
                <c:pt idx="16">
                  <c:v>13.395499999999998</c:v>
                </c:pt>
                <c:pt idx="17">
                  <c:v>13.462866666666669</c:v>
                </c:pt>
                <c:pt idx="18">
                  <c:v>13.132099999999999</c:v>
                </c:pt>
                <c:pt idx="19">
                  <c:v>12.977833333333335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smoothMarker"/>
        <c:varyColors val="0"/>
        <c:ser>
          <c:idx val="1"/>
          <c:order val="1"/>
          <c:tx>
            <c:strRef>
              <c:f>'Particles RmWat LowShrRate'!$AB$38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1.1191437384659799</c:v>
                </c:pt>
                <c:pt idx="2">
                  <c:v>1.2685593027431388</c:v>
                </c:pt>
                <c:pt idx="3">
                  <c:v>1.459052728621218</c:v>
                </c:pt>
                <c:pt idx="4">
                  <c:v>1.706645685167232</c:v>
                </c:pt>
                <c:pt idx="5">
                  <c:v>2.0358916747703582</c:v>
                </c:pt>
                <c:pt idx="6">
                  <c:v>2.4859285792974832</c:v>
                </c:pt>
                <c:pt idx="7">
                  <c:v>3.1221800962841315</c:v>
                </c:pt>
                <c:pt idx="8">
                  <c:v>4.0606254724291393</c:v>
                </c:pt>
                <c:pt idx="9">
                  <c:v>5.5227637951721311</c:v>
                </c:pt>
                <c:pt idx="10">
                  <c:v>7.9750691961164488</c:v>
                </c:pt>
                <c:pt idx="11">
                  <c:v>9.170956568629979</c:v>
                </c:pt>
                <c:pt idx="12">
                  <c:v>10.658955284334455</c:v>
                </c:pt>
                <c:pt idx="13">
                  <c:v>12.54148079262704</c:v>
                </c:pt>
                <c:pt idx="14">
                  <c:v>14.969893021086694</c:v>
                </c:pt>
                <c:pt idx="15">
                  <c:v>18.175432056161661</c:v>
                </c:pt>
                <c:pt idx="16">
                  <c:v>22.525587702334597</c:v>
                </c:pt>
                <c:pt idx="17">
                  <c:v>28.632917353399808</c:v>
                </c:pt>
                <c:pt idx="18">
                  <c:v>37.58045438729377</c:v>
                </c:pt>
                <c:pt idx="19">
                  <c:v>51.43168998002259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ser>
          <c:idx val="2"/>
          <c:order val="2"/>
          <c:tx>
            <c:strRef>
              <c:f>'Particles RmWat LowShrRate'!$AC$38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7-43D1-87EA-6AB27BB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LowShrRate'!$L$39:$L$58</c:f>
              <c:numCache>
                <c:formatCode>General</c:formatCode>
                <c:ptCount val="20"/>
                <c:pt idx="0">
                  <c:v>0.99935000000000007</c:v>
                </c:pt>
                <c:pt idx="1">
                  <c:v>1.0036</c:v>
                </c:pt>
                <c:pt idx="2">
                  <c:v>1.01335</c:v>
                </c:pt>
                <c:pt idx="3">
                  <c:v>1.00925</c:v>
                </c:pt>
                <c:pt idx="4">
                  <c:v>1.0085999999999999</c:v>
                </c:pt>
                <c:pt idx="5">
                  <c:v>1.01515</c:v>
                </c:pt>
                <c:pt idx="6">
                  <c:v>1.0257999999999998</c:v>
                </c:pt>
                <c:pt idx="7">
                  <c:v>1.0259</c:v>
                </c:pt>
                <c:pt idx="8">
                  <c:v>1.0392000000000001</c:v>
                </c:pt>
                <c:pt idx="9">
                  <c:v>1.0340500000000001</c:v>
                </c:pt>
                <c:pt idx="10">
                  <c:v>1.0358666666666665</c:v>
                </c:pt>
                <c:pt idx="11">
                  <c:v>1.0307666666666666</c:v>
                </c:pt>
                <c:pt idx="12">
                  <c:v>1.0361666666666667</c:v>
                </c:pt>
                <c:pt idx="13">
                  <c:v>1.0309666666666668</c:v>
                </c:pt>
                <c:pt idx="14">
                  <c:v>1.034</c:v>
                </c:pt>
                <c:pt idx="15">
                  <c:v>1.0304</c:v>
                </c:pt>
                <c:pt idx="16">
                  <c:v>1.0275333333333334</c:v>
                </c:pt>
                <c:pt idx="17">
                  <c:v>1.0378999999999998</c:v>
                </c:pt>
                <c:pt idx="18">
                  <c:v>1.0344999999999998</c:v>
                </c:pt>
                <c:pt idx="19">
                  <c:v>1.0386333333333333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LowShrRate'!$U$39:$U$58</c:f>
              <c:numCache>
                <c:formatCode>General</c:formatCode>
                <c:ptCount val="20"/>
                <c:pt idx="0">
                  <c:v>1.0003</c:v>
                </c:pt>
                <c:pt idx="1">
                  <c:v>1.00275</c:v>
                </c:pt>
                <c:pt idx="2">
                  <c:v>0.99475000000000002</c:v>
                </c:pt>
                <c:pt idx="3">
                  <c:v>0.99904999999999999</c:v>
                </c:pt>
                <c:pt idx="4">
                  <c:v>1.0028999999999999</c:v>
                </c:pt>
                <c:pt idx="5">
                  <c:v>1.00105</c:v>
                </c:pt>
                <c:pt idx="6">
                  <c:v>0.99865000000000004</c:v>
                </c:pt>
                <c:pt idx="7">
                  <c:v>1.00725</c:v>
                </c:pt>
                <c:pt idx="8">
                  <c:v>1.0035500000000002</c:v>
                </c:pt>
                <c:pt idx="9">
                  <c:v>1.0059</c:v>
                </c:pt>
                <c:pt idx="10">
                  <c:v>1.0006999999999999</c:v>
                </c:pt>
                <c:pt idx="11">
                  <c:v>1.0067999999999999</c:v>
                </c:pt>
                <c:pt idx="12">
                  <c:v>0.99709999999999999</c:v>
                </c:pt>
                <c:pt idx="13">
                  <c:v>0.99606666666666666</c:v>
                </c:pt>
                <c:pt idx="14">
                  <c:v>1.0004</c:v>
                </c:pt>
                <c:pt idx="15">
                  <c:v>0.99736666666666662</c:v>
                </c:pt>
                <c:pt idx="16">
                  <c:v>0.99876666666666669</c:v>
                </c:pt>
                <c:pt idx="17">
                  <c:v>1.0027999999999999</c:v>
                </c:pt>
                <c:pt idx="18">
                  <c:v>0.99169999999999991</c:v>
                </c:pt>
                <c:pt idx="19">
                  <c:v>1.0001333333333333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139473229525822E-2"/>
                  <c:y val="-7.39738261883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E-4E4E-B0AF-00A78295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plus>
            <c:min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ShRate!$Q$2:$Q$21</c:f>
              <c:numCache>
                <c:formatCode>General</c:formatCode>
                <c:ptCount val="20"/>
                <c:pt idx="0">
                  <c:v>23.648325</c:v>
                </c:pt>
                <c:pt idx="1">
                  <c:v>23.657900000000001</c:v>
                </c:pt>
                <c:pt idx="2">
                  <c:v>23.661425000000001</c:v>
                </c:pt>
                <c:pt idx="3">
                  <c:v>23.641975000000002</c:v>
                </c:pt>
                <c:pt idx="4">
                  <c:v>23.661549999999998</c:v>
                </c:pt>
                <c:pt idx="5">
                  <c:v>23.663249999999998</c:v>
                </c:pt>
                <c:pt idx="6">
                  <c:v>23.65025</c:v>
                </c:pt>
                <c:pt idx="7">
                  <c:v>23.655549999999998</c:v>
                </c:pt>
                <c:pt idx="8">
                  <c:v>23.660225000000004</c:v>
                </c:pt>
                <c:pt idx="9">
                  <c:v>23.665524999999999</c:v>
                </c:pt>
                <c:pt idx="10">
                  <c:v>23.646874999999998</c:v>
                </c:pt>
                <c:pt idx="11">
                  <c:v>23.646850000000001</c:v>
                </c:pt>
                <c:pt idx="12">
                  <c:v>23.649049999999999</c:v>
                </c:pt>
                <c:pt idx="13">
                  <c:v>23.638774999999999</c:v>
                </c:pt>
                <c:pt idx="14">
                  <c:v>23.629899999999999</c:v>
                </c:pt>
                <c:pt idx="15">
                  <c:v>23.623725</c:v>
                </c:pt>
                <c:pt idx="16">
                  <c:v>23.613275000000002</c:v>
                </c:pt>
                <c:pt idx="17">
                  <c:v>23.563649999999999</c:v>
                </c:pt>
                <c:pt idx="18">
                  <c:v>23.560399999999998</c:v>
                </c:pt>
                <c:pt idx="19">
                  <c:v>23.514025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plus>
            <c:min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RmWat'!$U$2:$U$21</c:f>
              <c:numCache>
                <c:formatCode>General</c:formatCode>
                <c:ptCount val="20"/>
                <c:pt idx="0">
                  <c:v>23.08796666666667</c:v>
                </c:pt>
                <c:pt idx="1">
                  <c:v>22.366233333333337</c:v>
                </c:pt>
                <c:pt idx="2">
                  <c:v>21.60166666666667</c:v>
                </c:pt>
                <c:pt idx="3">
                  <c:v>20.886766666666663</c:v>
                </c:pt>
                <c:pt idx="4">
                  <c:v>20.103866666666665</c:v>
                </c:pt>
                <c:pt idx="5">
                  <c:v>19.34</c:v>
                </c:pt>
                <c:pt idx="6">
                  <c:v>18.579574999999998</c:v>
                </c:pt>
                <c:pt idx="7">
                  <c:v>17.762525</c:v>
                </c:pt>
                <c:pt idx="8">
                  <c:v>16.933475000000001</c:v>
                </c:pt>
                <c:pt idx="9">
                  <c:v>16.126825</c:v>
                </c:pt>
                <c:pt idx="10">
                  <c:v>15.2951</c:v>
                </c:pt>
                <c:pt idx="11">
                  <c:v>15.000499999999999</c:v>
                </c:pt>
                <c:pt idx="12">
                  <c:v>14.860319999999998</c:v>
                </c:pt>
                <c:pt idx="13">
                  <c:v>14.6235</c:v>
                </c:pt>
                <c:pt idx="14">
                  <c:v>14.20265</c:v>
                </c:pt>
                <c:pt idx="15">
                  <c:v>14.087719999999999</c:v>
                </c:pt>
                <c:pt idx="16">
                  <c:v>13.886760000000001</c:v>
                </c:pt>
                <c:pt idx="17">
                  <c:v>13.746320000000001</c:v>
                </c:pt>
                <c:pt idx="18">
                  <c:v>13.496739999999999</c:v>
                </c:pt>
                <c:pt idx="19">
                  <c:v>13.432479999999998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5-418B-B8B4-D5EEAB46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94A-A2B8-8785CF9B499A}"/>
            </c:ext>
          </c:extLst>
        </c:ser>
        <c:ser>
          <c:idx val="1"/>
          <c:order val="1"/>
          <c:tx>
            <c:strRef>
              <c:f>'Particles RmWat'!$AB$38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0-494A-A2B8-8785CF9B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RmWat'!$L$39:$L$58</c:f>
              <c:numCache>
                <c:formatCode>General</c:formatCode>
                <c:ptCount val="20"/>
                <c:pt idx="0">
                  <c:v>1.0017666666666665</c:v>
                </c:pt>
                <c:pt idx="1">
                  <c:v>1.0040333333333333</c:v>
                </c:pt>
                <c:pt idx="2">
                  <c:v>1.0041333333333333</c:v>
                </c:pt>
                <c:pt idx="3">
                  <c:v>1.016</c:v>
                </c:pt>
                <c:pt idx="4">
                  <c:v>1.0159333333333334</c:v>
                </c:pt>
                <c:pt idx="5">
                  <c:v>1.01935</c:v>
                </c:pt>
                <c:pt idx="6">
                  <c:v>1.0258750000000001</c:v>
                </c:pt>
                <c:pt idx="7">
                  <c:v>1.029725</c:v>
                </c:pt>
                <c:pt idx="8">
                  <c:v>1.0333249999999998</c:v>
                </c:pt>
                <c:pt idx="9">
                  <c:v>1.0305</c:v>
                </c:pt>
                <c:pt idx="10">
                  <c:v>1.0342800000000001</c:v>
                </c:pt>
                <c:pt idx="11">
                  <c:v>1.0351599999999999</c:v>
                </c:pt>
                <c:pt idx="12">
                  <c:v>1.0377400000000001</c:v>
                </c:pt>
                <c:pt idx="13">
                  <c:v>1.046025</c:v>
                </c:pt>
                <c:pt idx="14">
                  <c:v>1.037525</c:v>
                </c:pt>
                <c:pt idx="15">
                  <c:v>1.0412399999999999</c:v>
                </c:pt>
                <c:pt idx="16">
                  <c:v>1.04444</c:v>
                </c:pt>
                <c:pt idx="17">
                  <c:v>1.04166</c:v>
                </c:pt>
                <c:pt idx="18">
                  <c:v>1.0461199999999997</c:v>
                </c:pt>
                <c:pt idx="19">
                  <c:v>1.04606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8-48F4-A22D-9AAA8167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RmWat'!$U$39:$U$58</c:f>
              <c:numCache>
                <c:formatCode>General</c:formatCode>
                <c:ptCount val="20"/>
                <c:pt idx="0">
                  <c:v>1.0047333333333335</c:v>
                </c:pt>
                <c:pt idx="1">
                  <c:v>0.9985666666666666</c:v>
                </c:pt>
                <c:pt idx="2">
                  <c:v>1.0034333333333334</c:v>
                </c:pt>
                <c:pt idx="3">
                  <c:v>1.0015666666666665</c:v>
                </c:pt>
                <c:pt idx="4">
                  <c:v>0.99903333333333322</c:v>
                </c:pt>
                <c:pt idx="5">
                  <c:v>0.99732500000000002</c:v>
                </c:pt>
                <c:pt idx="6">
                  <c:v>0.99922500000000003</c:v>
                </c:pt>
                <c:pt idx="7">
                  <c:v>1.00075</c:v>
                </c:pt>
                <c:pt idx="8">
                  <c:v>1.001525</c:v>
                </c:pt>
                <c:pt idx="9">
                  <c:v>1.0023500000000001</c:v>
                </c:pt>
                <c:pt idx="10">
                  <c:v>1.00312</c:v>
                </c:pt>
                <c:pt idx="11">
                  <c:v>1.00142</c:v>
                </c:pt>
                <c:pt idx="12">
                  <c:v>1.0024999999999999</c:v>
                </c:pt>
                <c:pt idx="13">
                  <c:v>1.0041500000000001</c:v>
                </c:pt>
                <c:pt idx="14">
                  <c:v>0.99730000000000008</c:v>
                </c:pt>
                <c:pt idx="15">
                  <c:v>1.00518</c:v>
                </c:pt>
                <c:pt idx="16">
                  <c:v>0.99915999999999983</c:v>
                </c:pt>
                <c:pt idx="17">
                  <c:v>1.0043000000000002</c:v>
                </c:pt>
                <c:pt idx="18">
                  <c:v>0.99879999999999991</c:v>
                </c:pt>
                <c:pt idx="19">
                  <c:v>0.99658000000000013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66B-A45A-6BB11A7B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Stdev'!$M$1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Stdev'!$O$2:$O$35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Stdev'!$O$2:$O$35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Stdev'!$E$2:$E$35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Stdev'!$M$2:$M$21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0-4AD3-8F0D-64AE107D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Stdev'!$U$1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Stdev'!$V$2:$V$9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Stdev'!$V$2:$V$9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Stdev'!$E$2:$E$35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Stdev'!$U$2:$U$21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49F3-9912-D8D6FE5C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Stdev'!$M$1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Stdev'!$Z$39:$Z$58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Stdev'!$AA$39:$AA$58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1DC-B992-E9A10237FF3D}"/>
            </c:ext>
          </c:extLst>
        </c:ser>
        <c:ser>
          <c:idx val="1"/>
          <c:order val="1"/>
          <c:tx>
            <c:strRef>
              <c:f>'Particles RmWat Stdev'!$AB$38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Stdev'!$Z$39:$Z$58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Stdev'!$AB$39:$AB$58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F-41DC-B992-E9A10237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Stdev'!$L$38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Stdev'!$E$39:$E$72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Stdev'!$L$39:$L$58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B-47FA-AAA3-0EA7B4EA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Stdev'!$U$38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Stdev'!$E$39:$E$58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Stdev'!$U$39:$U$58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B-488D-A901-8E8866C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A-4C03-8294-A07BB14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al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plus>
            <c:min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ShRate!$J$25:$J$44</c:f>
              <c:numCache>
                <c:formatCode>General</c:formatCode>
                <c:ptCount val="20"/>
                <c:pt idx="0">
                  <c:v>1.00285</c:v>
                </c:pt>
                <c:pt idx="1">
                  <c:v>1.0012500000000002</c:v>
                </c:pt>
                <c:pt idx="2">
                  <c:v>1.0032749999999999</c:v>
                </c:pt>
                <c:pt idx="3">
                  <c:v>0.99872500000000008</c:v>
                </c:pt>
                <c:pt idx="4">
                  <c:v>1.0022250000000001</c:v>
                </c:pt>
                <c:pt idx="5">
                  <c:v>0.99790000000000001</c:v>
                </c:pt>
                <c:pt idx="6">
                  <c:v>0.99975000000000014</c:v>
                </c:pt>
                <c:pt idx="7">
                  <c:v>1.0061249999999999</c:v>
                </c:pt>
                <c:pt idx="8">
                  <c:v>1.0027999999999999</c:v>
                </c:pt>
                <c:pt idx="9">
                  <c:v>1.007425</c:v>
                </c:pt>
                <c:pt idx="10">
                  <c:v>1.0118499999999999</c:v>
                </c:pt>
                <c:pt idx="11">
                  <c:v>1.0109250000000001</c:v>
                </c:pt>
                <c:pt idx="12">
                  <c:v>1.0244500000000001</c:v>
                </c:pt>
                <c:pt idx="13">
                  <c:v>1.0204</c:v>
                </c:pt>
                <c:pt idx="14">
                  <c:v>1.0359499999999999</c:v>
                </c:pt>
                <c:pt idx="15">
                  <c:v>1.022</c:v>
                </c:pt>
                <c:pt idx="16">
                  <c:v>1.0354749999999999</c:v>
                </c:pt>
                <c:pt idx="17">
                  <c:v>1.0869499999999999</c:v>
                </c:pt>
                <c:pt idx="18">
                  <c:v>1.156625</c:v>
                </c:pt>
                <c:pt idx="19">
                  <c:v>1.2460500000000001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</a:t>
                </a:r>
                <a:r>
                  <a:rPr lang="en-SG" baseline="0"/>
                  <a:t> Rate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 / (1/kT)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LongT'!$U$2:$U$21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15.047599999999999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13.8969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EC-9D44-D7E1DF92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LongT'!$AA$39:$AA$58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A22-941B-4354346D7416}"/>
            </c:ext>
          </c:extLst>
        </c:ser>
        <c:ser>
          <c:idx val="1"/>
          <c:order val="1"/>
          <c:tx>
            <c:strRef>
              <c:f>'Particles RmWat LongT'!$AB$38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0-4A22-941B-4354346D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LongT'!$L$39:$L$58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1.0074000000000001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1.0112000000000001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CBF-A449-5D79A79F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LongT'!$U$39:$U$58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484A-ADD7-0F7BE183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009526478005048E-2"/>
                  <c:y val="-4.791703120443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PartSize'!$M$2:$M$26</c:f>
              <c:numCache>
                <c:formatCode>General</c:formatCode>
                <c:ptCount val="25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  <c:pt idx="21">
                  <c:v>204.78566910840513</c:v>
                </c:pt>
                <c:pt idx="22">
                  <c:v>248.31087300394901</c:v>
                </c:pt>
                <c:pt idx="23">
                  <c:v>368.80574779614471</c:v>
                </c:pt>
                <c:pt idx="24">
                  <c:v>333.75295372178829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808-8F18-124EBDFF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plus>
            <c:min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PartSize'!$U$2:$U$26</c:f>
              <c:numCache>
                <c:formatCode>General</c:formatCode>
                <c:ptCount val="25"/>
                <c:pt idx="0">
                  <c:v>23.079049999999999</c:v>
                </c:pt>
                <c:pt idx="1">
                  <c:v>22.390700000000002</c:v>
                </c:pt>
                <c:pt idx="2">
                  <c:v>21.691200000000002</c:v>
                </c:pt>
                <c:pt idx="3">
                  <c:v>20.979799999999997</c:v>
                </c:pt>
                <c:pt idx="4">
                  <c:v>20.206800000000001</c:v>
                </c:pt>
                <c:pt idx="5">
                  <c:v>19.471325</c:v>
                </c:pt>
                <c:pt idx="6">
                  <c:v>18.672999999999998</c:v>
                </c:pt>
                <c:pt idx="7">
                  <c:v>17.827324999999998</c:v>
                </c:pt>
                <c:pt idx="8">
                  <c:v>17.037475000000001</c:v>
                </c:pt>
                <c:pt idx="9">
                  <c:v>16.149999999999999</c:v>
                </c:pt>
                <c:pt idx="10">
                  <c:v>15.861049999999999</c:v>
                </c:pt>
                <c:pt idx="11">
                  <c:v>15.4252</c:v>
                </c:pt>
                <c:pt idx="12">
                  <c:v>15.174949999999999</c:v>
                </c:pt>
                <c:pt idx="13">
                  <c:v>14.951775</c:v>
                </c:pt>
                <c:pt idx="14">
                  <c:v>14.570024999999999</c:v>
                </c:pt>
                <c:pt idx="15">
                  <c:v>14.440000000000001</c:v>
                </c:pt>
                <c:pt idx="16">
                  <c:v>14.235999999999999</c:v>
                </c:pt>
                <c:pt idx="17">
                  <c:v>14.031700000000001</c:v>
                </c:pt>
                <c:pt idx="18">
                  <c:v>13.714760000000002</c:v>
                </c:pt>
                <c:pt idx="19">
                  <c:v>13.64298</c:v>
                </c:pt>
                <c:pt idx="20">
                  <c:v>13.523959999999999</c:v>
                </c:pt>
                <c:pt idx="21">
                  <c:v>13.48038</c:v>
                </c:pt>
                <c:pt idx="22">
                  <c:v>13.565799999999999</c:v>
                </c:pt>
                <c:pt idx="23">
                  <c:v>13.735519999999999</c:v>
                </c:pt>
                <c:pt idx="24">
                  <c:v>13.611660000000001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41C8-9C07-DFFB5A3D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PartSize'!$AA$39:$AA$62</c:f>
              <c:numCache>
                <c:formatCode>General</c:formatCode>
                <c:ptCount val="24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  <c:pt idx="21">
                  <c:v>204.78566910840513</c:v>
                </c:pt>
                <c:pt idx="22">
                  <c:v>248.31087300394901</c:v>
                </c:pt>
                <c:pt idx="23">
                  <c:v>368.80574779614471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7AC-8BDB-147A54BCA75C}"/>
            </c:ext>
          </c:extLst>
        </c:ser>
        <c:ser>
          <c:idx val="1"/>
          <c:order val="1"/>
          <c:tx>
            <c:strRef>
              <c:f>'Particles RmWat PartSize'!$AB$38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PartSize'!$AB$39:$AB$62</c:f>
              <c:numCache>
                <c:formatCode>General</c:formatCode>
                <c:ptCount val="24"/>
                <c:pt idx="0">
                  <c:v>1</c:v>
                </c:pt>
                <c:pt idx="1">
                  <c:v>1.1251540304820731</c:v>
                </c:pt>
                <c:pt idx="2">
                  <c:v>1.2838488159211121</c:v>
                </c:pt>
                <c:pt idx="3">
                  <c:v>1.4887687531610114</c:v>
                </c:pt>
                <c:pt idx="4">
                  <c:v>1.7591197320303342</c:v>
                </c:pt>
                <c:pt idx="5">
                  <c:v>2.1250756223914036</c:v>
                </c:pt>
                <c:pt idx="6">
                  <c:v>2.6361919695951097</c:v>
                </c:pt>
                <c:pt idx="7">
                  <c:v>3.378401157459697</c:v>
                </c:pt>
                <c:pt idx="8">
                  <c:v>4.5112365182611738</c:v>
                </c:pt>
                <c:pt idx="9">
                  <c:v>6.3582358161593913</c:v>
                </c:pt>
                <c:pt idx="10">
                  <c:v>7.2384921263336173</c:v>
                </c:pt>
                <c:pt idx="11">
                  <c:v>8.3173861127622075</c:v>
                </c:pt>
                <c:pt idx="12">
                  <c:v>9.6587523399360133</c:v>
                </c:pt>
                <c:pt idx="13">
                  <c:v>11.354155574211026</c:v>
                </c:pt>
                <c:pt idx="14">
                  <c:v>13.538669910691334</c:v>
                </c:pt>
                <c:pt idx="15">
                  <c:v>16.418202609160591</c:v>
                </c:pt>
                <c:pt idx="16">
                  <c:v>20.319119901878086</c:v>
                </c:pt>
                <c:pt idx="17">
                  <c:v>25.783668136020406</c:v>
                </c:pt>
                <c:pt idx="18">
                  <c:v>33.766666663863063</c:v>
                </c:pt>
                <c:pt idx="19">
                  <c:v>46.077761363558146</c:v>
                </c:pt>
                <c:pt idx="20">
                  <c:v>66.493713900429853</c:v>
                </c:pt>
                <c:pt idx="21">
                  <c:v>104.01154882249175</c:v>
                </c:pt>
                <c:pt idx="22">
                  <c:v>184.66575620495502</c:v>
                </c:pt>
                <c:pt idx="23">
                  <c:v>412.22745853439034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9-47AC-8BDB-147A54BC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PartSize'!$L$39:$L$63</c:f>
              <c:numCache>
                <c:formatCode>General</c:formatCode>
                <c:ptCount val="25"/>
                <c:pt idx="0">
                  <c:v>1.004</c:v>
                </c:pt>
                <c:pt idx="1">
                  <c:v>1.0058499999999999</c:v>
                </c:pt>
                <c:pt idx="2">
                  <c:v>1.0077499999999999</c:v>
                </c:pt>
                <c:pt idx="3">
                  <c:v>1.0068999999999999</c:v>
                </c:pt>
                <c:pt idx="4">
                  <c:v>1.0084499999999998</c:v>
                </c:pt>
                <c:pt idx="5">
                  <c:v>1.0106249999999999</c:v>
                </c:pt>
                <c:pt idx="6">
                  <c:v>1.014475</c:v>
                </c:pt>
                <c:pt idx="7">
                  <c:v>1.0131750000000002</c:v>
                </c:pt>
                <c:pt idx="8">
                  <c:v>1.0163500000000001</c:v>
                </c:pt>
                <c:pt idx="9">
                  <c:v>1.0195750000000001</c:v>
                </c:pt>
                <c:pt idx="10">
                  <c:v>1.0161750000000001</c:v>
                </c:pt>
                <c:pt idx="11">
                  <c:v>1.0158999999999998</c:v>
                </c:pt>
                <c:pt idx="12">
                  <c:v>1.01525</c:v>
                </c:pt>
                <c:pt idx="13">
                  <c:v>1.0194500000000002</c:v>
                </c:pt>
                <c:pt idx="14">
                  <c:v>1.018675</c:v>
                </c:pt>
                <c:pt idx="15">
                  <c:v>1.0206599999999999</c:v>
                </c:pt>
                <c:pt idx="16">
                  <c:v>1.02058</c:v>
                </c:pt>
                <c:pt idx="17">
                  <c:v>1.02054</c:v>
                </c:pt>
                <c:pt idx="18">
                  <c:v>1.0222200000000001</c:v>
                </c:pt>
                <c:pt idx="19">
                  <c:v>1.01918</c:v>
                </c:pt>
                <c:pt idx="20">
                  <c:v>1.0245599999999999</c:v>
                </c:pt>
                <c:pt idx="21">
                  <c:v>1.0280200000000002</c:v>
                </c:pt>
                <c:pt idx="22">
                  <c:v>1.02678</c:v>
                </c:pt>
                <c:pt idx="23">
                  <c:v>1.03582</c:v>
                </c:pt>
                <c:pt idx="24">
                  <c:v>1.0328799999999998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EDF-A79A-5CF17A5A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PartSize'!$U$39:$U$63</c:f>
              <c:numCache>
                <c:formatCode>General</c:formatCode>
                <c:ptCount val="25"/>
                <c:pt idx="0">
                  <c:v>0.99755000000000005</c:v>
                </c:pt>
                <c:pt idx="1">
                  <c:v>1.00465</c:v>
                </c:pt>
                <c:pt idx="2">
                  <c:v>1.0024999999999999</c:v>
                </c:pt>
                <c:pt idx="3">
                  <c:v>0.99954999999999994</c:v>
                </c:pt>
                <c:pt idx="4">
                  <c:v>1.0005999999999999</c:v>
                </c:pt>
                <c:pt idx="5">
                  <c:v>1.001725</c:v>
                </c:pt>
                <c:pt idx="6">
                  <c:v>0.99972499999999997</c:v>
                </c:pt>
                <c:pt idx="7">
                  <c:v>0.99980000000000002</c:v>
                </c:pt>
                <c:pt idx="8">
                  <c:v>1.004575</c:v>
                </c:pt>
                <c:pt idx="9">
                  <c:v>1.0009749999999999</c:v>
                </c:pt>
                <c:pt idx="10">
                  <c:v>1.001725</c:v>
                </c:pt>
                <c:pt idx="11">
                  <c:v>0.99970000000000003</c:v>
                </c:pt>
                <c:pt idx="12">
                  <c:v>1.0015499999999999</c:v>
                </c:pt>
                <c:pt idx="13">
                  <c:v>0.99682499999999996</c:v>
                </c:pt>
                <c:pt idx="14">
                  <c:v>1.0037</c:v>
                </c:pt>
                <c:pt idx="15">
                  <c:v>1.0032999999999999</c:v>
                </c:pt>
                <c:pt idx="16">
                  <c:v>0.99756</c:v>
                </c:pt>
                <c:pt idx="17">
                  <c:v>1.0028999999999999</c:v>
                </c:pt>
                <c:pt idx="18">
                  <c:v>1.00186</c:v>
                </c:pt>
                <c:pt idx="19">
                  <c:v>1.0026199999999998</c:v>
                </c:pt>
                <c:pt idx="20">
                  <c:v>0.99907999999999997</c:v>
                </c:pt>
                <c:pt idx="21">
                  <c:v>0.99948000000000015</c:v>
                </c:pt>
                <c:pt idx="22">
                  <c:v>1.00634</c:v>
                </c:pt>
                <c:pt idx="23">
                  <c:v>0.99771999999999994</c:v>
                </c:pt>
                <c:pt idx="24">
                  <c:v>1.0006200000000001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260-BF1F-FEB1A683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Particle Radius = 2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PartSize'!$E$2:$E$22</c:f>
              <c:numCache>
                <c:formatCode>General</c:formatCode>
                <c:ptCount val="21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</c:numCache>
            </c:numRef>
          </c:xVal>
          <c:yVal>
            <c:numRef>
              <c:f>'Particles RmWat PartSize'!$M$2:$M$22</c:f>
              <c:numCache>
                <c:formatCode>General</c:formatCode>
                <c:ptCount val="21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8-4E52-8D21-80087D3F1A00}"/>
            </c:ext>
          </c:extLst>
        </c:ser>
        <c:ser>
          <c:idx val="0"/>
          <c:order val="1"/>
          <c:tx>
            <c:v>Particle Radius = 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8-4E52-8D21-80087D3F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20456220639825"/>
          <c:y val="0.19350102070574515"/>
          <c:w val="0.25455631055647426"/>
          <c:h val="0.167434383202099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plus>
            <c:min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ShRate!$Q$25:$Q$44</c:f>
              <c:numCache>
                <c:formatCode>General</c:formatCode>
                <c:ptCount val="20"/>
                <c:pt idx="0">
                  <c:v>0.99904999999999999</c:v>
                </c:pt>
                <c:pt idx="1">
                  <c:v>0.99769999999999992</c:v>
                </c:pt>
                <c:pt idx="2">
                  <c:v>1.0033750000000001</c:v>
                </c:pt>
                <c:pt idx="3">
                  <c:v>1.0026249999999999</c:v>
                </c:pt>
                <c:pt idx="4">
                  <c:v>0.99595</c:v>
                </c:pt>
                <c:pt idx="5">
                  <c:v>1.0034749999999999</c:v>
                </c:pt>
                <c:pt idx="6">
                  <c:v>1.0009749999999999</c:v>
                </c:pt>
                <c:pt idx="7">
                  <c:v>1.001525</c:v>
                </c:pt>
                <c:pt idx="8">
                  <c:v>1.0014250000000002</c:v>
                </c:pt>
                <c:pt idx="9">
                  <c:v>0.99960000000000004</c:v>
                </c:pt>
                <c:pt idx="10">
                  <c:v>1.0044</c:v>
                </c:pt>
                <c:pt idx="11">
                  <c:v>0.99514999999999998</c:v>
                </c:pt>
                <c:pt idx="12">
                  <c:v>0.99824999999999997</c:v>
                </c:pt>
                <c:pt idx="13">
                  <c:v>1.00325</c:v>
                </c:pt>
                <c:pt idx="14">
                  <c:v>1.0035500000000002</c:v>
                </c:pt>
                <c:pt idx="15">
                  <c:v>0.999525</c:v>
                </c:pt>
                <c:pt idx="16">
                  <c:v>0.99487499999999995</c:v>
                </c:pt>
                <c:pt idx="17">
                  <c:v>1.0035000000000001</c:v>
                </c:pt>
                <c:pt idx="18">
                  <c:v>1.0067999999999999</c:v>
                </c:pt>
                <c:pt idx="19">
                  <c:v>1.0145999999999999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ShRate!$D$2:$D$10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ShRate!$J$2:$J$10</c:f>
              <c:numCache>
                <c:formatCode>General</c:formatCode>
                <c:ptCount val="9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7-4E6D-BE78-86D22EAF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plus>
            <c:min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'ShRate+Part'!$J$2:$J$21</c:f>
              <c:numCache>
                <c:formatCode>General</c:formatCode>
                <c:ptCount val="20"/>
                <c:pt idx="0">
                  <c:v>32.548744999999997</c:v>
                </c:pt>
                <c:pt idx="1">
                  <c:v>28.352742500000002</c:v>
                </c:pt>
                <c:pt idx="2">
                  <c:v>14.504503333333332</c:v>
                </c:pt>
                <c:pt idx="3">
                  <c:v>28.231459999999998</c:v>
                </c:pt>
                <c:pt idx="4">
                  <c:v>55.750529999999998</c:v>
                </c:pt>
                <c:pt idx="5">
                  <c:v>30.165825000000002</c:v>
                </c:pt>
                <c:pt idx="6">
                  <c:v>100.31080249999999</c:v>
                </c:pt>
                <c:pt idx="7">
                  <c:v>194.52761333333333</c:v>
                </c:pt>
                <c:pt idx="8">
                  <c:v>518.11535666666668</c:v>
                </c:pt>
                <c:pt idx="9">
                  <c:v>546.4904866666667</c:v>
                </c:pt>
                <c:pt idx="10">
                  <c:v>1165.4873700000001</c:v>
                </c:pt>
                <c:pt idx="11">
                  <c:v>1010.0352866666667</c:v>
                </c:pt>
                <c:pt idx="12">
                  <c:v>1720.4717166666669</c:v>
                </c:pt>
                <c:pt idx="13">
                  <c:v>901.68721333333326</c:v>
                </c:pt>
                <c:pt idx="14">
                  <c:v>3671.5083766666667</c:v>
                </c:pt>
                <c:pt idx="15">
                  <c:v>2540.1464050000004</c:v>
                </c:pt>
                <c:pt idx="16">
                  <c:v>8437.56005</c:v>
                </c:pt>
                <c:pt idx="17">
                  <c:v>5506.9293700000007</c:v>
                </c:pt>
                <c:pt idx="18">
                  <c:v>2627.0504466666666</c:v>
                </c:pt>
                <c:pt idx="19">
                  <c:v>21392.390560000003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9-4F04-AB6E-9960711A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plus>
            <c:min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'ShRate+Part'!$Q$2:$Q$21</c:f>
              <c:numCache>
                <c:formatCode>General</c:formatCode>
                <c:ptCount val="20"/>
                <c:pt idx="0">
                  <c:v>18.596</c:v>
                </c:pt>
                <c:pt idx="1">
                  <c:v>18.62435</c:v>
                </c:pt>
                <c:pt idx="2">
                  <c:v>18.539733333333334</c:v>
                </c:pt>
                <c:pt idx="3">
                  <c:v>18.543533333333333</c:v>
                </c:pt>
                <c:pt idx="4">
                  <c:v>18.634</c:v>
                </c:pt>
                <c:pt idx="5">
                  <c:v>18.5228</c:v>
                </c:pt>
                <c:pt idx="6">
                  <c:v>18.684525000000001</c:v>
                </c:pt>
                <c:pt idx="7">
                  <c:v>18.761866666666666</c:v>
                </c:pt>
                <c:pt idx="8">
                  <c:v>18.974599999999999</c:v>
                </c:pt>
                <c:pt idx="9">
                  <c:v>19.1035</c:v>
                </c:pt>
                <c:pt idx="10">
                  <c:v>19.120633333333334</c:v>
                </c:pt>
                <c:pt idx="11">
                  <c:v>18.866866666666667</c:v>
                </c:pt>
                <c:pt idx="12">
                  <c:v>19.582066666666666</c:v>
                </c:pt>
                <c:pt idx="13">
                  <c:v>18.83283333333333</c:v>
                </c:pt>
                <c:pt idx="14">
                  <c:v>19.7987</c:v>
                </c:pt>
                <c:pt idx="15">
                  <c:v>19.293174999999998</c:v>
                </c:pt>
                <c:pt idx="16">
                  <c:v>20.497100000000003</c:v>
                </c:pt>
                <c:pt idx="17">
                  <c:v>20.156499999999998</c:v>
                </c:pt>
                <c:pt idx="18">
                  <c:v>19.220399999999998</c:v>
                </c:pt>
                <c:pt idx="19">
                  <c:v>22.836500000000001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F4-83AB-DC7447EE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plus>
            <c:min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'ShRate+Part'!$J$25:$J$44</c:f>
              <c:numCache>
                <c:formatCode>General</c:formatCode>
                <c:ptCount val="20"/>
                <c:pt idx="0">
                  <c:v>1.0083249999999999</c:v>
                </c:pt>
                <c:pt idx="1">
                  <c:v>1.0108000000000001</c:v>
                </c:pt>
                <c:pt idx="2">
                  <c:v>1.0090000000000001</c:v>
                </c:pt>
                <c:pt idx="3">
                  <c:v>1.0129333333333335</c:v>
                </c:pt>
                <c:pt idx="4">
                  <c:v>0.99913333333333332</c:v>
                </c:pt>
                <c:pt idx="5">
                  <c:v>1.01505</c:v>
                </c:pt>
                <c:pt idx="6">
                  <c:v>1.0181</c:v>
                </c:pt>
                <c:pt idx="7">
                  <c:v>1.0299</c:v>
                </c:pt>
                <c:pt idx="8">
                  <c:v>1.0569333333333333</c:v>
                </c:pt>
                <c:pt idx="9">
                  <c:v>1.0801333333333334</c:v>
                </c:pt>
                <c:pt idx="10">
                  <c:v>1.0979999999999999</c:v>
                </c:pt>
                <c:pt idx="11">
                  <c:v>1.0892000000000002</c:v>
                </c:pt>
                <c:pt idx="12">
                  <c:v>1.1518333333333333</c:v>
                </c:pt>
                <c:pt idx="13">
                  <c:v>1.1316666666666666</c:v>
                </c:pt>
                <c:pt idx="14">
                  <c:v>1.1998</c:v>
                </c:pt>
                <c:pt idx="15">
                  <c:v>1.17275</c:v>
                </c:pt>
                <c:pt idx="16">
                  <c:v>1.3403</c:v>
                </c:pt>
                <c:pt idx="17">
                  <c:v>1.5294666666666668</c:v>
                </c:pt>
                <c:pt idx="18">
                  <c:v>1.9253666666666664</c:v>
                </c:pt>
                <c:pt idx="19">
                  <c:v>3.3180999999999998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56-A62C-06D59288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plus>
            <c:min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'ShRate+Part'!$Q$25:$Q$44</c:f>
              <c:numCache>
                <c:formatCode>General</c:formatCode>
                <c:ptCount val="20"/>
                <c:pt idx="0">
                  <c:v>1.0102499999999999</c:v>
                </c:pt>
                <c:pt idx="1">
                  <c:v>1.0059750000000001</c:v>
                </c:pt>
                <c:pt idx="2">
                  <c:v>1.0083</c:v>
                </c:pt>
                <c:pt idx="3">
                  <c:v>1.0056333333333334</c:v>
                </c:pt>
                <c:pt idx="4">
                  <c:v>1.0010999999999999</c:v>
                </c:pt>
                <c:pt idx="5">
                  <c:v>1.0041</c:v>
                </c:pt>
                <c:pt idx="6">
                  <c:v>1.004575</c:v>
                </c:pt>
                <c:pt idx="7">
                  <c:v>1.0097</c:v>
                </c:pt>
                <c:pt idx="8">
                  <c:v>1.0115666666666667</c:v>
                </c:pt>
                <c:pt idx="9">
                  <c:v>1.0045999999999999</c:v>
                </c:pt>
                <c:pt idx="10">
                  <c:v>1.0029333333333332</c:v>
                </c:pt>
                <c:pt idx="11">
                  <c:v>1.0061666666666667</c:v>
                </c:pt>
                <c:pt idx="12">
                  <c:v>1.0031000000000001</c:v>
                </c:pt>
                <c:pt idx="13">
                  <c:v>1.0038</c:v>
                </c:pt>
                <c:pt idx="14">
                  <c:v>1.0065333333333335</c:v>
                </c:pt>
                <c:pt idx="15">
                  <c:v>1.0065999999999999</c:v>
                </c:pt>
                <c:pt idx="16">
                  <c:v>1.0037666666666667</c:v>
                </c:pt>
                <c:pt idx="17">
                  <c:v>1.0189333333333332</c:v>
                </c:pt>
                <c:pt idx="18">
                  <c:v>1.0205666666666666</c:v>
                </c:pt>
                <c:pt idx="19">
                  <c:v>1.0793333333333335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D8D-A03F-CBB4E8D0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294533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112257</xdr:colOff>
      <xdr:row>55</xdr:row>
      <xdr:rowOff>115909</xdr:rowOff>
    </xdr:from>
    <xdr:to>
      <xdr:col>40</xdr:col>
      <xdr:colOff>380998</xdr:colOff>
      <xdr:row>73</xdr:row>
      <xdr:rowOff>86591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519546</xdr:colOff>
      <xdr:row>15</xdr:row>
      <xdr:rowOff>173182</xdr:rowOff>
    </xdr:from>
    <xdr:to>
      <xdr:col>37</xdr:col>
      <xdr:colOff>17318</xdr:colOff>
      <xdr:row>30</xdr:row>
      <xdr:rowOff>34637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242455</xdr:colOff>
      <xdr:row>31</xdr:row>
      <xdr:rowOff>138546</xdr:rowOff>
    </xdr:from>
    <xdr:to>
      <xdr:col>38</xdr:col>
      <xdr:colOff>329046</xdr:colOff>
      <xdr:row>46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7" zoomScale="55" zoomScaleNormal="55" workbookViewId="0">
      <selection activeCell="AD39" sqref="AD39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0</v>
      </c>
      <c r="C2" s="3"/>
      <c r="D2" s="4">
        <v>1E-3</v>
      </c>
      <c r="E2" s="4">
        <v>3.9711699999999999</v>
      </c>
      <c r="F2" s="4">
        <v>4.2615600000000002</v>
      </c>
      <c r="G2" s="4">
        <v>4.2680600000000002</v>
      </c>
      <c r="H2" s="4">
        <v>3.91595</v>
      </c>
      <c r="I2" s="4"/>
      <c r="J2" s="4">
        <f t="shared" ref="J2:J17" si="0">AVERAGE(E2:I2)</f>
        <v>4.1041850000000002</v>
      </c>
      <c r="K2" s="4">
        <f t="shared" ref="K2:K17" si="1">_xlfn.STDEV.S(E2:I2)</f>
        <v>0.18685762110940704</v>
      </c>
      <c r="L2" s="4">
        <v>23.6587</v>
      </c>
      <c r="M2" s="4">
        <v>23.624199999999998</v>
      </c>
      <c r="N2" s="4">
        <v>23.672499999999999</v>
      </c>
      <c r="O2" s="4">
        <v>23.637899999999998</v>
      </c>
      <c r="P2" s="4"/>
      <c r="Q2" s="4">
        <f t="shared" ref="Q2:Q17" si="2">AVERAGE(L2:P2)</f>
        <v>23.648325</v>
      </c>
      <c r="R2" s="4">
        <f t="shared" ref="R2:R17" si="3">_xlfn.STDEV.S(L2:P2)</f>
        <v>2.1469105710299783E-2</v>
      </c>
    </row>
    <row r="3" spans="1:18" x14ac:dyDescent="0.25">
      <c r="A3" t="s">
        <v>5</v>
      </c>
      <c r="B3" s="4">
        <v>10000</v>
      </c>
      <c r="D3" s="4">
        <v>3.0000000000000001E-3</v>
      </c>
      <c r="E3" s="4">
        <v>3.7555900000000002</v>
      </c>
      <c r="F3" s="4">
        <v>4.1773800000000003</v>
      </c>
      <c r="G3" s="4">
        <v>4.0165899999999999</v>
      </c>
      <c r="H3" s="4">
        <v>4.31759</v>
      </c>
      <c r="I3" s="4"/>
      <c r="J3" s="4">
        <f t="shared" si="0"/>
        <v>4.0667875000000002</v>
      </c>
      <c r="K3" s="4">
        <f t="shared" si="1"/>
        <v>0.24117508721189809</v>
      </c>
      <c r="L3" s="4">
        <v>23.689399999999999</v>
      </c>
      <c r="M3" s="4">
        <v>23.648299999999999</v>
      </c>
      <c r="N3" s="4">
        <v>23.641400000000001</v>
      </c>
      <c r="O3" s="4">
        <v>23.6525</v>
      </c>
      <c r="P3" s="4"/>
      <c r="Q3" s="4">
        <f t="shared" si="2"/>
        <v>23.657900000000001</v>
      </c>
      <c r="R3" s="4">
        <f t="shared" si="3"/>
        <v>2.149278948856986E-2</v>
      </c>
    </row>
    <row r="4" spans="1:18" x14ac:dyDescent="0.25">
      <c r="A4" t="s">
        <v>4</v>
      </c>
      <c r="B4" s="4">
        <v>1E-3</v>
      </c>
      <c r="D4" s="4">
        <v>0.01</v>
      </c>
      <c r="E4" s="4">
        <v>4.3286800000000003</v>
      </c>
      <c r="F4" s="4">
        <v>4.2092299999999998</v>
      </c>
      <c r="G4" s="4">
        <v>4.2075500000000003</v>
      </c>
      <c r="H4" s="4">
        <v>4.0060599999999997</v>
      </c>
      <c r="I4" s="4"/>
      <c r="J4" s="4">
        <f t="shared" si="0"/>
        <v>4.1878799999999998</v>
      </c>
      <c r="K4" s="4">
        <f t="shared" si="1"/>
        <v>0.13382312181881498</v>
      </c>
      <c r="L4" s="4">
        <v>23.6508</v>
      </c>
      <c r="M4" s="4">
        <v>23.648700000000002</v>
      </c>
      <c r="N4" s="4">
        <v>23.6523</v>
      </c>
      <c r="O4" s="4">
        <v>23.693899999999999</v>
      </c>
      <c r="P4" s="4"/>
      <c r="Q4" s="4">
        <f t="shared" si="2"/>
        <v>23.661425000000001</v>
      </c>
      <c r="R4" s="4">
        <f t="shared" si="3"/>
        <v>2.1700288016521053E-2</v>
      </c>
    </row>
    <row r="5" spans="1:18" x14ac:dyDescent="0.25">
      <c r="A5" t="s">
        <v>3</v>
      </c>
      <c r="B5" s="6">
        <v>10</v>
      </c>
      <c r="D5" s="4">
        <v>0.03</v>
      </c>
      <c r="E5" s="4">
        <v>3.8334600000000001</v>
      </c>
      <c r="F5" s="4">
        <v>4.2421199999999999</v>
      </c>
      <c r="G5" s="4">
        <v>4.1933400000000001</v>
      </c>
      <c r="H5" s="4">
        <v>3.85989</v>
      </c>
      <c r="I5" s="4"/>
      <c r="J5" s="4">
        <f t="shared" si="0"/>
        <v>4.0322025000000004</v>
      </c>
      <c r="K5" s="4">
        <f t="shared" si="1"/>
        <v>0.21542270823894116</v>
      </c>
      <c r="L5" s="4">
        <v>23.607900000000001</v>
      </c>
      <c r="M5" s="4">
        <v>23.649899999999999</v>
      </c>
      <c r="N5" s="4">
        <v>23.6447</v>
      </c>
      <c r="O5" s="4">
        <v>23.665400000000002</v>
      </c>
      <c r="P5" s="4"/>
      <c r="Q5" s="4">
        <f t="shared" si="2"/>
        <v>23.641975000000002</v>
      </c>
      <c r="R5" s="4">
        <f t="shared" si="3"/>
        <v>2.43588963898888E-2</v>
      </c>
    </row>
    <row r="6" spans="1:18" x14ac:dyDescent="0.25">
      <c r="A6" t="s">
        <v>52</v>
      </c>
      <c r="B6" s="3" t="s">
        <v>30</v>
      </c>
      <c r="D6" s="5">
        <v>7.0000000000000007E-2</v>
      </c>
      <c r="E6" s="5">
        <v>4.3834099999999996</v>
      </c>
      <c r="F6" s="5">
        <v>4.1118399999999999</v>
      </c>
      <c r="G6" s="5">
        <v>4.1587899999999998</v>
      </c>
      <c r="H6" s="5">
        <v>3.7886899999999999</v>
      </c>
      <c r="I6" s="5"/>
      <c r="J6" s="5">
        <f t="shared" si="0"/>
        <v>4.1106824999999994</v>
      </c>
      <c r="K6" s="5">
        <f t="shared" si="1"/>
        <v>0.24520408552537065</v>
      </c>
      <c r="L6" s="5">
        <v>23.668500000000002</v>
      </c>
      <c r="M6" s="5">
        <v>23.636700000000001</v>
      </c>
      <c r="N6" s="5">
        <v>23.6629</v>
      </c>
      <c r="O6" s="5">
        <v>23.678100000000001</v>
      </c>
      <c r="P6" s="5"/>
      <c r="Q6" s="5">
        <f t="shared" si="2"/>
        <v>23.661549999999998</v>
      </c>
      <c r="R6" s="5">
        <f t="shared" si="3"/>
        <v>1.7715812146215468E-2</v>
      </c>
    </row>
    <row r="7" spans="1:18" x14ac:dyDescent="0.25">
      <c r="A7" t="s">
        <v>2</v>
      </c>
      <c r="B7">
        <v>4.5</v>
      </c>
      <c r="D7" s="5">
        <v>0.1</v>
      </c>
      <c r="E7" s="5">
        <v>4.2688199999999998</v>
      </c>
      <c r="F7" s="5">
        <v>4.2076500000000001</v>
      </c>
      <c r="G7" s="5">
        <v>3.97173</v>
      </c>
      <c r="H7" s="5">
        <v>4.2962999999999996</v>
      </c>
      <c r="I7" s="5"/>
      <c r="J7" s="5">
        <f t="shared" si="0"/>
        <v>4.1861249999999997</v>
      </c>
      <c r="K7" s="5">
        <f t="shared" si="1"/>
        <v>0.1476544787671541</v>
      </c>
      <c r="L7" s="5">
        <v>23.633299999999998</v>
      </c>
      <c r="M7" s="5">
        <v>23.6873</v>
      </c>
      <c r="N7" s="5">
        <v>23.677700000000002</v>
      </c>
      <c r="O7" s="5">
        <v>23.654699999999998</v>
      </c>
      <c r="P7" s="5"/>
      <c r="Q7" s="5">
        <f t="shared" si="2"/>
        <v>23.663249999999998</v>
      </c>
      <c r="R7" s="5">
        <f t="shared" si="3"/>
        <v>2.420268580137468E-2</v>
      </c>
    </row>
    <row r="8" spans="1:18" x14ac:dyDescent="0.25">
      <c r="A8" t="s">
        <v>1</v>
      </c>
      <c r="B8">
        <v>25</v>
      </c>
      <c r="D8" s="5">
        <v>0.2</v>
      </c>
      <c r="E8" s="5">
        <v>4.3241399999999999</v>
      </c>
      <c r="F8" s="5">
        <v>4.7042400000000004</v>
      </c>
      <c r="G8" s="5">
        <v>3.9773399999999999</v>
      </c>
      <c r="H8" s="5">
        <v>3.7065299999999999</v>
      </c>
      <c r="I8" s="5"/>
      <c r="J8" s="5">
        <f t="shared" si="0"/>
        <v>4.1780625000000002</v>
      </c>
      <c r="K8" s="5">
        <f t="shared" si="1"/>
        <v>0.43237091255656895</v>
      </c>
      <c r="L8" s="5">
        <v>23.619499999999999</v>
      </c>
      <c r="M8" s="5">
        <v>23.677</v>
      </c>
      <c r="N8" s="5">
        <v>23.6648</v>
      </c>
      <c r="O8" s="5">
        <v>23.639700000000001</v>
      </c>
      <c r="P8" s="5"/>
      <c r="Q8" s="5">
        <f t="shared" si="2"/>
        <v>23.65025</v>
      </c>
      <c r="R8" s="5">
        <f t="shared" si="3"/>
        <v>2.5717244538765723E-2</v>
      </c>
    </row>
    <row r="9" spans="1:18" x14ac:dyDescent="0.25">
      <c r="A9" t="s">
        <v>53</v>
      </c>
      <c r="B9">
        <v>2.5</v>
      </c>
      <c r="D9" s="5">
        <v>0.3</v>
      </c>
      <c r="E9" s="5">
        <v>3.9344899999999998</v>
      </c>
      <c r="F9" s="5">
        <v>4.7940199999999997</v>
      </c>
      <c r="G9" s="5">
        <v>4.6196200000000003</v>
      </c>
      <c r="H9" s="5">
        <v>3.9556300000000002</v>
      </c>
      <c r="I9" s="5"/>
      <c r="J9" s="5">
        <f t="shared" si="0"/>
        <v>4.3259400000000001</v>
      </c>
      <c r="K9" s="5">
        <f t="shared" si="1"/>
        <v>0.44561172463629511</v>
      </c>
      <c r="L9" s="5">
        <v>23.6816</v>
      </c>
      <c r="M9" s="5">
        <v>23.670300000000001</v>
      </c>
      <c r="N9" s="5">
        <v>23.625399999999999</v>
      </c>
      <c r="O9" s="5">
        <v>23.6449</v>
      </c>
      <c r="P9" s="5"/>
      <c r="Q9" s="5">
        <f t="shared" si="2"/>
        <v>23.655549999999998</v>
      </c>
      <c r="R9" s="5">
        <f t="shared" si="3"/>
        <v>2.5289062194290415E-2</v>
      </c>
    </row>
    <row r="10" spans="1:18" ht="15" customHeight="1" x14ac:dyDescent="0.25">
      <c r="A10" t="s">
        <v>54</v>
      </c>
      <c r="B10">
        <v>0</v>
      </c>
      <c r="D10" s="6">
        <v>0.4</v>
      </c>
      <c r="E10" s="6">
        <v>4.0062199999999999</v>
      </c>
      <c r="F10" s="6">
        <v>4.5842900000000002</v>
      </c>
      <c r="G10" s="6">
        <v>4.4509400000000001</v>
      </c>
      <c r="H10" s="6">
        <v>4.5663400000000003</v>
      </c>
      <c r="I10" s="6"/>
      <c r="J10" s="6">
        <f t="shared" si="0"/>
        <v>4.4019475000000003</v>
      </c>
      <c r="K10" s="6">
        <f t="shared" si="1"/>
        <v>0.27035421251572922</v>
      </c>
      <c r="L10" s="6">
        <v>23.679300000000001</v>
      </c>
      <c r="M10" s="6">
        <v>23.654199999999999</v>
      </c>
      <c r="N10" s="6">
        <v>23.6282</v>
      </c>
      <c r="O10" s="6">
        <v>23.679200000000002</v>
      </c>
      <c r="P10" s="6"/>
      <c r="Q10" s="6">
        <f t="shared" si="2"/>
        <v>23.660225000000004</v>
      </c>
      <c r="R10" s="6">
        <f t="shared" si="3"/>
        <v>2.4398138590202192E-2</v>
      </c>
    </row>
    <row r="11" spans="1:18" x14ac:dyDescent="0.25">
      <c r="A11" t="s">
        <v>55</v>
      </c>
      <c r="B11">
        <v>3</v>
      </c>
      <c r="D11" s="6">
        <v>0.5</v>
      </c>
      <c r="E11" s="6">
        <v>4.5657699999999997</v>
      </c>
      <c r="F11" s="6">
        <v>4.7218499999999999</v>
      </c>
      <c r="G11" s="6">
        <v>4.5045599999999997</v>
      </c>
      <c r="H11" s="6">
        <v>4.4978199999999999</v>
      </c>
      <c r="I11" s="6"/>
      <c r="J11" s="6">
        <f t="shared" si="0"/>
        <v>4.5724999999999998</v>
      </c>
      <c r="K11" s="6">
        <f t="shared" si="1"/>
        <v>0.10415319070164554</v>
      </c>
      <c r="L11" s="6">
        <v>23.679200000000002</v>
      </c>
      <c r="M11" s="6">
        <v>23.6477</v>
      </c>
      <c r="N11" s="6">
        <v>23.672599999999999</v>
      </c>
      <c r="O11" s="6">
        <v>23.662600000000001</v>
      </c>
      <c r="P11" s="6"/>
      <c r="Q11" s="6">
        <f t="shared" si="2"/>
        <v>23.665524999999999</v>
      </c>
      <c r="R11" s="6">
        <f t="shared" si="3"/>
        <v>1.3703375496570313E-2</v>
      </c>
    </row>
    <row r="12" spans="1:18" x14ac:dyDescent="0.25">
      <c r="A12" t="s">
        <v>56</v>
      </c>
      <c r="B12">
        <v>110</v>
      </c>
      <c r="D12" s="6">
        <v>0.55000000000000004</v>
      </c>
      <c r="E12" s="6">
        <v>4.9120900000000001</v>
      </c>
      <c r="F12" s="6">
        <v>4.7395199999999997</v>
      </c>
      <c r="G12" s="6">
        <v>4.6506299999999996</v>
      </c>
      <c r="H12" s="6">
        <v>4.4675200000000004</v>
      </c>
      <c r="I12" s="6"/>
      <c r="J12" s="6">
        <f t="shared" si="0"/>
        <v>4.6924399999999995</v>
      </c>
      <c r="K12" s="6">
        <f t="shared" si="1"/>
        <v>0.18511233652388834</v>
      </c>
      <c r="L12" s="6">
        <v>23.646000000000001</v>
      </c>
      <c r="M12" s="6">
        <v>23.6326</v>
      </c>
      <c r="N12" s="6">
        <v>23.669499999999999</v>
      </c>
      <c r="O12" s="6">
        <v>23.639399999999998</v>
      </c>
      <c r="P12" s="6"/>
      <c r="Q12" s="6">
        <f t="shared" si="2"/>
        <v>23.646874999999998</v>
      </c>
      <c r="R12" s="6">
        <f t="shared" si="3"/>
        <v>1.6044807051919633E-2</v>
      </c>
    </row>
    <row r="13" spans="1:18" x14ac:dyDescent="0.25">
      <c r="D13" s="6">
        <v>0.6</v>
      </c>
      <c r="E13" s="6">
        <v>4.8230500000000003</v>
      </c>
      <c r="F13" s="6">
        <v>4.5720799999999997</v>
      </c>
      <c r="G13" s="6">
        <v>4.8709300000000004</v>
      </c>
      <c r="H13" s="6">
        <v>4.9458500000000001</v>
      </c>
      <c r="I13" s="6"/>
      <c r="J13" s="6">
        <f t="shared" si="0"/>
        <v>4.8029774999999999</v>
      </c>
      <c r="K13" s="6">
        <f t="shared" si="1"/>
        <v>0.16201507571313667</v>
      </c>
      <c r="L13" s="6">
        <v>23.645199999999999</v>
      </c>
      <c r="M13" s="6">
        <v>23.654800000000002</v>
      </c>
      <c r="N13" s="6">
        <v>23.646799999999999</v>
      </c>
      <c r="O13" s="6">
        <v>23.640599999999999</v>
      </c>
      <c r="P13" s="6"/>
      <c r="Q13" s="6">
        <f t="shared" si="2"/>
        <v>23.646850000000001</v>
      </c>
      <c r="R13" s="6">
        <f t="shared" si="3"/>
        <v>5.9157980583079096E-3</v>
      </c>
    </row>
    <row r="14" spans="1:18" x14ac:dyDescent="0.25">
      <c r="A14" t="s">
        <v>0</v>
      </c>
      <c r="B14">
        <f>B1/B5^3</f>
        <v>3</v>
      </c>
      <c r="D14" s="10">
        <v>0.65</v>
      </c>
      <c r="E14" s="10">
        <v>5.1197800000000004</v>
      </c>
      <c r="F14" s="10">
        <v>4.9125800000000002</v>
      </c>
      <c r="G14" s="10">
        <v>4.9577099999999996</v>
      </c>
      <c r="H14" s="10">
        <v>5.6243299999999996</v>
      </c>
      <c r="I14" s="10"/>
      <c r="J14" s="10">
        <f t="shared" si="0"/>
        <v>5.1536</v>
      </c>
      <c r="K14" s="10">
        <f t="shared" si="1"/>
        <v>0.32618709242805199</v>
      </c>
      <c r="L14" s="10">
        <v>23.6617</v>
      </c>
      <c r="M14" s="10">
        <v>23.6341</v>
      </c>
      <c r="N14" s="10">
        <v>23.643699999999999</v>
      </c>
      <c r="O14" s="10">
        <v>23.656700000000001</v>
      </c>
      <c r="P14" s="10"/>
      <c r="Q14" s="10">
        <f t="shared" si="2"/>
        <v>23.649049999999999</v>
      </c>
      <c r="R14" s="10">
        <f t="shared" si="3"/>
        <v>1.2525573839150195E-2</v>
      </c>
    </row>
    <row r="15" spans="1:18" x14ac:dyDescent="0.25">
      <c r="D15" s="10">
        <v>0.7</v>
      </c>
      <c r="E15" s="10">
        <v>4.9987199999999996</v>
      </c>
      <c r="F15" s="10">
        <v>5.05274</v>
      </c>
      <c r="G15" s="10">
        <v>4.6700299999999997</v>
      </c>
      <c r="H15" s="10">
        <v>4.9262300000000003</v>
      </c>
      <c r="I15" s="10"/>
      <c r="J15" s="10">
        <f t="shared" si="0"/>
        <v>4.9119299999999999</v>
      </c>
      <c r="K15" s="10">
        <f t="shared" si="1"/>
        <v>0.16939112550544091</v>
      </c>
      <c r="L15" s="10">
        <v>23.6538</v>
      </c>
      <c r="M15" s="10">
        <v>23.622199999999999</v>
      </c>
      <c r="N15" s="10">
        <v>23.652699999999999</v>
      </c>
      <c r="O15" s="10">
        <v>23.6264</v>
      </c>
      <c r="P15" s="10"/>
      <c r="Q15" s="10">
        <f t="shared" si="2"/>
        <v>23.638774999999999</v>
      </c>
      <c r="R15" s="10">
        <f t="shared" si="3"/>
        <v>1.680800900364671E-2</v>
      </c>
    </row>
    <row r="16" spans="1:18" x14ac:dyDescent="0.25">
      <c r="D16" s="10">
        <v>0.75</v>
      </c>
      <c r="E16" s="10">
        <v>5.2453799999999999</v>
      </c>
      <c r="F16" s="10">
        <v>5.3306899999999997</v>
      </c>
      <c r="G16" s="10">
        <v>5.1370800000000001</v>
      </c>
      <c r="H16" s="10">
        <v>5.0375899999999998</v>
      </c>
      <c r="I16" s="10"/>
      <c r="J16" s="10">
        <f t="shared" si="0"/>
        <v>5.1876850000000001</v>
      </c>
      <c r="K16" s="10">
        <f t="shared" si="1"/>
        <v>0.12763034918597269</v>
      </c>
      <c r="L16" s="10">
        <v>23.649000000000001</v>
      </c>
      <c r="M16" s="10">
        <v>23.6508</v>
      </c>
      <c r="N16" s="10">
        <v>23.630800000000001</v>
      </c>
      <c r="O16" s="10">
        <v>23.588999999999999</v>
      </c>
      <c r="P16" s="10"/>
      <c r="Q16" s="10">
        <f t="shared" si="2"/>
        <v>23.629899999999999</v>
      </c>
      <c r="R16" s="10">
        <f t="shared" si="3"/>
        <v>2.8724205820179833E-2</v>
      </c>
    </row>
    <row r="17" spans="4:18" x14ac:dyDescent="0.25">
      <c r="D17" s="10">
        <v>0.8</v>
      </c>
      <c r="E17" s="10">
        <v>5.1735600000000002</v>
      </c>
      <c r="F17" s="10">
        <v>4.9821999999999997</v>
      </c>
      <c r="G17" s="10">
        <v>5.6346699999999998</v>
      </c>
      <c r="H17" s="10">
        <v>4.6496700000000004</v>
      </c>
      <c r="I17" s="10"/>
      <c r="J17" s="10">
        <f t="shared" si="0"/>
        <v>5.1100250000000003</v>
      </c>
      <c r="K17" s="10">
        <f t="shared" si="1"/>
        <v>0.41132105420624071</v>
      </c>
      <c r="L17" s="10">
        <v>23.607299999999999</v>
      </c>
      <c r="M17" s="10">
        <v>23.604299999999999</v>
      </c>
      <c r="N17" s="10">
        <v>23.638400000000001</v>
      </c>
      <c r="O17" s="10">
        <v>23.6449</v>
      </c>
      <c r="P17" s="10"/>
      <c r="Q17" s="10">
        <f t="shared" si="2"/>
        <v>23.623725</v>
      </c>
      <c r="R17" s="10">
        <f t="shared" si="3"/>
        <v>2.0903329080955161E-2</v>
      </c>
    </row>
    <row r="18" spans="4:18" x14ac:dyDescent="0.25">
      <c r="D18">
        <v>1</v>
      </c>
      <c r="E18">
        <v>5.7453799999999999</v>
      </c>
      <c r="F18">
        <v>6.4493</v>
      </c>
      <c r="G18">
        <v>5.8029700000000002</v>
      </c>
      <c r="H18">
        <v>6.1367200000000004</v>
      </c>
      <c r="J18">
        <f>AVERAGE(E18:I18)</f>
        <v>6.0335925000000001</v>
      </c>
      <c r="K18">
        <f>_xlfn.STDEV.S(E18:I18)</f>
        <v>0.32644611064972628</v>
      </c>
      <c r="L18">
        <v>23.6175</v>
      </c>
      <c r="M18">
        <v>23.6051</v>
      </c>
      <c r="N18">
        <v>23.587900000000001</v>
      </c>
      <c r="O18">
        <v>23.642600000000002</v>
      </c>
      <c r="Q18">
        <f>AVERAGE(L18:P18)</f>
        <v>23.613275000000002</v>
      </c>
      <c r="R18">
        <f>_xlfn.STDEV.S(L18:P18)</f>
        <v>2.3011066178399386E-2</v>
      </c>
    </row>
    <row r="19" spans="4:18" x14ac:dyDescent="0.25">
      <c r="D19">
        <v>1.5</v>
      </c>
      <c r="E19">
        <v>7.8198499999999997</v>
      </c>
      <c r="F19">
        <v>7.5343499999999999</v>
      </c>
      <c r="G19">
        <v>8.5490399999999998</v>
      </c>
      <c r="H19">
        <v>7.7129799999999999</v>
      </c>
      <c r="J19">
        <f>AVERAGE(E19:I19)</f>
        <v>7.9040549999999996</v>
      </c>
      <c r="K19">
        <f>_xlfn.STDEV.S(E19:I19)</f>
        <v>0.44582790958694657</v>
      </c>
      <c r="L19">
        <v>23.575199999999999</v>
      </c>
      <c r="M19">
        <v>23.569900000000001</v>
      </c>
      <c r="N19">
        <v>23.585999999999999</v>
      </c>
      <c r="O19">
        <v>23.523499999999999</v>
      </c>
      <c r="Q19">
        <f>AVERAGE(L19:P19)</f>
        <v>23.563649999999999</v>
      </c>
      <c r="R19">
        <f>_xlfn.STDEV.S(L19:P19)</f>
        <v>2.7592329852092545E-2</v>
      </c>
    </row>
    <row r="20" spans="4:18" x14ac:dyDescent="0.25">
      <c r="D20">
        <v>2</v>
      </c>
      <c r="E20">
        <v>10.99231</v>
      </c>
      <c r="F20">
        <v>10.82296</v>
      </c>
      <c r="G20">
        <v>10.484030000000001</v>
      </c>
      <c r="H20">
        <v>10.56963</v>
      </c>
      <c r="J20">
        <f>AVERAGE(E20:I20)</f>
        <v>10.717232500000001</v>
      </c>
      <c r="K20">
        <f>_xlfn.STDEV.S(E20:I20)</f>
        <v>0.2331064415490626</v>
      </c>
      <c r="L20">
        <v>23.5425</v>
      </c>
      <c r="M20">
        <v>23.575600000000001</v>
      </c>
      <c r="N20">
        <v>23.541399999999999</v>
      </c>
      <c r="O20">
        <v>23.582100000000001</v>
      </c>
      <c r="Q20">
        <f>AVERAGE(L20:P20)</f>
        <v>23.560399999999998</v>
      </c>
      <c r="R20">
        <f>_xlfn.STDEV.S(L20:P20)</f>
        <v>2.1473549621181805E-2</v>
      </c>
    </row>
    <row r="21" spans="4:18" x14ac:dyDescent="0.25">
      <c r="D21">
        <v>2.5</v>
      </c>
      <c r="E21">
        <v>13.71993</v>
      </c>
      <c r="F21">
        <v>13.93017</v>
      </c>
      <c r="G21">
        <v>14.19239</v>
      </c>
      <c r="H21">
        <v>14.545959999999999</v>
      </c>
      <c r="J21">
        <f>AVERAGE(E21:I21)</f>
        <v>14.0971125</v>
      </c>
      <c r="K21">
        <f>_xlfn.STDEV.S(E21:I21)</f>
        <v>0.35622011775258622</v>
      </c>
      <c r="L21">
        <v>23.549099999999999</v>
      </c>
      <c r="M21">
        <v>23.513300000000001</v>
      </c>
      <c r="N21">
        <v>23.523700000000002</v>
      </c>
      <c r="O21">
        <v>23.47</v>
      </c>
      <c r="Q21">
        <f>AVERAGE(L21:P21)</f>
        <v>23.514025</v>
      </c>
      <c r="R21">
        <f>_xlfn.STDEV.S(L21:P21)</f>
        <v>3.2977707116576382E-2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 s="4">
        <v>1.0089999999999999</v>
      </c>
      <c r="F25" s="4">
        <v>0.995</v>
      </c>
      <c r="G25" s="4">
        <v>0.99960000000000004</v>
      </c>
      <c r="H25" s="4">
        <v>1.0078</v>
      </c>
      <c r="I25" s="4"/>
      <c r="J25" s="4">
        <f t="shared" ref="J25:J40" si="4">AVERAGE(E25:I25)</f>
        <v>1.00285</v>
      </c>
      <c r="K25" s="4">
        <f t="shared" ref="K25:K40" si="5">_xlfn.STDEV.S(E25:I25)</f>
        <v>6.6960187176161833E-3</v>
      </c>
      <c r="L25" s="4">
        <v>1.0018</v>
      </c>
      <c r="M25" s="4">
        <v>0.9879</v>
      </c>
      <c r="N25" s="4">
        <v>1.0024999999999999</v>
      </c>
      <c r="O25" s="4">
        <v>1.004</v>
      </c>
      <c r="P25" s="4"/>
      <c r="Q25" s="4">
        <f t="shared" ref="Q25:Q40" si="6">AVERAGE(L25:P25)</f>
        <v>0.99904999999999999</v>
      </c>
      <c r="R25" s="4">
        <f t="shared" ref="R25:R40" si="7">_xlfn.STDEV.S(L25:P25)</f>
        <v>7.4897708020116738E-3</v>
      </c>
    </row>
    <row r="26" spans="4:18" x14ac:dyDescent="0.25">
      <c r="D26" s="4">
        <v>3.0000000000000001E-3</v>
      </c>
      <c r="E26" s="4">
        <v>1.0073000000000001</v>
      </c>
      <c r="F26" s="4">
        <v>0.99570000000000003</v>
      </c>
      <c r="G26" s="4">
        <v>0.99990000000000001</v>
      </c>
      <c r="H26" s="4">
        <v>1.0021</v>
      </c>
      <c r="I26" s="4"/>
      <c r="J26" s="4">
        <f t="shared" si="4"/>
        <v>1.0012500000000002</v>
      </c>
      <c r="K26" s="4">
        <f t="shared" si="5"/>
        <v>4.8287334433230918E-3</v>
      </c>
      <c r="L26" s="4">
        <v>1.0062</v>
      </c>
      <c r="M26" s="4">
        <v>0.99970000000000003</v>
      </c>
      <c r="N26" s="4">
        <v>0.98770000000000002</v>
      </c>
      <c r="O26" s="4">
        <v>0.99719999999999998</v>
      </c>
      <c r="P26" s="4"/>
      <c r="Q26" s="4">
        <f t="shared" si="6"/>
        <v>0.99769999999999992</v>
      </c>
      <c r="R26" s="4">
        <f t="shared" si="7"/>
        <v>7.6702889993358883E-3</v>
      </c>
    </row>
    <row r="27" spans="4:18" x14ac:dyDescent="0.25">
      <c r="D27" s="4">
        <v>0.01</v>
      </c>
      <c r="E27" s="4">
        <v>1.0046999999999999</v>
      </c>
      <c r="F27" s="4">
        <v>1.0029999999999999</v>
      </c>
      <c r="G27" s="4">
        <v>1.0013000000000001</v>
      </c>
      <c r="H27" s="4">
        <v>1.0041</v>
      </c>
      <c r="I27" s="4"/>
      <c r="J27" s="4">
        <f t="shared" si="4"/>
        <v>1.0032749999999999</v>
      </c>
      <c r="K27" s="4">
        <f t="shared" si="5"/>
        <v>1.4930394055973567E-3</v>
      </c>
      <c r="L27" s="4">
        <v>1.0058</v>
      </c>
      <c r="M27" s="4">
        <v>0.99470000000000003</v>
      </c>
      <c r="N27" s="4">
        <v>1.0135000000000001</v>
      </c>
      <c r="O27" s="4">
        <v>0.99950000000000006</v>
      </c>
      <c r="P27" s="4"/>
      <c r="Q27" s="4">
        <f t="shared" si="6"/>
        <v>1.0033750000000001</v>
      </c>
      <c r="R27" s="4">
        <f t="shared" si="7"/>
        <v>8.1377208111362599E-3</v>
      </c>
    </row>
    <row r="28" spans="4:18" x14ac:dyDescent="0.25">
      <c r="D28" s="4">
        <v>0.03</v>
      </c>
      <c r="E28" s="4">
        <v>1.0035000000000001</v>
      </c>
      <c r="F28" s="4">
        <v>0.99970000000000003</v>
      </c>
      <c r="G28" s="4">
        <v>0.99560000000000004</v>
      </c>
      <c r="H28" s="4">
        <v>0.99609999999999999</v>
      </c>
      <c r="I28" s="4"/>
      <c r="J28" s="4">
        <f t="shared" si="4"/>
        <v>0.99872500000000008</v>
      </c>
      <c r="K28" s="4">
        <f t="shared" si="5"/>
        <v>3.6700363304287349E-3</v>
      </c>
      <c r="L28" s="4">
        <v>0.99409999999999998</v>
      </c>
      <c r="M28" s="4">
        <v>1.0026999999999999</v>
      </c>
      <c r="N28" s="4">
        <v>1.0022</v>
      </c>
      <c r="O28" s="4">
        <v>1.0115000000000001</v>
      </c>
      <c r="P28" s="4"/>
      <c r="Q28" s="4">
        <f t="shared" si="6"/>
        <v>1.0026249999999999</v>
      </c>
      <c r="R28" s="4">
        <f t="shared" si="7"/>
        <v>7.109324862460604E-3</v>
      </c>
    </row>
    <row r="29" spans="4:18" x14ac:dyDescent="0.25">
      <c r="D29" s="5">
        <v>7.0000000000000007E-2</v>
      </c>
      <c r="E29" s="5">
        <v>1.0054000000000001</v>
      </c>
      <c r="F29" s="5">
        <v>1.0002</v>
      </c>
      <c r="G29" s="5">
        <v>0.99990000000000001</v>
      </c>
      <c r="H29" s="5">
        <v>1.0034000000000001</v>
      </c>
      <c r="I29" s="5"/>
      <c r="J29" s="5">
        <f t="shared" si="4"/>
        <v>1.0022250000000001</v>
      </c>
      <c r="K29" s="5">
        <f t="shared" si="5"/>
        <v>2.6437032107759157E-3</v>
      </c>
      <c r="L29" s="5">
        <v>1.0001</v>
      </c>
      <c r="M29" s="5">
        <v>0.98429999999999995</v>
      </c>
      <c r="N29" s="5">
        <v>1.0017</v>
      </c>
      <c r="O29" s="5">
        <v>0.99770000000000003</v>
      </c>
      <c r="P29" s="5"/>
      <c r="Q29" s="5">
        <f t="shared" si="6"/>
        <v>0.99595</v>
      </c>
      <c r="R29" s="5">
        <f t="shared" si="7"/>
        <v>7.9387236589601642E-3</v>
      </c>
    </row>
    <row r="30" spans="4:18" x14ac:dyDescent="0.25">
      <c r="D30" s="5">
        <v>0.1</v>
      </c>
      <c r="E30" s="5">
        <v>1.0002</v>
      </c>
      <c r="F30" s="5">
        <v>0.99719999999999998</v>
      </c>
      <c r="G30" s="5">
        <v>1.0044</v>
      </c>
      <c r="H30" s="5">
        <v>0.98980000000000001</v>
      </c>
      <c r="I30" s="5"/>
      <c r="J30" s="5">
        <f t="shared" si="4"/>
        <v>0.99790000000000001</v>
      </c>
      <c r="K30" s="5">
        <f t="shared" si="5"/>
        <v>6.1546730213716252E-3</v>
      </c>
      <c r="L30" s="5">
        <v>0.999</v>
      </c>
      <c r="M30" s="5">
        <v>1.0078</v>
      </c>
      <c r="N30" s="5">
        <v>1.0043</v>
      </c>
      <c r="O30" s="5">
        <v>1.0027999999999999</v>
      </c>
      <c r="P30" s="5"/>
      <c r="Q30" s="5">
        <f t="shared" si="6"/>
        <v>1.0034749999999999</v>
      </c>
      <c r="R30" s="5">
        <f t="shared" si="7"/>
        <v>3.6454309301736571E-3</v>
      </c>
    </row>
    <row r="31" spans="4:18" x14ac:dyDescent="0.25">
      <c r="D31" s="5">
        <v>0.2</v>
      </c>
      <c r="E31" s="5">
        <v>1.0034000000000001</v>
      </c>
      <c r="F31" s="5">
        <v>0.99570000000000003</v>
      </c>
      <c r="G31" s="5">
        <v>1.0004</v>
      </c>
      <c r="H31" s="5">
        <v>0.99950000000000006</v>
      </c>
      <c r="I31" s="5"/>
      <c r="J31" s="5">
        <f t="shared" si="4"/>
        <v>0.99975000000000014</v>
      </c>
      <c r="K31" s="5">
        <f t="shared" si="5"/>
        <v>3.1733263305244955E-3</v>
      </c>
      <c r="L31" s="5">
        <v>0.99260000000000004</v>
      </c>
      <c r="M31" s="5">
        <v>1.01</v>
      </c>
      <c r="N31" s="5">
        <v>0.99919999999999998</v>
      </c>
      <c r="O31" s="5">
        <v>1.0021</v>
      </c>
      <c r="P31" s="5"/>
      <c r="Q31" s="5">
        <f t="shared" si="6"/>
        <v>1.0009749999999999</v>
      </c>
      <c r="R31" s="5">
        <f t="shared" si="7"/>
        <v>7.2112758926558803E-3</v>
      </c>
    </row>
    <row r="32" spans="4:18" x14ac:dyDescent="0.25">
      <c r="D32" s="5">
        <v>0.3</v>
      </c>
      <c r="E32" s="5">
        <v>1.0032000000000001</v>
      </c>
      <c r="F32" s="5">
        <v>1.0087999999999999</v>
      </c>
      <c r="G32" s="5">
        <v>1.0045999999999999</v>
      </c>
      <c r="H32" s="5">
        <v>1.0079</v>
      </c>
      <c r="I32" s="5"/>
      <c r="J32" s="5">
        <f t="shared" si="4"/>
        <v>1.0061249999999999</v>
      </c>
      <c r="K32" s="5">
        <f t="shared" si="5"/>
        <v>2.6575364531836176E-3</v>
      </c>
      <c r="L32" s="5">
        <v>1.0001</v>
      </c>
      <c r="M32" s="5">
        <v>1.0019</v>
      </c>
      <c r="N32" s="5">
        <v>1.0016</v>
      </c>
      <c r="O32" s="5">
        <v>1.0024999999999999</v>
      </c>
      <c r="P32" s="5"/>
      <c r="Q32" s="5">
        <f t="shared" si="6"/>
        <v>1.001525</v>
      </c>
      <c r="R32" s="5">
        <f t="shared" si="7"/>
        <v>1.0210288928330978E-3</v>
      </c>
    </row>
    <row r="33" spans="3:18" x14ac:dyDescent="0.25">
      <c r="D33" s="6">
        <v>0.4</v>
      </c>
      <c r="E33" s="6">
        <v>1.0072000000000001</v>
      </c>
      <c r="F33" s="6">
        <v>1.0044</v>
      </c>
      <c r="G33" s="6">
        <v>1.0056</v>
      </c>
      <c r="H33" s="6">
        <v>0.99399999999999999</v>
      </c>
      <c r="I33" s="6"/>
      <c r="J33" s="6">
        <f t="shared" si="4"/>
        <v>1.0027999999999999</v>
      </c>
      <c r="K33" s="6">
        <f t="shared" si="5"/>
        <v>5.977736472389336E-3</v>
      </c>
      <c r="L33" s="6">
        <v>0.99460000000000004</v>
      </c>
      <c r="M33" s="6">
        <v>1.0021</v>
      </c>
      <c r="N33" s="6">
        <v>1.0077</v>
      </c>
      <c r="O33" s="6">
        <v>1.0013000000000001</v>
      </c>
      <c r="P33" s="6"/>
      <c r="Q33" s="6">
        <f t="shared" si="6"/>
        <v>1.0014250000000002</v>
      </c>
      <c r="R33" s="6">
        <f t="shared" si="7"/>
        <v>5.3674171317931538E-3</v>
      </c>
    </row>
    <row r="34" spans="3:18" x14ac:dyDescent="0.25">
      <c r="C34" s="1"/>
      <c r="D34" s="6">
        <v>0.5</v>
      </c>
      <c r="E34" s="6">
        <v>1.0055000000000001</v>
      </c>
      <c r="F34" s="6">
        <v>1.0081</v>
      </c>
      <c r="G34" s="6">
        <v>1.0092000000000001</v>
      </c>
      <c r="H34" s="6">
        <v>1.0068999999999999</v>
      </c>
      <c r="I34" s="6"/>
      <c r="J34" s="6">
        <f t="shared" si="4"/>
        <v>1.007425</v>
      </c>
      <c r="K34" s="6">
        <f t="shared" si="5"/>
        <v>1.5903353943953883E-3</v>
      </c>
      <c r="L34" s="6">
        <v>0.99329999999999996</v>
      </c>
      <c r="M34" s="6">
        <v>1.0078</v>
      </c>
      <c r="N34" s="6">
        <v>0.99570000000000003</v>
      </c>
      <c r="O34" s="6">
        <v>1.0016</v>
      </c>
      <c r="P34" s="6"/>
      <c r="Q34" s="6">
        <f t="shared" si="6"/>
        <v>0.99960000000000004</v>
      </c>
      <c r="R34" s="6">
        <f t="shared" si="7"/>
        <v>6.4843401103479277E-3</v>
      </c>
    </row>
    <row r="35" spans="3:18" x14ac:dyDescent="0.25">
      <c r="D35" s="6">
        <v>0.55000000000000004</v>
      </c>
      <c r="E35" s="6">
        <v>1.0188999999999999</v>
      </c>
      <c r="F35" s="6">
        <v>1.0117</v>
      </c>
      <c r="G35" s="6">
        <v>1.0138</v>
      </c>
      <c r="H35" s="6">
        <v>1.0029999999999999</v>
      </c>
      <c r="I35" s="6"/>
      <c r="J35" s="6">
        <f t="shared" si="4"/>
        <v>1.0118499999999999</v>
      </c>
      <c r="K35" s="6">
        <f t="shared" si="5"/>
        <v>6.6294796175869102E-3</v>
      </c>
      <c r="L35" s="6">
        <v>1.0017</v>
      </c>
      <c r="M35" s="6">
        <v>0.99339999999999995</v>
      </c>
      <c r="N35" s="6">
        <v>1.0174000000000001</v>
      </c>
      <c r="O35" s="6">
        <v>1.0051000000000001</v>
      </c>
      <c r="P35" s="6"/>
      <c r="Q35" s="6">
        <f t="shared" si="6"/>
        <v>1.0044</v>
      </c>
      <c r="R35" s="6">
        <f t="shared" si="7"/>
        <v>9.9629312955576022E-3</v>
      </c>
    </row>
    <row r="36" spans="3:18" x14ac:dyDescent="0.25">
      <c r="D36" s="6">
        <v>0.6</v>
      </c>
      <c r="E36" s="6">
        <v>1.0162</v>
      </c>
      <c r="F36" s="6">
        <v>1.0072000000000001</v>
      </c>
      <c r="G36" s="6">
        <v>1.0107999999999999</v>
      </c>
      <c r="H36" s="6">
        <v>1.0095000000000001</v>
      </c>
      <c r="I36" s="6"/>
      <c r="J36" s="6">
        <f t="shared" si="4"/>
        <v>1.0109250000000001</v>
      </c>
      <c r="K36" s="6">
        <f t="shared" si="5"/>
        <v>3.818703968625963E-3</v>
      </c>
      <c r="L36" s="6">
        <v>0.99909999999999999</v>
      </c>
      <c r="M36" s="6">
        <v>0.99590000000000001</v>
      </c>
      <c r="N36" s="6">
        <v>0.99139999999999995</v>
      </c>
      <c r="O36" s="6">
        <v>0.99419999999999997</v>
      </c>
      <c r="P36" s="6"/>
      <c r="Q36" s="6">
        <f t="shared" si="6"/>
        <v>0.99514999999999998</v>
      </c>
      <c r="R36" s="6">
        <f t="shared" si="7"/>
        <v>3.2212833881338021E-3</v>
      </c>
    </row>
    <row r="37" spans="3:18" x14ac:dyDescent="0.25">
      <c r="D37" s="10">
        <v>0.65</v>
      </c>
      <c r="E37" s="10">
        <v>1.0237000000000001</v>
      </c>
      <c r="F37" s="10">
        <v>1.0402</v>
      </c>
      <c r="G37" s="10">
        <v>1.018</v>
      </c>
      <c r="H37" s="10">
        <v>1.0159</v>
      </c>
      <c r="I37" s="10"/>
      <c r="J37" s="10">
        <f t="shared" si="4"/>
        <v>1.0244500000000001</v>
      </c>
      <c r="K37" s="10">
        <f t="shared" si="5"/>
        <v>1.1004998864152593E-2</v>
      </c>
      <c r="L37" s="10">
        <v>0.99260000000000004</v>
      </c>
      <c r="M37" s="10">
        <v>1.0083</v>
      </c>
      <c r="N37" s="10">
        <v>0.99419999999999997</v>
      </c>
      <c r="O37" s="10">
        <v>0.99790000000000001</v>
      </c>
      <c r="P37" s="10"/>
      <c r="Q37" s="10">
        <f t="shared" si="6"/>
        <v>0.99824999999999997</v>
      </c>
      <c r="R37" s="10">
        <f t="shared" si="7"/>
        <v>7.0580922823852638E-3</v>
      </c>
    </row>
    <row r="38" spans="3:18" x14ac:dyDescent="0.25">
      <c r="D38" s="10">
        <v>0.7</v>
      </c>
      <c r="E38" s="10">
        <v>1.0161</v>
      </c>
      <c r="F38" s="10">
        <v>1.0303</v>
      </c>
      <c r="G38" s="10">
        <v>1.0192000000000001</v>
      </c>
      <c r="H38" s="10">
        <v>1.016</v>
      </c>
      <c r="I38" s="10"/>
      <c r="J38" s="10">
        <f t="shared" si="4"/>
        <v>1.0204</v>
      </c>
      <c r="K38" s="10">
        <f t="shared" si="5"/>
        <v>6.7651065524991175E-3</v>
      </c>
      <c r="L38" s="10">
        <v>1.0038</v>
      </c>
      <c r="M38" s="10">
        <v>1.0055000000000001</v>
      </c>
      <c r="N38" s="10">
        <v>1.0034000000000001</v>
      </c>
      <c r="O38" s="10">
        <v>1.0003</v>
      </c>
      <c r="P38" s="10"/>
      <c r="Q38" s="10">
        <f t="shared" si="6"/>
        <v>1.00325</v>
      </c>
      <c r="R38" s="10">
        <f t="shared" si="7"/>
        <v>2.1671794265050687E-3</v>
      </c>
    </row>
    <row r="39" spans="3:18" x14ac:dyDescent="0.25">
      <c r="D39" s="10">
        <v>0.75</v>
      </c>
      <c r="E39" s="10">
        <v>1.0412999999999999</v>
      </c>
      <c r="F39" s="10">
        <v>1.0277000000000001</v>
      </c>
      <c r="G39" s="10">
        <v>1.0268999999999999</v>
      </c>
      <c r="H39" s="10">
        <v>1.0479000000000001</v>
      </c>
      <c r="I39" s="10"/>
      <c r="J39" s="10">
        <f t="shared" si="4"/>
        <v>1.0359499999999999</v>
      </c>
      <c r="K39" s="10">
        <f t="shared" si="5"/>
        <v>1.0350362312499027E-2</v>
      </c>
      <c r="L39" s="10">
        <v>1.0078</v>
      </c>
      <c r="M39" s="10">
        <v>0.99919999999999998</v>
      </c>
      <c r="N39" s="10">
        <v>1.0053000000000001</v>
      </c>
      <c r="O39" s="10">
        <v>1.0019</v>
      </c>
      <c r="P39" s="10"/>
      <c r="Q39" s="10">
        <f t="shared" si="6"/>
        <v>1.0035500000000002</v>
      </c>
      <c r="R39" s="10">
        <f t="shared" si="7"/>
        <v>3.7758001359535567E-3</v>
      </c>
    </row>
    <row r="40" spans="3:18" x14ac:dyDescent="0.25">
      <c r="D40" s="10">
        <v>0.8</v>
      </c>
      <c r="E40" s="10">
        <v>1.0243</v>
      </c>
      <c r="F40" s="10">
        <v>1.0241</v>
      </c>
      <c r="G40" s="10">
        <v>1.02</v>
      </c>
      <c r="H40" s="10">
        <v>1.0196000000000001</v>
      </c>
      <c r="I40" s="10"/>
      <c r="J40" s="10">
        <f t="shared" si="4"/>
        <v>1.022</v>
      </c>
      <c r="K40" s="10">
        <f t="shared" si="5"/>
        <v>2.5468935326523842E-3</v>
      </c>
      <c r="L40" s="10">
        <v>0.99929999999999997</v>
      </c>
      <c r="M40" s="10">
        <v>1.0034000000000001</v>
      </c>
      <c r="N40" s="10">
        <v>0.99709999999999999</v>
      </c>
      <c r="O40" s="10">
        <v>0.99829999999999997</v>
      </c>
      <c r="P40" s="10"/>
      <c r="Q40" s="10">
        <f t="shared" si="6"/>
        <v>0.999525</v>
      </c>
      <c r="R40" s="10">
        <f t="shared" si="7"/>
        <v>2.7354158733180292E-3</v>
      </c>
    </row>
    <row r="41" spans="3:18" x14ac:dyDescent="0.25">
      <c r="D41">
        <v>1</v>
      </c>
      <c r="E41">
        <v>1.0291999999999999</v>
      </c>
      <c r="F41">
        <v>1.0268999999999999</v>
      </c>
      <c r="G41">
        <v>1.0342</v>
      </c>
      <c r="H41">
        <v>1.0516000000000001</v>
      </c>
      <c r="J41">
        <f>AVERAGE(E41:I41)</f>
        <v>1.0354749999999999</v>
      </c>
      <c r="K41">
        <f>_xlfn.STDEV.S(E41:I41)</f>
        <v>1.1173592379654294E-2</v>
      </c>
      <c r="L41">
        <v>0.99019999999999997</v>
      </c>
      <c r="M41">
        <v>0.99199999999999999</v>
      </c>
      <c r="N41">
        <v>1.0043</v>
      </c>
      <c r="O41">
        <v>0.99299999999999999</v>
      </c>
      <c r="Q41">
        <f>AVERAGE(L41:P41)</f>
        <v>0.99487499999999995</v>
      </c>
      <c r="R41">
        <f>_xlfn.STDEV.S(L41:P41)</f>
        <v>6.3892487821339316E-3</v>
      </c>
    </row>
    <row r="42" spans="3:18" x14ac:dyDescent="0.25">
      <c r="D42">
        <v>1.5</v>
      </c>
      <c r="E42">
        <v>1.1120000000000001</v>
      </c>
      <c r="F42">
        <v>1.0486</v>
      </c>
      <c r="G42">
        <v>1.075</v>
      </c>
      <c r="H42">
        <v>1.1122000000000001</v>
      </c>
      <c r="J42">
        <f>AVERAGE(E42:I42)</f>
        <v>1.0869499999999999</v>
      </c>
      <c r="K42">
        <f>_xlfn.STDEV.S(E42:I42)</f>
        <v>3.0976281248723255E-2</v>
      </c>
      <c r="L42">
        <v>1.0037</v>
      </c>
      <c r="M42">
        <v>1.0033000000000001</v>
      </c>
      <c r="Q42">
        <f>AVERAGE(L42:P42)</f>
        <v>1.0035000000000001</v>
      </c>
      <c r="R42">
        <f>_xlfn.STDEV.S(L42:P42)</f>
        <v>2.8284271247458785E-4</v>
      </c>
    </row>
    <row r="43" spans="3:18" x14ac:dyDescent="0.25">
      <c r="D43">
        <v>2</v>
      </c>
      <c r="E43">
        <v>1.1957</v>
      </c>
      <c r="F43">
        <v>1.1463000000000001</v>
      </c>
      <c r="G43">
        <v>1.1489</v>
      </c>
      <c r="H43">
        <v>1.1355999999999999</v>
      </c>
      <c r="J43">
        <f>AVERAGE(E43:I43)</f>
        <v>1.156625</v>
      </c>
      <c r="K43">
        <f>_xlfn.STDEV.S(E43:I43)</f>
        <v>2.6678252691408898E-2</v>
      </c>
      <c r="L43">
        <v>1.0024999999999999</v>
      </c>
      <c r="M43">
        <v>1.0119</v>
      </c>
      <c r="N43">
        <v>1.0008999999999999</v>
      </c>
      <c r="O43">
        <v>1.0119</v>
      </c>
      <c r="Q43">
        <f>AVERAGE(L43:P43)</f>
        <v>1.0067999999999999</v>
      </c>
      <c r="R43">
        <f>_xlfn.STDEV.S(L43:P43)</f>
        <v>5.9250879037080414E-3</v>
      </c>
    </row>
    <row r="44" spans="3:18" x14ac:dyDescent="0.25">
      <c r="D44">
        <v>2.5</v>
      </c>
      <c r="E44">
        <v>1.1887000000000001</v>
      </c>
      <c r="F44">
        <v>1.2611000000000001</v>
      </c>
      <c r="G44">
        <v>1.2669999999999999</v>
      </c>
      <c r="H44">
        <v>1.2674000000000001</v>
      </c>
      <c r="J44">
        <f>AVERAGE(E44:I44)</f>
        <v>1.2460500000000001</v>
      </c>
      <c r="K44">
        <f>_xlfn.STDEV.S(E44:I44)</f>
        <v>3.8341665761066394E-2</v>
      </c>
      <c r="L44">
        <v>1.0063</v>
      </c>
      <c r="M44">
        <v>1.0228999999999999</v>
      </c>
      <c r="N44">
        <v>1.0185</v>
      </c>
      <c r="O44">
        <v>1.0106999999999999</v>
      </c>
      <c r="Q44">
        <f>AVERAGE(L44:P44)</f>
        <v>1.0145999999999999</v>
      </c>
      <c r="R44">
        <f>_xlfn.STDEV.S(L44:P44)</f>
        <v>7.4877678026676591E-3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1.5</v>
      </c>
    </row>
    <row r="50" spans="5:5" x14ac:dyDescent="0.25">
      <c r="E50">
        <v>1.5</v>
      </c>
    </row>
    <row r="51" spans="5:5" x14ac:dyDescent="0.25">
      <c r="E51">
        <v>0.8</v>
      </c>
    </row>
    <row r="52" spans="5:5" x14ac:dyDescent="0.25">
      <c r="E5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J4" zoomScale="70" zoomScaleNormal="70" workbookViewId="0">
      <selection activeCell="P34" sqref="P34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6</v>
      </c>
      <c r="C2" s="3"/>
      <c r="D2" s="4">
        <v>1E-3</v>
      </c>
      <c r="E2">
        <v>47.601709999999997</v>
      </c>
      <c r="F2">
        <v>33.606819999999999</v>
      </c>
      <c r="G2">
        <v>18.41131</v>
      </c>
      <c r="H2">
        <v>30.575140000000001</v>
      </c>
      <c r="I2" s="4"/>
      <c r="J2" s="4">
        <f t="shared" ref="J2:J21" si="0">AVERAGE(E2:I2)</f>
        <v>32.548744999999997</v>
      </c>
      <c r="K2" s="4">
        <f t="shared" ref="K2:K21" si="1">_xlfn.STDEV.S(E2:I2)</f>
        <v>11.992684757413585</v>
      </c>
      <c r="L2">
        <v>18.615300000000001</v>
      </c>
      <c r="M2">
        <v>18.579799999999999</v>
      </c>
      <c r="N2">
        <v>18.594999999999999</v>
      </c>
      <c r="O2">
        <v>18.593900000000001</v>
      </c>
      <c r="P2" s="4"/>
      <c r="Q2" s="4">
        <f t="shared" ref="Q2:Q21" si="2">AVERAGE(L2:P2)</f>
        <v>18.596</v>
      </c>
      <c r="R2" s="4">
        <f t="shared" ref="R2:R21" si="3">_xlfn.STDEV.S(L2:P2)</f>
        <v>1.4609814053118383E-2</v>
      </c>
    </row>
    <row r="3" spans="1:18" x14ac:dyDescent="0.25">
      <c r="A3" t="s">
        <v>5</v>
      </c>
      <c r="B3" s="4">
        <v>10000</v>
      </c>
      <c r="D3" s="4">
        <v>3.0000000000000001E-3</v>
      </c>
      <c r="E3">
        <v>28.42736</v>
      </c>
      <c r="F3">
        <v>24.025269999999999</v>
      </c>
      <c r="G3">
        <v>26.90842</v>
      </c>
      <c r="H3">
        <v>34.04992</v>
      </c>
      <c r="I3" s="4"/>
      <c r="J3" s="4">
        <f t="shared" si="0"/>
        <v>28.352742500000002</v>
      </c>
      <c r="K3" s="4">
        <f t="shared" si="1"/>
        <v>4.214122485171119</v>
      </c>
      <c r="L3">
        <v>18.574100000000001</v>
      </c>
      <c r="M3">
        <v>18.6937</v>
      </c>
      <c r="N3">
        <v>18.626200000000001</v>
      </c>
      <c r="O3">
        <v>18.603400000000001</v>
      </c>
      <c r="P3" s="4"/>
      <c r="Q3" s="4">
        <f t="shared" si="2"/>
        <v>18.62435</v>
      </c>
      <c r="R3" s="4">
        <f t="shared" si="3"/>
        <v>5.0914339826810429E-2</v>
      </c>
    </row>
    <row r="4" spans="1:18" x14ac:dyDescent="0.25">
      <c r="A4" t="s">
        <v>4</v>
      </c>
      <c r="B4" s="4">
        <v>1E-3</v>
      </c>
      <c r="D4" s="4">
        <v>0.01</v>
      </c>
      <c r="E4">
        <v>15.6775</v>
      </c>
      <c r="F4">
        <v>14.13292</v>
      </c>
      <c r="G4">
        <v>13.70309</v>
      </c>
      <c r="H4" s="4"/>
      <c r="I4" s="4"/>
      <c r="J4" s="4">
        <f t="shared" si="0"/>
        <v>14.504503333333332</v>
      </c>
      <c r="K4" s="4">
        <f t="shared" si="1"/>
        <v>1.0383300738365107</v>
      </c>
      <c r="L4">
        <v>18.504100000000001</v>
      </c>
      <c r="M4">
        <v>18.615500000000001</v>
      </c>
      <c r="N4">
        <v>18.499600000000001</v>
      </c>
      <c r="O4" s="4"/>
      <c r="P4" s="4"/>
      <c r="Q4" s="4">
        <f t="shared" si="2"/>
        <v>18.539733333333334</v>
      </c>
      <c r="R4" s="4">
        <f t="shared" si="3"/>
        <v>6.5654423562569786E-2</v>
      </c>
    </row>
    <row r="5" spans="1:18" x14ac:dyDescent="0.25">
      <c r="A5" t="s">
        <v>3</v>
      </c>
      <c r="B5" s="6">
        <v>10</v>
      </c>
      <c r="D5" s="4">
        <v>0.03</v>
      </c>
      <c r="E5">
        <v>38.748809999999999</v>
      </c>
      <c r="F5">
        <v>22.306550000000001</v>
      </c>
      <c r="G5">
        <v>23.639019999999999</v>
      </c>
      <c r="H5" s="4"/>
      <c r="I5" s="4"/>
      <c r="J5" s="4">
        <f t="shared" si="0"/>
        <v>28.231459999999998</v>
      </c>
      <c r="K5" s="4">
        <f t="shared" si="1"/>
        <v>9.1326259828211551</v>
      </c>
      <c r="L5">
        <v>18.644300000000001</v>
      </c>
      <c r="M5">
        <v>18.540800000000001</v>
      </c>
      <c r="N5">
        <v>18.445499999999999</v>
      </c>
      <c r="O5" s="4"/>
      <c r="P5" s="4"/>
      <c r="Q5" s="4">
        <f t="shared" si="2"/>
        <v>18.543533333333333</v>
      </c>
      <c r="R5" s="4">
        <f t="shared" si="3"/>
        <v>9.9428181786320222E-2</v>
      </c>
    </row>
    <row r="6" spans="1:18" x14ac:dyDescent="0.25">
      <c r="A6" t="s">
        <v>52</v>
      </c>
      <c r="B6" s="3" t="s">
        <v>30</v>
      </c>
      <c r="D6" s="4">
        <v>7.0000000000000007E-2</v>
      </c>
      <c r="E6">
        <v>22.796520000000001</v>
      </c>
      <c r="F6">
        <v>28.523319999999998</v>
      </c>
      <c r="G6">
        <v>115.93174999999999</v>
      </c>
      <c r="H6" s="4"/>
      <c r="I6" s="4"/>
      <c r="J6" s="4">
        <f t="shared" si="0"/>
        <v>55.750529999999998</v>
      </c>
      <c r="K6" s="4">
        <f t="shared" si="1"/>
        <v>52.197063998622561</v>
      </c>
      <c r="L6">
        <v>18.627199999999998</v>
      </c>
      <c r="M6">
        <v>18.575700000000001</v>
      </c>
      <c r="N6">
        <v>18.699100000000001</v>
      </c>
      <c r="O6" s="4"/>
      <c r="P6" s="4"/>
      <c r="Q6" s="4">
        <f t="shared" si="2"/>
        <v>18.634</v>
      </c>
      <c r="R6" s="4">
        <f t="shared" si="3"/>
        <v>6.1980400127782574E-2</v>
      </c>
    </row>
    <row r="7" spans="1:18" x14ac:dyDescent="0.25">
      <c r="A7" t="s">
        <v>2</v>
      </c>
      <c r="B7">
        <v>4.5</v>
      </c>
      <c r="D7" s="5">
        <v>0.1</v>
      </c>
      <c r="E7">
        <v>20.982399999999998</v>
      </c>
      <c r="F7">
        <v>37.408520000000003</v>
      </c>
      <c r="G7">
        <v>43.07347</v>
      </c>
      <c r="H7">
        <v>19.198910000000001</v>
      </c>
      <c r="I7" s="5"/>
      <c r="J7" s="5">
        <f t="shared" si="0"/>
        <v>30.165825000000002</v>
      </c>
      <c r="K7" s="5">
        <f t="shared" si="1"/>
        <v>11.883776751758395</v>
      </c>
      <c r="L7">
        <v>18.547799999999999</v>
      </c>
      <c r="M7">
        <v>18.574100000000001</v>
      </c>
      <c r="N7">
        <v>18.520099999999999</v>
      </c>
      <c r="O7">
        <v>18.449200000000001</v>
      </c>
      <c r="P7" s="5"/>
      <c r="Q7" s="5">
        <f t="shared" si="2"/>
        <v>18.5228</v>
      </c>
      <c r="R7" s="5">
        <f t="shared" si="3"/>
        <v>5.3792626508348131E-2</v>
      </c>
    </row>
    <row r="8" spans="1:18" x14ac:dyDescent="0.25">
      <c r="A8" t="s">
        <v>1</v>
      </c>
      <c r="B8">
        <v>25</v>
      </c>
      <c r="D8" s="5">
        <v>0.2</v>
      </c>
      <c r="E8">
        <v>23.490359999999999</v>
      </c>
      <c r="F8">
        <v>46.227429999999998</v>
      </c>
      <c r="G8">
        <v>287.35383999999999</v>
      </c>
      <c r="H8">
        <v>44.171579999999999</v>
      </c>
      <c r="I8" s="5"/>
      <c r="J8" s="5">
        <f t="shared" si="0"/>
        <v>100.31080249999999</v>
      </c>
      <c r="K8" s="5">
        <f t="shared" si="1"/>
        <v>125.1174138519501</v>
      </c>
      <c r="L8">
        <v>18.5959</v>
      </c>
      <c r="M8">
        <v>18.583200000000001</v>
      </c>
      <c r="N8">
        <v>18.9527</v>
      </c>
      <c r="O8">
        <v>18.606300000000001</v>
      </c>
      <c r="P8" s="5"/>
      <c r="Q8" s="5">
        <f t="shared" si="2"/>
        <v>18.684525000000001</v>
      </c>
      <c r="R8" s="5">
        <f t="shared" si="3"/>
        <v>0.17903270418185196</v>
      </c>
    </row>
    <row r="9" spans="1:18" x14ac:dyDescent="0.25">
      <c r="A9" t="s">
        <v>53</v>
      </c>
      <c r="B9">
        <v>2.5</v>
      </c>
      <c r="D9" s="5">
        <v>0.3</v>
      </c>
      <c r="E9">
        <v>147.34362999999999</v>
      </c>
      <c r="F9">
        <v>318.28919000000002</v>
      </c>
      <c r="G9">
        <v>117.95001999999999</v>
      </c>
      <c r="H9" s="5"/>
      <c r="I9" s="5"/>
      <c r="J9" s="5">
        <f t="shared" si="0"/>
        <v>194.52761333333333</v>
      </c>
      <c r="K9" s="5">
        <f t="shared" si="1"/>
        <v>108.18360306198176</v>
      </c>
      <c r="L9">
        <v>18.704599999999999</v>
      </c>
      <c r="M9">
        <v>18.877700000000001</v>
      </c>
      <c r="N9">
        <v>18.703299999999999</v>
      </c>
      <c r="O9" s="5"/>
      <c r="P9" s="5"/>
      <c r="Q9" s="5">
        <f t="shared" si="2"/>
        <v>18.761866666666666</v>
      </c>
      <c r="R9" s="5">
        <f t="shared" si="3"/>
        <v>0.10031671512431788</v>
      </c>
    </row>
    <row r="10" spans="1:18" ht="15" customHeight="1" x14ac:dyDescent="0.25">
      <c r="A10" t="s">
        <v>54</v>
      </c>
      <c r="B10">
        <v>0</v>
      </c>
      <c r="D10" s="5">
        <v>0.4</v>
      </c>
      <c r="E10">
        <v>173.14563999999999</v>
      </c>
      <c r="F10">
        <v>866.65454999999997</v>
      </c>
      <c r="G10">
        <v>514.54588000000001</v>
      </c>
      <c r="H10" s="5"/>
      <c r="I10" s="5"/>
      <c r="J10" s="5">
        <f t="shared" si="0"/>
        <v>518.11535666666668</v>
      </c>
      <c r="K10" s="5">
        <f t="shared" si="1"/>
        <v>346.76823374568556</v>
      </c>
      <c r="L10">
        <v>18.747199999999999</v>
      </c>
      <c r="M10">
        <v>19.072800000000001</v>
      </c>
      <c r="N10">
        <v>19.1038</v>
      </c>
      <c r="O10" s="5"/>
      <c r="P10" s="5"/>
      <c r="Q10" s="5">
        <f t="shared" si="2"/>
        <v>18.974599999999999</v>
      </c>
      <c r="R10" s="5">
        <f t="shared" si="3"/>
        <v>0.19754321046292675</v>
      </c>
    </row>
    <row r="11" spans="1:18" x14ac:dyDescent="0.25">
      <c r="A11" t="s">
        <v>55</v>
      </c>
      <c r="B11">
        <v>3</v>
      </c>
      <c r="D11" s="5">
        <v>0.5</v>
      </c>
      <c r="E11">
        <v>369.94636000000003</v>
      </c>
      <c r="F11">
        <v>280.37993</v>
      </c>
      <c r="G11">
        <v>989.14517000000001</v>
      </c>
      <c r="H11" s="5"/>
      <c r="I11" s="5"/>
      <c r="J11" s="5">
        <f t="shared" si="0"/>
        <v>546.4904866666667</v>
      </c>
      <c r="K11" s="5">
        <f t="shared" si="1"/>
        <v>385.95713862220049</v>
      </c>
      <c r="L11">
        <v>18.847000000000001</v>
      </c>
      <c r="M11">
        <v>19.094000000000001</v>
      </c>
      <c r="N11">
        <v>19.369499999999999</v>
      </c>
      <c r="O11" s="5"/>
      <c r="P11" s="5"/>
      <c r="Q11" s="5">
        <f t="shared" si="2"/>
        <v>19.1035</v>
      </c>
      <c r="R11" s="5">
        <f t="shared" si="3"/>
        <v>0.26137951335175308</v>
      </c>
    </row>
    <row r="12" spans="1:18" x14ac:dyDescent="0.25">
      <c r="A12" t="s">
        <v>56</v>
      </c>
      <c r="B12">
        <v>110</v>
      </c>
      <c r="D12" s="6">
        <v>0.55000000000000004</v>
      </c>
      <c r="E12">
        <v>1907.30016</v>
      </c>
      <c r="F12">
        <v>304.25783999999999</v>
      </c>
      <c r="G12">
        <v>1284.9041099999999</v>
      </c>
      <c r="H12" s="6"/>
      <c r="I12" s="6"/>
      <c r="J12" s="6">
        <f t="shared" si="0"/>
        <v>1165.4873700000001</v>
      </c>
      <c r="K12" s="6">
        <f t="shared" si="1"/>
        <v>808.16547703543745</v>
      </c>
      <c r="L12">
        <v>19.232500000000002</v>
      </c>
      <c r="M12">
        <v>19.024899999999999</v>
      </c>
      <c r="N12">
        <v>19.104500000000002</v>
      </c>
      <c r="O12" s="6"/>
      <c r="P12" s="6"/>
      <c r="Q12" s="6">
        <f t="shared" si="2"/>
        <v>19.120633333333334</v>
      </c>
      <c r="R12" s="6">
        <f t="shared" si="3"/>
        <v>0.10473611284238886</v>
      </c>
    </row>
    <row r="13" spans="1:18" x14ac:dyDescent="0.25">
      <c r="D13" s="6">
        <v>0.6</v>
      </c>
      <c r="E13">
        <v>516.65877</v>
      </c>
      <c r="F13">
        <v>560.53607</v>
      </c>
      <c r="G13">
        <v>1952.91102</v>
      </c>
      <c r="H13" s="6"/>
      <c r="I13" s="6"/>
      <c r="J13" s="6">
        <f t="shared" si="0"/>
        <v>1010.0352866666667</v>
      </c>
      <c r="K13" s="6">
        <f t="shared" si="1"/>
        <v>816.84900119022984</v>
      </c>
      <c r="L13">
        <v>18.864699999999999</v>
      </c>
      <c r="M13">
        <v>18.7621</v>
      </c>
      <c r="N13">
        <v>18.973800000000001</v>
      </c>
      <c r="O13" s="6"/>
      <c r="P13" s="6"/>
      <c r="Q13" s="6">
        <f t="shared" si="2"/>
        <v>18.866866666666667</v>
      </c>
      <c r="R13" s="6">
        <f t="shared" si="3"/>
        <v>0.10586662993282342</v>
      </c>
    </row>
    <row r="14" spans="1:18" x14ac:dyDescent="0.25">
      <c r="A14" t="s">
        <v>0</v>
      </c>
      <c r="B14">
        <f>B1/B5^3</f>
        <v>3</v>
      </c>
      <c r="D14" s="6">
        <v>0.65</v>
      </c>
      <c r="E14">
        <v>2035.5811900000001</v>
      </c>
      <c r="F14">
        <v>1346.19742</v>
      </c>
      <c r="G14">
        <v>1779.63654</v>
      </c>
      <c r="H14" s="6"/>
      <c r="I14" s="6"/>
      <c r="J14" s="6">
        <f t="shared" si="0"/>
        <v>1720.4717166666669</v>
      </c>
      <c r="K14" s="6">
        <f t="shared" si="1"/>
        <v>348.47934346945198</v>
      </c>
      <c r="L14">
        <v>19.838799999999999</v>
      </c>
      <c r="M14">
        <v>19.419599999999999</v>
      </c>
      <c r="N14">
        <v>19.4878</v>
      </c>
      <c r="O14" s="6"/>
      <c r="P14" s="6"/>
      <c r="Q14" s="6">
        <f t="shared" si="2"/>
        <v>19.582066666666666</v>
      </c>
      <c r="R14" s="6">
        <f t="shared" si="3"/>
        <v>0.22493735424187164</v>
      </c>
    </row>
    <row r="15" spans="1:18" x14ac:dyDescent="0.25">
      <c r="A15" t="s">
        <v>29</v>
      </c>
      <c r="B15">
        <f>4/3*PI()*2.5^3*B2/B5^3</f>
        <v>0.3926990816987242</v>
      </c>
      <c r="D15" s="6">
        <v>0.7</v>
      </c>
      <c r="E15">
        <v>904.46825999999999</v>
      </c>
      <c r="F15">
        <v>1613.9343200000001</v>
      </c>
      <c r="G15">
        <v>186.65906000000001</v>
      </c>
      <c r="H15" s="6"/>
      <c r="I15" s="6"/>
      <c r="J15" s="6">
        <f t="shared" si="0"/>
        <v>901.68721333333326</v>
      </c>
      <c r="K15" s="6">
        <f t="shared" si="1"/>
        <v>713.64169414170203</v>
      </c>
      <c r="L15">
        <v>18.933599999999998</v>
      </c>
      <c r="M15">
        <v>18.861499999999999</v>
      </c>
      <c r="N15">
        <v>18.703399999999998</v>
      </c>
      <c r="O15" s="6"/>
      <c r="P15" s="6"/>
      <c r="Q15" s="6">
        <f t="shared" si="2"/>
        <v>18.83283333333333</v>
      </c>
      <c r="R15" s="6">
        <f t="shared" si="3"/>
        <v>0.11774694617412954</v>
      </c>
    </row>
    <row r="16" spans="1:18" x14ac:dyDescent="0.25">
      <c r="A16" t="s">
        <v>58</v>
      </c>
      <c r="B16">
        <f>B1-124*B2</f>
        <v>2256</v>
      </c>
      <c r="D16" s="6">
        <v>0.75</v>
      </c>
      <c r="E16">
        <v>2638.5133900000001</v>
      </c>
      <c r="F16">
        <v>4883.1547099999998</v>
      </c>
      <c r="G16">
        <v>3492.8570300000001</v>
      </c>
      <c r="H16" s="6"/>
      <c r="I16" s="6"/>
      <c r="J16" s="6">
        <f t="shared" si="0"/>
        <v>3671.5083766666667</v>
      </c>
      <c r="K16" s="6">
        <f t="shared" si="1"/>
        <v>1132.934636954928</v>
      </c>
      <c r="L16">
        <v>19.742899999999999</v>
      </c>
      <c r="M16">
        <v>19.978400000000001</v>
      </c>
      <c r="N16">
        <v>19.674800000000001</v>
      </c>
      <c r="O16" s="6"/>
      <c r="P16" s="6"/>
      <c r="Q16" s="6">
        <f t="shared" si="2"/>
        <v>19.7987</v>
      </c>
      <c r="R16" s="6">
        <f t="shared" si="3"/>
        <v>0.15930621456804511</v>
      </c>
    </row>
    <row r="17" spans="4:18" x14ac:dyDescent="0.25">
      <c r="D17" s="10">
        <v>0.8</v>
      </c>
      <c r="E17">
        <v>963.11239</v>
      </c>
      <c r="F17">
        <v>1633.1117200000001</v>
      </c>
      <c r="G17">
        <v>2569.95696</v>
      </c>
      <c r="H17">
        <v>4994.4045500000002</v>
      </c>
      <c r="I17" s="10"/>
      <c r="J17" s="10">
        <f t="shared" si="0"/>
        <v>2540.1464050000004</v>
      </c>
      <c r="K17" s="10">
        <f t="shared" si="1"/>
        <v>1763.8990821234936</v>
      </c>
      <c r="L17">
        <v>19.568100000000001</v>
      </c>
      <c r="M17">
        <v>18.974599999999999</v>
      </c>
      <c r="N17">
        <v>19.4133</v>
      </c>
      <c r="O17">
        <v>19.216699999999999</v>
      </c>
      <c r="P17" s="10"/>
      <c r="Q17" s="10">
        <f t="shared" si="2"/>
        <v>19.293174999999998</v>
      </c>
      <c r="R17" s="10">
        <f t="shared" si="3"/>
        <v>0.25648406545696711</v>
      </c>
    </row>
    <row r="18" spans="4:18" x14ac:dyDescent="0.25">
      <c r="D18" s="10">
        <v>1</v>
      </c>
      <c r="E18">
        <v>16172.160669999999</v>
      </c>
      <c r="F18">
        <v>661.64670999999998</v>
      </c>
      <c r="G18">
        <v>8478.8727699999999</v>
      </c>
      <c r="H18" s="10"/>
      <c r="I18" s="10"/>
      <c r="J18" s="10">
        <f t="shared" si="0"/>
        <v>8437.56005</v>
      </c>
      <c r="K18" s="10">
        <f t="shared" si="1"/>
        <v>7755.3395078142175</v>
      </c>
      <c r="L18">
        <v>21.900400000000001</v>
      </c>
      <c r="M18">
        <v>18.970500000000001</v>
      </c>
      <c r="N18">
        <v>20.6204</v>
      </c>
      <c r="O18" s="10"/>
      <c r="P18" s="10"/>
      <c r="Q18" s="10">
        <f t="shared" si="2"/>
        <v>20.497100000000003</v>
      </c>
      <c r="R18" s="10">
        <f t="shared" si="3"/>
        <v>1.4688365021335765</v>
      </c>
    </row>
    <row r="19" spans="4:18" x14ac:dyDescent="0.25">
      <c r="D19" s="10">
        <v>1.5</v>
      </c>
      <c r="E19">
        <v>1356.44345</v>
      </c>
      <c r="F19">
        <v>12109.851979999999</v>
      </c>
      <c r="G19">
        <v>3054.4926799999998</v>
      </c>
      <c r="H19" s="10"/>
      <c r="I19" s="10"/>
      <c r="J19" s="10">
        <f t="shared" si="0"/>
        <v>5506.9293700000007</v>
      </c>
      <c r="K19" s="10">
        <f t="shared" si="1"/>
        <v>5780.9846083615193</v>
      </c>
      <c r="L19">
        <v>19.104199999999999</v>
      </c>
      <c r="M19">
        <v>21.504100000000001</v>
      </c>
      <c r="N19">
        <v>19.8612</v>
      </c>
      <c r="O19" s="10"/>
      <c r="P19" s="10"/>
      <c r="Q19" s="10">
        <f t="shared" si="2"/>
        <v>20.156499999999998</v>
      </c>
      <c r="R19" s="10">
        <f t="shared" si="3"/>
        <v>1.2268991686361201</v>
      </c>
    </row>
    <row r="20" spans="4:18" x14ac:dyDescent="0.25">
      <c r="D20" s="10">
        <v>2</v>
      </c>
      <c r="E20">
        <v>2817.75632</v>
      </c>
      <c r="F20">
        <v>4018.8818299999998</v>
      </c>
      <c r="G20">
        <v>1044.5131899999999</v>
      </c>
      <c r="H20" s="10"/>
      <c r="I20" s="10"/>
      <c r="J20" s="10">
        <f t="shared" si="0"/>
        <v>2627.0504466666666</v>
      </c>
      <c r="K20" s="10">
        <f t="shared" si="1"/>
        <v>1496.3267521656942</v>
      </c>
      <c r="L20">
        <v>19.573799999999999</v>
      </c>
      <c r="M20">
        <v>19.265799999999999</v>
      </c>
      <c r="N20">
        <v>18.8216</v>
      </c>
      <c r="O20" s="10"/>
      <c r="P20" s="10"/>
      <c r="Q20" s="10">
        <f t="shared" si="2"/>
        <v>19.220399999999998</v>
      </c>
      <c r="R20" s="10">
        <f t="shared" si="3"/>
        <v>0.37814954713710736</v>
      </c>
    </row>
    <row r="21" spans="4:18" x14ac:dyDescent="0.25">
      <c r="D21" s="10">
        <v>2.5</v>
      </c>
      <c r="E21">
        <v>4820.5163199999997</v>
      </c>
      <c r="F21">
        <v>35467.261380000004</v>
      </c>
      <c r="G21">
        <v>23889.393980000001</v>
      </c>
      <c r="H21" s="10"/>
      <c r="I21" s="10"/>
      <c r="J21" s="10">
        <f t="shared" si="0"/>
        <v>21392.390560000003</v>
      </c>
      <c r="K21" s="10">
        <f t="shared" si="1"/>
        <v>15475.206468825463</v>
      </c>
      <c r="L21">
        <v>19.603999999999999</v>
      </c>
      <c r="M21">
        <v>26.236000000000001</v>
      </c>
      <c r="N21">
        <v>22.669499999999999</v>
      </c>
      <c r="O21" s="10"/>
      <c r="P21" s="10"/>
      <c r="Q21" s="10">
        <f t="shared" si="2"/>
        <v>22.836500000000001</v>
      </c>
      <c r="R21" s="10">
        <f t="shared" si="3"/>
        <v>3.3191524143973825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1.0042</v>
      </c>
      <c r="F25">
        <v>1.0101</v>
      </c>
      <c r="G25">
        <v>1.0085999999999999</v>
      </c>
      <c r="H25">
        <v>1.0104</v>
      </c>
      <c r="I25" s="4"/>
      <c r="J25" s="4">
        <f t="shared" ref="J25:J44" si="4">AVERAGE(E25:I25)</f>
        <v>1.0083249999999999</v>
      </c>
      <c r="K25" s="4">
        <f t="shared" ref="K25:K44" si="5">_xlfn.STDEV.S(E25:I25)</f>
        <v>2.8605069480775588E-3</v>
      </c>
      <c r="L25">
        <v>1.016</v>
      </c>
      <c r="M25">
        <v>1.0049999999999999</v>
      </c>
      <c r="N25">
        <v>1.0069999999999999</v>
      </c>
      <c r="O25">
        <v>1.0129999999999999</v>
      </c>
      <c r="P25" s="4"/>
      <c r="Q25" s="4">
        <f t="shared" ref="Q25:Q44" si="6">AVERAGE(L25:P25)</f>
        <v>1.0102499999999999</v>
      </c>
      <c r="R25" s="4">
        <f t="shared" ref="R25:R44" si="7">_xlfn.STDEV.S(L25:P25)</f>
        <v>5.1234753829798455E-3</v>
      </c>
    </row>
    <row r="26" spans="4:18" x14ac:dyDescent="0.25">
      <c r="D26" s="4">
        <v>3.0000000000000001E-3</v>
      </c>
      <c r="E26">
        <v>1.0114000000000001</v>
      </c>
      <c r="F26">
        <v>1.0304</v>
      </c>
      <c r="G26">
        <v>0.99450000000000005</v>
      </c>
      <c r="H26">
        <v>1.0068999999999999</v>
      </c>
      <c r="I26" s="4"/>
      <c r="J26" s="4">
        <f t="shared" si="4"/>
        <v>1.0108000000000001</v>
      </c>
      <c r="K26" s="4">
        <f t="shared" si="5"/>
        <v>1.4893175170750733E-2</v>
      </c>
      <c r="L26">
        <v>1.0011000000000001</v>
      </c>
      <c r="M26">
        <v>1.0061</v>
      </c>
      <c r="N26">
        <v>1.0017</v>
      </c>
      <c r="O26">
        <v>1.0149999999999999</v>
      </c>
      <c r="P26" s="4"/>
      <c r="Q26" s="4">
        <f t="shared" si="6"/>
        <v>1.0059750000000001</v>
      </c>
      <c r="R26" s="4">
        <f t="shared" si="7"/>
        <v>6.4163203369739614E-3</v>
      </c>
    </row>
    <row r="27" spans="4:18" x14ac:dyDescent="0.25">
      <c r="D27" s="4">
        <v>0.01</v>
      </c>
      <c r="E27">
        <v>1.0077</v>
      </c>
      <c r="F27">
        <v>1.0136000000000001</v>
      </c>
      <c r="G27">
        <v>1.0057</v>
      </c>
      <c r="H27" s="4"/>
      <c r="I27" s="4"/>
      <c r="J27" s="4">
        <f t="shared" si="4"/>
        <v>1.0090000000000001</v>
      </c>
      <c r="K27" s="4">
        <f t="shared" si="5"/>
        <v>4.1073105555825802E-3</v>
      </c>
      <c r="L27">
        <v>1.0109999999999999</v>
      </c>
      <c r="M27">
        <v>1.0065999999999999</v>
      </c>
      <c r="N27">
        <v>1.0073000000000001</v>
      </c>
      <c r="O27" s="4"/>
      <c r="P27" s="4"/>
      <c r="Q27" s="4">
        <f t="shared" si="6"/>
        <v>1.0083</v>
      </c>
      <c r="R27" s="4">
        <f t="shared" si="7"/>
        <v>2.3643180835073241E-3</v>
      </c>
    </row>
    <row r="28" spans="4:18" x14ac:dyDescent="0.25">
      <c r="D28" s="4">
        <v>0.03</v>
      </c>
      <c r="E28">
        <v>1.0185999999999999</v>
      </c>
      <c r="F28">
        <v>1.0155000000000001</v>
      </c>
      <c r="G28">
        <v>1.0046999999999999</v>
      </c>
      <c r="H28" s="4"/>
      <c r="I28" s="4"/>
      <c r="J28" s="4">
        <f t="shared" si="4"/>
        <v>1.0129333333333335</v>
      </c>
      <c r="K28" s="4">
        <f t="shared" si="5"/>
        <v>7.296802952892029E-3</v>
      </c>
      <c r="L28">
        <v>1.0115000000000001</v>
      </c>
      <c r="M28">
        <v>1.002</v>
      </c>
      <c r="N28">
        <v>1.0034000000000001</v>
      </c>
      <c r="O28" s="4"/>
      <c r="P28" s="4"/>
      <c r="Q28" s="4">
        <f t="shared" si="6"/>
        <v>1.0056333333333334</v>
      </c>
      <c r="R28" s="4">
        <f t="shared" si="7"/>
        <v>5.1286775423430124E-3</v>
      </c>
    </row>
    <row r="29" spans="4:18" x14ac:dyDescent="0.25">
      <c r="D29" s="4">
        <v>7.0000000000000007E-2</v>
      </c>
      <c r="E29">
        <v>0.99790000000000001</v>
      </c>
      <c r="F29">
        <v>0.99209999999999998</v>
      </c>
      <c r="G29">
        <v>1.0074000000000001</v>
      </c>
      <c r="H29" s="4"/>
      <c r="I29" s="4"/>
      <c r="J29" s="4">
        <f t="shared" si="4"/>
        <v>0.99913333333333332</v>
      </c>
      <c r="K29" s="4">
        <f t="shared" si="5"/>
        <v>7.7242043818981157E-3</v>
      </c>
      <c r="L29">
        <v>1.0003</v>
      </c>
      <c r="M29">
        <v>0.99539999999999995</v>
      </c>
      <c r="N29">
        <v>1.0076000000000001</v>
      </c>
      <c r="O29" s="4"/>
      <c r="P29" s="4"/>
      <c r="Q29" s="4">
        <f t="shared" si="6"/>
        <v>1.0010999999999999</v>
      </c>
      <c r="R29" s="4">
        <f t="shared" si="7"/>
        <v>6.1392181912683832E-3</v>
      </c>
    </row>
    <row r="30" spans="4:18" x14ac:dyDescent="0.25">
      <c r="D30" s="5">
        <v>0.1</v>
      </c>
      <c r="E30">
        <v>1.0241</v>
      </c>
      <c r="F30">
        <v>1.0063</v>
      </c>
      <c r="G30">
        <v>1.0221</v>
      </c>
      <c r="H30">
        <v>1.0077</v>
      </c>
      <c r="I30" s="5"/>
      <c r="J30" s="5">
        <f t="shared" si="4"/>
        <v>1.01505</v>
      </c>
      <c r="K30" s="5">
        <f t="shared" si="5"/>
        <v>9.3486184362539231E-3</v>
      </c>
      <c r="L30">
        <v>1.0085999999999999</v>
      </c>
      <c r="M30">
        <v>1.0119</v>
      </c>
      <c r="N30">
        <v>0.99260000000000004</v>
      </c>
      <c r="O30">
        <v>1.0033000000000001</v>
      </c>
      <c r="P30" s="5"/>
      <c r="Q30" s="5">
        <f t="shared" si="6"/>
        <v>1.0041</v>
      </c>
      <c r="R30" s="5">
        <f t="shared" si="7"/>
        <v>8.4455116284726222E-3</v>
      </c>
    </row>
    <row r="31" spans="4:18" x14ac:dyDescent="0.25">
      <c r="D31" s="5">
        <v>0.2</v>
      </c>
      <c r="E31">
        <v>1.0031000000000001</v>
      </c>
      <c r="F31">
        <v>1.0214000000000001</v>
      </c>
      <c r="G31">
        <v>1.0105999999999999</v>
      </c>
      <c r="H31">
        <v>1.0373000000000001</v>
      </c>
      <c r="I31" s="5"/>
      <c r="J31" s="5">
        <f t="shared" si="4"/>
        <v>1.0181</v>
      </c>
      <c r="K31" s="5">
        <f t="shared" si="5"/>
        <v>1.4841158984392051E-2</v>
      </c>
      <c r="L31">
        <v>1.0059</v>
      </c>
      <c r="M31">
        <v>0.995</v>
      </c>
      <c r="N31">
        <v>1.0116000000000001</v>
      </c>
      <c r="O31">
        <v>1.0058</v>
      </c>
      <c r="P31" s="5"/>
      <c r="Q31" s="5">
        <f t="shared" si="6"/>
        <v>1.004575</v>
      </c>
      <c r="R31" s="5">
        <f t="shared" si="7"/>
        <v>6.9351159567330707E-3</v>
      </c>
    </row>
    <row r="32" spans="4:18" x14ac:dyDescent="0.25">
      <c r="D32" s="5">
        <v>0.3</v>
      </c>
      <c r="E32">
        <v>1.0255000000000001</v>
      </c>
      <c r="F32">
        <v>1.0316000000000001</v>
      </c>
      <c r="G32">
        <v>1.0326</v>
      </c>
      <c r="H32" s="5"/>
      <c r="I32" s="5"/>
      <c r="J32" s="5">
        <f t="shared" si="4"/>
        <v>1.0299</v>
      </c>
      <c r="K32" s="5">
        <f t="shared" si="5"/>
        <v>3.8431757701150853E-3</v>
      </c>
      <c r="L32">
        <v>1.0042</v>
      </c>
      <c r="M32">
        <v>1.0095000000000001</v>
      </c>
      <c r="N32">
        <v>1.0154000000000001</v>
      </c>
      <c r="O32" s="5"/>
      <c r="P32" s="5"/>
      <c r="Q32" s="5">
        <f t="shared" si="6"/>
        <v>1.0097</v>
      </c>
      <c r="R32" s="5">
        <f t="shared" si="7"/>
        <v>5.6026779311326245E-3</v>
      </c>
    </row>
    <row r="33" spans="3:18" x14ac:dyDescent="0.25">
      <c r="D33" s="5">
        <v>0.4</v>
      </c>
      <c r="E33">
        <v>1.0373000000000001</v>
      </c>
      <c r="F33">
        <v>1.0843</v>
      </c>
      <c r="G33">
        <v>1.0491999999999999</v>
      </c>
      <c r="H33" s="5"/>
      <c r="I33" s="5"/>
      <c r="J33" s="5">
        <f t="shared" si="4"/>
        <v>1.0569333333333333</v>
      </c>
      <c r="K33" s="5">
        <f t="shared" si="5"/>
        <v>2.4435697930145828E-2</v>
      </c>
      <c r="L33">
        <v>1.0196000000000001</v>
      </c>
      <c r="M33">
        <v>1.0009999999999999</v>
      </c>
      <c r="N33">
        <v>1.0141</v>
      </c>
      <c r="O33" s="5"/>
      <c r="P33" s="5"/>
      <c r="Q33" s="5">
        <f t="shared" si="6"/>
        <v>1.0115666666666667</v>
      </c>
      <c r="R33" s="5">
        <f t="shared" si="7"/>
        <v>9.5552777737402794E-3</v>
      </c>
    </row>
    <row r="34" spans="3:18" x14ac:dyDescent="0.25">
      <c r="C34" s="1"/>
      <c r="D34" s="5">
        <v>0.5</v>
      </c>
      <c r="E34">
        <v>1.0789</v>
      </c>
      <c r="F34">
        <v>1.069</v>
      </c>
      <c r="G34">
        <v>1.0925</v>
      </c>
      <c r="H34" s="5"/>
      <c r="I34" s="5"/>
      <c r="J34" s="5">
        <f t="shared" si="4"/>
        <v>1.0801333333333334</v>
      </c>
      <c r="K34" s="5">
        <f t="shared" si="5"/>
        <v>1.1798446225386386E-2</v>
      </c>
      <c r="L34">
        <v>1.0088999999999999</v>
      </c>
      <c r="M34">
        <v>1.0053000000000001</v>
      </c>
      <c r="N34">
        <v>0.99960000000000004</v>
      </c>
      <c r="O34" s="5"/>
      <c r="P34" s="5"/>
      <c r="Q34" s="5">
        <f t="shared" si="6"/>
        <v>1.0045999999999999</v>
      </c>
      <c r="R34" s="5">
        <f t="shared" si="7"/>
        <v>4.6893496350772822E-3</v>
      </c>
    </row>
    <row r="35" spans="3:18" x14ac:dyDescent="0.25">
      <c r="D35" s="6">
        <v>0.55000000000000004</v>
      </c>
      <c r="E35">
        <v>1.117</v>
      </c>
      <c r="F35">
        <v>1.0805</v>
      </c>
      <c r="G35">
        <v>1.0965</v>
      </c>
      <c r="H35" s="6"/>
      <c r="I35" s="6"/>
      <c r="J35" s="6">
        <f t="shared" si="4"/>
        <v>1.0979999999999999</v>
      </c>
      <c r="K35" s="6">
        <f t="shared" si="5"/>
        <v>1.8296174463531975E-2</v>
      </c>
      <c r="L35">
        <v>0.99509999999999998</v>
      </c>
      <c r="M35">
        <v>1.0186999999999999</v>
      </c>
      <c r="N35">
        <v>0.995</v>
      </c>
      <c r="O35" s="6"/>
      <c r="P35" s="6"/>
      <c r="Q35" s="6">
        <f t="shared" si="6"/>
        <v>1.0029333333333332</v>
      </c>
      <c r="R35" s="6">
        <f t="shared" si="7"/>
        <v>1.3654425412053505E-2</v>
      </c>
    </row>
    <row r="36" spans="3:18" x14ac:dyDescent="0.25">
      <c r="D36" s="6">
        <v>0.6</v>
      </c>
      <c r="E36">
        <v>1.0786</v>
      </c>
      <c r="F36">
        <v>1.0684</v>
      </c>
      <c r="G36">
        <v>1.1206</v>
      </c>
      <c r="H36" s="6"/>
      <c r="I36" s="6"/>
      <c r="J36" s="6">
        <f t="shared" si="4"/>
        <v>1.0892000000000002</v>
      </c>
      <c r="K36" s="6">
        <f t="shared" si="5"/>
        <v>2.7667309229485994E-2</v>
      </c>
      <c r="L36">
        <v>1.0106999999999999</v>
      </c>
      <c r="M36">
        <v>1.0051000000000001</v>
      </c>
      <c r="N36">
        <v>1.0026999999999999</v>
      </c>
      <c r="O36" s="6"/>
      <c r="P36" s="6"/>
      <c r="Q36" s="6">
        <f t="shared" si="6"/>
        <v>1.0061666666666667</v>
      </c>
      <c r="R36" s="6">
        <f t="shared" si="7"/>
        <v>4.1052811515574876E-3</v>
      </c>
    </row>
    <row r="37" spans="3:18" x14ac:dyDescent="0.25">
      <c r="D37" s="6">
        <v>0.65</v>
      </c>
      <c r="E37">
        <v>1.1356999999999999</v>
      </c>
      <c r="F37">
        <v>1.1398999999999999</v>
      </c>
      <c r="G37">
        <v>1.1798999999999999</v>
      </c>
      <c r="H37" s="6"/>
      <c r="I37" s="6"/>
      <c r="J37" s="6">
        <f t="shared" si="4"/>
        <v>1.1518333333333333</v>
      </c>
      <c r="K37" s="6">
        <f t="shared" si="5"/>
        <v>2.4396994350397633E-2</v>
      </c>
      <c r="L37">
        <v>1.0079</v>
      </c>
      <c r="M37">
        <v>0.99890000000000001</v>
      </c>
      <c r="N37">
        <v>1.0024999999999999</v>
      </c>
      <c r="O37" s="6"/>
      <c r="P37" s="6"/>
      <c r="Q37" s="6">
        <f t="shared" si="6"/>
        <v>1.0031000000000001</v>
      </c>
      <c r="R37" s="6">
        <f t="shared" si="7"/>
        <v>4.529900661162458E-3</v>
      </c>
    </row>
    <row r="38" spans="3:18" x14ac:dyDescent="0.25">
      <c r="D38" s="6">
        <v>0.7</v>
      </c>
      <c r="E38">
        <v>1.143</v>
      </c>
      <c r="F38">
        <v>1.1359999999999999</v>
      </c>
      <c r="G38">
        <v>1.1160000000000001</v>
      </c>
      <c r="H38" s="6"/>
      <c r="I38" s="6"/>
      <c r="J38" s="6">
        <f t="shared" si="4"/>
        <v>1.1316666666666666</v>
      </c>
      <c r="K38" s="6">
        <f t="shared" si="5"/>
        <v>1.4011899704655734E-2</v>
      </c>
      <c r="L38">
        <v>1.0094000000000001</v>
      </c>
      <c r="M38">
        <v>1.0017</v>
      </c>
      <c r="N38">
        <v>1.0003</v>
      </c>
      <c r="O38" s="6"/>
      <c r="P38" s="6"/>
      <c r="Q38" s="6">
        <f t="shared" si="6"/>
        <v>1.0038</v>
      </c>
      <c r="R38" s="6">
        <f t="shared" si="7"/>
        <v>4.9000000000000475E-3</v>
      </c>
    </row>
    <row r="39" spans="3:18" x14ac:dyDescent="0.25">
      <c r="D39" s="6">
        <v>0.75</v>
      </c>
      <c r="E39">
        <v>1.1633</v>
      </c>
      <c r="F39">
        <v>1.22</v>
      </c>
      <c r="G39">
        <v>1.2161</v>
      </c>
      <c r="H39" s="6"/>
      <c r="I39" s="6"/>
      <c r="J39" s="6">
        <f t="shared" si="4"/>
        <v>1.1998</v>
      </c>
      <c r="K39" s="6">
        <f t="shared" si="5"/>
        <v>3.1670017366588206E-2</v>
      </c>
      <c r="L39">
        <v>1.0032000000000001</v>
      </c>
      <c r="M39">
        <v>1.0065999999999999</v>
      </c>
      <c r="N39">
        <v>1.0098</v>
      </c>
      <c r="O39" s="6"/>
      <c r="P39" s="6"/>
      <c r="Q39" s="6">
        <f t="shared" si="6"/>
        <v>1.0065333333333335</v>
      </c>
      <c r="R39" s="6">
        <f t="shared" si="7"/>
        <v>3.3005050118630522E-3</v>
      </c>
    </row>
    <row r="40" spans="3:18" x14ac:dyDescent="0.25">
      <c r="D40" s="10">
        <v>0.8</v>
      </c>
      <c r="E40">
        <v>1.1462000000000001</v>
      </c>
      <c r="F40">
        <v>1.1819999999999999</v>
      </c>
      <c r="G40">
        <v>1.1714</v>
      </c>
      <c r="H40">
        <v>1.1914</v>
      </c>
      <c r="I40" s="10"/>
      <c r="J40" s="10">
        <f t="shared" si="4"/>
        <v>1.17275</v>
      </c>
      <c r="K40" s="10">
        <f t="shared" si="5"/>
        <v>1.9494529147088026E-2</v>
      </c>
      <c r="L40">
        <v>1.0136000000000001</v>
      </c>
      <c r="M40">
        <v>1.0078</v>
      </c>
      <c r="N40">
        <v>0.99970000000000003</v>
      </c>
      <c r="O40">
        <v>1.0053000000000001</v>
      </c>
      <c r="P40" s="10"/>
      <c r="Q40" s="10">
        <f t="shared" si="6"/>
        <v>1.0065999999999999</v>
      </c>
      <c r="R40" s="10">
        <f t="shared" si="7"/>
        <v>5.7659922534345053E-3</v>
      </c>
    </row>
    <row r="41" spans="3:18" x14ac:dyDescent="0.25">
      <c r="D41" s="10">
        <v>1</v>
      </c>
      <c r="E41">
        <v>1.4924999999999999</v>
      </c>
      <c r="F41">
        <v>1.1786000000000001</v>
      </c>
      <c r="G41">
        <v>1.3498000000000001</v>
      </c>
      <c r="H41" s="10"/>
      <c r="I41" s="10"/>
      <c r="J41" s="10">
        <f t="shared" si="4"/>
        <v>1.3403</v>
      </c>
      <c r="K41" s="10">
        <f t="shared" si="5"/>
        <v>0.15716548603303454</v>
      </c>
      <c r="L41">
        <v>1.0101</v>
      </c>
      <c r="M41">
        <v>0.99719999999999998</v>
      </c>
      <c r="N41">
        <v>1.004</v>
      </c>
      <c r="O41" s="10"/>
      <c r="P41" s="10"/>
      <c r="Q41" s="10">
        <f t="shared" si="6"/>
        <v>1.0037666666666667</v>
      </c>
      <c r="R41" s="10">
        <f t="shared" si="7"/>
        <v>6.4531645983450228E-3</v>
      </c>
    </row>
    <row r="42" spans="3:18" x14ac:dyDescent="0.25">
      <c r="D42" s="10">
        <v>1.5</v>
      </c>
      <c r="E42">
        <v>1.45</v>
      </c>
      <c r="F42">
        <v>1.6715</v>
      </c>
      <c r="G42">
        <v>1.4669000000000001</v>
      </c>
      <c r="H42" s="10"/>
      <c r="I42" s="10"/>
      <c r="J42" s="10">
        <f t="shared" si="4"/>
        <v>1.5294666666666668</v>
      </c>
      <c r="K42" s="10">
        <f t="shared" si="5"/>
        <v>0.12329437673038186</v>
      </c>
      <c r="L42">
        <v>1.0121</v>
      </c>
      <c r="M42">
        <v>1.0317000000000001</v>
      </c>
      <c r="N42">
        <v>1.0129999999999999</v>
      </c>
      <c r="O42" s="10"/>
      <c r="P42" s="10"/>
      <c r="Q42" s="10">
        <f t="shared" si="6"/>
        <v>1.0189333333333332</v>
      </c>
      <c r="R42" s="10">
        <f t="shared" si="7"/>
        <v>1.1065411575415291E-2</v>
      </c>
    </row>
    <row r="43" spans="3:18" x14ac:dyDescent="0.25">
      <c r="D43" s="10">
        <v>2</v>
      </c>
      <c r="E43">
        <v>1.8928</v>
      </c>
      <c r="F43">
        <v>2.3504</v>
      </c>
      <c r="G43">
        <v>1.5328999999999999</v>
      </c>
      <c r="H43" s="10"/>
      <c r="I43" s="10"/>
      <c r="J43" s="10">
        <f t="shared" si="4"/>
        <v>1.9253666666666664</v>
      </c>
      <c r="K43" s="10">
        <f t="shared" si="5"/>
        <v>0.40972186094146068</v>
      </c>
      <c r="L43">
        <v>1.0172000000000001</v>
      </c>
      <c r="M43">
        <v>1.0348999999999999</v>
      </c>
      <c r="N43">
        <v>1.0096000000000001</v>
      </c>
      <c r="O43" s="10"/>
      <c r="P43" s="10"/>
      <c r="Q43" s="10">
        <f t="shared" si="6"/>
        <v>1.0205666666666666</v>
      </c>
      <c r="R43" s="10">
        <f t="shared" si="7"/>
        <v>1.2981653721053085E-2</v>
      </c>
    </row>
    <row r="44" spans="3:18" x14ac:dyDescent="0.25">
      <c r="D44" s="10">
        <v>2.5</v>
      </c>
      <c r="E44">
        <v>3.8290999999999999</v>
      </c>
      <c r="F44">
        <v>3.0390000000000001</v>
      </c>
      <c r="G44">
        <v>3.0861999999999998</v>
      </c>
      <c r="H44" s="10"/>
      <c r="I44" s="10"/>
      <c r="J44" s="10">
        <f t="shared" si="4"/>
        <v>3.3180999999999998</v>
      </c>
      <c r="K44" s="10">
        <f t="shared" si="5"/>
        <v>0.44316781245933895</v>
      </c>
      <c r="L44">
        <v>1.093</v>
      </c>
      <c r="M44">
        <v>1.0643</v>
      </c>
      <c r="N44">
        <v>1.0807</v>
      </c>
      <c r="O44" s="10"/>
      <c r="P44" s="10"/>
      <c r="Q44" s="10">
        <f t="shared" si="6"/>
        <v>1.0793333333333335</v>
      </c>
      <c r="R44" s="10">
        <f t="shared" si="7"/>
        <v>1.4398726795565383E-2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0.8</v>
      </c>
    </row>
    <row r="50" spans="5:5" x14ac:dyDescent="0.25">
      <c r="E50">
        <v>0.2</v>
      </c>
    </row>
    <row r="51" spans="5:5" x14ac:dyDescent="0.25">
      <c r="E51">
        <v>0.65</v>
      </c>
    </row>
    <row r="52" spans="5:5" x14ac:dyDescent="0.25">
      <c r="E52">
        <v>0.7</v>
      </c>
    </row>
    <row r="53" spans="5:5" x14ac:dyDescent="0.25">
      <c r="E53">
        <v>0.75</v>
      </c>
    </row>
    <row r="54" spans="5:5" x14ac:dyDescent="0.25">
      <c r="E54">
        <v>0.55000000000000004</v>
      </c>
    </row>
    <row r="55" spans="5:5" x14ac:dyDescent="0.25">
      <c r="E55">
        <v>0.6</v>
      </c>
    </row>
    <row r="56" spans="5:5" x14ac:dyDescent="0.25">
      <c r="E56">
        <v>0.65</v>
      </c>
    </row>
    <row r="57" spans="5:5" x14ac:dyDescent="0.25">
      <c r="E57">
        <v>0.7</v>
      </c>
    </row>
    <row r="58" spans="5:5" x14ac:dyDescent="0.25">
      <c r="E58">
        <v>0.75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X36" sqref="X36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11">
        <v>7000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11">
        <v>24</v>
      </c>
      <c r="C2" s="3"/>
      <c r="D2" s="4">
        <v>1E-3</v>
      </c>
      <c r="E2">
        <v>40.103110000000001</v>
      </c>
      <c r="F2">
        <v>20.05142</v>
      </c>
      <c r="G2">
        <v>44.276319999999998</v>
      </c>
      <c r="H2" s="4"/>
      <c r="I2" s="4"/>
      <c r="J2" s="4">
        <f t="shared" ref="J2:J21" si="0">AVERAGE(E2:I2)</f>
        <v>34.810283333333331</v>
      </c>
      <c r="K2" s="4">
        <f t="shared" ref="K2:K21" si="1">_xlfn.STDEV.S(E2:I2)</f>
        <v>12.950751159490073</v>
      </c>
      <c r="L2">
        <v>16.897099999999998</v>
      </c>
      <c r="M2">
        <v>16.8081</v>
      </c>
      <c r="N2">
        <v>16.965900000000001</v>
      </c>
      <c r="O2" s="4"/>
      <c r="P2" s="4"/>
      <c r="Q2" s="4">
        <f t="shared" ref="Q2:Q21" si="2">AVERAGE(L2:P2)</f>
        <v>16.890366666666665</v>
      </c>
      <c r="R2" s="4">
        <f t="shared" ref="R2:R21" si="3">_xlfn.STDEV.S(L2:P2)</f>
        <v>7.9115190281850767E-2</v>
      </c>
    </row>
    <row r="3" spans="1:18" x14ac:dyDescent="0.25">
      <c r="A3" t="s">
        <v>5</v>
      </c>
      <c r="B3" s="4">
        <v>10000</v>
      </c>
      <c r="D3" s="4">
        <v>1.4384498882876629E-3</v>
      </c>
      <c r="E3">
        <v>32.503509999999999</v>
      </c>
      <c r="F3">
        <v>23.39809</v>
      </c>
      <c r="G3">
        <v>38.926639999999999</v>
      </c>
      <c r="H3" s="4"/>
      <c r="I3" s="4"/>
      <c r="J3" s="4">
        <f t="shared" si="0"/>
        <v>31.609413333333332</v>
      </c>
      <c r="K3" s="4">
        <f t="shared" si="1"/>
        <v>7.8027894315195532</v>
      </c>
      <c r="L3">
        <v>16.8797</v>
      </c>
      <c r="M3">
        <v>16.854099999999999</v>
      </c>
      <c r="N3">
        <v>16.904900000000001</v>
      </c>
      <c r="O3" s="4"/>
      <c r="P3" s="4"/>
      <c r="Q3" s="4">
        <f t="shared" si="2"/>
        <v>16.879566666666665</v>
      </c>
      <c r="R3" s="4">
        <f t="shared" si="3"/>
        <v>2.540026246583673E-2</v>
      </c>
    </row>
    <row r="4" spans="1:18" x14ac:dyDescent="0.25">
      <c r="A4" t="s">
        <v>4</v>
      </c>
      <c r="B4" s="4">
        <v>1E-3</v>
      </c>
      <c r="D4" s="4">
        <v>2.0691380811147897E-3</v>
      </c>
      <c r="E4">
        <v>31.301300000000001</v>
      </c>
      <c r="F4">
        <v>39.812939999999998</v>
      </c>
      <c r="G4">
        <v>43.18703</v>
      </c>
      <c r="H4" s="4"/>
      <c r="I4" s="4"/>
      <c r="J4" s="4">
        <f t="shared" si="0"/>
        <v>38.100423333333332</v>
      </c>
      <c r="K4" s="4">
        <f t="shared" si="1"/>
        <v>6.1251268891700521</v>
      </c>
      <c r="L4">
        <v>16.8811</v>
      </c>
      <c r="M4">
        <v>16.937799999999999</v>
      </c>
      <c r="N4">
        <v>16.927900000000001</v>
      </c>
      <c r="O4" s="4"/>
      <c r="P4" s="4"/>
      <c r="Q4" s="4">
        <f t="shared" si="2"/>
        <v>16.915600000000001</v>
      </c>
      <c r="R4" s="4">
        <f t="shared" si="3"/>
        <v>3.0285144873353299E-2</v>
      </c>
    </row>
    <row r="5" spans="1:18" x14ac:dyDescent="0.25">
      <c r="A5" t="s">
        <v>3</v>
      </c>
      <c r="B5" s="6">
        <v>15</v>
      </c>
      <c r="D5" s="4">
        <v>2.9763514416313182E-3</v>
      </c>
      <c r="E5">
        <v>40.510260000000002</v>
      </c>
      <c r="F5">
        <v>35.256210000000003</v>
      </c>
      <c r="G5">
        <v>32.910170000000001</v>
      </c>
      <c r="H5" s="4"/>
      <c r="I5" s="4"/>
      <c r="J5" s="4">
        <f t="shared" si="0"/>
        <v>36.225546666666666</v>
      </c>
      <c r="K5" s="4">
        <f t="shared" si="1"/>
        <v>3.8916644487973704</v>
      </c>
      <c r="L5">
        <v>16.882200000000001</v>
      </c>
      <c r="M5">
        <v>16.795400000000001</v>
      </c>
      <c r="N5">
        <v>16.919599999999999</v>
      </c>
      <c r="O5" s="4"/>
      <c r="P5" s="4"/>
      <c r="Q5" s="4">
        <f t="shared" si="2"/>
        <v>16.865733333333335</v>
      </c>
      <c r="R5" s="4">
        <f t="shared" si="3"/>
        <v>6.3716350596477553E-2</v>
      </c>
    </row>
    <row r="6" spans="1:18" x14ac:dyDescent="0.25">
      <c r="A6" t="s">
        <v>52</v>
      </c>
      <c r="B6" s="3" t="s">
        <v>30</v>
      </c>
      <c r="D6" s="4">
        <v>4.281332398719394E-3</v>
      </c>
      <c r="E6">
        <v>43.881720000000001</v>
      </c>
      <c r="F6">
        <v>23.048580000000001</v>
      </c>
      <c r="G6">
        <v>50.482790000000001</v>
      </c>
      <c r="H6" s="4"/>
      <c r="I6" s="4"/>
      <c r="J6" s="4">
        <f t="shared" si="0"/>
        <v>39.13769666666667</v>
      </c>
      <c r="K6" s="4">
        <f t="shared" si="1"/>
        <v>14.319158062589889</v>
      </c>
      <c r="L6">
        <v>16.889199999999999</v>
      </c>
      <c r="M6">
        <v>16.843800000000002</v>
      </c>
      <c r="N6">
        <v>16.920999999999999</v>
      </c>
      <c r="O6" s="4"/>
      <c r="P6" s="4"/>
      <c r="Q6" s="4">
        <f t="shared" si="2"/>
        <v>16.884666666666668</v>
      </c>
      <c r="R6" s="4">
        <f t="shared" si="3"/>
        <v>3.8799140883958215E-2</v>
      </c>
    </row>
    <row r="7" spans="1:18" x14ac:dyDescent="0.25">
      <c r="A7" t="s">
        <v>2</v>
      </c>
      <c r="B7">
        <v>4.5</v>
      </c>
      <c r="D7" s="5">
        <v>6.1584821106602638E-3</v>
      </c>
      <c r="E7">
        <v>21.27253</v>
      </c>
      <c r="F7">
        <v>32.138440000000003</v>
      </c>
      <c r="G7">
        <v>13.132680000000001</v>
      </c>
      <c r="H7">
        <v>29.248560000000001</v>
      </c>
      <c r="I7">
        <v>36.878480000000003</v>
      </c>
      <c r="J7" s="5">
        <f t="shared" ref="J7:J16" si="4">AVERAGE(E7:I7)</f>
        <v>26.534138000000002</v>
      </c>
      <c r="K7" s="5">
        <f t="shared" ref="K7:K16" si="5">_xlfn.STDEV.S(E7:I7)</f>
        <v>9.395015891227656</v>
      </c>
      <c r="L7">
        <v>16.926500000000001</v>
      </c>
      <c r="M7">
        <v>16.889099999999999</v>
      </c>
      <c r="N7">
        <v>16.907699999999998</v>
      </c>
      <c r="O7">
        <v>16.848700000000001</v>
      </c>
      <c r="P7">
        <v>16.900099999999998</v>
      </c>
      <c r="Q7" s="5">
        <f t="shared" ref="Q7:Q16" si="6">AVERAGE(L7:P7)</f>
        <v>16.89442</v>
      </c>
      <c r="R7" s="5">
        <f t="shared" ref="R7:R16" si="7">_xlfn.STDEV.S(L7:P7)</f>
        <v>2.8967084768750529E-2</v>
      </c>
    </row>
    <row r="8" spans="1:18" x14ac:dyDescent="0.25">
      <c r="A8" t="s">
        <v>1</v>
      </c>
      <c r="B8">
        <v>25</v>
      </c>
      <c r="D8" s="5">
        <v>8.8586679041008261E-3</v>
      </c>
      <c r="E8">
        <v>27.43675</v>
      </c>
      <c r="F8">
        <v>26.574069999999999</v>
      </c>
      <c r="G8">
        <v>76.41968</v>
      </c>
      <c r="H8">
        <v>34.798070000000003</v>
      </c>
      <c r="I8">
        <v>62.427639999999997</v>
      </c>
      <c r="J8" s="5">
        <f t="shared" si="4"/>
        <v>45.531241999999999</v>
      </c>
      <c r="K8" s="5">
        <f t="shared" si="5"/>
        <v>22.59186722922367</v>
      </c>
      <c r="L8">
        <v>16.873699999999999</v>
      </c>
      <c r="M8">
        <v>16.848800000000001</v>
      </c>
      <c r="N8">
        <v>16.836600000000001</v>
      </c>
      <c r="O8">
        <v>17.114999999999998</v>
      </c>
      <c r="P8">
        <v>16.954999999999998</v>
      </c>
      <c r="Q8" s="5">
        <f t="shared" si="6"/>
        <v>16.925819999999998</v>
      </c>
      <c r="R8" s="5">
        <f t="shared" si="7"/>
        <v>0.1153790795595102</v>
      </c>
    </row>
    <row r="9" spans="1:18" x14ac:dyDescent="0.25">
      <c r="A9" t="s">
        <v>53</v>
      </c>
      <c r="B9">
        <v>2.5</v>
      </c>
      <c r="D9" s="5">
        <v>1.2742749857031338E-2</v>
      </c>
      <c r="E9">
        <v>36.71801</v>
      </c>
      <c r="F9">
        <v>39.224499999999999</v>
      </c>
      <c r="G9">
        <v>10.584949999999999</v>
      </c>
      <c r="H9">
        <v>17.221360000000001</v>
      </c>
      <c r="I9">
        <v>29.145610000000001</v>
      </c>
      <c r="J9" s="5">
        <f t="shared" si="4"/>
        <v>26.578886000000001</v>
      </c>
      <c r="K9" s="5">
        <f t="shared" si="5"/>
        <v>12.37609331159595</v>
      </c>
      <c r="L9">
        <v>16.8398</v>
      </c>
      <c r="M9">
        <v>16.911200000000001</v>
      </c>
      <c r="N9">
        <v>16.979900000000001</v>
      </c>
      <c r="O9">
        <v>16.944900000000001</v>
      </c>
      <c r="P9">
        <v>16.875800000000002</v>
      </c>
      <c r="Q9" s="5">
        <f t="shared" si="6"/>
        <v>16.910320000000002</v>
      </c>
      <c r="R9" s="5">
        <f t="shared" si="7"/>
        <v>5.5232752964160602E-2</v>
      </c>
    </row>
    <row r="10" spans="1:18" ht="15" customHeight="1" x14ac:dyDescent="0.25">
      <c r="A10" t="s">
        <v>54</v>
      </c>
      <c r="B10">
        <v>0</v>
      </c>
      <c r="D10" s="5">
        <v>1.832980710832436E-2</v>
      </c>
      <c r="E10">
        <v>22.144960000000001</v>
      </c>
      <c r="F10">
        <v>48.011539999999997</v>
      </c>
      <c r="G10">
        <v>23.92024</v>
      </c>
      <c r="H10">
        <v>83.606059999999999</v>
      </c>
      <c r="I10">
        <v>61.325470000000003</v>
      </c>
      <c r="J10" s="5">
        <f t="shared" si="4"/>
        <v>47.801653999999999</v>
      </c>
      <c r="K10" s="5">
        <f t="shared" si="5"/>
        <v>25.949378711236623</v>
      </c>
      <c r="L10">
        <v>16.754000000000001</v>
      </c>
      <c r="M10">
        <v>16.849900000000002</v>
      </c>
      <c r="N10">
        <v>16.9453</v>
      </c>
      <c r="O10">
        <v>16.867999999999999</v>
      </c>
      <c r="P10">
        <v>16.923400000000001</v>
      </c>
      <c r="Q10" s="5">
        <f t="shared" si="6"/>
        <v>16.868119999999998</v>
      </c>
      <c r="R10" s="5">
        <f t="shared" si="7"/>
        <v>7.4779656324430357E-2</v>
      </c>
    </row>
    <row r="11" spans="1:18" x14ac:dyDescent="0.25">
      <c r="A11" t="s">
        <v>55</v>
      </c>
      <c r="B11">
        <v>3</v>
      </c>
      <c r="D11" s="5">
        <v>2.6366508987303583E-2</v>
      </c>
      <c r="E11">
        <v>25.238990000000001</v>
      </c>
      <c r="F11">
        <v>16.629660000000001</v>
      </c>
      <c r="G11">
        <v>34.451659999999997</v>
      </c>
      <c r="H11">
        <v>25.43759</v>
      </c>
      <c r="I11">
        <v>84.274060000000006</v>
      </c>
      <c r="J11" s="5">
        <f t="shared" si="4"/>
        <v>37.206392000000008</v>
      </c>
      <c r="K11" s="5">
        <f t="shared" si="5"/>
        <v>27.055864568955645</v>
      </c>
      <c r="L11">
        <v>16.925799999999999</v>
      </c>
      <c r="M11">
        <v>16.801300000000001</v>
      </c>
      <c r="N11">
        <v>16.874500000000001</v>
      </c>
      <c r="O11">
        <v>16.8401</v>
      </c>
      <c r="P11">
        <v>16.918700000000001</v>
      </c>
      <c r="Q11" s="5">
        <f t="shared" si="6"/>
        <v>16.87208</v>
      </c>
      <c r="R11" s="5">
        <f t="shared" si="7"/>
        <v>5.2672687419572206E-2</v>
      </c>
    </row>
    <row r="12" spans="1:18" x14ac:dyDescent="0.25">
      <c r="A12" t="s">
        <v>56</v>
      </c>
      <c r="B12">
        <v>110</v>
      </c>
      <c r="D12" s="6">
        <v>3.7926901907322501E-2</v>
      </c>
      <c r="E12">
        <v>43.765369999999997</v>
      </c>
      <c r="F12">
        <v>41.04522</v>
      </c>
      <c r="G12">
        <v>49.486319999999999</v>
      </c>
      <c r="H12">
        <v>45.50085</v>
      </c>
      <c r="I12">
        <v>63.15898</v>
      </c>
      <c r="J12" s="6">
        <f t="shared" si="4"/>
        <v>48.591347999999996</v>
      </c>
      <c r="K12" s="6">
        <f t="shared" si="5"/>
        <v>8.7006058166239786</v>
      </c>
      <c r="L12">
        <v>16.8049</v>
      </c>
      <c r="M12">
        <v>16.8186</v>
      </c>
      <c r="N12">
        <v>16.8779</v>
      </c>
      <c r="O12">
        <v>16.8461</v>
      </c>
      <c r="P12">
        <v>16.8611</v>
      </c>
      <c r="Q12" s="6">
        <f t="shared" si="6"/>
        <v>16.841719999999999</v>
      </c>
      <c r="R12" s="6">
        <f t="shared" si="7"/>
        <v>2.9975022935771225E-2</v>
      </c>
    </row>
    <row r="13" spans="1:18" x14ac:dyDescent="0.25">
      <c r="D13" s="6">
        <v>5.4555947811685199E-2</v>
      </c>
      <c r="E13">
        <v>48.162700000000001</v>
      </c>
      <c r="F13">
        <v>24.395420000000001</v>
      </c>
      <c r="G13">
        <v>45.789160000000003</v>
      </c>
      <c r="H13">
        <v>35.571040000000004</v>
      </c>
      <c r="I13">
        <v>84.479150000000004</v>
      </c>
      <c r="J13" s="6">
        <f t="shared" si="4"/>
        <v>47.679494000000005</v>
      </c>
      <c r="K13" s="6">
        <f t="shared" si="5"/>
        <v>22.620700103533046</v>
      </c>
      <c r="L13">
        <v>16.7682</v>
      </c>
      <c r="M13">
        <v>16.971599999999999</v>
      </c>
      <c r="N13">
        <v>16.817499999999999</v>
      </c>
      <c r="O13">
        <v>16.9026</v>
      </c>
      <c r="P13">
        <v>16.967700000000001</v>
      </c>
      <c r="Q13" s="6">
        <f t="shared" si="6"/>
        <v>16.885520000000003</v>
      </c>
      <c r="R13" s="6">
        <f t="shared" si="7"/>
        <v>9.0616979645097365E-2</v>
      </c>
    </row>
    <row r="14" spans="1:18" x14ac:dyDescent="0.25">
      <c r="A14" t="s">
        <v>0</v>
      </c>
      <c r="B14">
        <f>B1/B5^3</f>
        <v>2.074074074074074</v>
      </c>
      <c r="D14" s="6">
        <v>7.8475997035146142E-2</v>
      </c>
      <c r="E14">
        <v>131.40774999999999</v>
      </c>
      <c r="F14">
        <v>97.767539999999997</v>
      </c>
      <c r="G14">
        <v>87.530720000000002</v>
      </c>
      <c r="H14">
        <v>33.767240000000001</v>
      </c>
      <c r="I14">
        <v>93.232439999999997</v>
      </c>
      <c r="J14" s="6">
        <f t="shared" si="4"/>
        <v>88.741138000000007</v>
      </c>
      <c r="K14" s="6">
        <f t="shared" si="5"/>
        <v>35.162771788243852</v>
      </c>
      <c r="L14">
        <v>17.019600000000001</v>
      </c>
      <c r="M14">
        <v>16.8934</v>
      </c>
      <c r="N14">
        <v>16.861899999999999</v>
      </c>
      <c r="O14">
        <v>16.808</v>
      </c>
      <c r="P14">
        <v>16.950299999999999</v>
      </c>
      <c r="Q14" s="6">
        <f t="shared" si="6"/>
        <v>16.906639999999999</v>
      </c>
      <c r="R14" s="6">
        <f t="shared" si="7"/>
        <v>8.1506091796871474E-2</v>
      </c>
    </row>
    <row r="15" spans="1:18" x14ac:dyDescent="0.25">
      <c r="A15" t="s">
        <v>29</v>
      </c>
      <c r="B15">
        <f>4/3*PI()*2.5^3*B2/B5^3</f>
        <v>0.46542113386515455</v>
      </c>
      <c r="D15" s="6">
        <v>0.11288378916846893</v>
      </c>
      <c r="E15">
        <v>217.25556</v>
      </c>
      <c r="F15">
        <v>73.237639999999999</v>
      </c>
      <c r="G15">
        <v>23.322479999999999</v>
      </c>
      <c r="H15">
        <v>35.093420000000002</v>
      </c>
      <c r="I15">
        <v>207.85667000000001</v>
      </c>
      <c r="J15" s="6">
        <f t="shared" si="4"/>
        <v>111.35315399999999</v>
      </c>
      <c r="K15" s="6">
        <f t="shared" si="5"/>
        <v>94.268217336332839</v>
      </c>
      <c r="L15">
        <v>17.238099999999999</v>
      </c>
      <c r="M15">
        <v>16.9621</v>
      </c>
      <c r="N15">
        <v>16.850300000000001</v>
      </c>
      <c r="O15">
        <v>16.872499999999999</v>
      </c>
      <c r="P15">
        <v>16.888300000000001</v>
      </c>
      <c r="Q15" s="6">
        <f t="shared" si="6"/>
        <v>16.962260000000001</v>
      </c>
      <c r="R15" s="6">
        <f t="shared" si="7"/>
        <v>0.15980434286964759</v>
      </c>
    </row>
    <row r="16" spans="1:18" x14ac:dyDescent="0.25">
      <c r="A16" t="s">
        <v>59</v>
      </c>
      <c r="B16">
        <f>125*B2</f>
        <v>3000</v>
      </c>
      <c r="D16" s="6">
        <v>0.16237767391887223</v>
      </c>
      <c r="E16">
        <v>119.05869</v>
      </c>
      <c r="F16">
        <v>53.901269999999997</v>
      </c>
      <c r="G16">
        <v>122.09174</v>
      </c>
      <c r="H16">
        <v>227.35315</v>
      </c>
      <c r="I16">
        <v>330.13387999999998</v>
      </c>
      <c r="J16" s="6">
        <f t="shared" si="4"/>
        <v>170.507746</v>
      </c>
      <c r="K16" s="6">
        <f t="shared" si="5"/>
        <v>108.74291684649042</v>
      </c>
      <c r="L16">
        <v>17.024699999999999</v>
      </c>
      <c r="M16">
        <v>16.836400000000001</v>
      </c>
      <c r="N16">
        <v>17.0932</v>
      </c>
      <c r="O16">
        <v>16.955300000000001</v>
      </c>
      <c r="P16">
        <v>17.1004</v>
      </c>
      <c r="Q16" s="6">
        <f t="shared" si="6"/>
        <v>17.002000000000002</v>
      </c>
      <c r="R16" s="6">
        <f t="shared" si="7"/>
        <v>0.10968083241843067</v>
      </c>
    </row>
    <row r="17" spans="4:18" x14ac:dyDescent="0.25">
      <c r="D17" s="10">
        <v>0.23357214690901229</v>
      </c>
      <c r="E17">
        <v>336.43297000000001</v>
      </c>
      <c r="F17">
        <v>553.57611999999995</v>
      </c>
      <c r="G17">
        <v>579.23788999999999</v>
      </c>
      <c r="H17">
        <v>305.44869999999997</v>
      </c>
      <c r="I17" s="10"/>
      <c r="J17" s="10">
        <f t="shared" si="0"/>
        <v>443.67391999999995</v>
      </c>
      <c r="K17" s="10">
        <f t="shared" si="1"/>
        <v>142.66851594745987</v>
      </c>
      <c r="L17">
        <v>17.164300000000001</v>
      </c>
      <c r="M17">
        <v>17.2577</v>
      </c>
      <c r="N17">
        <v>16.974299999999999</v>
      </c>
      <c r="O17">
        <v>17.053999999999998</v>
      </c>
      <c r="P17" s="10"/>
      <c r="Q17" s="10">
        <f t="shared" si="2"/>
        <v>17.112575</v>
      </c>
      <c r="R17" s="10">
        <f t="shared" si="3"/>
        <v>0.12421452880668503</v>
      </c>
    </row>
    <row r="18" spans="4:18" x14ac:dyDescent="0.25">
      <c r="D18" s="10">
        <v>0.33598182862837833</v>
      </c>
      <c r="E18">
        <v>782.25473</v>
      </c>
      <c r="F18">
        <v>709.91116</v>
      </c>
      <c r="G18">
        <v>1015.5567</v>
      </c>
      <c r="H18">
        <v>423.99272999999999</v>
      </c>
      <c r="I18" s="10"/>
      <c r="J18" s="10">
        <f t="shared" si="0"/>
        <v>732.92882999999995</v>
      </c>
      <c r="K18" s="10">
        <f t="shared" si="1"/>
        <v>243.77782530204701</v>
      </c>
      <c r="L18">
        <v>17.660900000000002</v>
      </c>
      <c r="M18">
        <v>17.360800000000001</v>
      </c>
      <c r="N18">
        <v>17.281300000000002</v>
      </c>
      <c r="O18">
        <v>17.119399999999999</v>
      </c>
      <c r="P18" s="10"/>
      <c r="Q18" s="10">
        <f t="shared" si="2"/>
        <v>17.355600000000003</v>
      </c>
      <c r="R18" s="10">
        <f t="shared" si="3"/>
        <v>0.22696993927243705</v>
      </c>
    </row>
    <row r="19" spans="4:18" x14ac:dyDescent="0.25">
      <c r="D19" s="10">
        <v>0.48329302385717549</v>
      </c>
      <c r="E19">
        <v>1544.5496499999999</v>
      </c>
      <c r="F19">
        <v>1646.2592500000001</v>
      </c>
      <c r="G19">
        <v>1689.2202500000001</v>
      </c>
      <c r="H19">
        <v>3083.1995999999999</v>
      </c>
      <c r="I19" s="10"/>
      <c r="J19" s="10">
        <f t="shared" si="0"/>
        <v>1990.8071875000001</v>
      </c>
      <c r="K19" s="10">
        <f t="shared" si="1"/>
        <v>730.78381088829758</v>
      </c>
      <c r="L19">
        <v>17.837700000000002</v>
      </c>
      <c r="M19">
        <v>17.590900000000001</v>
      </c>
      <c r="N19">
        <v>17.765499999999999</v>
      </c>
      <c r="O19">
        <v>18.494499999999999</v>
      </c>
      <c r="P19" s="10"/>
      <c r="Q19" s="10">
        <f t="shared" si="2"/>
        <v>17.922150000000002</v>
      </c>
      <c r="R19" s="10">
        <f t="shared" si="3"/>
        <v>0.39538256157802304</v>
      </c>
    </row>
    <row r="20" spans="4:18" x14ac:dyDescent="0.25">
      <c r="D20" s="10">
        <v>0.6951927961775608</v>
      </c>
      <c r="E20">
        <v>3854.2760600000001</v>
      </c>
      <c r="F20">
        <v>3771.51118</v>
      </c>
      <c r="G20">
        <v>5757.8200299999999</v>
      </c>
      <c r="H20" s="10"/>
      <c r="I20" s="10"/>
      <c r="J20" s="10">
        <f t="shared" si="0"/>
        <v>4461.2024233333332</v>
      </c>
      <c r="K20" s="10">
        <f t="shared" si="1"/>
        <v>1123.6660623952519</v>
      </c>
      <c r="L20">
        <v>18.289899999999999</v>
      </c>
      <c r="M20">
        <v>18.0458</v>
      </c>
      <c r="N20">
        <v>18.929400000000001</v>
      </c>
      <c r="O20" s="10"/>
      <c r="P20" s="10"/>
      <c r="Q20" s="10">
        <f t="shared" si="2"/>
        <v>18.421700000000001</v>
      </c>
      <c r="R20" s="10">
        <f t="shared" si="3"/>
        <v>0.45630655265950398</v>
      </c>
    </row>
    <row r="21" spans="4:18" x14ac:dyDescent="0.25">
      <c r="D21" s="10">
        <v>1.0000000000000002</v>
      </c>
      <c r="E21">
        <v>5943.9224800000002</v>
      </c>
      <c r="F21">
        <v>9246.9912199999999</v>
      </c>
      <c r="G21">
        <v>13736.16389</v>
      </c>
      <c r="H21" s="10"/>
      <c r="I21" s="10"/>
      <c r="J21" s="10">
        <f t="shared" si="0"/>
        <v>9642.3591966666663</v>
      </c>
      <c r="K21" s="10">
        <f t="shared" si="1"/>
        <v>3911.1371013632129</v>
      </c>
      <c r="L21">
        <v>19.140999999999998</v>
      </c>
      <c r="M21">
        <v>18.565200000000001</v>
      </c>
      <c r="N21">
        <v>20.003499999999999</v>
      </c>
      <c r="O21" s="10"/>
      <c r="P21" s="10"/>
      <c r="Q21" s="10">
        <f t="shared" si="2"/>
        <v>19.236566666666665</v>
      </c>
      <c r="R21" s="10">
        <f t="shared" si="3"/>
        <v>0.72389672145502371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1.0246999999999999</v>
      </c>
      <c r="F25">
        <v>1.0242</v>
      </c>
      <c r="G25">
        <v>1.0287999999999999</v>
      </c>
      <c r="H25" s="4"/>
      <c r="I25" s="4"/>
      <c r="J25" s="4">
        <f t="shared" ref="J25:J44" si="8">AVERAGE(E25:I25)</f>
        <v>1.0258999999999998</v>
      </c>
      <c r="K25" s="4">
        <f t="shared" ref="K25:K44" si="9">_xlfn.STDEV.S(E25:I25)</f>
        <v>2.5238858928247699E-3</v>
      </c>
      <c r="L25">
        <v>0.99480000000000002</v>
      </c>
      <c r="M25">
        <v>1.0024999999999999</v>
      </c>
      <c r="N25">
        <v>0.99619999999999997</v>
      </c>
      <c r="O25" s="4"/>
      <c r="P25" s="4"/>
      <c r="Q25" s="4">
        <f t="shared" ref="Q25:Q44" si="10">AVERAGE(L25:P25)</f>
        <v>0.99783333333333335</v>
      </c>
      <c r="R25" s="4">
        <f t="shared" ref="R25:R44" si="11">_xlfn.STDEV.S(L25:P25)</f>
        <v>4.1016256939575887E-3</v>
      </c>
    </row>
    <row r="26" spans="4:18" x14ac:dyDescent="0.25">
      <c r="D26" s="4">
        <v>1.4384498882876629E-3</v>
      </c>
      <c r="E26">
        <v>1.0182</v>
      </c>
      <c r="F26">
        <v>1.034</v>
      </c>
      <c r="G26">
        <v>1.0373000000000001</v>
      </c>
      <c r="H26" s="4"/>
      <c r="I26" s="4"/>
      <c r="J26" s="4">
        <f t="shared" si="8"/>
        <v>1.0298333333333334</v>
      </c>
      <c r="K26" s="4">
        <f t="shared" si="9"/>
        <v>1.0208982972526419E-2</v>
      </c>
      <c r="L26">
        <v>0.99839999999999995</v>
      </c>
      <c r="M26">
        <v>1.0054000000000001</v>
      </c>
      <c r="N26">
        <v>0.99680000000000002</v>
      </c>
      <c r="O26" s="4"/>
      <c r="P26" s="4"/>
      <c r="Q26" s="4">
        <f t="shared" si="10"/>
        <v>1.0002</v>
      </c>
      <c r="R26" s="4">
        <f t="shared" si="11"/>
        <v>4.5738386504117516E-3</v>
      </c>
    </row>
    <row r="27" spans="4:18" x14ac:dyDescent="0.25">
      <c r="D27" s="4">
        <v>2.0691380811147897E-3</v>
      </c>
      <c r="E27">
        <v>1.0390999999999999</v>
      </c>
      <c r="F27">
        <v>1.0314000000000001</v>
      </c>
      <c r="G27">
        <v>1.0229999999999999</v>
      </c>
      <c r="H27" s="4"/>
      <c r="I27" s="4"/>
      <c r="J27" s="4">
        <f t="shared" si="8"/>
        <v>1.0311666666666666</v>
      </c>
      <c r="K27" s="4">
        <f t="shared" si="9"/>
        <v>8.0525358324774563E-3</v>
      </c>
      <c r="L27">
        <v>1.0014000000000001</v>
      </c>
      <c r="M27">
        <v>1.0014000000000001</v>
      </c>
      <c r="N27">
        <v>0.996</v>
      </c>
      <c r="O27" s="4"/>
      <c r="P27" s="4"/>
      <c r="Q27" s="4">
        <f t="shared" si="10"/>
        <v>0.99960000000000004</v>
      </c>
      <c r="R27" s="4">
        <f t="shared" si="11"/>
        <v>3.1176914536240204E-3</v>
      </c>
    </row>
    <row r="28" spans="4:18" x14ac:dyDescent="0.25">
      <c r="D28" s="4">
        <v>2.9763514416313182E-3</v>
      </c>
      <c r="E28">
        <v>1.0314000000000001</v>
      </c>
      <c r="F28">
        <v>1.0224</v>
      </c>
      <c r="G28">
        <v>1.0295000000000001</v>
      </c>
      <c r="H28" s="4"/>
      <c r="I28" s="4"/>
      <c r="J28" s="4">
        <f t="shared" si="8"/>
        <v>1.0277666666666667</v>
      </c>
      <c r="K28" s="4">
        <f t="shared" si="9"/>
        <v>4.7437678414245727E-3</v>
      </c>
      <c r="L28">
        <v>1</v>
      </c>
      <c r="M28">
        <v>1.0046999999999999</v>
      </c>
      <c r="N28">
        <v>0.99529999999999996</v>
      </c>
      <c r="O28" s="4"/>
      <c r="P28" s="4"/>
      <c r="Q28" s="4">
        <f t="shared" si="10"/>
        <v>0.99999999999999989</v>
      </c>
      <c r="R28" s="4">
        <f t="shared" si="11"/>
        <v>4.699999999999982E-3</v>
      </c>
    </row>
    <row r="29" spans="4:18" x14ac:dyDescent="0.25">
      <c r="D29" s="4">
        <v>4.281332398719394E-3</v>
      </c>
      <c r="E29">
        <v>1.0291999999999999</v>
      </c>
      <c r="F29">
        <v>1.0309999999999999</v>
      </c>
      <c r="G29">
        <v>1.0232000000000001</v>
      </c>
      <c r="H29" s="4"/>
      <c r="I29" s="4"/>
      <c r="J29" s="4">
        <f t="shared" si="8"/>
        <v>1.0278</v>
      </c>
      <c r="K29" s="4">
        <f t="shared" si="9"/>
        <v>4.0841155713323149E-3</v>
      </c>
      <c r="L29">
        <v>1.0137</v>
      </c>
      <c r="M29">
        <v>0.99790000000000001</v>
      </c>
      <c r="N29">
        <v>0.99529999999999996</v>
      </c>
      <c r="O29" s="4"/>
      <c r="P29" s="4"/>
      <c r="Q29" s="4">
        <f t="shared" si="10"/>
        <v>1.0023</v>
      </c>
      <c r="R29" s="4">
        <f t="shared" si="11"/>
        <v>9.9579114276037196E-3</v>
      </c>
    </row>
    <row r="30" spans="4:18" x14ac:dyDescent="0.25">
      <c r="D30" s="5">
        <v>6.1584821106602638E-3</v>
      </c>
      <c r="E30">
        <v>1.036</v>
      </c>
      <c r="F30">
        <v>1.02</v>
      </c>
      <c r="G30">
        <v>1.0262</v>
      </c>
      <c r="H30">
        <v>1.0221</v>
      </c>
      <c r="I30">
        <v>1.0323</v>
      </c>
      <c r="J30" s="5">
        <f t="shared" ref="J30:J39" si="12">AVERAGE(E30:I30)</f>
        <v>1.02732</v>
      </c>
      <c r="K30" s="5">
        <f t="shared" ref="K30:K39" si="13">_xlfn.STDEV.S(E30:I30)</f>
        <v>6.7495925802969793E-3</v>
      </c>
      <c r="L30">
        <v>1.0053000000000001</v>
      </c>
      <c r="M30">
        <v>1.0018</v>
      </c>
      <c r="N30">
        <v>0.99590000000000001</v>
      </c>
      <c r="O30">
        <v>1.0026999999999999</v>
      </c>
      <c r="P30">
        <v>1.0101</v>
      </c>
      <c r="Q30" s="5">
        <f t="shared" ref="Q30:Q39" si="14">AVERAGE(L30:P30)</f>
        <v>1.0031600000000001</v>
      </c>
      <c r="R30" s="5">
        <f t="shared" ref="R30:R39" si="15">_xlfn.STDEV.S(L30:P30)</f>
        <v>5.1843996759509247E-3</v>
      </c>
    </row>
    <row r="31" spans="4:18" x14ac:dyDescent="0.25">
      <c r="D31" s="5">
        <v>8.8586679041008261E-3</v>
      </c>
      <c r="E31">
        <v>1.0434000000000001</v>
      </c>
      <c r="F31">
        <v>1.0328999999999999</v>
      </c>
      <c r="G31">
        <v>1.0359</v>
      </c>
      <c r="H31">
        <v>1.0432999999999999</v>
      </c>
      <c r="I31">
        <v>1.0402</v>
      </c>
      <c r="J31" s="5">
        <f t="shared" si="12"/>
        <v>1.0391400000000002</v>
      </c>
      <c r="K31" s="5">
        <f t="shared" si="13"/>
        <v>4.637132734783442E-3</v>
      </c>
      <c r="L31">
        <v>1.0067999999999999</v>
      </c>
      <c r="M31">
        <v>0.99950000000000006</v>
      </c>
      <c r="N31">
        <v>0.99839999999999995</v>
      </c>
      <c r="O31">
        <v>1.0023</v>
      </c>
      <c r="P31">
        <v>1.0072000000000001</v>
      </c>
      <c r="Q31" s="5">
        <f t="shared" si="14"/>
        <v>1.00284</v>
      </c>
      <c r="R31" s="5">
        <f t="shared" si="15"/>
        <v>4.0574622610691112E-3</v>
      </c>
    </row>
    <row r="32" spans="4:18" x14ac:dyDescent="0.25">
      <c r="D32" s="5">
        <v>1.2742749857031338E-2</v>
      </c>
      <c r="E32">
        <v>1.0205</v>
      </c>
      <c r="F32">
        <v>1.0364</v>
      </c>
      <c r="G32">
        <v>1.0415000000000001</v>
      </c>
      <c r="H32">
        <v>1.0242</v>
      </c>
      <c r="I32">
        <v>1.0293000000000001</v>
      </c>
      <c r="J32" s="5">
        <f t="shared" si="12"/>
        <v>1.0303800000000001</v>
      </c>
      <c r="K32" s="5">
        <f t="shared" si="13"/>
        <v>8.6149289027826932E-3</v>
      </c>
      <c r="L32">
        <v>1.0026999999999999</v>
      </c>
      <c r="M32">
        <v>0.98970000000000002</v>
      </c>
      <c r="N32">
        <v>1.004</v>
      </c>
      <c r="O32">
        <v>1.0002</v>
      </c>
      <c r="P32">
        <v>1.0039</v>
      </c>
      <c r="Q32" s="5">
        <f t="shared" si="14"/>
        <v>1.0001</v>
      </c>
      <c r="R32" s="5">
        <f t="shared" si="15"/>
        <v>6.0120711905299164E-3</v>
      </c>
    </row>
    <row r="33" spans="3:18" x14ac:dyDescent="0.25">
      <c r="D33" s="5">
        <v>1.832980710832436E-2</v>
      </c>
      <c r="E33">
        <v>1.0136000000000001</v>
      </c>
      <c r="F33">
        <v>1.0251999999999999</v>
      </c>
      <c r="G33">
        <v>1.0267999999999999</v>
      </c>
      <c r="H33">
        <v>1.0290999999999999</v>
      </c>
      <c r="I33">
        <v>1.0285</v>
      </c>
      <c r="J33" s="5">
        <f t="shared" si="12"/>
        <v>1.02464</v>
      </c>
      <c r="K33" s="5">
        <f t="shared" si="13"/>
        <v>6.3571219903348812E-3</v>
      </c>
      <c r="L33">
        <v>1.0016</v>
      </c>
      <c r="M33">
        <v>0.99319999999999997</v>
      </c>
      <c r="N33">
        <v>1.0014000000000001</v>
      </c>
      <c r="O33">
        <v>1.01</v>
      </c>
      <c r="P33">
        <v>1.0086999999999999</v>
      </c>
      <c r="Q33" s="5">
        <f t="shared" si="14"/>
        <v>1.00298</v>
      </c>
      <c r="R33" s="5">
        <f t="shared" si="15"/>
        <v>6.7462582221554396E-3</v>
      </c>
    </row>
    <row r="34" spans="3:18" x14ac:dyDescent="0.25">
      <c r="C34" s="1"/>
      <c r="D34" s="5">
        <v>2.6366508987303583E-2</v>
      </c>
      <c r="E34">
        <v>1.0290999999999999</v>
      </c>
      <c r="F34">
        <v>1.0216000000000001</v>
      </c>
      <c r="G34">
        <v>1.0281</v>
      </c>
      <c r="H34">
        <v>1.0347</v>
      </c>
      <c r="I34">
        <v>1.0306999999999999</v>
      </c>
      <c r="J34" s="5">
        <f t="shared" si="12"/>
        <v>1.02884</v>
      </c>
      <c r="K34" s="5">
        <f t="shared" si="13"/>
        <v>4.7652911768326991E-3</v>
      </c>
      <c r="L34">
        <v>1.0111000000000001</v>
      </c>
      <c r="M34">
        <v>0.99139999999999995</v>
      </c>
      <c r="N34">
        <v>1.0012000000000001</v>
      </c>
      <c r="O34">
        <v>1.0023</v>
      </c>
      <c r="P34">
        <v>0.99739999999999995</v>
      </c>
      <c r="Q34" s="5">
        <f t="shared" si="14"/>
        <v>1.00068</v>
      </c>
      <c r="R34" s="5">
        <f t="shared" si="15"/>
        <v>7.2171323945179836E-3</v>
      </c>
    </row>
    <row r="35" spans="3:18" x14ac:dyDescent="0.25">
      <c r="D35" s="6">
        <v>3.7926901907322501E-2</v>
      </c>
      <c r="E35">
        <v>1.0183</v>
      </c>
      <c r="F35">
        <v>1.0301</v>
      </c>
      <c r="G35">
        <v>1.0316000000000001</v>
      </c>
      <c r="H35">
        <v>1.0289999999999999</v>
      </c>
      <c r="I35">
        <v>1.0425</v>
      </c>
      <c r="J35" s="6">
        <f t="shared" si="12"/>
        <v>1.0303</v>
      </c>
      <c r="K35" s="6">
        <f t="shared" si="13"/>
        <v>8.6061024860269991E-3</v>
      </c>
      <c r="L35">
        <v>0.99480000000000002</v>
      </c>
      <c r="M35">
        <v>1.0043</v>
      </c>
      <c r="N35">
        <v>0.99339999999999995</v>
      </c>
      <c r="O35">
        <v>1.0013000000000001</v>
      </c>
      <c r="P35">
        <v>1.0087999999999999</v>
      </c>
      <c r="Q35" s="6">
        <f t="shared" si="14"/>
        <v>1.0005199999999999</v>
      </c>
      <c r="R35" s="6">
        <f t="shared" si="15"/>
        <v>6.4588698701862511E-3</v>
      </c>
    </row>
    <row r="36" spans="3:18" x14ac:dyDescent="0.25">
      <c r="D36" s="6">
        <v>5.4555947811685199E-2</v>
      </c>
      <c r="E36">
        <v>1.0269999999999999</v>
      </c>
      <c r="F36">
        <v>1.0334000000000001</v>
      </c>
      <c r="G36">
        <v>1.0322</v>
      </c>
      <c r="H36">
        <v>1.0337000000000001</v>
      </c>
      <c r="I36">
        <v>1.0268999999999999</v>
      </c>
      <c r="J36" s="6">
        <f t="shared" si="12"/>
        <v>1.03064</v>
      </c>
      <c r="K36" s="6">
        <f t="shared" si="13"/>
        <v>3.4151134681003697E-3</v>
      </c>
      <c r="L36">
        <v>1.0074000000000001</v>
      </c>
      <c r="M36">
        <v>0.99709999999999999</v>
      </c>
      <c r="N36">
        <v>0.99980000000000002</v>
      </c>
      <c r="O36">
        <v>0.99270000000000003</v>
      </c>
      <c r="P36">
        <v>0.99860000000000004</v>
      </c>
      <c r="Q36" s="6">
        <f t="shared" si="14"/>
        <v>0.99912000000000012</v>
      </c>
      <c r="R36" s="6">
        <f t="shared" si="15"/>
        <v>5.3522892298529818E-3</v>
      </c>
    </row>
    <row r="37" spans="3:18" x14ac:dyDescent="0.25">
      <c r="D37" s="6">
        <v>7.8475997035146142E-2</v>
      </c>
      <c r="E37">
        <v>1.0484</v>
      </c>
      <c r="F37">
        <v>1.0334000000000001</v>
      </c>
      <c r="G37">
        <v>1.0325</v>
      </c>
      <c r="H37">
        <v>1.0159</v>
      </c>
      <c r="I37">
        <v>1.044</v>
      </c>
      <c r="J37" s="6">
        <f t="shared" si="12"/>
        <v>1.0348400000000002</v>
      </c>
      <c r="K37" s="6">
        <f t="shared" si="13"/>
        <v>1.2590194597384105E-2</v>
      </c>
      <c r="L37">
        <v>0.99960000000000004</v>
      </c>
      <c r="M37">
        <v>1.0024999999999999</v>
      </c>
      <c r="N37">
        <v>1.0022</v>
      </c>
      <c r="O37">
        <v>0.99939999999999996</v>
      </c>
      <c r="P37">
        <v>1.0066999999999999</v>
      </c>
      <c r="Q37" s="6">
        <f t="shared" si="14"/>
        <v>1.0020799999999999</v>
      </c>
      <c r="R37" s="6">
        <f t="shared" si="15"/>
        <v>2.9524566042534524E-3</v>
      </c>
    </row>
    <row r="38" spans="3:18" x14ac:dyDescent="0.25">
      <c r="D38" s="6">
        <v>0.11288378916846893</v>
      </c>
      <c r="E38">
        <v>1.0502</v>
      </c>
      <c r="F38">
        <v>1.0386</v>
      </c>
      <c r="G38">
        <v>1.0299</v>
      </c>
      <c r="H38">
        <v>1.0364</v>
      </c>
      <c r="I38">
        <v>1.0517000000000001</v>
      </c>
      <c r="J38" s="6">
        <f t="shared" si="12"/>
        <v>1.0413600000000001</v>
      </c>
      <c r="K38" s="6">
        <f t="shared" si="13"/>
        <v>9.3355771112449363E-3</v>
      </c>
      <c r="L38">
        <v>1.0045999999999999</v>
      </c>
      <c r="M38">
        <v>1.0103</v>
      </c>
      <c r="N38">
        <v>0.99950000000000006</v>
      </c>
      <c r="O38">
        <v>1.0065999999999999</v>
      </c>
      <c r="P38">
        <v>1.0049999999999999</v>
      </c>
      <c r="Q38" s="6">
        <f t="shared" si="14"/>
        <v>1.0051999999999999</v>
      </c>
      <c r="R38" s="6">
        <f t="shared" si="15"/>
        <v>3.9006409729683876E-3</v>
      </c>
    </row>
    <row r="39" spans="3:18" x14ac:dyDescent="0.25">
      <c r="D39" s="6">
        <v>0.16237767391887223</v>
      </c>
      <c r="E39">
        <v>1.0645</v>
      </c>
      <c r="F39">
        <v>1.0381</v>
      </c>
      <c r="G39">
        <v>1.0306999999999999</v>
      </c>
      <c r="H39">
        <v>1.0467</v>
      </c>
      <c r="I39">
        <v>1.0477000000000001</v>
      </c>
      <c r="J39" s="6">
        <f t="shared" si="12"/>
        <v>1.0455399999999999</v>
      </c>
      <c r="K39" s="6">
        <f t="shared" si="13"/>
        <v>1.26596998384638E-2</v>
      </c>
      <c r="L39">
        <v>1.0108999999999999</v>
      </c>
      <c r="M39">
        <v>0.99590000000000001</v>
      </c>
      <c r="N39">
        <v>0.99160000000000004</v>
      </c>
      <c r="O39">
        <v>0.99660000000000004</v>
      </c>
      <c r="P39">
        <v>0.99990000000000001</v>
      </c>
      <c r="Q39" s="6">
        <f t="shared" si="14"/>
        <v>0.99898000000000009</v>
      </c>
      <c r="R39" s="6">
        <f t="shared" si="15"/>
        <v>7.2895130152843043E-3</v>
      </c>
    </row>
    <row r="40" spans="3:18" x14ac:dyDescent="0.25">
      <c r="D40" s="10">
        <v>0.23357214690901229</v>
      </c>
      <c r="E40">
        <v>1.0541</v>
      </c>
      <c r="F40">
        <v>1.0593999999999999</v>
      </c>
      <c r="G40">
        <v>1.0589999999999999</v>
      </c>
      <c r="H40">
        <v>1.0566</v>
      </c>
      <c r="I40" s="10"/>
      <c r="J40" s="10">
        <f t="shared" si="8"/>
        <v>1.0572750000000002</v>
      </c>
      <c r="K40" s="10">
        <f t="shared" si="9"/>
        <v>2.4513601666557249E-3</v>
      </c>
      <c r="L40">
        <v>1.0044</v>
      </c>
      <c r="M40">
        <v>1.0001</v>
      </c>
      <c r="N40">
        <v>1.0104</v>
      </c>
      <c r="O40">
        <v>1.0016</v>
      </c>
      <c r="P40" s="10"/>
      <c r="Q40" s="10">
        <f t="shared" si="10"/>
        <v>1.0041249999999999</v>
      </c>
      <c r="R40" s="10">
        <f t="shared" si="11"/>
        <v>4.5470686528062375E-3</v>
      </c>
    </row>
    <row r="41" spans="3:18" x14ac:dyDescent="0.25">
      <c r="D41" s="10">
        <v>0.33598182862837833</v>
      </c>
      <c r="E41">
        <v>1.0858000000000001</v>
      </c>
      <c r="F41">
        <v>1.0978000000000001</v>
      </c>
      <c r="G41">
        <v>1.0710999999999999</v>
      </c>
      <c r="H41">
        <v>1.0689</v>
      </c>
      <c r="I41" s="10"/>
      <c r="J41" s="10">
        <f t="shared" si="8"/>
        <v>1.0809</v>
      </c>
      <c r="K41" s="10">
        <f t="shared" si="9"/>
        <v>1.3535878250043558E-2</v>
      </c>
      <c r="L41">
        <v>0.99980000000000002</v>
      </c>
      <c r="M41">
        <v>1.0076000000000001</v>
      </c>
      <c r="N41">
        <v>1.0032000000000001</v>
      </c>
      <c r="O41">
        <v>1.0126999999999999</v>
      </c>
      <c r="P41" s="10"/>
      <c r="Q41" s="10">
        <f t="shared" si="10"/>
        <v>1.005825</v>
      </c>
      <c r="R41" s="10">
        <f t="shared" si="11"/>
        <v>5.5859197989229581E-3</v>
      </c>
    </row>
    <row r="42" spans="3:18" x14ac:dyDescent="0.25">
      <c r="D42" s="10">
        <v>0.48329302385717549</v>
      </c>
      <c r="E42">
        <v>1.1927000000000001</v>
      </c>
      <c r="F42">
        <v>1.1523000000000001</v>
      </c>
      <c r="G42">
        <v>1.1453</v>
      </c>
      <c r="H42">
        <v>1.1950000000000001</v>
      </c>
      <c r="I42" s="10"/>
      <c r="J42" s="10">
        <f t="shared" si="8"/>
        <v>1.1713250000000002</v>
      </c>
      <c r="K42" s="10">
        <f t="shared" si="9"/>
        <v>2.6182993844605852E-2</v>
      </c>
      <c r="L42">
        <v>1.0078</v>
      </c>
      <c r="M42">
        <v>0.99990000000000001</v>
      </c>
      <c r="N42">
        <v>1.0095000000000001</v>
      </c>
      <c r="O42">
        <v>1.0016</v>
      </c>
      <c r="P42" s="10"/>
      <c r="Q42" s="10">
        <f t="shared" si="10"/>
        <v>1.0046999999999999</v>
      </c>
      <c r="R42" s="10">
        <f t="shared" si="11"/>
        <v>4.6654760385910028E-3</v>
      </c>
    </row>
    <row r="43" spans="3:18" x14ac:dyDescent="0.25">
      <c r="D43" s="10">
        <v>0.6951927961775608</v>
      </c>
      <c r="E43">
        <v>1.3265</v>
      </c>
      <c r="F43">
        <v>1.2710999999999999</v>
      </c>
      <c r="G43">
        <v>1.2749999999999999</v>
      </c>
      <c r="H43" s="10"/>
      <c r="I43" s="10"/>
      <c r="J43" s="10">
        <f t="shared" si="8"/>
        <v>1.2908666666666666</v>
      </c>
      <c r="K43" s="10">
        <f t="shared" si="9"/>
        <v>3.0920920641748964E-2</v>
      </c>
      <c r="L43">
        <v>1.0086999999999999</v>
      </c>
      <c r="M43">
        <v>1.0021</v>
      </c>
      <c r="N43">
        <v>1.0095000000000001</v>
      </c>
      <c r="O43" s="10"/>
      <c r="P43" s="10"/>
      <c r="Q43" s="10">
        <f t="shared" si="10"/>
        <v>1.0067666666666666</v>
      </c>
      <c r="R43" s="10">
        <f t="shared" si="11"/>
        <v>4.0611985094714852E-3</v>
      </c>
    </row>
    <row r="44" spans="3:18" x14ac:dyDescent="0.25">
      <c r="D44" s="10">
        <v>1.0000000000000002</v>
      </c>
      <c r="E44">
        <v>1.6024</v>
      </c>
      <c r="F44">
        <v>1.4993000000000001</v>
      </c>
      <c r="G44">
        <v>1.4964</v>
      </c>
      <c r="H44" s="10"/>
      <c r="I44" s="10"/>
      <c r="J44" s="10">
        <f t="shared" si="8"/>
        <v>1.5327000000000002</v>
      </c>
      <c r="K44" s="10">
        <f t="shared" si="9"/>
        <v>6.0379383898811048E-2</v>
      </c>
      <c r="L44">
        <v>1.0242</v>
      </c>
      <c r="M44">
        <v>1.0154000000000001</v>
      </c>
      <c r="N44">
        <v>1.0253000000000001</v>
      </c>
      <c r="O44" s="10"/>
      <c r="P44" s="10"/>
      <c r="Q44" s="10">
        <f t="shared" si="10"/>
        <v>1.0216333333333334</v>
      </c>
      <c r="R44" s="10">
        <f t="shared" si="11"/>
        <v>5.4261711485478602E-3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0.233572</v>
      </c>
    </row>
    <row r="50" spans="5:5" x14ac:dyDescent="0.25">
      <c r="E50">
        <v>0.335982</v>
      </c>
    </row>
    <row r="51" spans="5:5" x14ac:dyDescent="0.25">
      <c r="E51">
        <v>0.48329299999999997</v>
      </c>
    </row>
    <row r="52" spans="5:5" x14ac:dyDescent="0.25">
      <c r="E52">
        <v>0.69519299999999995</v>
      </c>
    </row>
    <row r="53" spans="5:5" x14ac:dyDescent="0.25">
      <c r="E53">
        <v>1</v>
      </c>
    </row>
    <row r="54" spans="5:5" x14ac:dyDescent="0.25">
      <c r="E54">
        <v>3.7927000000000002E-2</v>
      </c>
    </row>
    <row r="55" spans="5:5" x14ac:dyDescent="0.25">
      <c r="E55">
        <v>5.4556E-2</v>
      </c>
    </row>
    <row r="56" spans="5:5" x14ac:dyDescent="0.25">
      <c r="E56">
        <v>7.8476000000000004E-2</v>
      </c>
    </row>
    <row r="57" spans="5:5" x14ac:dyDescent="0.25">
      <c r="E57">
        <v>0.112884</v>
      </c>
    </row>
    <row r="58" spans="5:5" x14ac:dyDescent="0.25">
      <c r="E58">
        <v>0.16237799999999999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55" zoomScaleNormal="55" workbookViewId="0">
      <selection activeCell="P12" sqref="P12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1.57031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4.0028199999999998</v>
      </c>
      <c r="H2">
        <v>4.0258900000000004</v>
      </c>
      <c r="I2" s="4"/>
      <c r="J2" s="4"/>
      <c r="K2" s="4"/>
      <c r="L2">
        <f t="shared" ref="L2:L14" si="0">AVERAGE(G2:K2)</f>
        <v>4.0143550000000001</v>
      </c>
      <c r="M2">
        <f t="shared" ref="M2:M35" si="1">L2/$L$2</f>
        <v>1</v>
      </c>
      <c r="N2">
        <f>_xlfn.STDEV.S(G2:K2)</f>
        <v>1.6312953441974067E-2</v>
      </c>
      <c r="O2">
        <f>N2/$L$2</f>
        <v>4.0636549189033023E-3</v>
      </c>
      <c r="P2">
        <v>23.058399999999999</v>
      </c>
      <c r="Q2">
        <v>23.0975</v>
      </c>
      <c r="R2" s="4"/>
      <c r="S2" s="4"/>
      <c r="T2" s="4"/>
      <c r="U2">
        <f t="shared" ref="U2:U14" si="2">AVERAGE(P2:T2)</f>
        <v>23.077950000000001</v>
      </c>
      <c r="V2">
        <f t="shared" ref="V2:V14" si="3">_xlfn.STDEV.S(P2:T2)</f>
        <v>2.7647875144394887E-2</v>
      </c>
    </row>
    <row r="3" spans="1:22" x14ac:dyDescent="0.25">
      <c r="A3" t="s">
        <v>5</v>
      </c>
      <c r="B3" s="9">
        <v>10000</v>
      </c>
      <c r="D3">
        <f t="shared" ref="D3:D35" si="4">$B$15-($B$9/0.5)^3*F3</f>
        <v>9625</v>
      </c>
      <c r="E3">
        <f t="shared" ref="E3:E35" si="5">4/3*PI()*$B$9^3*F3/$B$5^3</f>
        <v>5.8177641733144318E-2</v>
      </c>
      <c r="F3" s="2">
        <v>3</v>
      </c>
      <c r="G3">
        <v>7.0250700000000004</v>
      </c>
      <c r="H3">
        <v>6.69916</v>
      </c>
      <c r="I3" s="4"/>
      <c r="J3" s="4"/>
      <c r="K3" s="4"/>
      <c r="L3">
        <f t="shared" si="0"/>
        <v>6.8621150000000002</v>
      </c>
      <c r="M3">
        <f t="shared" si="1"/>
        <v>1.7093941617021913</v>
      </c>
      <c r="N3">
        <f t="shared" ref="N3:N35" si="6">_xlfn.STDEV.S(G3:K3)</f>
        <v>0.23045317105650798</v>
      </c>
      <c r="O3">
        <f t="shared" ref="O3:O35" si="7">N3/$L$2</f>
        <v>5.7407272415246777E-2</v>
      </c>
      <c r="P3">
        <v>22.348299999999998</v>
      </c>
      <c r="Q3">
        <v>22.356100000000001</v>
      </c>
      <c r="R3" s="4"/>
      <c r="S3" s="4"/>
      <c r="T3" s="4"/>
      <c r="U3">
        <f t="shared" si="2"/>
        <v>22.3522</v>
      </c>
      <c r="V3">
        <f t="shared" si="3"/>
        <v>5.51543289325729E-3</v>
      </c>
    </row>
    <row r="4" spans="1:22" x14ac:dyDescent="0.25">
      <c r="A4" t="s">
        <v>4</v>
      </c>
      <c r="B4" s="9">
        <v>1E-3</v>
      </c>
      <c r="D4">
        <f t="shared" si="4"/>
        <v>9250</v>
      </c>
      <c r="E4">
        <f t="shared" si="5"/>
        <v>0.11635528346628864</v>
      </c>
      <c r="F4" s="2">
        <v>6</v>
      </c>
      <c r="G4">
        <v>10.930569999999999</v>
      </c>
      <c r="H4">
        <v>9.7435700000000001</v>
      </c>
      <c r="I4" s="4"/>
      <c r="J4" s="4"/>
      <c r="K4" s="4"/>
      <c r="L4">
        <f t="shared" si="0"/>
        <v>10.337070000000001</v>
      </c>
      <c r="M4">
        <f t="shared" si="1"/>
        <v>2.5750263740999491</v>
      </c>
      <c r="N4">
        <f t="shared" si="6"/>
        <v>0.83933574926843146</v>
      </c>
      <c r="O4">
        <f t="shared" si="7"/>
        <v>0.20908358858856066</v>
      </c>
      <c r="P4">
        <v>21.624199999999998</v>
      </c>
      <c r="Q4">
        <v>21.638000000000002</v>
      </c>
      <c r="R4" s="4"/>
      <c r="S4" s="4"/>
      <c r="T4" s="4"/>
      <c r="U4">
        <f t="shared" si="2"/>
        <v>21.6311</v>
      </c>
      <c r="V4">
        <f t="shared" si="3"/>
        <v>9.7580735803767353E-3</v>
      </c>
    </row>
    <row r="5" spans="1:22" x14ac:dyDescent="0.25">
      <c r="A5" t="s">
        <v>3</v>
      </c>
      <c r="B5">
        <v>15</v>
      </c>
      <c r="D5">
        <f t="shared" si="4"/>
        <v>8875</v>
      </c>
      <c r="E5">
        <f t="shared" si="5"/>
        <v>0.17453292519943295</v>
      </c>
      <c r="F5">
        <v>9</v>
      </c>
      <c r="G5">
        <v>12.22259</v>
      </c>
      <c r="H5">
        <v>14.99672</v>
      </c>
      <c r="I5" s="4"/>
      <c r="J5" s="4"/>
      <c r="K5" s="4"/>
      <c r="L5">
        <f t="shared" si="0"/>
        <v>13.609655</v>
      </c>
      <c r="M5">
        <f t="shared" si="1"/>
        <v>3.3902470010748922</v>
      </c>
      <c r="N5">
        <f t="shared" si="6"/>
        <v>1.9616061348930289</v>
      </c>
      <c r="O5">
        <f t="shared" si="7"/>
        <v>0.48864789857723817</v>
      </c>
      <c r="P5">
        <v>20.8551</v>
      </c>
      <c r="Q5">
        <v>20.900400000000001</v>
      </c>
      <c r="R5" s="4"/>
      <c r="S5" s="4"/>
      <c r="T5" s="4"/>
      <c r="U5">
        <f t="shared" si="2"/>
        <v>20.877749999999999</v>
      </c>
      <c r="V5">
        <f t="shared" si="3"/>
        <v>3.2031937187751318E-2</v>
      </c>
    </row>
    <row r="6" spans="1:22" x14ac:dyDescent="0.25">
      <c r="A6" t="s">
        <v>52</v>
      </c>
      <c r="B6" s="9">
        <v>0.01</v>
      </c>
      <c r="D6">
        <f t="shared" si="4"/>
        <v>8500</v>
      </c>
      <c r="E6">
        <f t="shared" si="5"/>
        <v>0.23271056693257727</v>
      </c>
      <c r="F6" s="2">
        <v>12</v>
      </c>
      <c r="G6">
        <v>14.307980000000001</v>
      </c>
      <c r="H6" s="4"/>
      <c r="I6" s="4"/>
      <c r="J6" s="4"/>
      <c r="K6" s="4"/>
      <c r="L6">
        <f t="shared" si="0"/>
        <v>14.307980000000001</v>
      </c>
      <c r="M6">
        <f t="shared" si="1"/>
        <v>3.5642039630276843</v>
      </c>
      <c r="N6" t="e">
        <f t="shared" si="6"/>
        <v>#DIV/0!</v>
      </c>
      <c r="O6" t="e">
        <f t="shared" si="7"/>
        <v>#DIV/0!</v>
      </c>
      <c r="P6">
        <v>20.124099999999999</v>
      </c>
      <c r="Q6" s="4"/>
      <c r="R6" s="4"/>
      <c r="S6" s="4"/>
      <c r="T6" s="4"/>
      <c r="U6">
        <f t="shared" si="2"/>
        <v>20.124099999999999</v>
      </c>
      <c r="V6" t="e">
        <f t="shared" si="3"/>
        <v>#DIV/0!</v>
      </c>
    </row>
    <row r="7" spans="1:22" x14ac:dyDescent="0.25">
      <c r="A7" t="s">
        <v>2</v>
      </c>
      <c r="B7">
        <v>4.5</v>
      </c>
      <c r="D7">
        <f t="shared" si="4"/>
        <v>8125</v>
      </c>
      <c r="E7">
        <f t="shared" si="5"/>
        <v>0.29088820866572157</v>
      </c>
      <c r="F7">
        <v>15</v>
      </c>
      <c r="G7">
        <v>23.451160000000002</v>
      </c>
      <c r="H7">
        <v>17.433340000000001</v>
      </c>
      <c r="I7" s="6"/>
      <c r="J7" s="6"/>
      <c r="K7" s="6"/>
      <c r="L7">
        <f t="shared" si="0"/>
        <v>20.442250000000001</v>
      </c>
      <c r="M7">
        <f t="shared" si="1"/>
        <v>5.0922875530440139</v>
      </c>
      <c r="N7">
        <f t="shared" si="6"/>
        <v>4.2552413299600245</v>
      </c>
      <c r="O7">
        <f t="shared" si="7"/>
        <v>1.0600062351137416</v>
      </c>
      <c r="P7">
        <v>19.339099999999998</v>
      </c>
      <c r="Q7">
        <v>19.291599999999999</v>
      </c>
      <c r="R7" s="6"/>
      <c r="S7" s="6"/>
      <c r="T7" s="6"/>
      <c r="U7">
        <f t="shared" si="2"/>
        <v>19.315349999999999</v>
      </c>
      <c r="V7">
        <f t="shared" si="3"/>
        <v>3.3587572106360604E-2</v>
      </c>
    </row>
    <row r="8" spans="1:22" x14ac:dyDescent="0.25">
      <c r="A8" t="s">
        <v>1</v>
      </c>
      <c r="B8">
        <v>25</v>
      </c>
      <c r="D8">
        <f t="shared" si="4"/>
        <v>7750</v>
      </c>
      <c r="E8">
        <f t="shared" si="5"/>
        <v>0.3490658503988659</v>
      </c>
      <c r="F8" s="2">
        <v>18</v>
      </c>
      <c r="G8">
        <v>20.069739999999999</v>
      </c>
      <c r="H8">
        <v>32.267319999999998</v>
      </c>
      <c r="I8" s="6"/>
      <c r="J8" s="6"/>
      <c r="K8" s="6"/>
      <c r="L8">
        <f t="shared" si="0"/>
        <v>26.168529999999997</v>
      </c>
      <c r="M8">
        <f t="shared" si="1"/>
        <v>6.5187383776472174</v>
      </c>
      <c r="N8">
        <f t="shared" si="6"/>
        <v>8.624991532065426</v>
      </c>
      <c r="O8">
        <f t="shared" si="7"/>
        <v>2.1485373197102464</v>
      </c>
      <c r="P8">
        <v>18.508600000000001</v>
      </c>
      <c r="Q8">
        <v>18.6128</v>
      </c>
      <c r="R8" s="6"/>
      <c r="S8" s="6"/>
      <c r="T8" s="6"/>
      <c r="U8">
        <f t="shared" si="2"/>
        <v>18.560700000000001</v>
      </c>
      <c r="V8">
        <f t="shared" si="3"/>
        <v>7.3680526599637364E-2</v>
      </c>
    </row>
    <row r="9" spans="1:22" x14ac:dyDescent="0.25">
      <c r="A9" t="s">
        <v>53</v>
      </c>
      <c r="B9">
        <v>2.5</v>
      </c>
      <c r="D9">
        <f t="shared" si="4"/>
        <v>7375</v>
      </c>
      <c r="E9">
        <f t="shared" si="5"/>
        <v>0.40724349213201022</v>
      </c>
      <c r="F9">
        <v>21</v>
      </c>
      <c r="G9">
        <v>99.052760000000006</v>
      </c>
      <c r="H9">
        <v>22.41743</v>
      </c>
      <c r="I9" s="6"/>
      <c r="J9" s="6"/>
      <c r="K9" s="6"/>
      <c r="L9">
        <f t="shared" si="0"/>
        <v>60.735095000000001</v>
      </c>
      <c r="M9">
        <f t="shared" si="1"/>
        <v>15.129477836414567</v>
      </c>
      <c r="N9">
        <f t="shared" si="6"/>
        <v>54.189361521468882</v>
      </c>
      <c r="O9">
        <f t="shared" si="7"/>
        <v>13.498896216570005</v>
      </c>
      <c r="P9">
        <v>17.764199999999999</v>
      </c>
      <c r="Q9">
        <v>17.700900000000001</v>
      </c>
      <c r="R9" s="6"/>
      <c r="S9" s="6"/>
      <c r="T9" s="6"/>
      <c r="U9">
        <f t="shared" si="2"/>
        <v>17.73255</v>
      </c>
      <c r="V9">
        <f t="shared" si="3"/>
        <v>4.4759859249107137E-2</v>
      </c>
    </row>
    <row r="10" spans="1:22" ht="15" customHeight="1" x14ac:dyDescent="0.25">
      <c r="A10" t="s">
        <v>54</v>
      </c>
      <c r="B10">
        <v>0</v>
      </c>
      <c r="D10">
        <f t="shared" si="4"/>
        <v>7000</v>
      </c>
      <c r="E10">
        <f t="shared" si="5"/>
        <v>0.46542113386515455</v>
      </c>
      <c r="F10" s="2">
        <v>24</v>
      </c>
      <c r="G10">
        <v>39.118090000000002</v>
      </c>
      <c r="H10">
        <v>44.815480000000001</v>
      </c>
      <c r="I10" s="6"/>
      <c r="J10" s="6"/>
      <c r="K10" s="6"/>
      <c r="L10">
        <f t="shared" si="0"/>
        <v>41.966785000000002</v>
      </c>
      <c r="M10">
        <f t="shared" si="1"/>
        <v>10.454178815774888</v>
      </c>
      <c r="N10">
        <f t="shared" si="6"/>
        <v>4.0286631040644236</v>
      </c>
      <c r="O10">
        <f t="shared" si="7"/>
        <v>1.0035642348682225</v>
      </c>
      <c r="P10">
        <v>16.972000000000001</v>
      </c>
      <c r="Q10">
        <v>16.927199999999999</v>
      </c>
      <c r="R10" s="6"/>
      <c r="S10" s="6"/>
      <c r="T10" s="6"/>
      <c r="U10">
        <f t="shared" si="2"/>
        <v>16.9496</v>
      </c>
      <c r="V10">
        <f t="shared" si="3"/>
        <v>3.1678383797158864E-2</v>
      </c>
    </row>
    <row r="11" spans="1:22" x14ac:dyDescent="0.25">
      <c r="A11" t="s">
        <v>55</v>
      </c>
      <c r="B11">
        <v>3</v>
      </c>
      <c r="D11">
        <f t="shared" si="4"/>
        <v>6625</v>
      </c>
      <c r="E11">
        <f t="shared" si="5"/>
        <v>0.52359877559829893</v>
      </c>
      <c r="F11">
        <v>27</v>
      </c>
      <c r="G11">
        <v>23.353999999999999</v>
      </c>
      <c r="H11">
        <v>66.724890000000002</v>
      </c>
      <c r="I11" s="6"/>
      <c r="J11" s="6"/>
      <c r="K11" s="6"/>
      <c r="L11">
        <f t="shared" si="0"/>
        <v>45.039445000000001</v>
      </c>
      <c r="M11">
        <f t="shared" si="1"/>
        <v>11.219596921547796</v>
      </c>
      <c r="N11">
        <f t="shared" si="6"/>
        <v>30.667850425095821</v>
      </c>
      <c r="O11">
        <f t="shared" si="7"/>
        <v>7.6395461849028852</v>
      </c>
      <c r="P11">
        <v>15.912100000000001</v>
      </c>
      <c r="Q11">
        <v>15.9756</v>
      </c>
      <c r="R11" s="6"/>
      <c r="S11" s="6"/>
      <c r="T11" s="6"/>
      <c r="U11">
        <f t="shared" si="2"/>
        <v>15.943850000000001</v>
      </c>
      <c r="V11">
        <f t="shared" si="3"/>
        <v>4.490128060534538E-2</v>
      </c>
    </row>
    <row r="12" spans="1:22" x14ac:dyDescent="0.25">
      <c r="A12" t="s">
        <v>56</v>
      </c>
      <c r="B12">
        <v>110</v>
      </c>
      <c r="D12">
        <f t="shared" si="4"/>
        <v>6250</v>
      </c>
      <c r="E12">
        <f t="shared" si="5"/>
        <v>0.58177641733144314</v>
      </c>
      <c r="F12" s="2">
        <v>30</v>
      </c>
      <c r="G12">
        <v>94.730829999999997</v>
      </c>
      <c r="H12">
        <v>36.949649999999998</v>
      </c>
      <c r="I12">
        <v>66.322360000000003</v>
      </c>
      <c r="J12" s="5"/>
      <c r="K12" s="5"/>
      <c r="L12">
        <f t="shared" si="0"/>
        <v>66.000946666666664</v>
      </c>
      <c r="M12">
        <f t="shared" si="1"/>
        <v>16.441233191052277</v>
      </c>
      <c r="N12">
        <f t="shared" si="6"/>
        <v>28.891930888160338</v>
      </c>
      <c r="O12">
        <f t="shared" si="7"/>
        <v>7.1971539358527927</v>
      </c>
      <c r="P12">
        <v>15.3576</v>
      </c>
      <c r="Q12">
        <v>15.207700000000001</v>
      </c>
      <c r="R12">
        <v>15.2418</v>
      </c>
      <c r="S12" s="5"/>
      <c r="T12" s="5"/>
      <c r="U12">
        <f t="shared" si="2"/>
        <v>15.269033333333333</v>
      </c>
      <c r="V12">
        <f t="shared" si="3"/>
        <v>7.8573171842132361E-2</v>
      </c>
    </row>
    <row r="13" spans="1:22" x14ac:dyDescent="0.25">
      <c r="D13">
        <f t="shared" si="4"/>
        <v>6125</v>
      </c>
      <c r="E13">
        <f t="shared" si="5"/>
        <v>0.60116896457582458</v>
      </c>
      <c r="F13" s="2">
        <v>31</v>
      </c>
      <c r="G13">
        <v>65.076369999999997</v>
      </c>
      <c r="H13">
        <v>14.41996</v>
      </c>
      <c r="I13">
        <v>69.941410000000005</v>
      </c>
      <c r="J13" s="5"/>
      <c r="K13" s="5"/>
      <c r="L13">
        <f t="shared" si="0"/>
        <v>49.812580000000004</v>
      </c>
      <c r="M13">
        <f t="shared" si="1"/>
        <v>12.408613587986116</v>
      </c>
      <c r="N13">
        <f t="shared" si="6"/>
        <v>30.747281447287325</v>
      </c>
      <c r="O13">
        <f t="shared" si="7"/>
        <v>7.6593329307665421</v>
      </c>
      <c r="P13">
        <v>14.767799999999999</v>
      </c>
      <c r="Q13">
        <v>15.0108</v>
      </c>
      <c r="R13">
        <v>14.843400000000001</v>
      </c>
      <c r="S13" s="5"/>
      <c r="T13" s="5"/>
      <c r="U13">
        <f t="shared" si="2"/>
        <v>14.874000000000001</v>
      </c>
      <c r="V13">
        <f t="shared" si="3"/>
        <v>0.12435642323579429</v>
      </c>
    </row>
    <row r="14" spans="1:22" x14ac:dyDescent="0.25">
      <c r="A14" t="s">
        <v>0</v>
      </c>
      <c r="B14">
        <f>B15/B5^3</f>
        <v>2.9629629629629628</v>
      </c>
      <c r="D14">
        <f t="shared" si="4"/>
        <v>6000</v>
      </c>
      <c r="E14">
        <f t="shared" si="5"/>
        <v>0.62056151182020602</v>
      </c>
      <c r="F14" s="2">
        <v>32</v>
      </c>
      <c r="G14">
        <v>28.532129999999999</v>
      </c>
      <c r="H14">
        <v>67.539550000000006</v>
      </c>
      <c r="I14">
        <v>25.836449999999999</v>
      </c>
      <c r="J14" s="5"/>
      <c r="K14" s="5"/>
      <c r="L14">
        <f t="shared" si="0"/>
        <v>40.636043333333333</v>
      </c>
      <c r="M14">
        <f t="shared" si="1"/>
        <v>10.122683054521419</v>
      </c>
      <c r="N14">
        <f t="shared" si="6"/>
        <v>23.338073525639043</v>
      </c>
      <c r="O14">
        <f t="shared" si="7"/>
        <v>5.8136546283622259</v>
      </c>
      <c r="P14">
        <v>14.7254</v>
      </c>
      <c r="Q14">
        <v>14.6442</v>
      </c>
      <c r="R14">
        <v>14.7378</v>
      </c>
      <c r="S14" s="5"/>
      <c r="T14" s="5"/>
      <c r="U14">
        <f t="shared" si="2"/>
        <v>14.702466666666666</v>
      </c>
      <c r="V14">
        <f t="shared" si="3"/>
        <v>5.0839879359941095E-2</v>
      </c>
    </row>
    <row r="15" spans="1:22" x14ac:dyDescent="0.25">
      <c r="A15" t="s">
        <v>33</v>
      </c>
      <c r="B15">
        <v>10000</v>
      </c>
      <c r="D15">
        <f t="shared" si="4"/>
        <v>5875</v>
      </c>
      <c r="E15">
        <f t="shared" si="5"/>
        <v>0.63995405906458758</v>
      </c>
      <c r="F15">
        <v>33</v>
      </c>
      <c r="G15">
        <v>45.216470000000001</v>
      </c>
      <c r="H15">
        <v>105.91670999999999</v>
      </c>
      <c r="I15">
        <v>121.4327</v>
      </c>
      <c r="J15" s="5"/>
      <c r="K15" s="5"/>
      <c r="L15">
        <f>AVERAGE(G15:J15)</f>
        <v>90.855293333333336</v>
      </c>
      <c r="M15">
        <f t="shared" si="1"/>
        <v>22.632600587973243</v>
      </c>
      <c r="N15">
        <f t="shared" si="6"/>
        <v>40.278569151081228</v>
      </c>
      <c r="O15">
        <f t="shared" si="7"/>
        <v>10.033634083453313</v>
      </c>
      <c r="P15">
        <v>14.3543</v>
      </c>
      <c r="Q15">
        <v>14.553599999999999</v>
      </c>
      <c r="R15">
        <v>14.6173</v>
      </c>
      <c r="S15" s="5"/>
      <c r="T15" s="5"/>
      <c r="U15">
        <f>AVERAGE(P15:S15)</f>
        <v>14.5084</v>
      </c>
      <c r="V15">
        <f>_xlfn.STDEV.S(P15:S15)</f>
        <v>0.13720251455421636</v>
      </c>
    </row>
    <row r="16" spans="1:22" x14ac:dyDescent="0.25">
      <c r="D16">
        <f t="shared" si="4"/>
        <v>5750</v>
      </c>
      <c r="E16">
        <f t="shared" si="5"/>
        <v>0.65934660630896891</v>
      </c>
      <c r="F16">
        <v>34</v>
      </c>
      <c r="G16">
        <v>162.71430000000001</v>
      </c>
      <c r="H16">
        <v>80.853409999999997</v>
      </c>
      <c r="I16">
        <v>159.38034999999999</v>
      </c>
      <c r="J16" s="5"/>
      <c r="K16" s="5"/>
      <c r="L16">
        <f>AVERAGE(G16:J16)</f>
        <v>134.31602000000001</v>
      </c>
      <c r="M16">
        <f t="shared" si="1"/>
        <v>33.458929267590932</v>
      </c>
      <c r="N16">
        <f t="shared" si="6"/>
        <v>46.329977408366005</v>
      </c>
      <c r="O16">
        <f t="shared" si="7"/>
        <v>11.541076314467954</v>
      </c>
      <c r="P16">
        <v>14.175599999999999</v>
      </c>
      <c r="Q16">
        <v>14.0229</v>
      </c>
      <c r="R16">
        <v>14.0488</v>
      </c>
      <c r="S16" s="5"/>
      <c r="T16" s="5"/>
      <c r="U16">
        <f>AVERAGE(P16:S16)</f>
        <v>14.082433333333332</v>
      </c>
      <c r="V16">
        <f>_xlfn.STDEV.S(P16:S16)</f>
        <v>8.1717338021580682E-2</v>
      </c>
    </row>
    <row r="17" spans="4:22" x14ac:dyDescent="0.25">
      <c r="D17">
        <f t="shared" si="4"/>
        <v>5625</v>
      </c>
      <c r="E17">
        <f t="shared" si="5"/>
        <v>0.67873915355335046</v>
      </c>
      <c r="F17">
        <v>35</v>
      </c>
      <c r="G17">
        <v>103.30352000000001</v>
      </c>
      <c r="H17">
        <v>217.54212000000001</v>
      </c>
      <c r="I17">
        <v>103.25497</v>
      </c>
      <c r="J17" s="10"/>
      <c r="K17" s="10"/>
      <c r="L17">
        <f>AVERAGE(G17:K17)</f>
        <v>141.36687000000001</v>
      </c>
      <c r="M17">
        <f t="shared" si="1"/>
        <v>35.215338454122765</v>
      </c>
      <c r="N17">
        <f t="shared" si="6"/>
        <v>65.969706105889969</v>
      </c>
      <c r="O17">
        <f t="shared" si="7"/>
        <v>16.433450979270635</v>
      </c>
      <c r="P17">
        <v>13.704800000000001</v>
      </c>
      <c r="Q17">
        <v>14.0314</v>
      </c>
      <c r="R17">
        <v>13.845499999999999</v>
      </c>
      <c r="S17" s="10"/>
      <c r="T17" s="10"/>
      <c r="U17">
        <f>AVERAGE(P17:T17)</f>
        <v>13.860566666666665</v>
      </c>
      <c r="V17">
        <f>_xlfn.STDEV.S(P17:T17)</f>
        <v>0.16382046066756495</v>
      </c>
    </row>
    <row r="18" spans="4:22" x14ac:dyDescent="0.25">
      <c r="D18">
        <f t="shared" si="4"/>
        <v>5500</v>
      </c>
      <c r="E18">
        <f t="shared" si="5"/>
        <v>0.69813170079773179</v>
      </c>
      <c r="F18" s="2">
        <v>36</v>
      </c>
      <c r="G18">
        <v>72.402550000000005</v>
      </c>
      <c r="H18">
        <v>97.168629999999993</v>
      </c>
      <c r="I18">
        <v>118.49862</v>
      </c>
      <c r="J18" s="10"/>
      <c r="K18" s="10"/>
      <c r="L18">
        <f>AVERAGE(G18:K18)</f>
        <v>96.023266666666657</v>
      </c>
      <c r="M18">
        <f t="shared" si="1"/>
        <v>23.919973860474883</v>
      </c>
      <c r="N18">
        <f t="shared" si="6"/>
        <v>23.06936952400812</v>
      </c>
      <c r="O18">
        <f t="shared" si="7"/>
        <v>5.7467188437515171</v>
      </c>
      <c r="P18">
        <v>13.4338</v>
      </c>
      <c r="Q18">
        <v>13.419499999999999</v>
      </c>
      <c r="R18">
        <v>13.3332</v>
      </c>
      <c r="S18" s="10"/>
      <c r="T18" s="10"/>
      <c r="U18">
        <f>AVERAGE(P18:T18)</f>
        <v>13.395499999999998</v>
      </c>
      <c r="V18">
        <f>_xlfn.STDEV.S(P18:T18)</f>
        <v>5.4425086127630438E-2</v>
      </c>
    </row>
    <row r="19" spans="4:22" x14ac:dyDescent="0.25">
      <c r="D19">
        <f t="shared" si="4"/>
        <v>5375</v>
      </c>
      <c r="E19">
        <f t="shared" si="5"/>
        <v>0.71752424804211334</v>
      </c>
      <c r="F19" s="2">
        <v>37</v>
      </c>
      <c r="G19">
        <v>218.11905999999999</v>
      </c>
      <c r="H19">
        <v>155.33104</v>
      </c>
      <c r="I19">
        <v>143.76009999999999</v>
      </c>
      <c r="J19" s="10"/>
      <c r="K19" s="10"/>
      <c r="L19">
        <f>AVERAGE(G19:K19)</f>
        <v>172.4034</v>
      </c>
      <c r="M19">
        <f t="shared" si="1"/>
        <v>42.946724940868457</v>
      </c>
      <c r="N19">
        <f t="shared" si="6"/>
        <v>40.01140887356501</v>
      </c>
      <c r="O19">
        <f t="shared" si="7"/>
        <v>9.9670828498139823</v>
      </c>
      <c r="P19">
        <v>13.3483</v>
      </c>
      <c r="Q19">
        <v>13.5747</v>
      </c>
      <c r="R19">
        <v>13.4656</v>
      </c>
      <c r="S19" s="10"/>
      <c r="T19" s="10"/>
      <c r="U19">
        <f>AVERAGE(P19:T19)</f>
        <v>13.462866666666669</v>
      </c>
      <c r="V19">
        <f>_xlfn.STDEV.S(P19:T19)</f>
        <v>0.11322474700052691</v>
      </c>
    </row>
    <row r="20" spans="4:22" x14ac:dyDescent="0.25">
      <c r="D20">
        <f t="shared" si="4"/>
        <v>5250</v>
      </c>
      <c r="E20">
        <f t="shared" si="5"/>
        <v>0.73691679528649467</v>
      </c>
      <c r="F20" s="2">
        <v>38</v>
      </c>
      <c r="G20">
        <v>66.430610000000001</v>
      </c>
      <c r="H20">
        <v>169.37128999999999</v>
      </c>
      <c r="I20">
        <v>223.80450999999999</v>
      </c>
      <c r="J20" s="10"/>
      <c r="K20" s="10"/>
      <c r="L20">
        <f>AVERAGE(G20:K20)</f>
        <v>153.20213666666666</v>
      </c>
      <c r="M20">
        <f t="shared" si="1"/>
        <v>38.163574638183881</v>
      </c>
      <c r="N20">
        <f t="shared" si="6"/>
        <v>79.923195881672072</v>
      </c>
      <c r="O20">
        <f t="shared" si="7"/>
        <v>19.909349293142252</v>
      </c>
      <c r="P20">
        <v>13.016</v>
      </c>
      <c r="Q20">
        <v>13.176399999999999</v>
      </c>
      <c r="R20">
        <v>13.203900000000001</v>
      </c>
      <c r="S20" s="10"/>
      <c r="T20" s="10"/>
      <c r="U20">
        <f>AVERAGE(P20:T20)</f>
        <v>13.132099999999999</v>
      </c>
      <c r="V20">
        <f>_xlfn.STDEV.S(P20:T20)</f>
        <v>0.10148137760200157</v>
      </c>
    </row>
    <row r="21" spans="4:22" x14ac:dyDescent="0.25">
      <c r="D21">
        <f t="shared" si="4"/>
        <v>5125</v>
      </c>
      <c r="E21">
        <f>4/3*PI()*$B$9^3*F21/$B$5^3</f>
        <v>0.75630934253087612</v>
      </c>
      <c r="F21">
        <v>39</v>
      </c>
      <c r="G21">
        <v>137.35771</v>
      </c>
      <c r="H21">
        <v>166.17069000000001</v>
      </c>
      <c r="I21">
        <v>150.53993</v>
      </c>
      <c r="J21" s="10"/>
      <c r="K21" s="10"/>
      <c r="L21">
        <f>AVERAGE(G21:K21)</f>
        <v>151.35611000000003</v>
      </c>
      <c r="M21">
        <f t="shared" si="1"/>
        <v>37.703718281019</v>
      </c>
      <c r="N21">
        <f t="shared" si="6"/>
        <v>14.423819413192893</v>
      </c>
      <c r="O21">
        <f t="shared" si="7"/>
        <v>3.5930602582962625</v>
      </c>
      <c r="P21">
        <v>13.2728</v>
      </c>
      <c r="Q21">
        <v>12.678000000000001</v>
      </c>
      <c r="R21">
        <v>12.982699999999999</v>
      </c>
      <c r="S21" s="10"/>
      <c r="T21" s="10"/>
      <c r="U21">
        <f>AVERAGE(P21:T21)</f>
        <v>12.977833333333335</v>
      </c>
      <c r="V21">
        <f>_xlfn.STDEV.S(P21:T21)</f>
        <v>0.29742986288086998</v>
      </c>
    </row>
    <row r="22" spans="4:22" x14ac:dyDescent="0.25">
      <c r="D22">
        <f t="shared" si="4"/>
        <v>5000</v>
      </c>
      <c r="E22">
        <f t="shared" si="5"/>
        <v>0.77570188977525756</v>
      </c>
      <c r="F22" s="2">
        <v>40</v>
      </c>
      <c r="G22" s="2"/>
      <c r="H22" s="2"/>
      <c r="I22" s="2"/>
      <c r="J22" s="2"/>
      <c r="K22" s="2"/>
      <c r="L22" t="e">
        <f t="shared" ref="L22:L29" si="8">AVERAGE(G22:K22)</f>
        <v>#DIV/0!</v>
      </c>
      <c r="M22" t="e">
        <f t="shared" si="1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29" si="9">AVERAGE(P22:T22)</f>
        <v>#DIV/0!</v>
      </c>
      <c r="V22" t="e">
        <f t="shared" ref="V22:V29" si="10">_xlfn.STDEV.S(P22:T22)</f>
        <v>#DIV/0!</v>
      </c>
    </row>
    <row r="23" spans="4:22" x14ac:dyDescent="0.25">
      <c r="D23">
        <f t="shared" si="4"/>
        <v>4875</v>
      </c>
      <c r="E23">
        <f t="shared" si="5"/>
        <v>0.795094437019639</v>
      </c>
      <c r="F23">
        <v>41</v>
      </c>
      <c r="G23" s="2"/>
      <c r="H23" s="2"/>
      <c r="I23" s="2"/>
      <c r="J23" s="2"/>
      <c r="K23" s="2"/>
      <c r="L23" t="e">
        <f t="shared" si="8"/>
        <v>#DIV/0!</v>
      </c>
      <c r="M23" t="e">
        <f t="shared" si="1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9"/>
        <v>#DIV/0!</v>
      </c>
      <c r="V23" t="e">
        <f t="shared" si="10"/>
        <v>#DIV/0!</v>
      </c>
    </row>
    <row r="24" spans="4:22" x14ac:dyDescent="0.25">
      <c r="D24">
        <f t="shared" si="4"/>
        <v>4750</v>
      </c>
      <c r="E24">
        <f t="shared" si="5"/>
        <v>0.81448698426402044</v>
      </c>
      <c r="F24" s="2">
        <v>42</v>
      </c>
      <c r="G24" s="2"/>
      <c r="H24" s="2"/>
      <c r="I24" s="2"/>
      <c r="J24" s="2"/>
      <c r="K24" s="2"/>
      <c r="L24" t="e">
        <f t="shared" si="8"/>
        <v>#DIV/0!</v>
      </c>
      <c r="M24" t="e">
        <f t="shared" si="1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9"/>
        <v>#DIV/0!</v>
      </c>
      <c r="V24" t="e">
        <f t="shared" si="10"/>
        <v>#DIV/0!</v>
      </c>
    </row>
    <row r="25" spans="4:22" x14ac:dyDescent="0.25">
      <c r="D25">
        <f t="shared" si="4"/>
        <v>4625</v>
      </c>
      <c r="E25">
        <f t="shared" si="5"/>
        <v>0.83387953150840188</v>
      </c>
      <c r="F25" s="2">
        <v>43</v>
      </c>
      <c r="G25" s="2"/>
      <c r="H25" s="2"/>
      <c r="I25" s="2"/>
      <c r="J25" s="2"/>
      <c r="K25" s="2"/>
      <c r="L25" t="e">
        <f t="shared" si="8"/>
        <v>#DIV/0!</v>
      </c>
      <c r="M25" t="e">
        <f t="shared" si="1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9"/>
        <v>#DIV/0!</v>
      </c>
      <c r="V25" t="e">
        <f t="shared" si="10"/>
        <v>#DIV/0!</v>
      </c>
    </row>
    <row r="26" spans="4:22" x14ac:dyDescent="0.25">
      <c r="D26">
        <f t="shared" si="4"/>
        <v>4500</v>
      </c>
      <c r="E26">
        <f t="shared" si="5"/>
        <v>0.85327207875278333</v>
      </c>
      <c r="F26" s="2">
        <v>44</v>
      </c>
      <c r="G26" s="2"/>
      <c r="H26" s="2"/>
      <c r="I26" s="2"/>
      <c r="J26" s="2"/>
      <c r="K26" s="2"/>
      <c r="L26" t="e">
        <f t="shared" si="8"/>
        <v>#DIV/0!</v>
      </c>
      <c r="M26" t="e">
        <f t="shared" si="1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9"/>
        <v>#DIV/0!</v>
      </c>
      <c r="V26" t="e">
        <f t="shared" si="10"/>
        <v>#DIV/0!</v>
      </c>
    </row>
    <row r="27" spans="4:22" x14ac:dyDescent="0.25">
      <c r="D27">
        <f t="shared" si="4"/>
        <v>4375</v>
      </c>
      <c r="E27">
        <f t="shared" si="5"/>
        <v>0.87266462599716477</v>
      </c>
      <c r="F27" s="2">
        <v>45</v>
      </c>
      <c r="G27" s="2"/>
      <c r="H27" s="2"/>
      <c r="I27" s="2"/>
      <c r="J27" s="2"/>
      <c r="K27" s="2"/>
      <c r="L27" t="e">
        <f t="shared" si="8"/>
        <v>#DIV/0!</v>
      </c>
      <c r="M27" t="e">
        <f t="shared" si="1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9"/>
        <v>#DIV/0!</v>
      </c>
      <c r="V27" t="e">
        <f t="shared" si="10"/>
        <v>#DIV/0!</v>
      </c>
    </row>
    <row r="28" spans="4:22" x14ac:dyDescent="0.25">
      <c r="D28">
        <f t="shared" si="4"/>
        <v>4250</v>
      </c>
      <c r="E28">
        <f t="shared" si="5"/>
        <v>0.8920571732415461</v>
      </c>
      <c r="F28" s="2">
        <v>46</v>
      </c>
      <c r="G28" s="2"/>
      <c r="H28" s="2"/>
      <c r="I28" s="2"/>
      <c r="J28" s="2"/>
      <c r="K28" s="2"/>
      <c r="L28" t="e">
        <f t="shared" si="8"/>
        <v>#DIV/0!</v>
      </c>
      <c r="M28" t="e">
        <f t="shared" si="1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9"/>
        <v>#DIV/0!</v>
      </c>
      <c r="V28" t="e">
        <f t="shared" si="10"/>
        <v>#DIV/0!</v>
      </c>
    </row>
    <row r="29" spans="4:22" x14ac:dyDescent="0.25">
      <c r="D29">
        <f t="shared" si="4"/>
        <v>4125</v>
      </c>
      <c r="E29">
        <f t="shared" si="5"/>
        <v>0.91144972048592765</v>
      </c>
      <c r="F29" s="2">
        <v>47</v>
      </c>
      <c r="G29" s="2"/>
      <c r="H29" s="2"/>
      <c r="I29" s="2"/>
      <c r="J29" s="2"/>
      <c r="K29" s="2"/>
      <c r="L29" t="e">
        <f t="shared" si="8"/>
        <v>#DIV/0!</v>
      </c>
      <c r="M29" t="e">
        <f t="shared" si="1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9"/>
        <v>#DIV/0!</v>
      </c>
      <c r="V29" t="e">
        <f t="shared" si="10"/>
        <v>#DIV/0!</v>
      </c>
    </row>
    <row r="30" spans="4:22" x14ac:dyDescent="0.25">
      <c r="D30">
        <f t="shared" si="4"/>
        <v>4000</v>
      </c>
      <c r="E30">
        <f t="shared" si="5"/>
        <v>0.93084226773030909</v>
      </c>
      <c r="F30" s="2">
        <v>48</v>
      </c>
      <c r="G30" s="2"/>
      <c r="H30" s="2"/>
      <c r="I30" s="2"/>
      <c r="J30" s="2"/>
      <c r="K30" s="2"/>
      <c r="L30" t="e">
        <f t="shared" ref="L30:L35" si="11">AVERAGE(G30:K30)</f>
        <v>#DIV/0!</v>
      </c>
      <c r="M30" t="e">
        <f t="shared" si="1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ref="U30:U35" si="12">AVERAGE(P30:T30)</f>
        <v>#DIV/0!</v>
      </c>
      <c r="V30" t="e">
        <f t="shared" ref="V30:V35" si="13">_xlfn.STDEV.S(P30:T30)</f>
        <v>#DIV/0!</v>
      </c>
    </row>
    <row r="31" spans="4:22" x14ac:dyDescent="0.25">
      <c r="D31">
        <f t="shared" si="4"/>
        <v>3875</v>
      </c>
      <c r="E31">
        <f t="shared" si="5"/>
        <v>0.95023481497469053</v>
      </c>
      <c r="F31" s="2">
        <v>49</v>
      </c>
      <c r="I31" s="2"/>
      <c r="L31" t="e">
        <f t="shared" si="11"/>
        <v>#DIV/0!</v>
      </c>
      <c r="M31" t="e">
        <f t="shared" si="1"/>
        <v>#DIV/0!</v>
      </c>
      <c r="N31" t="e">
        <f t="shared" si="6"/>
        <v>#DIV/0!</v>
      </c>
      <c r="O31" t="e">
        <f t="shared" si="7"/>
        <v>#DIV/0!</v>
      </c>
      <c r="U31" t="e">
        <f t="shared" si="12"/>
        <v>#DIV/0!</v>
      </c>
      <c r="V31" t="e">
        <f t="shared" si="13"/>
        <v>#DIV/0!</v>
      </c>
    </row>
    <row r="32" spans="4:22" x14ac:dyDescent="0.25">
      <c r="D32">
        <f t="shared" si="4"/>
        <v>3750</v>
      </c>
      <c r="E32">
        <f t="shared" si="5"/>
        <v>0.96962736221907198</v>
      </c>
      <c r="F32" s="2">
        <v>50</v>
      </c>
      <c r="L32" t="e">
        <f t="shared" si="11"/>
        <v>#DIV/0!</v>
      </c>
      <c r="M32" t="e">
        <f t="shared" si="1"/>
        <v>#DIV/0!</v>
      </c>
      <c r="N32" t="e">
        <f t="shared" si="6"/>
        <v>#DIV/0!</v>
      </c>
      <c r="O32" t="e">
        <f t="shared" si="7"/>
        <v>#DIV/0!</v>
      </c>
      <c r="U32" t="e">
        <f t="shared" si="12"/>
        <v>#DIV/0!</v>
      </c>
      <c r="V32" t="e">
        <f t="shared" si="13"/>
        <v>#DIV/0!</v>
      </c>
    </row>
    <row r="33" spans="4:30" x14ac:dyDescent="0.25">
      <c r="D33">
        <f t="shared" si="4"/>
        <v>3625</v>
      </c>
      <c r="E33">
        <f t="shared" si="5"/>
        <v>0.98901990946345342</v>
      </c>
      <c r="F33" s="2">
        <v>51</v>
      </c>
      <c r="L33" t="e">
        <f t="shared" si="11"/>
        <v>#DIV/0!</v>
      </c>
      <c r="M33" t="e">
        <f t="shared" si="1"/>
        <v>#DIV/0!</v>
      </c>
      <c r="N33" t="e">
        <f t="shared" si="6"/>
        <v>#DIV/0!</v>
      </c>
      <c r="O33" t="e">
        <f t="shared" si="7"/>
        <v>#DIV/0!</v>
      </c>
      <c r="U33" t="e">
        <f t="shared" si="12"/>
        <v>#DIV/0!</v>
      </c>
      <c r="V33" t="e">
        <f t="shared" si="13"/>
        <v>#DIV/0!</v>
      </c>
    </row>
    <row r="34" spans="4:30" x14ac:dyDescent="0.25">
      <c r="D34">
        <f t="shared" si="4"/>
        <v>3500</v>
      </c>
      <c r="E34">
        <f t="shared" si="5"/>
        <v>1.008412456707835</v>
      </c>
      <c r="F34" s="2">
        <v>52</v>
      </c>
      <c r="L34" t="e">
        <f t="shared" si="11"/>
        <v>#DIV/0!</v>
      </c>
      <c r="M34" t="e">
        <f t="shared" si="1"/>
        <v>#DIV/0!</v>
      </c>
      <c r="N34" t="e">
        <f t="shared" si="6"/>
        <v>#DIV/0!</v>
      </c>
      <c r="O34" t="e">
        <f t="shared" si="7"/>
        <v>#DIV/0!</v>
      </c>
      <c r="U34" t="e">
        <f t="shared" si="12"/>
        <v>#DIV/0!</v>
      </c>
      <c r="V34" t="e">
        <f t="shared" si="13"/>
        <v>#DIV/0!</v>
      </c>
    </row>
    <row r="35" spans="4:30" x14ac:dyDescent="0.25">
      <c r="D35">
        <f t="shared" si="4"/>
        <v>3375</v>
      </c>
      <c r="E35">
        <f t="shared" si="5"/>
        <v>1.0278050039522162</v>
      </c>
      <c r="F35" s="2">
        <v>53</v>
      </c>
      <c r="L35" t="e">
        <f t="shared" si="11"/>
        <v>#DIV/0!</v>
      </c>
      <c r="M35" t="e">
        <f t="shared" si="1"/>
        <v>#DIV/0!</v>
      </c>
      <c r="N35" t="e">
        <f t="shared" si="6"/>
        <v>#DIV/0!</v>
      </c>
      <c r="O35" t="e">
        <f t="shared" si="7"/>
        <v>#DIV/0!</v>
      </c>
      <c r="U35" t="e">
        <f t="shared" si="12"/>
        <v>#DIV/0!</v>
      </c>
      <c r="V35" t="e">
        <f t="shared" si="13"/>
        <v>#DIV/0!</v>
      </c>
    </row>
    <row r="38" spans="4:30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30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1.0012000000000001</v>
      </c>
      <c r="H39">
        <v>0.99750000000000005</v>
      </c>
      <c r="I39" s="4"/>
      <c r="J39" s="4"/>
      <c r="K39" s="4"/>
      <c r="L39">
        <f t="shared" ref="L39:L51" si="14">AVERAGE(G39:K39)</f>
        <v>0.99935000000000007</v>
      </c>
      <c r="M39">
        <f t="shared" ref="M39:M51" si="15">_xlfn.STDEV.S(G39:K39)</f>
        <v>2.6162950903902515E-3</v>
      </c>
      <c r="P39">
        <v>1.0004999999999999</v>
      </c>
      <c r="Q39">
        <v>1.0001</v>
      </c>
      <c r="R39" s="4"/>
      <c r="S39" s="4"/>
      <c r="T39" s="4"/>
      <c r="U39">
        <f t="shared" ref="U39:U51" si="16">AVERAGE(P39:T39)</f>
        <v>1.0003</v>
      </c>
      <c r="V39">
        <f t="shared" ref="V39:V51" si="17">_xlfn.STDEV.S(P39:T39)</f>
        <v>2.8284271247458785E-4</v>
      </c>
      <c r="Z39" s="7">
        <f t="shared" ref="Z39:Z58" si="18">E2</f>
        <v>0</v>
      </c>
      <c r="AA39">
        <f t="shared" ref="AA39:AA58" si="19">M2</f>
        <v>1</v>
      </c>
      <c r="AB39">
        <f t="shared" ref="AB39:AB58" si="20">(1-Z39/$AG$52)^(-2)*(1-$AG$53*Z39/$AG$52+$AG$54*(Z39/$AG$52)^2)</f>
        <v>1</v>
      </c>
      <c r="AC39">
        <f t="shared" ref="AC39:AC50" si="21">1+2.5*Z39+6.2*Z39^2</f>
        <v>1</v>
      </c>
      <c r="AD39">
        <f>MAX(AA39:AB39)/MIN(AA39:AB39)</f>
        <v>1</v>
      </c>
    </row>
    <row r="40" spans="4:30" x14ac:dyDescent="0.25">
      <c r="D40">
        <f t="shared" ref="D40:D72" si="22">$B$15-($B$9/0.5)^3*F40</f>
        <v>9625</v>
      </c>
      <c r="E40">
        <f t="shared" ref="E40:E72" si="23">4/3*PI()*$B$9^3*F40/$B$5^3</f>
        <v>5.8177641733144318E-2</v>
      </c>
      <c r="F40" s="2">
        <v>3</v>
      </c>
      <c r="G40">
        <v>1.0023</v>
      </c>
      <c r="H40">
        <v>1.0048999999999999</v>
      </c>
      <c r="I40" s="4"/>
      <c r="J40" s="4"/>
      <c r="K40" s="4"/>
      <c r="L40">
        <f t="shared" si="14"/>
        <v>1.0036</v>
      </c>
      <c r="M40">
        <f t="shared" si="15"/>
        <v>1.8384776310849781E-3</v>
      </c>
      <c r="P40">
        <v>0.99870000000000003</v>
      </c>
      <c r="Q40">
        <v>1.0067999999999999</v>
      </c>
      <c r="R40" s="4"/>
      <c r="S40" s="4"/>
      <c r="T40" s="4"/>
      <c r="U40">
        <f t="shared" si="16"/>
        <v>1.00275</v>
      </c>
      <c r="V40">
        <f t="shared" si="17"/>
        <v>5.7275649276109543E-3</v>
      </c>
      <c r="Z40" s="7">
        <f t="shared" si="18"/>
        <v>5.8177641733144318E-2</v>
      </c>
      <c r="AA40">
        <f t="shared" si="19"/>
        <v>1.7093941617021913</v>
      </c>
      <c r="AB40">
        <f t="shared" si="20"/>
        <v>1.1191437384659799</v>
      </c>
      <c r="AC40">
        <f t="shared" si="21"/>
        <v>1.1664288599181674</v>
      </c>
      <c r="AD40">
        <f t="shared" ref="AD40:AD58" si="24">MAX(AA40:AB40)/MIN(AA40:AB40)</f>
        <v>1.5274125234755571</v>
      </c>
    </row>
    <row r="41" spans="4:30" x14ac:dyDescent="0.25">
      <c r="D41">
        <f t="shared" si="22"/>
        <v>9250</v>
      </c>
      <c r="E41">
        <f t="shared" si="23"/>
        <v>0.11635528346628864</v>
      </c>
      <c r="F41" s="2">
        <v>6</v>
      </c>
      <c r="G41">
        <v>1.0142</v>
      </c>
      <c r="H41">
        <v>1.0125</v>
      </c>
      <c r="I41" s="4"/>
      <c r="J41" s="4"/>
      <c r="K41" s="4"/>
      <c r="L41">
        <f t="shared" si="14"/>
        <v>1.01335</v>
      </c>
      <c r="M41">
        <f t="shared" si="15"/>
        <v>1.2020815280171554E-3</v>
      </c>
      <c r="P41">
        <v>0.99719999999999998</v>
      </c>
      <c r="Q41">
        <v>0.99229999999999996</v>
      </c>
      <c r="R41" s="4"/>
      <c r="S41" s="4"/>
      <c r="T41" s="4"/>
      <c r="U41">
        <f t="shared" si="16"/>
        <v>0.99475000000000002</v>
      </c>
      <c r="V41">
        <f t="shared" si="17"/>
        <v>3.4648232278140937E-3</v>
      </c>
      <c r="Z41" s="7">
        <f t="shared" si="18"/>
        <v>0.11635528346628864</v>
      </c>
      <c r="AA41">
        <f t="shared" si="19"/>
        <v>2.5750263740999491</v>
      </c>
      <c r="AB41">
        <f t="shared" si="20"/>
        <v>1.2685593027431388</v>
      </c>
      <c r="AC41">
        <f t="shared" si="21"/>
        <v>1.374827231006948</v>
      </c>
      <c r="AD41">
        <f t="shared" si="24"/>
        <v>2.0298825356699521</v>
      </c>
    </row>
    <row r="42" spans="4:30" x14ac:dyDescent="0.25">
      <c r="D42">
        <f t="shared" si="22"/>
        <v>8875</v>
      </c>
      <c r="E42">
        <f t="shared" si="23"/>
        <v>0.17453292519943295</v>
      </c>
      <c r="F42">
        <v>9</v>
      </c>
      <c r="G42">
        <v>1.0125</v>
      </c>
      <c r="H42">
        <v>1.006</v>
      </c>
      <c r="I42" s="4"/>
      <c r="J42" s="4"/>
      <c r="K42" s="4"/>
      <c r="L42">
        <f t="shared" si="14"/>
        <v>1.00925</v>
      </c>
      <c r="M42">
        <f t="shared" si="15"/>
        <v>4.5961940777125235E-3</v>
      </c>
      <c r="P42">
        <v>1.0003</v>
      </c>
      <c r="Q42">
        <v>0.99780000000000002</v>
      </c>
      <c r="R42" s="4"/>
      <c r="S42" s="4"/>
      <c r="T42" s="4"/>
      <c r="U42">
        <f t="shared" si="16"/>
        <v>0.99904999999999999</v>
      </c>
      <c r="V42">
        <f t="shared" si="17"/>
        <v>1.7677669529663311E-3</v>
      </c>
      <c r="Z42" s="7">
        <f t="shared" si="18"/>
        <v>0.17453292519943295</v>
      </c>
      <c r="AA42">
        <f t="shared" si="19"/>
        <v>3.3902470010748922</v>
      </c>
      <c r="AB42">
        <f t="shared" si="20"/>
        <v>1.459052728621218</v>
      </c>
      <c r="AC42">
        <f t="shared" si="21"/>
        <v>1.6251951132663416</v>
      </c>
      <c r="AD42">
        <f t="shared" si="24"/>
        <v>2.3235945724035774</v>
      </c>
    </row>
    <row r="43" spans="4:30" x14ac:dyDescent="0.25">
      <c r="D43">
        <f t="shared" si="22"/>
        <v>8500</v>
      </c>
      <c r="E43">
        <f t="shared" si="23"/>
        <v>0.23271056693257727</v>
      </c>
      <c r="F43" s="2">
        <v>12</v>
      </c>
      <c r="G43">
        <v>1.0085999999999999</v>
      </c>
      <c r="H43" s="4"/>
      <c r="I43" s="4"/>
      <c r="J43" s="4"/>
      <c r="K43" s="4"/>
      <c r="L43">
        <f t="shared" si="14"/>
        <v>1.0085999999999999</v>
      </c>
      <c r="M43" t="e">
        <f t="shared" si="15"/>
        <v>#DIV/0!</v>
      </c>
      <c r="P43">
        <v>1.0028999999999999</v>
      </c>
      <c r="Q43" s="4"/>
      <c r="R43" s="4"/>
      <c r="S43" s="4"/>
      <c r="T43" s="4"/>
      <c r="U43">
        <f t="shared" si="16"/>
        <v>1.0028999999999999</v>
      </c>
      <c r="V43" t="e">
        <f t="shared" si="17"/>
        <v>#DIV/0!</v>
      </c>
      <c r="Z43" s="7">
        <f t="shared" si="18"/>
        <v>0.23271056693257727</v>
      </c>
      <c r="AA43">
        <f t="shared" si="19"/>
        <v>3.5642039630276843</v>
      </c>
      <c r="AB43">
        <f t="shared" si="20"/>
        <v>1.706645685167232</v>
      </c>
      <c r="AC43">
        <f t="shared" si="21"/>
        <v>1.9175325066963487</v>
      </c>
      <c r="AD43">
        <f t="shared" si="24"/>
        <v>2.0884264343822676</v>
      </c>
    </row>
    <row r="44" spans="4:30" x14ac:dyDescent="0.25">
      <c r="D44">
        <f t="shared" si="22"/>
        <v>8125</v>
      </c>
      <c r="E44">
        <f t="shared" si="23"/>
        <v>0.29088820866572157</v>
      </c>
      <c r="F44">
        <v>15</v>
      </c>
      <c r="G44">
        <v>1.0176000000000001</v>
      </c>
      <c r="H44">
        <v>1.0126999999999999</v>
      </c>
      <c r="I44" s="6"/>
      <c r="J44" s="6"/>
      <c r="K44" s="6"/>
      <c r="L44">
        <f t="shared" si="14"/>
        <v>1.01515</v>
      </c>
      <c r="M44">
        <f t="shared" si="15"/>
        <v>3.4648232278141722E-3</v>
      </c>
      <c r="P44">
        <v>0.99680000000000002</v>
      </c>
      <c r="Q44">
        <v>1.0053000000000001</v>
      </c>
      <c r="R44" s="6"/>
      <c r="S44" s="6"/>
      <c r="T44" s="6"/>
      <c r="U44">
        <f t="shared" si="16"/>
        <v>1.00105</v>
      </c>
      <c r="V44">
        <f t="shared" si="17"/>
        <v>6.0104076400856986E-3</v>
      </c>
      <c r="Z44" s="7">
        <f t="shared" si="18"/>
        <v>0.29088820866572157</v>
      </c>
      <c r="AA44">
        <f t="shared" si="19"/>
        <v>5.0922875530440139</v>
      </c>
      <c r="AB44">
        <f t="shared" si="20"/>
        <v>2.0358916747703582</v>
      </c>
      <c r="AC44">
        <f t="shared" si="21"/>
        <v>2.2518394112969689</v>
      </c>
      <c r="AD44">
        <f t="shared" si="24"/>
        <v>2.5012566317500204</v>
      </c>
    </row>
    <row r="45" spans="4:30" x14ac:dyDescent="0.25">
      <c r="D45">
        <f t="shared" si="22"/>
        <v>7750</v>
      </c>
      <c r="E45">
        <f t="shared" si="23"/>
        <v>0.3490658503988659</v>
      </c>
      <c r="F45" s="2">
        <v>18</v>
      </c>
      <c r="G45">
        <v>1.0210999999999999</v>
      </c>
      <c r="H45">
        <v>1.0305</v>
      </c>
      <c r="I45" s="6"/>
      <c r="J45" s="6"/>
      <c r="K45" s="6"/>
      <c r="L45">
        <f t="shared" si="14"/>
        <v>1.0257999999999998</v>
      </c>
      <c r="M45">
        <f t="shared" si="15"/>
        <v>6.6468037431536E-3</v>
      </c>
      <c r="P45">
        <v>1.0001</v>
      </c>
      <c r="Q45">
        <v>0.99719999999999998</v>
      </c>
      <c r="R45" s="6"/>
      <c r="S45" s="6"/>
      <c r="T45" s="6"/>
      <c r="U45">
        <f t="shared" si="16"/>
        <v>0.99865000000000004</v>
      </c>
      <c r="V45">
        <f t="shared" si="17"/>
        <v>2.0506096654409976E-3</v>
      </c>
      <c r="Z45" s="7">
        <f t="shared" si="18"/>
        <v>0.3490658503988659</v>
      </c>
      <c r="AA45">
        <f t="shared" si="19"/>
        <v>6.5187383776472174</v>
      </c>
      <c r="AB45">
        <f t="shared" si="20"/>
        <v>2.4859285792974832</v>
      </c>
      <c r="AC45">
        <f t="shared" si="21"/>
        <v>2.6281158270682017</v>
      </c>
      <c r="AD45">
        <f t="shared" si="24"/>
        <v>2.6222548917674038</v>
      </c>
    </row>
    <row r="46" spans="4:30" x14ac:dyDescent="0.25">
      <c r="D46">
        <f t="shared" si="22"/>
        <v>7375</v>
      </c>
      <c r="E46">
        <f t="shared" si="23"/>
        <v>0.40724349213201022</v>
      </c>
      <c r="F46">
        <v>21</v>
      </c>
      <c r="G46">
        <v>1.0334000000000001</v>
      </c>
      <c r="H46">
        <v>1.0184</v>
      </c>
      <c r="I46" s="6"/>
      <c r="J46" s="6"/>
      <c r="K46" s="6"/>
      <c r="L46">
        <f t="shared" si="14"/>
        <v>1.0259</v>
      </c>
      <c r="M46">
        <f t="shared" si="15"/>
        <v>1.06066017177983E-2</v>
      </c>
      <c r="P46">
        <v>1.0115000000000001</v>
      </c>
      <c r="Q46">
        <v>1.0029999999999999</v>
      </c>
      <c r="R46" s="6"/>
      <c r="S46" s="6"/>
      <c r="T46" s="6"/>
      <c r="U46">
        <f t="shared" si="16"/>
        <v>1.00725</v>
      </c>
      <c r="V46">
        <f t="shared" si="17"/>
        <v>6.0104076400857775E-3</v>
      </c>
      <c r="Z46" s="7">
        <f t="shared" si="18"/>
        <v>0.40724349213201022</v>
      </c>
      <c r="AA46">
        <f t="shared" si="19"/>
        <v>15.129477836414567</v>
      </c>
      <c r="AB46">
        <f t="shared" si="20"/>
        <v>3.1221800962841315</v>
      </c>
      <c r="AC46">
        <f t="shared" si="21"/>
        <v>3.0463617540100483</v>
      </c>
      <c r="AD46">
        <f t="shared" si="24"/>
        <v>4.8458056133343952</v>
      </c>
    </row>
    <row r="47" spans="4:30" x14ac:dyDescent="0.25">
      <c r="D47">
        <f t="shared" si="22"/>
        <v>7000</v>
      </c>
      <c r="E47">
        <f t="shared" si="23"/>
        <v>0.46542113386515455</v>
      </c>
      <c r="F47" s="2">
        <v>24</v>
      </c>
      <c r="G47">
        <v>1.0448999999999999</v>
      </c>
      <c r="H47">
        <v>1.0335000000000001</v>
      </c>
      <c r="I47" s="6"/>
      <c r="J47" s="6"/>
      <c r="K47" s="6"/>
      <c r="L47">
        <f t="shared" si="14"/>
        <v>1.0392000000000001</v>
      </c>
      <c r="M47">
        <f t="shared" si="15"/>
        <v>8.0610173055265383E-3</v>
      </c>
      <c r="P47">
        <v>1.0112000000000001</v>
      </c>
      <c r="Q47">
        <v>0.99590000000000001</v>
      </c>
      <c r="R47" s="6"/>
      <c r="S47" s="6"/>
      <c r="T47" s="6"/>
      <c r="U47">
        <f t="shared" si="16"/>
        <v>1.0035500000000002</v>
      </c>
      <c r="V47">
        <f t="shared" si="17"/>
        <v>1.0818733752154242E-2</v>
      </c>
      <c r="Z47" s="7">
        <f t="shared" si="18"/>
        <v>0.46542113386515455</v>
      </c>
      <c r="AA47">
        <f t="shared" si="19"/>
        <v>10.454178815774888</v>
      </c>
      <c r="AB47">
        <f t="shared" si="20"/>
        <v>4.0606254724291393</v>
      </c>
      <c r="AC47">
        <f t="shared" si="21"/>
        <v>3.5065771921225082</v>
      </c>
      <c r="AD47">
        <f t="shared" si="24"/>
        <v>2.5745242664601151</v>
      </c>
    </row>
    <row r="48" spans="4:30" x14ac:dyDescent="0.25">
      <c r="D48">
        <f t="shared" si="22"/>
        <v>6625</v>
      </c>
      <c r="E48">
        <f t="shared" si="23"/>
        <v>0.52359877559829893</v>
      </c>
      <c r="F48">
        <v>27</v>
      </c>
      <c r="G48">
        <v>1.0459000000000001</v>
      </c>
      <c r="H48">
        <v>1.0222</v>
      </c>
      <c r="I48" s="6"/>
      <c r="J48" s="6"/>
      <c r="K48" s="6"/>
      <c r="L48">
        <f t="shared" si="14"/>
        <v>1.0340500000000001</v>
      </c>
      <c r="M48">
        <f t="shared" si="15"/>
        <v>1.6758430714121215E-2</v>
      </c>
      <c r="P48">
        <v>0.99780000000000002</v>
      </c>
      <c r="Q48">
        <v>1.014</v>
      </c>
      <c r="R48" s="6"/>
      <c r="S48" s="6"/>
      <c r="T48" s="6"/>
      <c r="U48">
        <f t="shared" si="16"/>
        <v>1.0059</v>
      </c>
      <c r="V48">
        <f t="shared" si="17"/>
        <v>1.1455129855222065E-2</v>
      </c>
      <c r="Z48" s="7">
        <f t="shared" si="18"/>
        <v>0.52359877559829893</v>
      </c>
      <c r="AA48">
        <f t="shared" si="19"/>
        <v>11.219596921547796</v>
      </c>
      <c r="AB48">
        <f t="shared" si="20"/>
        <v>5.5227637951721311</v>
      </c>
      <c r="AC48">
        <f t="shared" si="21"/>
        <v>4.0087621414055814</v>
      </c>
      <c r="AD48">
        <f t="shared" si="24"/>
        <v>2.0315185182020099</v>
      </c>
    </row>
    <row r="49" spans="4:35" x14ac:dyDescent="0.25">
      <c r="D49">
        <f t="shared" si="22"/>
        <v>6250</v>
      </c>
      <c r="E49">
        <f t="shared" si="23"/>
        <v>0.58177641733144314</v>
      </c>
      <c r="F49" s="2">
        <v>30</v>
      </c>
      <c r="G49">
        <v>1.0367999999999999</v>
      </c>
      <c r="H49">
        <v>1.0278</v>
      </c>
      <c r="I49">
        <v>1.0429999999999999</v>
      </c>
      <c r="J49" s="5"/>
      <c r="K49" s="5"/>
      <c r="L49">
        <f t="shared" si="14"/>
        <v>1.0358666666666665</v>
      </c>
      <c r="M49">
        <f t="shared" si="15"/>
        <v>7.6428615932340668E-3</v>
      </c>
      <c r="P49">
        <v>0.99880000000000002</v>
      </c>
      <c r="Q49">
        <v>0.99990000000000001</v>
      </c>
      <c r="R49">
        <v>1.0034000000000001</v>
      </c>
      <c r="S49" s="5"/>
      <c r="T49" s="5"/>
      <c r="U49">
        <f t="shared" si="16"/>
        <v>1.0006999999999999</v>
      </c>
      <c r="V49">
        <f t="shared" si="17"/>
        <v>2.4020824298928919E-3</v>
      </c>
      <c r="Z49" s="7">
        <f t="shared" si="18"/>
        <v>0.58177641733144314</v>
      </c>
      <c r="AA49">
        <f t="shared" si="19"/>
        <v>16.441233191052277</v>
      </c>
      <c r="AB49">
        <f t="shared" si="20"/>
        <v>7.9750691961164488</v>
      </c>
      <c r="AC49">
        <f t="shared" si="21"/>
        <v>4.5529166018592671</v>
      </c>
      <c r="AD49">
        <f t="shared" si="24"/>
        <v>2.061578750822441</v>
      </c>
      <c r="AG49">
        <f>SUM(AD39:AD58)</f>
        <v>38.930918352375713</v>
      </c>
    </row>
    <row r="50" spans="4:35" x14ac:dyDescent="0.25">
      <c r="D50">
        <f t="shared" si="22"/>
        <v>6125</v>
      </c>
      <c r="E50">
        <f t="shared" si="23"/>
        <v>0.60116896457582458</v>
      </c>
      <c r="F50" s="2">
        <v>31</v>
      </c>
      <c r="G50">
        <v>1.0134000000000001</v>
      </c>
      <c r="H50">
        <v>1.0468999999999999</v>
      </c>
      <c r="I50">
        <v>1.032</v>
      </c>
      <c r="J50" s="5"/>
      <c r="K50" s="5"/>
      <c r="L50">
        <f t="shared" si="14"/>
        <v>1.0307666666666666</v>
      </c>
      <c r="M50">
        <f t="shared" si="15"/>
        <v>1.6784020177935056E-2</v>
      </c>
      <c r="P50">
        <v>1.0069999999999999</v>
      </c>
      <c r="Q50">
        <v>1.0096000000000001</v>
      </c>
      <c r="R50">
        <v>1.0038</v>
      </c>
      <c r="S50" s="5"/>
      <c r="T50" s="5"/>
      <c r="U50">
        <f t="shared" si="16"/>
        <v>1.0067999999999999</v>
      </c>
      <c r="V50">
        <f t="shared" si="17"/>
        <v>2.9051678092667987E-3</v>
      </c>
      <c r="Z50" s="7">
        <f t="shared" si="18"/>
        <v>0.60116896457582458</v>
      </c>
      <c r="AA50">
        <f t="shared" si="19"/>
        <v>12.408613587986116</v>
      </c>
      <c r="AB50">
        <f t="shared" si="20"/>
        <v>9.170956568629979</v>
      </c>
      <c r="AC50">
        <f t="shared" si="21"/>
        <v>4.7436279800484096</v>
      </c>
      <c r="AD50">
        <f t="shared" si="24"/>
        <v>1.3530337315554206</v>
      </c>
    </row>
    <row r="51" spans="4:35" x14ac:dyDescent="0.25">
      <c r="D51">
        <f t="shared" si="22"/>
        <v>6000</v>
      </c>
      <c r="E51">
        <f t="shared" si="23"/>
        <v>0.62056151182020602</v>
      </c>
      <c r="F51" s="2">
        <v>32</v>
      </c>
      <c r="G51">
        <v>1.0396000000000001</v>
      </c>
      <c r="H51">
        <v>1.0392999999999999</v>
      </c>
      <c r="I51">
        <v>1.0296000000000001</v>
      </c>
      <c r="J51" s="5"/>
      <c r="K51" s="5"/>
      <c r="L51">
        <f t="shared" si="14"/>
        <v>1.0361666666666667</v>
      </c>
      <c r="M51">
        <f t="shared" si="15"/>
        <v>5.6888780381840493E-3</v>
      </c>
      <c r="P51">
        <v>0.99339999999999995</v>
      </c>
      <c r="Q51">
        <v>0.99780000000000002</v>
      </c>
      <c r="R51">
        <v>1.0001</v>
      </c>
      <c r="S51" s="5"/>
      <c r="T51" s="5"/>
      <c r="U51">
        <f t="shared" si="16"/>
        <v>0.99709999999999999</v>
      </c>
      <c r="V51">
        <f t="shared" si="17"/>
        <v>3.4044089061098649E-3</v>
      </c>
      <c r="Z51" s="7">
        <f t="shared" si="18"/>
        <v>0.62056151182020602</v>
      </c>
      <c r="AA51">
        <f t="shared" si="19"/>
        <v>10.122683054521419</v>
      </c>
      <c r="AB51">
        <f t="shared" si="20"/>
        <v>10.658955284334455</v>
      </c>
      <c r="AC51">
        <f t="shared" ref="AC51:AC58" si="25">1+2.5*Z51+6.2*Z51^2</f>
        <v>4.9390026372565092</v>
      </c>
      <c r="AD51">
        <f t="shared" si="24"/>
        <v>1.0529772815097183</v>
      </c>
      <c r="AF51" t="s">
        <v>26</v>
      </c>
      <c r="AG51">
        <f>SUMXMY2(AA39:AA58,AB39:AB58)</f>
        <v>1464.4531778959738</v>
      </c>
    </row>
    <row r="52" spans="4:35" x14ac:dyDescent="0.25">
      <c r="D52">
        <f t="shared" si="22"/>
        <v>5875</v>
      </c>
      <c r="E52">
        <f t="shared" si="23"/>
        <v>0.63995405906458758</v>
      </c>
      <c r="F52">
        <v>33</v>
      </c>
      <c r="G52">
        <v>1.0243</v>
      </c>
      <c r="H52">
        <v>1.0304</v>
      </c>
      <c r="I52">
        <v>1.0382</v>
      </c>
      <c r="J52" s="5"/>
      <c r="K52" s="5"/>
      <c r="L52">
        <f>AVERAGE(G52:J52)</f>
        <v>1.0309666666666668</v>
      </c>
      <c r="M52">
        <f>_xlfn.STDEV.S(G52:J52)</f>
        <v>6.9673045959921624E-3</v>
      </c>
      <c r="P52">
        <v>0.99760000000000004</v>
      </c>
      <c r="Q52">
        <v>0.99860000000000004</v>
      </c>
      <c r="R52">
        <v>0.99199999999999999</v>
      </c>
      <c r="S52" s="5"/>
      <c r="T52" s="5"/>
      <c r="U52">
        <f>AVERAGE(P52:S52)</f>
        <v>0.99606666666666666</v>
      </c>
      <c r="V52">
        <f>_xlfn.STDEV.S(P52:S52)</f>
        <v>3.5571524191877887E-3</v>
      </c>
      <c r="Z52" s="7">
        <f t="shared" si="18"/>
        <v>0.63995405906458758</v>
      </c>
      <c r="AA52">
        <f t="shared" si="19"/>
        <v>22.632600587973243</v>
      </c>
      <c r="AB52">
        <f t="shared" si="20"/>
        <v>12.54148079262704</v>
      </c>
      <c r="AC52">
        <f t="shared" si="25"/>
        <v>5.1390405734835678</v>
      </c>
      <c r="AD52">
        <f t="shared" si="24"/>
        <v>1.804619483313217</v>
      </c>
      <c r="AF52" t="s">
        <v>25</v>
      </c>
      <c r="AG52">
        <v>0.87225649678118755</v>
      </c>
    </row>
    <row r="53" spans="4:35" x14ac:dyDescent="0.25">
      <c r="D53">
        <f t="shared" si="22"/>
        <v>5750</v>
      </c>
      <c r="E53">
        <f t="shared" si="23"/>
        <v>0.65934660630896891</v>
      </c>
      <c r="F53">
        <v>34</v>
      </c>
      <c r="G53">
        <v>1.0309999999999999</v>
      </c>
      <c r="H53">
        <v>1.0347999999999999</v>
      </c>
      <c r="I53">
        <v>1.0362</v>
      </c>
      <c r="J53" s="5"/>
      <c r="K53" s="5"/>
      <c r="L53">
        <f>AVERAGE(G53:J53)</f>
        <v>1.034</v>
      </c>
      <c r="M53">
        <f>_xlfn.STDEV.S(G53:J53)</f>
        <v>2.6907248094147841E-3</v>
      </c>
      <c r="P53">
        <v>1.0035000000000001</v>
      </c>
      <c r="Q53">
        <v>0.99250000000000005</v>
      </c>
      <c r="R53">
        <v>1.0052000000000001</v>
      </c>
      <c r="S53" s="5"/>
      <c r="T53" s="5"/>
      <c r="U53">
        <f>AVERAGE(P53:S53)</f>
        <v>1.0004</v>
      </c>
      <c r="V53">
        <f>_xlfn.STDEV.S(P53:S53)</f>
        <v>6.8942004612572907E-3</v>
      </c>
      <c r="Z53" s="7">
        <f t="shared" si="18"/>
        <v>0.65934660630896891</v>
      </c>
      <c r="AA53">
        <f t="shared" si="19"/>
        <v>33.458929267590932</v>
      </c>
      <c r="AB53">
        <f t="shared" si="20"/>
        <v>14.969893021086694</v>
      </c>
      <c r="AC53">
        <f t="shared" si="25"/>
        <v>5.3437417887295799</v>
      </c>
      <c r="AD53">
        <f t="shared" si="24"/>
        <v>2.2350813877200362</v>
      </c>
      <c r="AF53" t="s">
        <v>24</v>
      </c>
      <c r="AG53">
        <v>0.4</v>
      </c>
      <c r="AI53">
        <v>0.4</v>
      </c>
    </row>
    <row r="54" spans="4:35" x14ac:dyDescent="0.25">
      <c r="D54">
        <f t="shared" si="22"/>
        <v>5625</v>
      </c>
      <c r="E54">
        <f t="shared" si="23"/>
        <v>0.67873915355335046</v>
      </c>
      <c r="F54">
        <v>35</v>
      </c>
      <c r="G54">
        <v>1.0243</v>
      </c>
      <c r="H54">
        <v>1.0389999999999999</v>
      </c>
      <c r="I54">
        <v>1.0279</v>
      </c>
      <c r="J54" s="10"/>
      <c r="K54" s="10"/>
      <c r="L54">
        <f>AVERAGE(G54:K54)</f>
        <v>1.0304</v>
      </c>
      <c r="M54">
        <f t="shared" ref="M54:M72" si="26">_xlfn.STDEV.S(G54:K54)</f>
        <v>7.6622451017961651E-3</v>
      </c>
      <c r="P54">
        <v>1.0007999999999999</v>
      </c>
      <c r="Q54">
        <v>0.99770000000000003</v>
      </c>
      <c r="R54">
        <v>0.99360000000000004</v>
      </c>
      <c r="S54" s="10"/>
      <c r="T54" s="10"/>
      <c r="U54">
        <f>AVERAGE(P54:T54)</f>
        <v>0.99736666666666662</v>
      </c>
      <c r="V54">
        <f>_xlfn.STDEV.S(P54:T54)</f>
        <v>3.6115555282084334E-3</v>
      </c>
      <c r="Z54" s="7">
        <f t="shared" si="18"/>
        <v>0.67873915355335046</v>
      </c>
      <c r="AA54">
        <f t="shared" si="19"/>
        <v>35.215338454122765</v>
      </c>
      <c r="AB54">
        <f t="shared" si="20"/>
        <v>18.175432056161661</v>
      </c>
      <c r="AC54">
        <f t="shared" si="25"/>
        <v>5.5531062829945519</v>
      </c>
      <c r="AD54">
        <f t="shared" si="24"/>
        <v>1.9375241449726306</v>
      </c>
      <c r="AF54" t="s">
        <v>23</v>
      </c>
      <c r="AG54">
        <v>0.34</v>
      </c>
      <c r="AI54">
        <v>0.34100000000000003</v>
      </c>
    </row>
    <row r="55" spans="4:35" x14ac:dyDescent="0.25">
      <c r="D55">
        <f t="shared" si="22"/>
        <v>5500</v>
      </c>
      <c r="E55">
        <f t="shared" si="23"/>
        <v>0.69813170079773179</v>
      </c>
      <c r="F55" s="2">
        <v>36</v>
      </c>
      <c r="G55">
        <v>1.0319</v>
      </c>
      <c r="H55">
        <v>1.0253000000000001</v>
      </c>
      <c r="I55">
        <v>1.0254000000000001</v>
      </c>
      <c r="J55" s="10"/>
      <c r="K55" s="10"/>
      <c r="L55">
        <f>AVERAGE(G55:K55)</f>
        <v>1.0275333333333334</v>
      </c>
      <c r="M55">
        <f t="shared" si="26"/>
        <v>3.7819747927945119E-3</v>
      </c>
      <c r="P55">
        <v>0.9929</v>
      </c>
      <c r="Q55">
        <v>1.004</v>
      </c>
      <c r="R55">
        <v>0.99939999999999996</v>
      </c>
      <c r="S55" s="10"/>
      <c r="T55" s="10"/>
      <c r="U55">
        <f>AVERAGE(P55:T55)</f>
        <v>0.99876666666666669</v>
      </c>
      <c r="V55">
        <f>_xlfn.STDEV.S(P55:T55)</f>
        <v>5.5770362499568968E-3</v>
      </c>
      <c r="Z55" s="7">
        <f t="shared" si="18"/>
        <v>0.69813170079773179</v>
      </c>
      <c r="AA55">
        <f t="shared" si="19"/>
        <v>23.919973860474883</v>
      </c>
      <c r="AB55">
        <f t="shared" si="20"/>
        <v>22.525587702334597</v>
      </c>
      <c r="AC55">
        <f t="shared" si="25"/>
        <v>5.7671340562784783</v>
      </c>
      <c r="AD55">
        <f t="shared" si="24"/>
        <v>1.0619023208879814</v>
      </c>
    </row>
    <row r="56" spans="4:35" x14ac:dyDescent="0.25">
      <c r="D56">
        <f t="shared" si="22"/>
        <v>5375</v>
      </c>
      <c r="E56">
        <f t="shared" si="23"/>
        <v>0.71752424804211334</v>
      </c>
      <c r="F56" s="2">
        <v>37</v>
      </c>
      <c r="G56">
        <v>1.0346</v>
      </c>
      <c r="H56">
        <v>1.0487</v>
      </c>
      <c r="I56">
        <v>1.0304</v>
      </c>
      <c r="J56" s="10"/>
      <c r="K56" s="10"/>
      <c r="L56">
        <f>AVERAGE(G56:K56)</f>
        <v>1.0378999999999998</v>
      </c>
      <c r="M56">
        <f t="shared" si="26"/>
        <v>9.5859271852022677E-3</v>
      </c>
      <c r="P56">
        <v>1.0049999999999999</v>
      </c>
      <c r="Q56">
        <v>1.0012000000000001</v>
      </c>
      <c r="R56">
        <v>1.0022</v>
      </c>
      <c r="S56" s="10"/>
      <c r="T56" s="10"/>
      <c r="U56">
        <f>AVERAGE(P56:T56)</f>
        <v>1.0027999999999999</v>
      </c>
      <c r="V56">
        <f>_xlfn.STDEV.S(P56:T56)</f>
        <v>1.969771560359128E-3</v>
      </c>
      <c r="Z56" s="7">
        <f t="shared" si="18"/>
        <v>0.71752424804211334</v>
      </c>
      <c r="AA56">
        <f t="shared" si="19"/>
        <v>42.946724940868457</v>
      </c>
      <c r="AB56">
        <f t="shared" si="20"/>
        <v>28.632917353399808</v>
      </c>
      <c r="AC56">
        <f t="shared" si="25"/>
        <v>5.9858251085813645</v>
      </c>
      <c r="AD56">
        <f t="shared" si="24"/>
        <v>1.4999074111380781</v>
      </c>
    </row>
    <row r="57" spans="4:35" x14ac:dyDescent="0.25">
      <c r="D57">
        <f t="shared" si="22"/>
        <v>5250</v>
      </c>
      <c r="E57">
        <f t="shared" si="23"/>
        <v>0.73691679528649467</v>
      </c>
      <c r="F57" s="2">
        <v>38</v>
      </c>
      <c r="G57">
        <v>1.0388999999999999</v>
      </c>
      <c r="H57">
        <v>1.0283</v>
      </c>
      <c r="I57">
        <v>1.0363</v>
      </c>
      <c r="J57" s="10"/>
      <c r="K57" s="10"/>
      <c r="L57">
        <f>AVERAGE(G57:K57)</f>
        <v>1.0344999999999998</v>
      </c>
      <c r="M57">
        <f t="shared" si="26"/>
        <v>5.5244909267732319E-3</v>
      </c>
      <c r="P57">
        <v>0.99409999999999998</v>
      </c>
      <c r="Q57">
        <v>0.99590000000000001</v>
      </c>
      <c r="R57">
        <v>0.98509999999999998</v>
      </c>
      <c r="S57" s="10"/>
      <c r="T57" s="10"/>
      <c r="U57">
        <f>AVERAGE(P57:T57)</f>
        <v>0.99169999999999991</v>
      </c>
      <c r="V57">
        <f>_xlfn.STDEV.S(P57:T57)</f>
        <v>5.7861904565957864E-3</v>
      </c>
      <c r="Z57" s="7">
        <f t="shared" si="18"/>
        <v>0.73691679528649467</v>
      </c>
      <c r="AA57">
        <f t="shared" si="19"/>
        <v>38.163574638183881</v>
      </c>
      <c r="AB57">
        <f t="shared" si="20"/>
        <v>37.58045438729377</v>
      </c>
      <c r="AC57">
        <f t="shared" si="25"/>
        <v>6.2091794399032061</v>
      </c>
      <c r="AD57">
        <f t="shared" si="24"/>
        <v>1.0155165832983453</v>
      </c>
    </row>
    <row r="58" spans="4:35" x14ac:dyDescent="0.25">
      <c r="D58">
        <f t="shared" si="22"/>
        <v>5125</v>
      </c>
      <c r="E58">
        <f>4/3*PI()*$B$9^3*F58/$B$5^3</f>
        <v>0.75630934253087612</v>
      </c>
      <c r="F58">
        <v>39</v>
      </c>
      <c r="G58">
        <v>1.0463</v>
      </c>
      <c r="H58">
        <v>1.032</v>
      </c>
      <c r="I58">
        <v>1.0376000000000001</v>
      </c>
      <c r="J58" s="10"/>
      <c r="K58" s="10"/>
      <c r="L58">
        <f>AVERAGE(G58:K58)</f>
        <v>1.0386333333333333</v>
      </c>
      <c r="M58">
        <f t="shared" si="26"/>
        <v>7.2057847132240309E-3</v>
      </c>
      <c r="P58">
        <v>0.99909999999999999</v>
      </c>
      <c r="Q58">
        <v>1.0014000000000001</v>
      </c>
      <c r="R58">
        <v>0.99990000000000001</v>
      </c>
      <c r="S58" s="10"/>
      <c r="T58" s="10"/>
      <c r="U58">
        <f>AVERAGE(P58:T58)</f>
        <v>1.0001333333333333</v>
      </c>
      <c r="V58">
        <f>_xlfn.STDEV.S(P58:T58)</f>
        <v>1.1676186592091738E-3</v>
      </c>
      <c r="Z58" s="7">
        <f t="shared" si="18"/>
        <v>0.75630934253087612</v>
      </c>
      <c r="AA58">
        <f t="shared" si="19"/>
        <v>37.703718281019</v>
      </c>
      <c r="AB58">
        <f t="shared" si="20"/>
        <v>51.43168998002259</v>
      </c>
      <c r="AC58">
        <f t="shared" si="25"/>
        <v>6.4371970502440039</v>
      </c>
      <c r="AD58">
        <f t="shared" si="24"/>
        <v>1.3641012697125576</v>
      </c>
    </row>
    <row r="59" spans="4:35" x14ac:dyDescent="0.25">
      <c r="D59">
        <f t="shared" si="22"/>
        <v>5000</v>
      </c>
      <c r="E59">
        <f t="shared" si="23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66" si="27">AVERAGE(G59:K59)</f>
        <v>#DIV/0!</v>
      </c>
      <c r="M59" t="e">
        <f t="shared" si="26"/>
        <v>#DIV/0!</v>
      </c>
      <c r="P59" s="2"/>
      <c r="Q59" s="2"/>
      <c r="R59" s="2"/>
      <c r="S59" s="2"/>
      <c r="T59" s="2"/>
      <c r="U59" t="e">
        <f t="shared" ref="U59:U66" si="28">AVERAGE(P59:T59)</f>
        <v>#DIV/0!</v>
      </c>
      <c r="V59" t="e">
        <f t="shared" ref="V59:V66" si="29">_xlfn.STDEV.S(P59:T59)</f>
        <v>#DIV/0!</v>
      </c>
      <c r="Z59" s="7"/>
    </row>
    <row r="60" spans="4:35" x14ac:dyDescent="0.25">
      <c r="D60">
        <f t="shared" si="22"/>
        <v>4875</v>
      </c>
      <c r="E60">
        <f t="shared" si="23"/>
        <v>0.795094437019639</v>
      </c>
      <c r="F60">
        <v>41</v>
      </c>
      <c r="G60" s="2"/>
      <c r="H60" s="2"/>
      <c r="I60" s="2"/>
      <c r="J60" s="2"/>
      <c r="K60" s="2"/>
      <c r="L60" t="e">
        <f t="shared" si="27"/>
        <v>#DIV/0!</v>
      </c>
      <c r="M60" t="e">
        <f t="shared" si="26"/>
        <v>#DIV/0!</v>
      </c>
      <c r="P60" s="2"/>
      <c r="Q60" s="2"/>
      <c r="R60" s="2"/>
      <c r="S60" s="2"/>
      <c r="T60" s="2"/>
      <c r="U60" t="e">
        <f t="shared" si="28"/>
        <v>#DIV/0!</v>
      </c>
      <c r="V60" t="e">
        <f t="shared" si="29"/>
        <v>#DIV/0!</v>
      </c>
      <c r="Z60" s="7"/>
    </row>
    <row r="61" spans="4:35" x14ac:dyDescent="0.25">
      <c r="D61">
        <f t="shared" si="22"/>
        <v>4750</v>
      </c>
      <c r="E61">
        <f t="shared" si="23"/>
        <v>0.81448698426402044</v>
      </c>
      <c r="F61" s="2">
        <v>42</v>
      </c>
      <c r="G61" s="2"/>
      <c r="H61" s="2"/>
      <c r="I61" s="2"/>
      <c r="J61" s="2"/>
      <c r="K61" s="2"/>
      <c r="L61" t="e">
        <f t="shared" si="27"/>
        <v>#DIV/0!</v>
      </c>
      <c r="M61" t="e">
        <f t="shared" si="26"/>
        <v>#DIV/0!</v>
      </c>
      <c r="R61" s="2"/>
      <c r="S61" s="2"/>
      <c r="T61" s="2"/>
      <c r="U61" t="e">
        <f t="shared" si="28"/>
        <v>#DIV/0!</v>
      </c>
      <c r="V61" t="e">
        <f t="shared" si="29"/>
        <v>#DIV/0!</v>
      </c>
      <c r="Z61" s="7"/>
    </row>
    <row r="62" spans="4:35" x14ac:dyDescent="0.25">
      <c r="D62">
        <f t="shared" si="22"/>
        <v>4625</v>
      </c>
      <c r="E62">
        <f t="shared" si="23"/>
        <v>0.83387953150840188</v>
      </c>
      <c r="F62" s="2">
        <v>43</v>
      </c>
      <c r="G62" s="2"/>
      <c r="H62" s="2"/>
      <c r="I62" s="2"/>
      <c r="J62" s="2"/>
      <c r="K62" s="2"/>
      <c r="L62" t="e">
        <f t="shared" si="27"/>
        <v>#DIV/0!</v>
      </c>
      <c r="M62" t="e">
        <f t="shared" si="26"/>
        <v>#DIV/0!</v>
      </c>
      <c r="P62" s="2"/>
      <c r="Q62" s="2"/>
      <c r="R62" s="2"/>
      <c r="S62" s="2"/>
      <c r="T62" s="2"/>
      <c r="U62" t="e">
        <f t="shared" si="28"/>
        <v>#DIV/0!</v>
      </c>
      <c r="V62" t="e">
        <f t="shared" si="29"/>
        <v>#DIV/0!</v>
      </c>
      <c r="Z62" s="7"/>
    </row>
    <row r="63" spans="4:35" x14ac:dyDescent="0.25">
      <c r="D63">
        <f t="shared" si="22"/>
        <v>4500</v>
      </c>
      <c r="E63">
        <f t="shared" si="23"/>
        <v>0.85327207875278333</v>
      </c>
      <c r="F63" s="2">
        <v>44</v>
      </c>
      <c r="G63" s="2"/>
      <c r="H63" s="2"/>
      <c r="I63" s="2"/>
      <c r="J63" s="2"/>
      <c r="K63" s="2"/>
      <c r="L63" t="e">
        <f t="shared" si="27"/>
        <v>#DIV/0!</v>
      </c>
      <c r="M63" t="e">
        <f t="shared" si="26"/>
        <v>#DIV/0!</v>
      </c>
      <c r="P63" s="2"/>
      <c r="Q63" s="2"/>
      <c r="R63" s="2"/>
      <c r="S63" s="2"/>
      <c r="T63" s="2"/>
      <c r="U63" t="e">
        <f t="shared" si="28"/>
        <v>#DIV/0!</v>
      </c>
      <c r="V63" t="e">
        <f t="shared" si="29"/>
        <v>#DIV/0!</v>
      </c>
      <c r="Z63" s="7"/>
    </row>
    <row r="64" spans="4:35" x14ac:dyDescent="0.25">
      <c r="D64">
        <f t="shared" si="22"/>
        <v>4375</v>
      </c>
      <c r="E64">
        <f t="shared" si="23"/>
        <v>0.87266462599716477</v>
      </c>
      <c r="F64" s="2">
        <v>45</v>
      </c>
      <c r="G64" s="2"/>
      <c r="H64" s="2"/>
      <c r="I64" s="2"/>
      <c r="J64" s="2"/>
      <c r="K64" s="2"/>
      <c r="L64" t="e">
        <f t="shared" si="27"/>
        <v>#DIV/0!</v>
      </c>
      <c r="M64" t="e">
        <f t="shared" si="26"/>
        <v>#DIV/0!</v>
      </c>
      <c r="P64" s="2"/>
      <c r="Q64" s="2"/>
      <c r="R64" s="2"/>
      <c r="S64" s="2"/>
      <c r="T64" s="2"/>
      <c r="U64" t="e">
        <f t="shared" si="28"/>
        <v>#DIV/0!</v>
      </c>
      <c r="V64" t="e">
        <f t="shared" si="29"/>
        <v>#DIV/0!</v>
      </c>
      <c r="Z64" s="7"/>
    </row>
    <row r="65" spans="4:26" x14ac:dyDescent="0.25">
      <c r="D65">
        <f t="shared" si="22"/>
        <v>4250</v>
      </c>
      <c r="E65">
        <f t="shared" si="23"/>
        <v>0.8920571732415461</v>
      </c>
      <c r="F65" s="2">
        <v>46</v>
      </c>
      <c r="G65" s="2"/>
      <c r="H65" s="2"/>
      <c r="I65" s="2"/>
      <c r="J65" s="2"/>
      <c r="K65" s="2"/>
      <c r="L65" t="e">
        <f t="shared" si="27"/>
        <v>#DIV/0!</v>
      </c>
      <c r="M65" t="e">
        <f t="shared" si="26"/>
        <v>#DIV/0!</v>
      </c>
      <c r="P65" s="2"/>
      <c r="Q65" s="2"/>
      <c r="R65" s="2"/>
      <c r="S65" s="2"/>
      <c r="T65" s="2"/>
      <c r="U65" t="e">
        <f t="shared" si="28"/>
        <v>#DIV/0!</v>
      </c>
      <c r="V65" t="e">
        <f t="shared" si="29"/>
        <v>#DIV/0!</v>
      </c>
      <c r="Z65" s="7"/>
    </row>
    <row r="66" spans="4:26" x14ac:dyDescent="0.25">
      <c r="D66">
        <f t="shared" si="22"/>
        <v>4125</v>
      </c>
      <c r="E66">
        <f t="shared" si="23"/>
        <v>0.91144972048592765</v>
      </c>
      <c r="F66" s="2">
        <v>47</v>
      </c>
      <c r="G66" s="2"/>
      <c r="H66" s="2"/>
      <c r="I66" s="2"/>
      <c r="J66" s="2"/>
      <c r="K66" s="2"/>
      <c r="L66" t="e">
        <f t="shared" si="27"/>
        <v>#DIV/0!</v>
      </c>
      <c r="M66" t="e">
        <f t="shared" si="26"/>
        <v>#DIV/0!</v>
      </c>
      <c r="P66" s="2"/>
      <c r="Q66" s="2"/>
      <c r="R66" s="2"/>
      <c r="S66" s="2"/>
      <c r="T66" s="2"/>
      <c r="U66" t="e">
        <f t="shared" si="28"/>
        <v>#DIV/0!</v>
      </c>
      <c r="V66" t="e">
        <f t="shared" si="29"/>
        <v>#DIV/0!</v>
      </c>
      <c r="Z66" s="7"/>
    </row>
    <row r="67" spans="4:26" x14ac:dyDescent="0.25">
      <c r="D67">
        <f t="shared" si="22"/>
        <v>4000</v>
      </c>
      <c r="E67">
        <f t="shared" si="23"/>
        <v>0.93084226773030909</v>
      </c>
      <c r="F67" s="2">
        <v>48</v>
      </c>
      <c r="G67" s="2"/>
      <c r="H67" s="2"/>
      <c r="I67" s="2"/>
      <c r="J67" s="2"/>
      <c r="K67" s="2"/>
      <c r="L67" t="e">
        <f t="shared" ref="L67:L72" si="30">AVERAGE(G67:K67)</f>
        <v>#DIV/0!</v>
      </c>
      <c r="M67" t="e">
        <f t="shared" si="26"/>
        <v>#DIV/0!</v>
      </c>
      <c r="P67" s="2"/>
      <c r="Q67" s="2"/>
      <c r="R67" s="2"/>
      <c r="S67" s="2"/>
      <c r="T67" s="2"/>
      <c r="U67" t="e">
        <f t="shared" ref="U67:U72" si="31">AVERAGE(P67:T67)</f>
        <v>#DIV/0!</v>
      </c>
      <c r="V67" t="e">
        <f t="shared" ref="V67:V72" si="32">_xlfn.STDEV.S(P67:T67)</f>
        <v>#DIV/0!</v>
      </c>
      <c r="Z67" s="7"/>
    </row>
    <row r="68" spans="4:26" x14ac:dyDescent="0.25">
      <c r="D68">
        <f t="shared" si="22"/>
        <v>3875</v>
      </c>
      <c r="E68">
        <f t="shared" si="23"/>
        <v>0.95023481497469053</v>
      </c>
      <c r="F68" s="2">
        <v>49</v>
      </c>
      <c r="I68" s="2"/>
      <c r="L68" t="e">
        <f t="shared" si="30"/>
        <v>#DIV/0!</v>
      </c>
      <c r="M68" t="e">
        <f t="shared" si="26"/>
        <v>#DIV/0!</v>
      </c>
      <c r="U68" t="e">
        <f t="shared" si="31"/>
        <v>#DIV/0!</v>
      </c>
      <c r="V68" t="e">
        <f t="shared" si="32"/>
        <v>#DIV/0!</v>
      </c>
      <c r="Z68" s="7"/>
    </row>
    <row r="69" spans="4:26" x14ac:dyDescent="0.25">
      <c r="D69">
        <f t="shared" si="22"/>
        <v>3750</v>
      </c>
      <c r="E69">
        <f t="shared" si="23"/>
        <v>0.96962736221907198</v>
      </c>
      <c r="F69" s="2">
        <v>50</v>
      </c>
      <c r="L69" t="e">
        <f t="shared" si="30"/>
        <v>#DIV/0!</v>
      </c>
      <c r="M69" t="e">
        <f t="shared" si="26"/>
        <v>#DIV/0!</v>
      </c>
      <c r="U69" t="e">
        <f t="shared" si="31"/>
        <v>#DIV/0!</v>
      </c>
      <c r="V69" t="e">
        <f t="shared" si="32"/>
        <v>#DIV/0!</v>
      </c>
      <c r="Z69" s="7"/>
    </row>
    <row r="70" spans="4:26" x14ac:dyDescent="0.25">
      <c r="D70">
        <f t="shared" si="22"/>
        <v>3625</v>
      </c>
      <c r="E70">
        <f t="shared" si="23"/>
        <v>0.98901990946345342</v>
      </c>
      <c r="F70" s="2">
        <v>51</v>
      </c>
      <c r="L70" t="e">
        <f t="shared" si="30"/>
        <v>#DIV/0!</v>
      </c>
      <c r="M70" t="e">
        <f t="shared" si="26"/>
        <v>#DIV/0!</v>
      </c>
      <c r="U70" t="e">
        <f t="shared" si="31"/>
        <v>#DIV/0!</v>
      </c>
      <c r="V70" t="e">
        <f t="shared" si="32"/>
        <v>#DIV/0!</v>
      </c>
      <c r="Z70" s="7"/>
    </row>
    <row r="71" spans="4:26" x14ac:dyDescent="0.25">
      <c r="D71">
        <f t="shared" si="22"/>
        <v>3500</v>
      </c>
      <c r="E71">
        <f t="shared" si="23"/>
        <v>1.008412456707835</v>
      </c>
      <c r="F71" s="2">
        <v>52</v>
      </c>
      <c r="L71" t="e">
        <f t="shared" si="30"/>
        <v>#DIV/0!</v>
      </c>
      <c r="M71" t="e">
        <f t="shared" si="26"/>
        <v>#DIV/0!</v>
      </c>
      <c r="U71" t="e">
        <f t="shared" si="31"/>
        <v>#DIV/0!</v>
      </c>
      <c r="V71" t="e">
        <f t="shared" si="32"/>
        <v>#DIV/0!</v>
      </c>
      <c r="Z71" s="7"/>
    </row>
    <row r="72" spans="4:26" x14ac:dyDescent="0.25">
      <c r="D72">
        <f t="shared" si="22"/>
        <v>3375</v>
      </c>
      <c r="E72">
        <f t="shared" si="23"/>
        <v>1.0278050039522162</v>
      </c>
      <c r="F72" s="2">
        <v>53</v>
      </c>
      <c r="L72" t="e">
        <f t="shared" si="30"/>
        <v>#DIV/0!</v>
      </c>
      <c r="M72" t="e">
        <f t="shared" si="26"/>
        <v>#DIV/0!</v>
      </c>
      <c r="U72" t="e">
        <f t="shared" si="31"/>
        <v>#DIV/0!</v>
      </c>
      <c r="V72" t="e">
        <f t="shared" si="32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34</v>
      </c>
    </row>
    <row r="77" spans="4:26" x14ac:dyDescent="0.25">
      <c r="F77">
        <v>30</v>
      </c>
    </row>
    <row r="78" spans="4:26" x14ac:dyDescent="0.25">
      <c r="F78">
        <v>42</v>
      </c>
    </row>
    <row r="79" spans="4:26" x14ac:dyDescent="0.25">
      <c r="F79">
        <v>43</v>
      </c>
    </row>
    <row r="80" spans="4:26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A7" zoomScale="55" zoomScaleNormal="55" workbookViewId="0">
      <selection activeCell="M21" sqref="M21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4.0843999999999996</v>
      </c>
      <c r="H2">
        <v>3.9883600000000001</v>
      </c>
      <c r="I2">
        <v>4.0605200000000004</v>
      </c>
      <c r="J2" s="4"/>
      <c r="K2" s="4"/>
      <c r="L2">
        <f>AVERAGE(G2:K2)</f>
        <v>4.0444266666666664</v>
      </c>
      <c r="M2">
        <f t="shared" ref="M2:M35" si="0">L2/$L$2</f>
        <v>1</v>
      </c>
      <c r="N2">
        <f>_xlfn.STDEV.S(G2:K2)</f>
        <v>5.0001669305467351E-2</v>
      </c>
      <c r="O2">
        <f>N2/$L$2</f>
        <v>1.2363104446316418E-2</v>
      </c>
      <c r="P2">
        <v>23.1221</v>
      </c>
      <c r="Q2">
        <v>23.062999999999999</v>
      </c>
      <c r="R2">
        <v>23.078800000000001</v>
      </c>
      <c r="S2" s="4"/>
      <c r="T2" s="4"/>
      <c r="U2">
        <f t="shared" ref="U2:U14" si="1">AVERAGE(P2:T2)</f>
        <v>23.08796666666667</v>
      </c>
      <c r="V2">
        <f t="shared" ref="V2:V14" si="2">_xlfn.STDEV.S(P2:T2)</f>
        <v>3.0597766803042027E-2</v>
      </c>
    </row>
    <row r="3" spans="1:22" x14ac:dyDescent="0.25">
      <c r="A3" t="s">
        <v>5</v>
      </c>
      <c r="B3" s="9">
        <v>10000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>
        <v>6.3242599999999998</v>
      </c>
      <c r="H3">
        <v>6.7713200000000002</v>
      </c>
      <c r="I3">
        <v>7.7290999999999999</v>
      </c>
      <c r="J3" s="4"/>
      <c r="K3" s="4"/>
      <c r="L3">
        <f t="shared" ref="L3:L35" si="5">AVERAGE(G3:K3)</f>
        <v>6.94156</v>
      </c>
      <c r="M3">
        <f t="shared" si="0"/>
        <v>1.7163273245157122</v>
      </c>
      <c r="N3">
        <f t="shared" ref="N3:N35" si="6">_xlfn.STDEV.S(G3:K3)</f>
        <v>0.71772564368287683</v>
      </c>
      <c r="O3">
        <f t="shared" ref="O3:O35" si="7">N3/$L$2</f>
        <v>0.17746041722012768</v>
      </c>
      <c r="P3">
        <v>22.3552</v>
      </c>
      <c r="Q3">
        <v>22.3551</v>
      </c>
      <c r="R3">
        <v>22.388400000000001</v>
      </c>
      <c r="S3" s="4"/>
      <c r="T3" s="4"/>
      <c r="U3">
        <f t="shared" si="1"/>
        <v>22.366233333333337</v>
      </c>
      <c r="V3">
        <f t="shared" si="2"/>
        <v>1.9196961565137022E-2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>
        <v>11.092919999999999</v>
      </c>
      <c r="H4">
        <v>9.2471200000000007</v>
      </c>
      <c r="I4">
        <v>8.4721399999999996</v>
      </c>
      <c r="J4" s="4"/>
      <c r="K4" s="4"/>
      <c r="L4">
        <f t="shared" si="5"/>
        <v>9.6040600000000005</v>
      </c>
      <c r="M4">
        <f t="shared" si="0"/>
        <v>2.3746406577611334</v>
      </c>
      <c r="N4">
        <f t="shared" si="6"/>
        <v>1.346356778420928</v>
      </c>
      <c r="O4">
        <f t="shared" si="7"/>
        <v>0.33289187550792404</v>
      </c>
      <c r="P4">
        <v>21.5989</v>
      </c>
      <c r="Q4">
        <v>21.602399999999999</v>
      </c>
      <c r="R4">
        <v>21.6037</v>
      </c>
      <c r="S4" s="4"/>
      <c r="T4" s="4"/>
      <c r="U4">
        <f t="shared" si="1"/>
        <v>21.60166666666667</v>
      </c>
      <c r="V4">
        <f t="shared" si="2"/>
        <v>2.4826061575150189E-3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>
        <v>27.73556</v>
      </c>
      <c r="H5">
        <v>14.28074</v>
      </c>
      <c r="I5">
        <v>13.770910000000001</v>
      </c>
      <c r="J5" s="4"/>
      <c r="K5" s="4"/>
      <c r="L5">
        <f t="shared" si="5"/>
        <v>18.595736666666667</v>
      </c>
      <c r="M5">
        <f t="shared" si="0"/>
        <v>4.5978671884272027</v>
      </c>
      <c r="N5">
        <f t="shared" si="6"/>
        <v>7.9194229322996366</v>
      </c>
      <c r="O5">
        <f t="shared" si="7"/>
        <v>1.9581076837342344</v>
      </c>
      <c r="P5">
        <v>20.9298</v>
      </c>
      <c r="Q5">
        <v>20.863299999999999</v>
      </c>
      <c r="R5">
        <v>20.8672</v>
      </c>
      <c r="S5" s="4"/>
      <c r="T5" s="4"/>
      <c r="U5">
        <f t="shared" si="1"/>
        <v>20.886766666666663</v>
      </c>
      <c r="V5">
        <f t="shared" si="2"/>
        <v>3.7318940678070706E-2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>
        <v>24.449269999999999</v>
      </c>
      <c r="H6">
        <v>20.658550000000002</v>
      </c>
      <c r="I6">
        <v>20.309760000000001</v>
      </c>
      <c r="J6" s="4"/>
      <c r="K6" s="4"/>
      <c r="L6">
        <f t="shared" si="5"/>
        <v>21.805859999999999</v>
      </c>
      <c r="M6">
        <f t="shared" si="0"/>
        <v>5.3915824904724854</v>
      </c>
      <c r="N6">
        <f t="shared" si="6"/>
        <v>2.2958932765048106</v>
      </c>
      <c r="O6">
        <f t="shared" si="7"/>
        <v>0.5676684152607071</v>
      </c>
      <c r="P6">
        <v>20.113399999999999</v>
      </c>
      <c r="Q6">
        <v>20.093499999999999</v>
      </c>
      <c r="R6">
        <v>20.104700000000001</v>
      </c>
      <c r="S6" s="4"/>
      <c r="T6" s="4"/>
      <c r="U6">
        <f t="shared" si="1"/>
        <v>20.103866666666665</v>
      </c>
      <c r="V6">
        <f t="shared" si="2"/>
        <v>9.9761381973854698E-3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>
        <v>26.877800000000001</v>
      </c>
      <c r="H7">
        <v>20.35838</v>
      </c>
      <c r="I7">
        <v>14.46636</v>
      </c>
      <c r="J7">
        <v>17.190930000000002</v>
      </c>
      <c r="K7" s="6"/>
      <c r="L7">
        <f t="shared" si="5"/>
        <v>19.723367500000002</v>
      </c>
      <c r="M7">
        <f t="shared" si="0"/>
        <v>4.8766782353988374</v>
      </c>
      <c r="N7">
        <f t="shared" si="6"/>
        <v>5.3428616807435949</v>
      </c>
      <c r="O7">
        <f t="shared" si="7"/>
        <v>1.3210430355378584</v>
      </c>
      <c r="P7">
        <v>19.346299999999999</v>
      </c>
      <c r="Q7">
        <v>19.366599999999998</v>
      </c>
      <c r="R7">
        <v>19.306899999999999</v>
      </c>
      <c r="S7">
        <v>19.340199999999999</v>
      </c>
      <c r="T7" s="6"/>
      <c r="U7">
        <f t="shared" si="1"/>
        <v>19.34</v>
      </c>
      <c r="V7">
        <f t="shared" si="2"/>
        <v>2.4785076154815261E-2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>
        <v>59.408389999999997</v>
      </c>
      <c r="H8">
        <v>50.393610000000002</v>
      </c>
      <c r="I8">
        <v>66.206800000000001</v>
      </c>
      <c r="J8">
        <v>45.066420000000001</v>
      </c>
      <c r="K8" s="6"/>
      <c r="L8">
        <f t="shared" si="5"/>
        <v>55.268805</v>
      </c>
      <c r="M8">
        <f t="shared" si="0"/>
        <v>13.665423941423919</v>
      </c>
      <c r="N8">
        <f t="shared" si="6"/>
        <v>9.3920548793204368</v>
      </c>
      <c r="O8">
        <f t="shared" si="7"/>
        <v>2.3222215788279272</v>
      </c>
      <c r="P8">
        <v>18.532299999999999</v>
      </c>
      <c r="Q8">
        <v>18.625900000000001</v>
      </c>
      <c r="R8">
        <v>18.633099999999999</v>
      </c>
      <c r="S8">
        <v>18.527000000000001</v>
      </c>
      <c r="T8" s="6"/>
      <c r="U8">
        <f t="shared" si="1"/>
        <v>18.579574999999998</v>
      </c>
      <c r="V8">
        <f t="shared" si="2"/>
        <v>5.7763851152775388E-2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>
        <v>29.672419999999999</v>
      </c>
      <c r="H9">
        <v>53.737830000000002</v>
      </c>
      <c r="I9">
        <v>49.110080000000004</v>
      </c>
      <c r="J9">
        <v>61.25188</v>
      </c>
      <c r="K9" s="6"/>
      <c r="L9">
        <f t="shared" si="5"/>
        <v>48.4430525</v>
      </c>
      <c r="M9">
        <f t="shared" si="0"/>
        <v>11.97773046529875</v>
      </c>
      <c r="N9">
        <f t="shared" si="6"/>
        <v>13.476922260356472</v>
      </c>
      <c r="O9">
        <f t="shared" si="7"/>
        <v>3.3322207005088007</v>
      </c>
      <c r="P9">
        <v>17.7194</v>
      </c>
      <c r="Q9">
        <v>17.784400000000002</v>
      </c>
      <c r="R9">
        <v>17.7912</v>
      </c>
      <c r="S9">
        <v>17.755099999999999</v>
      </c>
      <c r="T9" s="6"/>
      <c r="U9">
        <f t="shared" si="1"/>
        <v>17.762525</v>
      </c>
      <c r="V9">
        <f t="shared" si="2"/>
        <v>3.27397184878961E-2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>
        <v>83.06326</v>
      </c>
      <c r="H10">
        <v>93.550700000000006</v>
      </c>
      <c r="I10">
        <v>46.027430000000003</v>
      </c>
      <c r="J10">
        <v>98.371449999999996</v>
      </c>
      <c r="K10" s="6"/>
      <c r="L10">
        <f t="shared" si="5"/>
        <v>80.25321000000001</v>
      </c>
      <c r="M10">
        <f t="shared" si="0"/>
        <v>19.842913869951079</v>
      </c>
      <c r="N10">
        <f t="shared" si="6"/>
        <v>23.695247474325523</v>
      </c>
      <c r="O10">
        <f t="shared" si="7"/>
        <v>5.8587407875674655</v>
      </c>
      <c r="P10">
        <v>16.835799999999999</v>
      </c>
      <c r="Q10">
        <v>16.994299999999999</v>
      </c>
      <c r="R10">
        <v>16.872299999999999</v>
      </c>
      <c r="S10">
        <v>17.031500000000001</v>
      </c>
      <c r="T10" s="6"/>
      <c r="U10">
        <f t="shared" si="1"/>
        <v>16.933475000000001</v>
      </c>
      <c r="V10">
        <f t="shared" si="2"/>
        <v>9.4147698679610883E-2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>
        <v>135.81613999999999</v>
      </c>
      <c r="H11">
        <v>65.289050000000003</v>
      </c>
      <c r="I11">
        <v>249.98820000000001</v>
      </c>
      <c r="J11">
        <v>121.83414999999999</v>
      </c>
      <c r="K11" s="6"/>
      <c r="L11">
        <f t="shared" si="5"/>
        <v>143.23188500000001</v>
      </c>
      <c r="M11">
        <f t="shared" si="0"/>
        <v>35.41463272915486</v>
      </c>
      <c r="N11">
        <f t="shared" si="6"/>
        <v>77.427068172252049</v>
      </c>
      <c r="O11">
        <f t="shared" si="7"/>
        <v>19.144139467378661</v>
      </c>
      <c r="P11">
        <v>16.0535</v>
      </c>
      <c r="Q11">
        <v>16.129000000000001</v>
      </c>
      <c r="R11">
        <v>16.2485</v>
      </c>
      <c r="S11">
        <v>16.0763</v>
      </c>
      <c r="T11" s="6"/>
      <c r="U11">
        <f t="shared" si="1"/>
        <v>16.126825</v>
      </c>
      <c r="V11">
        <f t="shared" si="2"/>
        <v>8.706102744626909E-2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297.15985999999998</v>
      </c>
      <c r="H12">
        <v>161.23436000000001</v>
      </c>
      <c r="I12">
        <v>199.62771000000001</v>
      </c>
      <c r="J12">
        <v>186.48689999999999</v>
      </c>
      <c r="K12">
        <v>116.94521</v>
      </c>
      <c r="L12">
        <f t="shared" si="5"/>
        <v>192.290808</v>
      </c>
      <c r="M12">
        <f t="shared" si="0"/>
        <v>47.544639536877085</v>
      </c>
      <c r="N12">
        <f t="shared" si="6"/>
        <v>66.570443228889303</v>
      </c>
      <c r="O12">
        <f t="shared" si="7"/>
        <v>16.459797324933401</v>
      </c>
      <c r="P12">
        <v>15.4224</v>
      </c>
      <c r="Q12">
        <v>15.3179</v>
      </c>
      <c r="R12">
        <v>15.3505</v>
      </c>
      <c r="S12">
        <v>15.219200000000001</v>
      </c>
      <c r="T12">
        <v>15.1655</v>
      </c>
      <c r="U12">
        <f t="shared" si="1"/>
        <v>15.2951</v>
      </c>
      <c r="V12">
        <f t="shared" si="2"/>
        <v>0.10289710880292008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>
        <v>378.62767000000002</v>
      </c>
      <c r="H13">
        <v>181.81515999999999</v>
      </c>
      <c r="I13">
        <v>256.74374999999998</v>
      </c>
      <c r="J13">
        <v>181.21426</v>
      </c>
      <c r="K13">
        <v>276.07449000000003</v>
      </c>
      <c r="L13">
        <f t="shared" si="5"/>
        <v>254.89506599999999</v>
      </c>
      <c r="M13">
        <f t="shared" si="0"/>
        <v>63.023782357285086</v>
      </c>
      <c r="N13">
        <f t="shared" si="6"/>
        <v>81.442121718283701</v>
      </c>
      <c r="O13">
        <f t="shared" si="7"/>
        <v>20.136876850682679</v>
      </c>
      <c r="P13">
        <v>15.151400000000001</v>
      </c>
      <c r="Q13">
        <v>15.023</v>
      </c>
      <c r="R13">
        <v>14.9391</v>
      </c>
      <c r="S13">
        <v>15.0604</v>
      </c>
      <c r="T13">
        <v>14.8286</v>
      </c>
      <c r="U13">
        <f t="shared" si="1"/>
        <v>15.000499999999999</v>
      </c>
      <c r="V13">
        <f t="shared" si="2"/>
        <v>0.12266278979380851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>
        <v>752.20217000000002</v>
      </c>
      <c r="H14">
        <v>263.10831999999999</v>
      </c>
      <c r="I14">
        <v>186.89963</v>
      </c>
      <c r="J14">
        <v>255.37111999999999</v>
      </c>
      <c r="K14">
        <v>368.92183999999997</v>
      </c>
      <c r="L14">
        <f t="shared" si="5"/>
        <v>365.30061600000005</v>
      </c>
      <c r="M14">
        <f t="shared" si="0"/>
        <v>90.321977898803965</v>
      </c>
      <c r="N14">
        <f t="shared" si="6"/>
        <v>225.86533433066413</v>
      </c>
      <c r="O14">
        <f t="shared" si="7"/>
        <v>55.846069899647283</v>
      </c>
      <c r="P14">
        <v>15.0014</v>
      </c>
      <c r="Q14">
        <v>14.868399999999999</v>
      </c>
      <c r="R14">
        <v>14.6547</v>
      </c>
      <c r="S14">
        <v>14.7928</v>
      </c>
      <c r="T14">
        <v>14.984299999999999</v>
      </c>
      <c r="U14">
        <f t="shared" si="1"/>
        <v>14.860319999999998</v>
      </c>
      <c r="V14">
        <f t="shared" si="2"/>
        <v>0.14333390038647512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>
        <v>118.57252</v>
      </c>
      <c r="H15">
        <v>471.64222999999998</v>
      </c>
      <c r="I15">
        <v>235.54083</v>
      </c>
      <c r="J15">
        <v>245.11713</v>
      </c>
      <c r="K15">
        <v>297.29764</v>
      </c>
      <c r="L15">
        <f t="shared" si="5"/>
        <v>273.63407000000001</v>
      </c>
      <c r="M15">
        <f t="shared" si="0"/>
        <v>67.657072943177781</v>
      </c>
      <c r="N15">
        <f t="shared" si="6"/>
        <v>128.52586418771338</v>
      </c>
      <c r="O15">
        <f t="shared" si="7"/>
        <v>31.778512699215725</v>
      </c>
      <c r="P15">
        <v>14.695600000000001</v>
      </c>
      <c r="Q15">
        <v>14.6799</v>
      </c>
      <c r="R15">
        <v>14.6197</v>
      </c>
      <c r="S15">
        <v>14.498799999999999</v>
      </c>
      <c r="T15">
        <v>14.509499999999999</v>
      </c>
      <c r="U15">
        <f>AVERAGE(P15:S15)</f>
        <v>14.6235</v>
      </c>
      <c r="V15">
        <f>_xlfn.STDEV.S(P15:S15)</f>
        <v>8.9338121762213549E-2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>
        <v>194.60432</v>
      </c>
      <c r="H16">
        <v>308.05180999999999</v>
      </c>
      <c r="I16">
        <v>299.19682</v>
      </c>
      <c r="J16">
        <v>256.06745999999998</v>
      </c>
      <c r="K16">
        <v>436.92025000000001</v>
      </c>
      <c r="L16">
        <f t="shared" si="5"/>
        <v>298.96813199999997</v>
      </c>
      <c r="M16">
        <f t="shared" si="0"/>
        <v>73.92101690556882</v>
      </c>
      <c r="N16">
        <f t="shared" si="6"/>
        <v>89.226713037797637</v>
      </c>
      <c r="O16">
        <f t="shared" si="7"/>
        <v>22.061646901200081</v>
      </c>
      <c r="P16">
        <v>14.045299999999999</v>
      </c>
      <c r="Q16">
        <v>14.2552</v>
      </c>
      <c r="R16">
        <v>14.309699999999999</v>
      </c>
      <c r="S16">
        <v>14.2004</v>
      </c>
      <c r="T16">
        <v>14.5962</v>
      </c>
      <c r="U16">
        <f>AVERAGE(P16:S16)</f>
        <v>14.20265</v>
      </c>
      <c r="V16">
        <f>_xlfn.STDEV.S(P16:S16)</f>
        <v>0.11399603794284568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371.96442000000002</v>
      </c>
      <c r="H17">
        <v>275.07558999999998</v>
      </c>
      <c r="I17">
        <v>252.76852</v>
      </c>
      <c r="J17">
        <v>390.73331000000002</v>
      </c>
      <c r="K17">
        <v>806.36145999999997</v>
      </c>
      <c r="L17">
        <f t="shared" si="5"/>
        <v>419.38065999999998</v>
      </c>
      <c r="M17">
        <f t="shared" si="0"/>
        <v>103.69347612516978</v>
      </c>
      <c r="N17">
        <f t="shared" si="6"/>
        <v>224.39177150103157</v>
      </c>
      <c r="O17">
        <f t="shared" si="7"/>
        <v>55.481725840258754</v>
      </c>
      <c r="P17">
        <v>14.0687</v>
      </c>
      <c r="Q17">
        <v>14.0586</v>
      </c>
      <c r="R17">
        <v>13.9688</v>
      </c>
      <c r="S17">
        <v>13.9467</v>
      </c>
      <c r="T17">
        <v>14.395799999999999</v>
      </c>
      <c r="U17">
        <f>AVERAGE(P17:T17)</f>
        <v>14.087719999999999</v>
      </c>
      <c r="V17">
        <f>_xlfn.STDEV.S(P17:T17)</f>
        <v>0.18038266823616933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>
        <v>473.49722000000003</v>
      </c>
      <c r="H18">
        <v>475.16527000000002</v>
      </c>
      <c r="I18">
        <v>186.51929000000001</v>
      </c>
      <c r="J18">
        <v>184.54844</v>
      </c>
      <c r="K18">
        <v>441.58206999999999</v>
      </c>
      <c r="L18">
        <f t="shared" si="5"/>
        <v>352.26245800000004</v>
      </c>
      <c r="M18">
        <f t="shared" si="0"/>
        <v>87.098243343926796</v>
      </c>
      <c r="N18">
        <f t="shared" si="6"/>
        <v>152.79050312021616</v>
      </c>
      <c r="O18">
        <f t="shared" si="7"/>
        <v>37.778037707911508</v>
      </c>
      <c r="P18">
        <v>14.067600000000001</v>
      </c>
      <c r="Q18">
        <v>13.8103</v>
      </c>
      <c r="R18">
        <v>13.686299999999999</v>
      </c>
      <c r="S18">
        <v>13.937200000000001</v>
      </c>
      <c r="T18">
        <v>13.932399999999999</v>
      </c>
      <c r="U18">
        <f>AVERAGE(P18:T18)</f>
        <v>13.886760000000001</v>
      </c>
      <c r="V18">
        <f>_xlfn.STDEV.S(P18:T18)</f>
        <v>0.14436122401808646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>
        <v>986.87512000000004</v>
      </c>
      <c r="H19">
        <v>528.62739999999997</v>
      </c>
      <c r="I19">
        <v>809.50535000000002</v>
      </c>
      <c r="J19">
        <v>879.75288999999998</v>
      </c>
      <c r="K19">
        <v>680.69791999999995</v>
      </c>
      <c r="L19">
        <f t="shared" si="5"/>
        <v>777.09173600000008</v>
      </c>
      <c r="M19">
        <f t="shared" si="0"/>
        <v>192.13891116004908</v>
      </c>
      <c r="N19">
        <f t="shared" si="6"/>
        <v>177.9222562965397</v>
      </c>
      <c r="O19">
        <f t="shared" si="7"/>
        <v>43.991960037979766</v>
      </c>
      <c r="P19">
        <v>13.5144</v>
      </c>
      <c r="Q19">
        <v>13.544499999999999</v>
      </c>
      <c r="R19">
        <v>13.8782</v>
      </c>
      <c r="S19">
        <v>14.02</v>
      </c>
      <c r="T19">
        <v>13.7745</v>
      </c>
      <c r="U19">
        <f>AVERAGE(P19:T19)</f>
        <v>13.746320000000001</v>
      </c>
      <c r="V19">
        <f>_xlfn.STDEV.S(P19:T19)</f>
        <v>0.2165671881887927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>
        <v>1229.2113199999999</v>
      </c>
      <c r="H20">
        <v>644.36607000000004</v>
      </c>
      <c r="I20">
        <v>573.28966000000003</v>
      </c>
      <c r="J20">
        <v>275.19619</v>
      </c>
      <c r="K20">
        <v>284.90904</v>
      </c>
      <c r="L20">
        <f t="shared" si="5"/>
        <v>601.39445599999999</v>
      </c>
      <c r="M20">
        <f t="shared" si="0"/>
        <v>148.69708504213207</v>
      </c>
      <c r="N20">
        <f t="shared" si="6"/>
        <v>388.38086370625319</v>
      </c>
      <c r="O20">
        <f t="shared" si="7"/>
        <v>96.028657635755508</v>
      </c>
      <c r="P20">
        <v>13.886100000000001</v>
      </c>
      <c r="Q20">
        <v>13.467000000000001</v>
      </c>
      <c r="R20">
        <v>13.220499999999999</v>
      </c>
      <c r="S20">
        <v>13.497999999999999</v>
      </c>
      <c r="T20">
        <v>13.412100000000001</v>
      </c>
      <c r="U20">
        <f>AVERAGE(P20:T20)</f>
        <v>13.496739999999999</v>
      </c>
      <c r="V20">
        <f>_xlfn.STDEV.S(P20:T20)</f>
        <v>0.24287843255423111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>
        <v>812.88409999999999</v>
      </c>
      <c r="H21">
        <v>735.29471000000001</v>
      </c>
      <c r="I21">
        <v>1200.4803300000001</v>
      </c>
      <c r="J21">
        <v>463.68866000000003</v>
      </c>
      <c r="K21">
        <v>948.61944000000005</v>
      </c>
      <c r="L21">
        <f t="shared" si="5"/>
        <v>832.19344799999999</v>
      </c>
      <c r="M21">
        <f t="shared" si="0"/>
        <v>205.7630207165746</v>
      </c>
      <c r="N21">
        <f t="shared" si="6"/>
        <v>271.45360293776218</v>
      </c>
      <c r="O21">
        <f t="shared" si="7"/>
        <v>67.11794410194824</v>
      </c>
      <c r="P21">
        <v>13.4063</v>
      </c>
      <c r="Q21">
        <v>13.329499999999999</v>
      </c>
      <c r="R21">
        <v>13.6554</v>
      </c>
      <c r="S21">
        <v>13.392300000000001</v>
      </c>
      <c r="T21">
        <v>13.3789</v>
      </c>
      <c r="U21">
        <f>AVERAGE(P21:T21)</f>
        <v>13.432479999999998</v>
      </c>
      <c r="V21">
        <f>_xlfn.STDEV.S(P21:T21)</f>
        <v>0.12793440506759723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1.0042</v>
      </c>
      <c r="H39">
        <v>1.0001</v>
      </c>
      <c r="I39">
        <v>1.0009999999999999</v>
      </c>
      <c r="J39" s="4"/>
      <c r="K39" s="4"/>
      <c r="L39">
        <f t="shared" ref="L39:L51" si="10">AVERAGE(G39:K39)</f>
        <v>1.0017666666666665</v>
      </c>
      <c r="M39">
        <f t="shared" ref="M39:M48" si="11">_xlfn.STDEV.S(G39:K39)</f>
        <v>2.1548395145192115E-3</v>
      </c>
      <c r="P39">
        <v>1.0025999999999999</v>
      </c>
      <c r="Q39">
        <v>1.0084</v>
      </c>
      <c r="R39">
        <v>1.0032000000000001</v>
      </c>
      <c r="S39" s="4"/>
      <c r="T39" s="4"/>
      <c r="U39">
        <f t="shared" ref="U39:U51" si="12">AVERAGE(P39:T39)</f>
        <v>1.0047333333333335</v>
      </c>
      <c r="V39">
        <f t="shared" ref="V39:V51" si="13">_xlfn.STDEV.S(P39:T39)</f>
        <v>3.189566323708161E-3</v>
      </c>
      <c r="Z39" s="7">
        <f>E2</f>
        <v>0</v>
      </c>
      <c r="AA39">
        <f>M2</f>
        <v>1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>
        <v>1.0029999999999999</v>
      </c>
      <c r="H40">
        <v>1.0004</v>
      </c>
      <c r="I40">
        <v>1.0086999999999999</v>
      </c>
      <c r="J40" s="4"/>
      <c r="K40" s="4"/>
      <c r="L40">
        <f t="shared" si="10"/>
        <v>1.0040333333333333</v>
      </c>
      <c r="M40">
        <f t="shared" si="11"/>
        <v>4.2453896562427906E-3</v>
      </c>
      <c r="P40">
        <v>1.0061</v>
      </c>
      <c r="Q40">
        <v>0.99909999999999999</v>
      </c>
      <c r="R40">
        <v>0.99050000000000005</v>
      </c>
      <c r="S40" s="4"/>
      <c r="T40" s="4"/>
      <c r="U40">
        <f t="shared" si="12"/>
        <v>0.9985666666666666</v>
      </c>
      <c r="V40">
        <f t="shared" si="13"/>
        <v>7.8136632467321557E-3</v>
      </c>
      <c r="Z40" s="7">
        <f t="shared" ref="Z40:Z58" si="18">E3</f>
        <v>5.8177641733144318E-2</v>
      </c>
      <c r="AA40">
        <f t="shared" ref="AA40:AA58" si="19">M3</f>
        <v>1.7163273245157122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>
        <v>1.0134000000000001</v>
      </c>
      <c r="H41">
        <v>1.0025999999999999</v>
      </c>
      <c r="I41">
        <v>0.99639999999999995</v>
      </c>
      <c r="J41" s="4"/>
      <c r="K41" s="4"/>
      <c r="L41">
        <f t="shared" si="10"/>
        <v>1.0041333333333333</v>
      </c>
      <c r="M41">
        <f t="shared" si="11"/>
        <v>8.6031002163949322E-3</v>
      </c>
      <c r="P41">
        <v>1.0043</v>
      </c>
      <c r="Q41">
        <v>1.0076000000000001</v>
      </c>
      <c r="R41">
        <v>0.99839999999999995</v>
      </c>
      <c r="S41" s="4"/>
      <c r="T41" s="4"/>
      <c r="U41">
        <f t="shared" si="12"/>
        <v>1.0034333333333334</v>
      </c>
      <c r="V41">
        <f t="shared" si="13"/>
        <v>4.6608296829356204E-3</v>
      </c>
      <c r="Z41" s="7">
        <f t="shared" si="18"/>
        <v>0.11635528346628864</v>
      </c>
      <c r="AA41">
        <f t="shared" si="19"/>
        <v>2.3746406577611334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1.0304</v>
      </c>
      <c r="H42">
        <v>1.0049999999999999</v>
      </c>
      <c r="I42">
        <v>1.0125999999999999</v>
      </c>
      <c r="J42" s="4"/>
      <c r="K42" s="4"/>
      <c r="L42">
        <f t="shared" si="10"/>
        <v>1.016</v>
      </c>
      <c r="M42">
        <f t="shared" si="11"/>
        <v>1.3036870790185853E-2</v>
      </c>
      <c r="P42">
        <v>1.0005999999999999</v>
      </c>
      <c r="Q42">
        <v>1.0042</v>
      </c>
      <c r="R42">
        <v>0.99990000000000001</v>
      </c>
      <c r="S42" s="4"/>
      <c r="T42" s="4"/>
      <c r="U42">
        <f t="shared" si="12"/>
        <v>1.0015666666666665</v>
      </c>
      <c r="V42">
        <f t="shared" si="13"/>
        <v>2.3072349974229611E-3</v>
      </c>
      <c r="Z42" s="7">
        <f t="shared" si="18"/>
        <v>0.17453292519943295</v>
      </c>
      <c r="AA42">
        <f t="shared" si="19"/>
        <v>4.5978671884272027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1.0135000000000001</v>
      </c>
      <c r="H43">
        <v>1.0074000000000001</v>
      </c>
      <c r="I43">
        <v>1.0268999999999999</v>
      </c>
      <c r="J43" s="4"/>
      <c r="K43" s="4"/>
      <c r="L43">
        <f t="shared" si="10"/>
        <v>1.0159333333333334</v>
      </c>
      <c r="M43">
        <f t="shared" si="11"/>
        <v>9.9751357551329453E-3</v>
      </c>
      <c r="P43">
        <v>0.99929999999999997</v>
      </c>
      <c r="Q43">
        <v>1.0047999999999999</v>
      </c>
      <c r="R43">
        <v>0.99299999999999999</v>
      </c>
      <c r="S43" s="4"/>
      <c r="T43" s="4"/>
      <c r="U43">
        <f t="shared" si="12"/>
        <v>0.99903333333333322</v>
      </c>
      <c r="V43">
        <f t="shared" si="13"/>
        <v>5.9045180441195094E-3</v>
      </c>
      <c r="Z43" s="7">
        <f t="shared" si="18"/>
        <v>0.23271056693257727</v>
      </c>
      <c r="AA43">
        <f t="shared" si="19"/>
        <v>5.3915824904724854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1.0249999999999999</v>
      </c>
      <c r="H44">
        <v>1.0183</v>
      </c>
      <c r="I44">
        <v>1.0155000000000001</v>
      </c>
      <c r="J44">
        <v>1.0185999999999999</v>
      </c>
      <c r="K44" s="6"/>
      <c r="L44">
        <f t="shared" si="10"/>
        <v>1.01935</v>
      </c>
      <c r="M44">
        <f t="shared" si="11"/>
        <v>4.0170470082718963E-3</v>
      </c>
      <c r="P44">
        <v>1.0004999999999999</v>
      </c>
      <c r="Q44">
        <v>0.99750000000000005</v>
      </c>
      <c r="R44">
        <v>0.99939999999999996</v>
      </c>
      <c r="S44">
        <v>0.9919</v>
      </c>
      <c r="T44" s="6"/>
      <c r="U44">
        <f t="shared" si="12"/>
        <v>0.99732500000000002</v>
      </c>
      <c r="V44">
        <f t="shared" si="13"/>
        <v>3.8230659598459909E-3</v>
      </c>
      <c r="Z44" s="7">
        <f t="shared" si="18"/>
        <v>0.29088820866572157</v>
      </c>
      <c r="AA44">
        <f t="shared" si="19"/>
        <v>4.8766782353988374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1.0227999999999999</v>
      </c>
      <c r="H45">
        <v>1.0342</v>
      </c>
      <c r="I45">
        <v>1.0301</v>
      </c>
      <c r="J45">
        <v>1.0164</v>
      </c>
      <c r="K45" s="6"/>
      <c r="L45">
        <f t="shared" si="10"/>
        <v>1.0258750000000001</v>
      </c>
      <c r="M45">
        <f t="shared" si="11"/>
        <v>7.8822056980687259E-3</v>
      </c>
      <c r="P45">
        <v>0.99739999999999995</v>
      </c>
      <c r="Q45">
        <v>1.0024999999999999</v>
      </c>
      <c r="R45">
        <v>0.995</v>
      </c>
      <c r="S45">
        <v>1.002</v>
      </c>
      <c r="T45" s="6"/>
      <c r="U45">
        <f t="shared" si="12"/>
        <v>0.99922500000000003</v>
      </c>
      <c r="V45">
        <f t="shared" si="13"/>
        <v>3.633524459804827E-3</v>
      </c>
      <c r="Z45" s="7">
        <f t="shared" si="18"/>
        <v>0.3490658503988659</v>
      </c>
      <c r="AA45">
        <f t="shared" si="19"/>
        <v>13.665423941423919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1.0266</v>
      </c>
      <c r="H46">
        <v>1.0264</v>
      </c>
      <c r="I46">
        <v>1.0368999999999999</v>
      </c>
      <c r="J46">
        <v>1.0289999999999999</v>
      </c>
      <c r="K46" s="6"/>
      <c r="L46">
        <f t="shared" si="10"/>
        <v>1.029725</v>
      </c>
      <c r="M46">
        <f t="shared" si="11"/>
        <v>4.9270511803038127E-3</v>
      </c>
      <c r="P46">
        <v>1.0007999999999999</v>
      </c>
      <c r="Q46">
        <v>1.0019</v>
      </c>
      <c r="R46">
        <v>1.0004</v>
      </c>
      <c r="S46">
        <v>0.99990000000000001</v>
      </c>
      <c r="T46" s="6"/>
      <c r="U46">
        <f t="shared" si="12"/>
        <v>1.00075</v>
      </c>
      <c r="V46">
        <f t="shared" si="13"/>
        <v>8.504900548115447E-4</v>
      </c>
      <c r="Z46" s="7">
        <f t="shared" si="18"/>
        <v>0.40724349213201022</v>
      </c>
      <c r="AA46">
        <f t="shared" si="19"/>
        <v>11.97773046529875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1.0146999999999999</v>
      </c>
      <c r="H47">
        <v>1.0345</v>
      </c>
      <c r="I47">
        <v>1.0347999999999999</v>
      </c>
      <c r="J47">
        <v>1.0492999999999999</v>
      </c>
      <c r="K47" s="6"/>
      <c r="L47">
        <f t="shared" si="10"/>
        <v>1.0333249999999998</v>
      </c>
      <c r="M47">
        <f t="shared" si="11"/>
        <v>1.420853616668514E-2</v>
      </c>
      <c r="P47">
        <v>0.99709999999999999</v>
      </c>
      <c r="Q47">
        <v>0.99739999999999995</v>
      </c>
      <c r="R47">
        <v>1.0016</v>
      </c>
      <c r="S47">
        <v>1.01</v>
      </c>
      <c r="T47" s="6"/>
      <c r="U47">
        <f t="shared" si="12"/>
        <v>1.001525</v>
      </c>
      <c r="V47">
        <f t="shared" si="13"/>
        <v>6.0118632718983408E-3</v>
      </c>
      <c r="Z47" s="7">
        <f t="shared" si="18"/>
        <v>0.46542113386515455</v>
      </c>
      <c r="AA47">
        <f t="shared" si="19"/>
        <v>19.842913869951079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1.0305</v>
      </c>
      <c r="H48">
        <v>1.0218</v>
      </c>
      <c r="I48">
        <v>1.0461</v>
      </c>
      <c r="J48">
        <v>1.0236000000000001</v>
      </c>
      <c r="K48" s="6"/>
      <c r="L48">
        <f t="shared" si="10"/>
        <v>1.0305</v>
      </c>
      <c r="M48">
        <f t="shared" si="11"/>
        <v>1.1055315463612958E-2</v>
      </c>
      <c r="P48">
        <v>0.99770000000000003</v>
      </c>
      <c r="Q48">
        <v>1.0018</v>
      </c>
      <c r="R48">
        <v>1.0012000000000001</v>
      </c>
      <c r="S48">
        <v>1.0086999999999999</v>
      </c>
      <c r="T48" s="6"/>
      <c r="U48">
        <f t="shared" si="12"/>
        <v>1.0023500000000001</v>
      </c>
      <c r="V48">
        <f t="shared" si="13"/>
        <v>4.6032597145935104E-3</v>
      </c>
      <c r="Z48" s="7">
        <f t="shared" si="18"/>
        <v>0.52359877559829893</v>
      </c>
      <c r="AA48">
        <f t="shared" si="19"/>
        <v>35.41463272915486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1.0341</v>
      </c>
      <c r="H49">
        <v>1.0333000000000001</v>
      </c>
      <c r="I49">
        <v>1.0344</v>
      </c>
      <c r="J49">
        <v>1.0441</v>
      </c>
      <c r="K49">
        <v>1.0255000000000001</v>
      </c>
      <c r="L49">
        <f t="shared" si="10"/>
        <v>1.0342800000000001</v>
      </c>
      <c r="M49">
        <f t="shared" ref="M49:M51" si="20">_xlfn.STDEV.S(G49:K49)</f>
        <v>6.605452293370965E-3</v>
      </c>
      <c r="P49">
        <v>1</v>
      </c>
      <c r="Q49">
        <v>1.0132000000000001</v>
      </c>
      <c r="R49">
        <v>1.0004999999999999</v>
      </c>
      <c r="S49">
        <v>1.0046999999999999</v>
      </c>
      <c r="T49">
        <v>0.99719999999999998</v>
      </c>
      <c r="U49">
        <f t="shared" si="12"/>
        <v>1.00312</v>
      </c>
      <c r="V49">
        <f t="shared" si="13"/>
        <v>6.2399519228917618E-3</v>
      </c>
      <c r="Z49" s="7">
        <f t="shared" si="18"/>
        <v>0.58177641733144314</v>
      </c>
      <c r="AA49">
        <f t="shared" si="19"/>
        <v>47.544639536877085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1.0327999999999999</v>
      </c>
      <c r="H50">
        <v>1.0521</v>
      </c>
      <c r="I50">
        <v>1.0347999999999999</v>
      </c>
      <c r="J50">
        <v>1.0331999999999999</v>
      </c>
      <c r="K50">
        <v>1.0228999999999999</v>
      </c>
      <c r="L50">
        <f t="shared" si="10"/>
        <v>1.0351599999999999</v>
      </c>
      <c r="M50">
        <f t="shared" si="20"/>
        <v>1.0568963998424868E-2</v>
      </c>
      <c r="P50">
        <v>1.0015000000000001</v>
      </c>
      <c r="Q50">
        <v>0.99480000000000002</v>
      </c>
      <c r="R50">
        <v>1.0046999999999999</v>
      </c>
      <c r="S50">
        <v>1.0025999999999999</v>
      </c>
      <c r="T50">
        <v>1.0035000000000001</v>
      </c>
      <c r="U50">
        <f t="shared" si="12"/>
        <v>1.00142</v>
      </c>
      <c r="V50">
        <f t="shared" si="13"/>
        <v>3.8829112789245967E-3</v>
      </c>
      <c r="Z50" s="7">
        <f t="shared" si="18"/>
        <v>0.60116896457582458</v>
      </c>
      <c r="AA50">
        <f t="shared" si="19"/>
        <v>63.023782357285086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1.0258</v>
      </c>
      <c r="H51">
        <v>1.0414000000000001</v>
      </c>
      <c r="I51">
        <v>1.0354000000000001</v>
      </c>
      <c r="J51">
        <v>1.0373000000000001</v>
      </c>
      <c r="K51">
        <v>1.0488</v>
      </c>
      <c r="L51">
        <f t="shared" si="10"/>
        <v>1.0377400000000001</v>
      </c>
      <c r="M51">
        <f t="shared" si="20"/>
        <v>8.4254376740914485E-3</v>
      </c>
      <c r="P51">
        <v>0.99690000000000001</v>
      </c>
      <c r="Q51">
        <v>1.0021</v>
      </c>
      <c r="R51">
        <v>1.0077</v>
      </c>
      <c r="S51">
        <v>0.99960000000000004</v>
      </c>
      <c r="T51">
        <v>1.0062</v>
      </c>
      <c r="U51">
        <f t="shared" si="12"/>
        <v>1.0024999999999999</v>
      </c>
      <c r="V51">
        <f t="shared" si="13"/>
        <v>4.4905456238635401E-3</v>
      </c>
      <c r="Z51" s="7">
        <f t="shared" si="18"/>
        <v>0.62056151182020602</v>
      </c>
      <c r="AA51">
        <f t="shared" si="19"/>
        <v>90.321977898803965</v>
      </c>
      <c r="AB51">
        <f t="shared" si="14"/>
        <v>16.913969904511017</v>
      </c>
      <c r="AC51">
        <f t="shared" si="15"/>
        <v>4.9390026372565092</v>
      </c>
      <c r="AF51" t="s">
        <v>26</v>
      </c>
      <c r="AG51">
        <f>SUMXMY2(AA39:AA58,AB39:AB58)</f>
        <v>36043.187349900632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1.0545</v>
      </c>
      <c r="H52">
        <v>1.042</v>
      </c>
      <c r="I52">
        <v>1.0463</v>
      </c>
      <c r="J52">
        <v>1.0412999999999999</v>
      </c>
      <c r="K52">
        <v>1.0348999999999999</v>
      </c>
      <c r="L52">
        <f>AVERAGE(G52:J52)</f>
        <v>1.046025</v>
      </c>
      <c r="M52">
        <f>_xlfn.STDEV.S(G52:J52)</f>
        <v>6.067055848322715E-3</v>
      </c>
      <c r="P52">
        <v>1.0094000000000001</v>
      </c>
      <c r="Q52">
        <v>1.0021</v>
      </c>
      <c r="R52">
        <v>0.99729999999999996</v>
      </c>
      <c r="S52">
        <v>1.0078</v>
      </c>
      <c r="T52">
        <v>1.0029999999999999</v>
      </c>
      <c r="U52">
        <f>AVERAGE(P52:S52)</f>
        <v>1.0041500000000001</v>
      </c>
      <c r="V52">
        <f>_xlfn.STDEV.S(P52:S52)</f>
        <v>5.5380501984002017E-3</v>
      </c>
      <c r="Z52" s="7">
        <f t="shared" si="18"/>
        <v>0.63995405906458758</v>
      </c>
      <c r="AA52">
        <f t="shared" si="19"/>
        <v>67.657072943177781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1.0327</v>
      </c>
      <c r="H53">
        <v>1.0381</v>
      </c>
      <c r="I53">
        <v>1.0381</v>
      </c>
      <c r="J53">
        <v>1.0411999999999999</v>
      </c>
      <c r="K53">
        <v>1.0548</v>
      </c>
      <c r="L53">
        <f>AVERAGE(G53:J53)</f>
        <v>1.037525</v>
      </c>
      <c r="M53">
        <f>_xlfn.STDEV.S(G53:J53)</f>
        <v>3.5330581653858937E-3</v>
      </c>
      <c r="P53">
        <v>0.99690000000000001</v>
      </c>
      <c r="Q53">
        <v>0.99260000000000004</v>
      </c>
      <c r="R53">
        <v>1.0017</v>
      </c>
      <c r="S53">
        <v>0.998</v>
      </c>
      <c r="T53">
        <v>1.0063</v>
      </c>
      <c r="U53">
        <f>AVERAGE(P53:S53)</f>
        <v>0.99730000000000008</v>
      </c>
      <c r="V53">
        <f>_xlfn.STDEV.S(P53:S53)</f>
        <v>3.7461090925563437E-3</v>
      </c>
      <c r="Z53" s="7">
        <f t="shared" si="18"/>
        <v>0.65934660630896891</v>
      </c>
      <c r="AA53">
        <f t="shared" si="19"/>
        <v>73.92101690556882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1.0426</v>
      </c>
      <c r="H54">
        <v>1.0390999999999999</v>
      </c>
      <c r="I54">
        <v>1.0324</v>
      </c>
      <c r="J54">
        <v>1.0456000000000001</v>
      </c>
      <c r="K54">
        <v>1.0465</v>
      </c>
      <c r="L54">
        <f>AVERAGE(G54:K54)</f>
        <v>1.0412399999999999</v>
      </c>
      <c r="M54">
        <f t="shared" ref="M54:M72" si="21">_xlfn.STDEV.S(G54:K54)</f>
        <v>5.7282632621066124E-3</v>
      </c>
      <c r="P54">
        <v>1.0042</v>
      </c>
      <c r="Q54">
        <v>1.0103</v>
      </c>
      <c r="R54">
        <v>1.0099</v>
      </c>
      <c r="S54">
        <v>1.0002</v>
      </c>
      <c r="T54">
        <v>1.0013000000000001</v>
      </c>
      <c r="U54">
        <f>AVERAGE(P54:T54)</f>
        <v>1.00518</v>
      </c>
      <c r="V54">
        <f>_xlfn.STDEV.S(P54:T54)</f>
        <v>4.7251455004052407E-3</v>
      </c>
      <c r="Z54" s="7">
        <f t="shared" si="18"/>
        <v>0.67873915355335046</v>
      </c>
      <c r="AA54">
        <f t="shared" si="19"/>
        <v>103.69347612516978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1.0421</v>
      </c>
      <c r="H55">
        <v>1.0399</v>
      </c>
      <c r="I55">
        <v>1.0387999999999999</v>
      </c>
      <c r="J55">
        <v>1.0483</v>
      </c>
      <c r="K55">
        <v>1.0530999999999999</v>
      </c>
      <c r="L55">
        <f>AVERAGE(G55:K55)</f>
        <v>1.04444</v>
      </c>
      <c r="M55">
        <f t="shared" si="21"/>
        <v>6.0784866537650405E-3</v>
      </c>
      <c r="P55">
        <v>1.0027999999999999</v>
      </c>
      <c r="Q55">
        <v>0.99729999999999996</v>
      </c>
      <c r="R55">
        <v>0.99719999999999998</v>
      </c>
      <c r="S55">
        <v>1.0014000000000001</v>
      </c>
      <c r="T55">
        <v>0.99709999999999999</v>
      </c>
      <c r="U55">
        <f>AVERAGE(P55:T55)</f>
        <v>0.99915999999999983</v>
      </c>
      <c r="V55">
        <f>_xlfn.STDEV.S(P55:T55)</f>
        <v>2.7300183149568777E-3</v>
      </c>
      <c r="Z55" s="7">
        <f t="shared" si="18"/>
        <v>0.69813170079773179</v>
      </c>
      <c r="AA55">
        <f t="shared" si="19"/>
        <v>87.098243343926796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1.044</v>
      </c>
      <c r="H56">
        <v>1.0488999999999999</v>
      </c>
      <c r="I56">
        <v>1.0397000000000001</v>
      </c>
      <c r="J56">
        <v>1.0396000000000001</v>
      </c>
      <c r="K56">
        <v>1.0361</v>
      </c>
      <c r="L56">
        <f>AVERAGE(G56:K56)</f>
        <v>1.04166</v>
      </c>
      <c r="M56">
        <f t="shared" si="21"/>
        <v>4.9216867027473046E-3</v>
      </c>
      <c r="P56">
        <v>1.0118</v>
      </c>
      <c r="Q56">
        <v>0.99609999999999999</v>
      </c>
      <c r="R56">
        <v>1.0066999999999999</v>
      </c>
      <c r="S56">
        <v>1.0032000000000001</v>
      </c>
      <c r="T56">
        <v>1.0037</v>
      </c>
      <c r="U56">
        <f>AVERAGE(P56:T56)</f>
        <v>1.0043000000000002</v>
      </c>
      <c r="V56">
        <f>_xlfn.STDEV.S(P56:T56)</f>
        <v>5.71882855137309E-3</v>
      </c>
      <c r="Z56" s="7">
        <f t="shared" si="18"/>
        <v>0.71752424804211334</v>
      </c>
      <c r="AA56">
        <f t="shared" si="19"/>
        <v>192.13891116004908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1.0565</v>
      </c>
      <c r="H57">
        <v>1.0567</v>
      </c>
      <c r="I57">
        <v>1.0405</v>
      </c>
      <c r="J57">
        <v>1.0389999999999999</v>
      </c>
      <c r="K57">
        <v>1.0379</v>
      </c>
      <c r="L57">
        <f>AVERAGE(G57:K57)</f>
        <v>1.0461199999999997</v>
      </c>
      <c r="M57">
        <f t="shared" si="21"/>
        <v>9.6115555452798568E-3</v>
      </c>
      <c r="P57">
        <v>0.99709999999999999</v>
      </c>
      <c r="Q57">
        <v>1.0013000000000001</v>
      </c>
      <c r="R57">
        <v>0.99819999999999998</v>
      </c>
      <c r="S57">
        <v>1.0064</v>
      </c>
      <c r="T57">
        <v>0.99099999999999999</v>
      </c>
      <c r="U57">
        <f>AVERAGE(P57:T57)</f>
        <v>0.99879999999999991</v>
      </c>
      <c r="V57">
        <f>_xlfn.STDEV.S(P57:T57)</f>
        <v>5.6590635267683648E-3</v>
      </c>
      <c r="Z57" s="7">
        <f t="shared" si="18"/>
        <v>0.73691679528649467</v>
      </c>
      <c r="AA57">
        <f t="shared" si="19"/>
        <v>148.69708504213207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>
        <v>1.0330999999999999</v>
      </c>
      <c r="H58">
        <v>1.0477000000000001</v>
      </c>
      <c r="I58">
        <v>1.052</v>
      </c>
      <c r="J58">
        <v>1.0457000000000001</v>
      </c>
      <c r="K58">
        <v>1.0518000000000001</v>
      </c>
      <c r="L58">
        <f>AVERAGE(G58:K58)</f>
        <v>1.04606</v>
      </c>
      <c r="M58">
        <f t="shared" si="21"/>
        <v>7.7300064683026607E-3</v>
      </c>
      <c r="P58">
        <v>0.98950000000000005</v>
      </c>
      <c r="Q58">
        <v>0.99429999999999996</v>
      </c>
      <c r="R58">
        <v>1.0024</v>
      </c>
      <c r="S58">
        <v>0.99650000000000005</v>
      </c>
      <c r="T58">
        <v>1.0002</v>
      </c>
      <c r="U58">
        <f>AVERAGE(P58:T58)</f>
        <v>0.99658000000000013</v>
      </c>
      <c r="V58">
        <f>_xlfn.STDEV.S(P58:T58)</f>
        <v>5.0573708584599284E-3</v>
      </c>
      <c r="Z58" s="7">
        <f t="shared" si="18"/>
        <v>0.75630934253087612</v>
      </c>
      <c r="AA58">
        <f t="shared" si="19"/>
        <v>205.7630207165746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2">AVERAGE(G59:K59)</f>
        <v>#DIV/0!</v>
      </c>
      <c r="M59" t="e">
        <f t="shared" si="21"/>
        <v>#DIV/0!</v>
      </c>
      <c r="P59" s="2"/>
      <c r="Q59" s="2"/>
      <c r="R59" s="2"/>
      <c r="S59" s="2"/>
      <c r="T59" s="2"/>
      <c r="U59" t="e">
        <f t="shared" ref="U59:U72" si="23">AVERAGE(P59:T59)</f>
        <v>#DIV/0!</v>
      </c>
      <c r="V59" t="e">
        <f t="shared" ref="V59:V72" si="24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2"/>
        <v>#DIV/0!</v>
      </c>
      <c r="M60" t="e">
        <f t="shared" si="21"/>
        <v>#DIV/0!</v>
      </c>
      <c r="P60" s="2"/>
      <c r="Q60" s="2"/>
      <c r="R60" s="2"/>
      <c r="S60" s="2"/>
      <c r="T60" s="2"/>
      <c r="U60" t="e">
        <f t="shared" si="23"/>
        <v>#DIV/0!</v>
      </c>
      <c r="V60" t="e">
        <f t="shared" si="24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2"/>
        <v>#DIV/0!</v>
      </c>
      <c r="M61" t="e">
        <f t="shared" si="21"/>
        <v>#DIV/0!</v>
      </c>
      <c r="P61" s="2"/>
      <c r="Q61" s="2"/>
      <c r="R61" s="2"/>
      <c r="S61" s="2"/>
      <c r="T61" s="2"/>
      <c r="U61" t="e">
        <f t="shared" si="23"/>
        <v>#DIV/0!</v>
      </c>
      <c r="V61" t="e">
        <f t="shared" si="24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2"/>
        <v>#DIV/0!</v>
      </c>
      <c r="M62" t="e">
        <f t="shared" si="21"/>
        <v>#DIV/0!</v>
      </c>
      <c r="P62" s="2"/>
      <c r="Q62" s="2"/>
      <c r="R62" s="2"/>
      <c r="S62" s="2"/>
      <c r="T62" s="2"/>
      <c r="U62" t="e">
        <f t="shared" si="23"/>
        <v>#DIV/0!</v>
      </c>
      <c r="V62" t="e">
        <f t="shared" si="24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2"/>
        <v>#DIV/0!</v>
      </c>
      <c r="M63" t="e">
        <f t="shared" si="21"/>
        <v>#DIV/0!</v>
      </c>
      <c r="P63" s="2"/>
      <c r="Q63" s="2"/>
      <c r="R63" s="2"/>
      <c r="S63" s="2"/>
      <c r="T63" s="2"/>
      <c r="U63" t="e">
        <f t="shared" si="23"/>
        <v>#DIV/0!</v>
      </c>
      <c r="V63" t="e">
        <f t="shared" si="24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2"/>
        <v>#DIV/0!</v>
      </c>
      <c r="M64" t="e">
        <f t="shared" si="21"/>
        <v>#DIV/0!</v>
      </c>
      <c r="P64" s="2"/>
      <c r="Q64" s="2"/>
      <c r="R64" s="2"/>
      <c r="S64" s="2"/>
      <c r="T64" s="2"/>
      <c r="U64" t="e">
        <f t="shared" si="23"/>
        <v>#DIV/0!</v>
      </c>
      <c r="V64" t="e">
        <f t="shared" si="24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2"/>
        <v>#DIV/0!</v>
      </c>
      <c r="M65" t="e">
        <f t="shared" si="21"/>
        <v>#DIV/0!</v>
      </c>
      <c r="P65" s="2"/>
      <c r="Q65" s="2"/>
      <c r="R65" s="2"/>
      <c r="S65" s="2"/>
      <c r="T65" s="2"/>
      <c r="U65" t="e">
        <f t="shared" si="23"/>
        <v>#DIV/0!</v>
      </c>
      <c r="V65" t="e">
        <f t="shared" si="24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2"/>
        <v>#DIV/0!</v>
      </c>
      <c r="M66" t="e">
        <f t="shared" si="21"/>
        <v>#DIV/0!</v>
      </c>
      <c r="P66" s="2"/>
      <c r="Q66" s="2"/>
      <c r="R66" s="2"/>
      <c r="S66" s="2"/>
      <c r="T66" s="2"/>
      <c r="U66" t="e">
        <f t="shared" si="23"/>
        <v>#DIV/0!</v>
      </c>
      <c r="V66" t="e">
        <f t="shared" si="24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2"/>
        <v>#DIV/0!</v>
      </c>
      <c r="M67" t="e">
        <f t="shared" si="21"/>
        <v>#DIV/0!</v>
      </c>
      <c r="P67" s="2"/>
      <c r="Q67" s="2"/>
      <c r="R67" s="2"/>
      <c r="S67" s="2"/>
      <c r="T67" s="2"/>
      <c r="U67" t="e">
        <f t="shared" si="23"/>
        <v>#DIV/0!</v>
      </c>
      <c r="V67" t="e">
        <f t="shared" si="24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2"/>
        <v>#DIV/0!</v>
      </c>
      <c r="M68" t="e">
        <f t="shared" si="21"/>
        <v>#DIV/0!</v>
      </c>
      <c r="U68" t="e">
        <f t="shared" si="23"/>
        <v>#DIV/0!</v>
      </c>
      <c r="V68" t="e">
        <f t="shared" si="24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2"/>
        <v>#DIV/0!</v>
      </c>
      <c r="M69" t="e">
        <f t="shared" si="21"/>
        <v>#DIV/0!</v>
      </c>
      <c r="U69" t="e">
        <f t="shared" si="23"/>
        <v>#DIV/0!</v>
      </c>
      <c r="V69" t="e">
        <f t="shared" si="24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2"/>
        <v>#DIV/0!</v>
      </c>
      <c r="M70" t="e">
        <f t="shared" si="21"/>
        <v>#DIV/0!</v>
      </c>
      <c r="U70" t="e">
        <f t="shared" si="23"/>
        <v>#DIV/0!</v>
      </c>
      <c r="V70" t="e">
        <f t="shared" si="24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2"/>
        <v>#DIV/0!</v>
      </c>
      <c r="M71" t="e">
        <f t="shared" si="21"/>
        <v>#DIV/0!</v>
      </c>
      <c r="U71" t="e">
        <f t="shared" si="23"/>
        <v>#DIV/0!</v>
      </c>
      <c r="V71" t="e">
        <f t="shared" si="24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2"/>
        <v>#DIV/0!</v>
      </c>
      <c r="M72" t="e">
        <f t="shared" si="21"/>
        <v>#DIV/0!</v>
      </c>
      <c r="U72" t="e">
        <f t="shared" si="23"/>
        <v>#DIV/0!</v>
      </c>
      <c r="V72" t="e">
        <f t="shared" si="24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35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zoomScale="55" zoomScaleNormal="55" workbookViewId="0">
      <selection activeCell="H25" sqref="H25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H2" s="4"/>
      <c r="I2" s="4"/>
      <c r="J2" s="4"/>
      <c r="K2" s="4"/>
      <c r="L2" t="e">
        <f>AVERAGE(G2:K2)</f>
        <v>#DIV/0!</v>
      </c>
      <c r="M2" t="e">
        <f t="shared" ref="M2:M35" si="0">L2/$L$2</f>
        <v>#DIV/0!</v>
      </c>
      <c r="N2" t="e">
        <f>_xlfn.STDEV.S(G2:K2)</f>
        <v>#DIV/0!</v>
      </c>
      <c r="O2" t="e">
        <f>N2/$L$2</f>
        <v>#DIV/0!</v>
      </c>
      <c r="Q2" s="4"/>
      <c r="R2" s="4"/>
      <c r="S2" s="4"/>
      <c r="T2" s="4"/>
      <c r="U2" t="e">
        <f>AVERAGE(P2:T2)</f>
        <v>#DIV/0!</v>
      </c>
      <c r="V2" t="e">
        <f>_xlfn.STDEV.S(P2:T2)</f>
        <v>#DIV/0!</v>
      </c>
    </row>
    <row r="3" spans="1:22" x14ac:dyDescent="0.25">
      <c r="A3" t="s">
        <v>5</v>
      </c>
      <c r="B3" s="9">
        <v>10000</v>
      </c>
      <c r="D3">
        <f t="shared" ref="D3:D35" si="1">$B$15-($B$9/0.5)^3*F3</f>
        <v>9625</v>
      </c>
      <c r="E3">
        <f t="shared" ref="E3:E35" si="2">4/3*PI()*$B$9^3*F3/$B$5^3</f>
        <v>5.8177641733144318E-2</v>
      </c>
      <c r="F3" s="2">
        <v>3</v>
      </c>
      <c r="G3" s="4"/>
      <c r="H3" s="4"/>
      <c r="I3" s="4"/>
      <c r="J3" s="4"/>
      <c r="K3" s="4"/>
      <c r="L3" t="e">
        <f t="shared" ref="L3:L35" si="3">AVERAGE(G3:K3)</f>
        <v>#DIV/0!</v>
      </c>
      <c r="M3" t="e">
        <f t="shared" si="0"/>
        <v>#DIV/0!</v>
      </c>
      <c r="N3" t="e">
        <f t="shared" ref="N3:N35" si="4">_xlfn.STDEV.S(G3:K3)</f>
        <v>#DIV/0!</v>
      </c>
      <c r="O3" t="e">
        <f t="shared" ref="O3:O35" si="5">N3/$L$2</f>
        <v>#DIV/0!</v>
      </c>
      <c r="P3" s="4"/>
      <c r="Q3" s="4"/>
      <c r="R3" s="4"/>
      <c r="S3" s="4"/>
      <c r="T3" s="4"/>
      <c r="U3" t="e">
        <f t="shared" ref="U2:U14" si="6">AVERAGE(P3:T3)</f>
        <v>#DIV/0!</v>
      </c>
      <c r="V3" t="e">
        <f t="shared" ref="V2:V14" si="7">_xlfn.STDEV.S(P3:T3)</f>
        <v>#DIV/0!</v>
      </c>
    </row>
    <row r="4" spans="1:22" x14ac:dyDescent="0.25">
      <c r="A4" t="s">
        <v>4</v>
      </c>
      <c r="B4" s="9">
        <v>1E-3</v>
      </c>
      <c r="D4">
        <f t="shared" si="1"/>
        <v>9250</v>
      </c>
      <c r="E4">
        <f t="shared" si="2"/>
        <v>0.11635528346628864</v>
      </c>
      <c r="F4" s="2">
        <v>6</v>
      </c>
      <c r="G4" s="4"/>
      <c r="H4" s="4"/>
      <c r="I4" s="4"/>
      <c r="J4" s="4"/>
      <c r="K4" s="4"/>
      <c r="L4" t="e">
        <f t="shared" si="3"/>
        <v>#DIV/0!</v>
      </c>
      <c r="M4" t="e">
        <f t="shared" si="0"/>
        <v>#DIV/0!</v>
      </c>
      <c r="N4" t="e">
        <f t="shared" si="4"/>
        <v>#DIV/0!</v>
      </c>
      <c r="O4" t="e">
        <f t="shared" si="5"/>
        <v>#DIV/0!</v>
      </c>
      <c r="P4" s="4"/>
      <c r="Q4" s="4"/>
      <c r="R4" s="4"/>
      <c r="S4" s="4"/>
      <c r="T4" s="4"/>
      <c r="U4" t="e">
        <f t="shared" si="6"/>
        <v>#DIV/0!</v>
      </c>
      <c r="V4" t="e">
        <f t="shared" si="7"/>
        <v>#DIV/0!</v>
      </c>
    </row>
    <row r="5" spans="1:22" x14ac:dyDescent="0.25">
      <c r="A5" t="s">
        <v>3</v>
      </c>
      <c r="B5">
        <v>15</v>
      </c>
      <c r="D5">
        <f t="shared" si="1"/>
        <v>8875</v>
      </c>
      <c r="E5">
        <f t="shared" si="2"/>
        <v>0.17453292519943295</v>
      </c>
      <c r="F5">
        <v>9</v>
      </c>
      <c r="G5" s="4"/>
      <c r="H5" s="4"/>
      <c r="I5" s="4"/>
      <c r="J5" s="4"/>
      <c r="K5" s="4"/>
      <c r="L5" t="e">
        <f t="shared" si="3"/>
        <v>#DIV/0!</v>
      </c>
      <c r="M5" t="e">
        <f t="shared" si="0"/>
        <v>#DIV/0!</v>
      </c>
      <c r="N5" t="e">
        <f t="shared" si="4"/>
        <v>#DIV/0!</v>
      </c>
      <c r="O5" t="e">
        <f t="shared" si="5"/>
        <v>#DIV/0!</v>
      </c>
      <c r="P5" s="4"/>
      <c r="Q5" s="4"/>
      <c r="R5" s="4"/>
      <c r="S5" s="4"/>
      <c r="T5" s="4"/>
      <c r="U5" t="e">
        <f t="shared" si="6"/>
        <v>#DIV/0!</v>
      </c>
      <c r="V5" t="e">
        <f t="shared" si="7"/>
        <v>#DIV/0!</v>
      </c>
    </row>
    <row r="6" spans="1:22" x14ac:dyDescent="0.25">
      <c r="A6" t="s">
        <v>52</v>
      </c>
      <c r="B6" s="9">
        <v>0.1</v>
      </c>
      <c r="D6">
        <f t="shared" si="1"/>
        <v>8500</v>
      </c>
      <c r="E6">
        <f t="shared" si="2"/>
        <v>0.23271056693257727</v>
      </c>
      <c r="F6" s="2">
        <v>12</v>
      </c>
      <c r="G6" s="4"/>
      <c r="H6" s="4"/>
      <c r="I6" s="4"/>
      <c r="J6" s="4"/>
      <c r="K6" s="4"/>
      <c r="L6" t="e">
        <f t="shared" si="3"/>
        <v>#DIV/0!</v>
      </c>
      <c r="M6" t="e">
        <f t="shared" si="0"/>
        <v>#DIV/0!</v>
      </c>
      <c r="N6" t="e">
        <f t="shared" si="4"/>
        <v>#DIV/0!</v>
      </c>
      <c r="O6" t="e">
        <f t="shared" si="5"/>
        <v>#DIV/0!</v>
      </c>
      <c r="P6" s="4"/>
      <c r="Q6" s="4"/>
      <c r="R6" s="4"/>
      <c r="S6" s="4"/>
      <c r="T6" s="4"/>
      <c r="U6" t="e">
        <f t="shared" si="6"/>
        <v>#DIV/0!</v>
      </c>
      <c r="V6" t="e">
        <f t="shared" si="7"/>
        <v>#DIV/0!</v>
      </c>
    </row>
    <row r="7" spans="1:22" x14ac:dyDescent="0.25">
      <c r="A7" t="s">
        <v>2</v>
      </c>
      <c r="B7">
        <v>4.5</v>
      </c>
      <c r="D7">
        <f t="shared" si="1"/>
        <v>8125</v>
      </c>
      <c r="E7">
        <f t="shared" si="2"/>
        <v>0.29088820866572157</v>
      </c>
      <c r="F7">
        <v>15</v>
      </c>
      <c r="H7" s="6"/>
      <c r="I7" s="6"/>
      <c r="J7" s="6"/>
      <c r="K7" s="6"/>
      <c r="L7" t="e">
        <f>AVERAGE(G7:K7)</f>
        <v>#DIV/0!</v>
      </c>
      <c r="M7" t="e">
        <f t="shared" si="0"/>
        <v>#DIV/0!</v>
      </c>
      <c r="N7" t="e">
        <f>_xlfn.STDEV.S(G7:K7)</f>
        <v>#DIV/0!</v>
      </c>
      <c r="O7" t="e">
        <f t="shared" si="5"/>
        <v>#DIV/0!</v>
      </c>
      <c r="Q7" s="6"/>
      <c r="R7" s="6"/>
      <c r="S7" s="6"/>
      <c r="T7" s="6"/>
      <c r="U7" t="e">
        <f>AVERAGE(P7:T7)</f>
        <v>#DIV/0!</v>
      </c>
      <c r="V7" t="e">
        <f>_xlfn.STDEV.S(P7:T7)</f>
        <v>#DIV/0!</v>
      </c>
    </row>
    <row r="8" spans="1:22" x14ac:dyDescent="0.25">
      <c r="A8" t="s">
        <v>1</v>
      </c>
      <c r="B8">
        <v>25</v>
      </c>
      <c r="D8">
        <f t="shared" si="1"/>
        <v>7750</v>
      </c>
      <c r="E8">
        <f t="shared" si="2"/>
        <v>0.3490658503988659</v>
      </c>
      <c r="F8" s="2">
        <v>18</v>
      </c>
      <c r="G8" s="6"/>
      <c r="H8" s="6"/>
      <c r="I8" s="6"/>
      <c r="J8" s="6"/>
      <c r="K8" s="6"/>
      <c r="L8" t="e">
        <f t="shared" si="3"/>
        <v>#DIV/0!</v>
      </c>
      <c r="M8" t="e">
        <f t="shared" si="0"/>
        <v>#DIV/0!</v>
      </c>
      <c r="N8" t="e">
        <f t="shared" si="4"/>
        <v>#DIV/0!</v>
      </c>
      <c r="O8" t="e">
        <f t="shared" si="5"/>
        <v>#DIV/0!</v>
      </c>
      <c r="P8" s="6"/>
      <c r="Q8" s="6"/>
      <c r="R8" s="6"/>
      <c r="S8" s="6"/>
      <c r="T8" s="6"/>
      <c r="U8" t="e">
        <f t="shared" si="6"/>
        <v>#DIV/0!</v>
      </c>
      <c r="V8" t="e">
        <f t="shared" si="7"/>
        <v>#DIV/0!</v>
      </c>
    </row>
    <row r="9" spans="1:22" x14ac:dyDescent="0.25">
      <c r="A9" t="s">
        <v>53</v>
      </c>
      <c r="B9">
        <v>2.5</v>
      </c>
      <c r="D9">
        <f t="shared" si="1"/>
        <v>7375</v>
      </c>
      <c r="E9">
        <f t="shared" si="2"/>
        <v>0.40724349213201022</v>
      </c>
      <c r="F9">
        <v>21</v>
      </c>
      <c r="G9" s="6"/>
      <c r="H9" s="6"/>
      <c r="I9" s="6"/>
      <c r="J9" s="6"/>
      <c r="K9" s="6"/>
      <c r="L9" t="e">
        <f t="shared" si="3"/>
        <v>#DIV/0!</v>
      </c>
      <c r="M9" t="e">
        <f t="shared" si="0"/>
        <v>#DIV/0!</v>
      </c>
      <c r="N9" t="e">
        <f t="shared" si="4"/>
        <v>#DIV/0!</v>
      </c>
      <c r="O9" t="e">
        <f t="shared" si="5"/>
        <v>#DIV/0!</v>
      </c>
      <c r="P9" s="6"/>
      <c r="Q9" s="6"/>
      <c r="R9" s="6"/>
      <c r="S9" s="6"/>
      <c r="T9" s="6"/>
      <c r="U9" t="e">
        <f t="shared" si="6"/>
        <v>#DIV/0!</v>
      </c>
      <c r="V9" t="e">
        <f t="shared" si="7"/>
        <v>#DIV/0!</v>
      </c>
    </row>
    <row r="10" spans="1:22" ht="15" customHeight="1" x14ac:dyDescent="0.25">
      <c r="A10" t="s">
        <v>54</v>
      </c>
      <c r="B10" s="14">
        <v>1</v>
      </c>
      <c r="D10">
        <f t="shared" si="1"/>
        <v>7000</v>
      </c>
      <c r="E10">
        <f t="shared" si="2"/>
        <v>0.46542113386515455</v>
      </c>
      <c r="F10" s="2">
        <v>24</v>
      </c>
      <c r="G10" s="6"/>
      <c r="H10" s="6"/>
      <c r="I10" s="6"/>
      <c r="J10" s="6"/>
      <c r="K10" s="6"/>
      <c r="L10" t="e">
        <f t="shared" si="3"/>
        <v>#DIV/0!</v>
      </c>
      <c r="M10" t="e">
        <f t="shared" si="0"/>
        <v>#DIV/0!</v>
      </c>
      <c r="N10" t="e">
        <f t="shared" si="4"/>
        <v>#DIV/0!</v>
      </c>
      <c r="O10" t="e">
        <f t="shared" si="5"/>
        <v>#DIV/0!</v>
      </c>
      <c r="P10" s="6"/>
      <c r="Q10" s="6"/>
      <c r="R10" s="6"/>
      <c r="S10" s="6"/>
      <c r="T10" s="6"/>
      <c r="U10" t="e">
        <f t="shared" si="6"/>
        <v>#DIV/0!</v>
      </c>
      <c r="V10" t="e">
        <f t="shared" si="7"/>
        <v>#DIV/0!</v>
      </c>
    </row>
    <row r="11" spans="1:22" x14ac:dyDescent="0.25">
      <c r="A11" t="s">
        <v>55</v>
      </c>
      <c r="B11" s="14">
        <v>3</v>
      </c>
      <c r="D11">
        <f t="shared" si="1"/>
        <v>6625</v>
      </c>
      <c r="E11">
        <f t="shared" si="2"/>
        <v>0.52359877559829893</v>
      </c>
      <c r="F11">
        <v>27</v>
      </c>
      <c r="G11" s="6"/>
      <c r="H11" s="6"/>
      <c r="I11" s="6"/>
      <c r="J11" s="6"/>
      <c r="K11" s="6"/>
      <c r="L11" t="e">
        <f>AVERAGE(G11:K11)</f>
        <v>#DIV/0!</v>
      </c>
      <c r="M11" t="e">
        <f t="shared" si="0"/>
        <v>#DIV/0!</v>
      </c>
      <c r="N11" t="e">
        <f>_xlfn.STDEV.S(G11:K11)</f>
        <v>#DIV/0!</v>
      </c>
      <c r="O11" t="e">
        <f t="shared" si="5"/>
        <v>#DIV/0!</v>
      </c>
      <c r="P11" s="6"/>
      <c r="Q11" s="6"/>
      <c r="R11" s="6"/>
      <c r="S11" s="6"/>
      <c r="T11" s="6"/>
      <c r="U11" t="e">
        <f t="shared" si="6"/>
        <v>#DIV/0!</v>
      </c>
      <c r="V11" t="e">
        <f t="shared" si="7"/>
        <v>#DIV/0!</v>
      </c>
    </row>
    <row r="12" spans="1:22" x14ac:dyDescent="0.25">
      <c r="A12" t="s">
        <v>56</v>
      </c>
      <c r="B12">
        <v>110</v>
      </c>
      <c r="D12">
        <f t="shared" si="1"/>
        <v>6250</v>
      </c>
      <c r="E12">
        <f t="shared" si="2"/>
        <v>0.58177641733144314</v>
      </c>
      <c r="F12" s="2">
        <v>30</v>
      </c>
      <c r="H12" s="12"/>
      <c r="I12" s="12"/>
      <c r="J12" s="12"/>
      <c r="K12" s="12"/>
      <c r="L12" t="e">
        <f>AVERAGE(G12:K12)</f>
        <v>#DIV/0!</v>
      </c>
      <c r="M12" t="e">
        <f t="shared" si="0"/>
        <v>#DIV/0!</v>
      </c>
      <c r="N12" t="e">
        <f>_xlfn.STDEV.S(G12:K12)</f>
        <v>#DIV/0!</v>
      </c>
      <c r="O12" t="e">
        <f t="shared" si="5"/>
        <v>#DIV/0!</v>
      </c>
      <c r="Q12" s="12"/>
      <c r="R12" s="12"/>
      <c r="S12" s="12"/>
      <c r="T12" s="12"/>
      <c r="U12" t="e">
        <f>AVERAGE(P12:T12)</f>
        <v>#DIV/0!</v>
      </c>
      <c r="V12" t="e">
        <f>_xlfn.STDEV.S(P12:T12)</f>
        <v>#DIV/0!</v>
      </c>
    </row>
    <row r="13" spans="1:22" x14ac:dyDescent="0.25">
      <c r="D13">
        <f t="shared" si="1"/>
        <v>6125</v>
      </c>
      <c r="E13">
        <f t="shared" si="2"/>
        <v>0.60116896457582458</v>
      </c>
      <c r="F13" s="2">
        <v>31</v>
      </c>
      <c r="G13" s="12"/>
      <c r="H13" s="12"/>
      <c r="I13" s="12"/>
      <c r="J13" s="12"/>
      <c r="K13" s="12"/>
      <c r="L13" t="e">
        <f>AVERAGE(G13:K13)</f>
        <v>#DIV/0!</v>
      </c>
      <c r="M13" t="e">
        <f t="shared" si="0"/>
        <v>#DIV/0!</v>
      </c>
      <c r="N13" t="e">
        <f>_xlfn.STDEV.S(G13:K13)</f>
        <v>#DIV/0!</v>
      </c>
      <c r="O13" t="e">
        <f t="shared" si="5"/>
        <v>#DIV/0!</v>
      </c>
      <c r="P13" s="12"/>
      <c r="Q13" s="12"/>
      <c r="R13" s="12"/>
      <c r="S13" s="12"/>
      <c r="T13" s="12"/>
      <c r="U13" t="e">
        <f t="shared" si="6"/>
        <v>#DIV/0!</v>
      </c>
      <c r="V13" t="e">
        <f t="shared" si="7"/>
        <v>#DIV/0!</v>
      </c>
    </row>
    <row r="14" spans="1:22" x14ac:dyDescent="0.25">
      <c r="A14" t="s">
        <v>0</v>
      </c>
      <c r="B14">
        <f>B15/B5^3</f>
        <v>2.9629629629629628</v>
      </c>
      <c r="D14">
        <f t="shared" si="1"/>
        <v>6000</v>
      </c>
      <c r="E14">
        <f t="shared" si="2"/>
        <v>0.62056151182020602</v>
      </c>
      <c r="F14" s="2">
        <v>32</v>
      </c>
      <c r="G14" s="12"/>
      <c r="H14" s="12"/>
      <c r="I14" s="12"/>
      <c r="J14" s="12"/>
      <c r="K14" s="12"/>
      <c r="L14" t="e">
        <f>AVERAGE(G14:K14)</f>
        <v>#DIV/0!</v>
      </c>
      <c r="M14" t="e">
        <f t="shared" si="0"/>
        <v>#DIV/0!</v>
      </c>
      <c r="N14" t="e">
        <f>_xlfn.STDEV.S(G14:K14)</f>
        <v>#DIV/0!</v>
      </c>
      <c r="O14" t="e">
        <f t="shared" si="5"/>
        <v>#DIV/0!</v>
      </c>
      <c r="P14" s="12"/>
      <c r="Q14" s="12"/>
      <c r="R14" s="12"/>
      <c r="S14" s="12"/>
      <c r="T14" s="12"/>
      <c r="U14" t="e">
        <f t="shared" si="6"/>
        <v>#DIV/0!</v>
      </c>
      <c r="V14" t="e">
        <f t="shared" si="7"/>
        <v>#DIV/0!</v>
      </c>
    </row>
    <row r="15" spans="1:22" x14ac:dyDescent="0.25">
      <c r="A15" t="s">
        <v>33</v>
      </c>
      <c r="B15">
        <v>10000</v>
      </c>
      <c r="D15">
        <f t="shared" si="1"/>
        <v>5875</v>
      </c>
      <c r="E15">
        <f t="shared" si="2"/>
        <v>0.63995405906458758</v>
      </c>
      <c r="F15">
        <v>33</v>
      </c>
      <c r="G15" s="12"/>
      <c r="H15" s="12"/>
      <c r="I15" s="12"/>
      <c r="J15" s="12"/>
      <c r="K15" s="12"/>
      <c r="L15" t="e">
        <f>AVERAGE(G15:K15)</f>
        <v>#DIV/0!</v>
      </c>
      <c r="M15" t="e">
        <f t="shared" si="0"/>
        <v>#DIV/0!</v>
      </c>
      <c r="N15" t="e">
        <f>_xlfn.STDEV.S(G15:K15)</f>
        <v>#DIV/0!</v>
      </c>
      <c r="O15" t="e">
        <f t="shared" si="5"/>
        <v>#DIV/0!</v>
      </c>
      <c r="P15" s="12"/>
      <c r="Q15" s="12"/>
      <c r="R15" s="12"/>
      <c r="S15" s="12"/>
      <c r="T15" s="12"/>
      <c r="U15" t="e">
        <f>AVERAGE(P15:S15)</f>
        <v>#DIV/0!</v>
      </c>
      <c r="V15" t="e">
        <f>_xlfn.STDEV.S(P15:S15)</f>
        <v>#DIV/0!</v>
      </c>
    </row>
    <row r="16" spans="1:22" x14ac:dyDescent="0.25">
      <c r="D16">
        <f t="shared" si="1"/>
        <v>5750</v>
      </c>
      <c r="E16">
        <f t="shared" si="2"/>
        <v>0.65934660630896891</v>
      </c>
      <c r="F16">
        <v>34</v>
      </c>
      <c r="G16" s="12"/>
      <c r="H16" s="12"/>
      <c r="I16" s="12"/>
      <c r="J16" s="12"/>
      <c r="K16" s="12"/>
      <c r="L16" t="e">
        <f>AVERAGE(G16:K16)</f>
        <v>#DIV/0!</v>
      </c>
      <c r="M16" t="e">
        <f t="shared" si="0"/>
        <v>#DIV/0!</v>
      </c>
      <c r="N16" t="e">
        <f>_xlfn.STDEV.S(G16:K16)</f>
        <v>#DIV/0!</v>
      </c>
      <c r="O16" t="e">
        <f t="shared" si="5"/>
        <v>#DIV/0!</v>
      </c>
      <c r="P16" s="12"/>
      <c r="Q16" s="12"/>
      <c r="R16" s="12"/>
      <c r="S16" s="12"/>
      <c r="T16" s="12"/>
      <c r="U16" t="e">
        <f>AVERAGE(P16:S16)</f>
        <v>#DIV/0!</v>
      </c>
      <c r="V16" t="e">
        <f>_xlfn.STDEV.S(P16:S16)</f>
        <v>#DIV/0!</v>
      </c>
    </row>
    <row r="17" spans="4:22" x14ac:dyDescent="0.25">
      <c r="D17">
        <f t="shared" si="1"/>
        <v>5625</v>
      </c>
      <c r="E17">
        <f t="shared" si="2"/>
        <v>0.67873915355335046</v>
      </c>
      <c r="F17">
        <v>35</v>
      </c>
      <c r="H17" s="10"/>
      <c r="I17" s="10"/>
      <c r="J17" s="10"/>
      <c r="K17" s="10"/>
      <c r="L17" t="e">
        <f>AVERAGE(G17:K17)</f>
        <v>#DIV/0!</v>
      </c>
      <c r="M17" t="e">
        <f t="shared" si="0"/>
        <v>#DIV/0!</v>
      </c>
      <c r="N17" t="e">
        <f>_xlfn.STDEV.S(G17:K17)</f>
        <v>#DIV/0!</v>
      </c>
      <c r="O17" t="e">
        <f t="shared" si="5"/>
        <v>#DIV/0!</v>
      </c>
      <c r="Q17" s="10"/>
      <c r="R17" s="10"/>
      <c r="S17" s="10"/>
      <c r="T17" s="10"/>
      <c r="U17" t="e">
        <f>AVERAGE(P17:T17)</f>
        <v>#DIV/0!</v>
      </c>
      <c r="V17" t="e">
        <f>_xlfn.STDEV.S(P17:T17)</f>
        <v>#DIV/0!</v>
      </c>
    </row>
    <row r="18" spans="4:22" x14ac:dyDescent="0.25">
      <c r="D18">
        <f t="shared" si="1"/>
        <v>5500</v>
      </c>
      <c r="E18">
        <f t="shared" si="2"/>
        <v>0.69813170079773179</v>
      </c>
      <c r="F18" s="2">
        <v>36</v>
      </c>
      <c r="H18" s="10"/>
      <c r="I18" s="10"/>
      <c r="J18" s="10"/>
      <c r="K18" s="10"/>
      <c r="L18" t="e">
        <f>AVERAGE(G18:K18)</f>
        <v>#DIV/0!</v>
      </c>
      <c r="M18" t="e">
        <f t="shared" si="0"/>
        <v>#DIV/0!</v>
      </c>
      <c r="N18" t="e">
        <f>_xlfn.STDEV.S(G18:K18)</f>
        <v>#DIV/0!</v>
      </c>
      <c r="O18" t="e">
        <f t="shared" si="5"/>
        <v>#DIV/0!</v>
      </c>
      <c r="Q18" s="10"/>
      <c r="R18" s="10"/>
      <c r="S18" s="10"/>
      <c r="T18" s="10"/>
      <c r="U18" t="e">
        <f>AVERAGE(P18:T18)</f>
        <v>#DIV/0!</v>
      </c>
      <c r="V18" t="e">
        <f>_xlfn.STDEV.S(P18:T18)</f>
        <v>#DIV/0!</v>
      </c>
    </row>
    <row r="19" spans="4:22" x14ac:dyDescent="0.25">
      <c r="D19">
        <f t="shared" si="1"/>
        <v>5375</v>
      </c>
      <c r="E19">
        <f t="shared" si="2"/>
        <v>0.71752424804211334</v>
      </c>
      <c r="F19" s="2">
        <v>37</v>
      </c>
      <c r="G19" s="10"/>
      <c r="H19" s="10"/>
      <c r="I19" s="10"/>
      <c r="J19" s="10"/>
      <c r="K19" s="10"/>
      <c r="L19" t="e">
        <f t="shared" si="3"/>
        <v>#DIV/0!</v>
      </c>
      <c r="M19" t="e">
        <f t="shared" si="0"/>
        <v>#DIV/0!</v>
      </c>
      <c r="N19" t="e">
        <f t="shared" si="4"/>
        <v>#DIV/0!</v>
      </c>
      <c r="O19" t="e">
        <f t="shared" si="5"/>
        <v>#DIV/0!</v>
      </c>
      <c r="P19" s="10"/>
      <c r="Q19" s="10"/>
      <c r="R19" s="10"/>
      <c r="S19" s="10"/>
      <c r="T19" s="10"/>
      <c r="U19" t="e">
        <f>AVERAGE(P19:T19)</f>
        <v>#DIV/0!</v>
      </c>
      <c r="V19" t="e">
        <f>_xlfn.STDEV.S(P19:T19)</f>
        <v>#DIV/0!</v>
      </c>
    </row>
    <row r="20" spans="4:22" x14ac:dyDescent="0.25">
      <c r="D20">
        <f t="shared" si="1"/>
        <v>5250</v>
      </c>
      <c r="E20">
        <f t="shared" si="2"/>
        <v>0.73691679528649467</v>
      </c>
      <c r="F20" s="2">
        <v>38</v>
      </c>
      <c r="G20" s="10"/>
      <c r="H20" s="10"/>
      <c r="I20" s="10"/>
      <c r="J20" s="10"/>
      <c r="K20" s="10"/>
      <c r="L20" t="e">
        <f t="shared" si="3"/>
        <v>#DIV/0!</v>
      </c>
      <c r="M20" t="e">
        <f t="shared" si="0"/>
        <v>#DIV/0!</v>
      </c>
      <c r="N20" t="e">
        <f t="shared" si="4"/>
        <v>#DIV/0!</v>
      </c>
      <c r="O20" t="e">
        <f t="shared" si="5"/>
        <v>#DIV/0!</v>
      </c>
      <c r="P20" s="10"/>
      <c r="Q20" s="10"/>
      <c r="R20" s="10"/>
      <c r="S20" s="10"/>
      <c r="T20" s="10"/>
      <c r="U20" t="e">
        <f>AVERAGE(P20:T20)</f>
        <v>#DIV/0!</v>
      </c>
      <c r="V20" t="e">
        <f>_xlfn.STDEV.S(P20:T20)</f>
        <v>#DIV/0!</v>
      </c>
    </row>
    <row r="21" spans="4:22" x14ac:dyDescent="0.25">
      <c r="D21">
        <f t="shared" si="1"/>
        <v>5125</v>
      </c>
      <c r="E21">
        <f>4/3*PI()*$B$9^3*F21/$B$5^3</f>
        <v>0.75630934253087612</v>
      </c>
      <c r="F21">
        <v>39</v>
      </c>
      <c r="G21" s="10"/>
      <c r="H21" s="10"/>
      <c r="I21" s="10"/>
      <c r="J21" s="10"/>
      <c r="K21" s="10"/>
      <c r="L21" t="e">
        <f t="shared" si="3"/>
        <v>#DIV/0!</v>
      </c>
      <c r="M21" t="e">
        <f t="shared" si="0"/>
        <v>#DIV/0!</v>
      </c>
      <c r="N21" t="e">
        <f t="shared" si="4"/>
        <v>#DIV/0!</v>
      </c>
      <c r="O21" t="e">
        <f t="shared" si="5"/>
        <v>#DIV/0!</v>
      </c>
      <c r="P21" s="10"/>
      <c r="Q21" s="10"/>
      <c r="R21" s="10"/>
      <c r="S21" s="10"/>
      <c r="T21" s="10"/>
      <c r="U21" t="e">
        <f>AVERAGE(P21:T21)</f>
        <v>#DIV/0!</v>
      </c>
      <c r="V21" t="e">
        <f>_xlfn.STDEV.S(P21:T21)</f>
        <v>#DIV/0!</v>
      </c>
    </row>
    <row r="22" spans="4:22" x14ac:dyDescent="0.25">
      <c r="D22">
        <f t="shared" si="1"/>
        <v>5000</v>
      </c>
      <c r="E22">
        <f t="shared" si="2"/>
        <v>0.77570188977525756</v>
      </c>
      <c r="F22" s="2">
        <v>40</v>
      </c>
      <c r="G22" s="2"/>
      <c r="H22" s="2"/>
      <c r="I22" s="2"/>
      <c r="J22" s="2"/>
      <c r="K22" s="2"/>
      <c r="L22" t="e">
        <f t="shared" si="3"/>
        <v>#DIV/0!</v>
      </c>
      <c r="M22" t="e">
        <f t="shared" si="0"/>
        <v>#DIV/0!</v>
      </c>
      <c r="N22" t="e">
        <f t="shared" si="4"/>
        <v>#DIV/0!</v>
      </c>
      <c r="O22" t="e">
        <f t="shared" si="5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1"/>
        <v>4875</v>
      </c>
      <c r="E23">
        <f t="shared" si="2"/>
        <v>0.795094437019639</v>
      </c>
      <c r="F23">
        <v>41</v>
      </c>
      <c r="G23" s="2"/>
      <c r="H23" s="2"/>
      <c r="I23" s="2"/>
      <c r="J23" s="2"/>
      <c r="K23" s="2"/>
      <c r="L23" t="e">
        <f t="shared" si="3"/>
        <v>#DIV/0!</v>
      </c>
      <c r="M23" t="e">
        <f t="shared" si="0"/>
        <v>#DIV/0!</v>
      </c>
      <c r="N23" t="e">
        <f t="shared" si="4"/>
        <v>#DIV/0!</v>
      </c>
      <c r="O23" t="e">
        <f t="shared" si="5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1"/>
        <v>4750</v>
      </c>
      <c r="E24">
        <f t="shared" si="2"/>
        <v>0.81448698426402044</v>
      </c>
      <c r="F24" s="2">
        <v>42</v>
      </c>
      <c r="G24" s="2"/>
      <c r="H24" s="2"/>
      <c r="I24" s="2"/>
      <c r="J24" s="2"/>
      <c r="K24" s="2"/>
      <c r="L24" t="e">
        <f t="shared" si="3"/>
        <v>#DIV/0!</v>
      </c>
      <c r="M24" t="e">
        <f t="shared" si="0"/>
        <v>#DIV/0!</v>
      </c>
      <c r="N24" t="e">
        <f t="shared" si="4"/>
        <v>#DIV/0!</v>
      </c>
      <c r="O24" t="e">
        <f t="shared" si="5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1"/>
        <v>4625</v>
      </c>
      <c r="E25">
        <f t="shared" si="2"/>
        <v>0.83387953150840188</v>
      </c>
      <c r="F25" s="2">
        <v>43</v>
      </c>
      <c r="G25" s="2"/>
      <c r="H25" s="2"/>
      <c r="I25" s="2"/>
      <c r="J25" s="2"/>
      <c r="K25" s="2"/>
      <c r="L25" t="e">
        <f t="shared" si="3"/>
        <v>#DIV/0!</v>
      </c>
      <c r="M25" t="e">
        <f t="shared" si="0"/>
        <v>#DIV/0!</v>
      </c>
      <c r="N25" t="e">
        <f t="shared" si="4"/>
        <v>#DIV/0!</v>
      </c>
      <c r="O25" t="e">
        <f t="shared" si="5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1"/>
        <v>4500</v>
      </c>
      <c r="E26">
        <f t="shared" si="2"/>
        <v>0.85327207875278333</v>
      </c>
      <c r="F26" s="2">
        <v>44</v>
      </c>
      <c r="G26" s="2"/>
      <c r="H26" s="2"/>
      <c r="I26" s="2"/>
      <c r="J26" s="2"/>
      <c r="K26" s="2"/>
      <c r="L26" t="e">
        <f t="shared" si="3"/>
        <v>#DIV/0!</v>
      </c>
      <c r="M26" t="e">
        <f t="shared" si="0"/>
        <v>#DIV/0!</v>
      </c>
      <c r="N26" t="e">
        <f t="shared" si="4"/>
        <v>#DIV/0!</v>
      </c>
      <c r="O26" t="e">
        <f t="shared" si="5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1"/>
        <v>4375</v>
      </c>
      <c r="E27">
        <f t="shared" si="2"/>
        <v>0.87266462599716477</v>
      </c>
      <c r="F27" s="2">
        <v>45</v>
      </c>
      <c r="G27" s="2"/>
      <c r="H27" s="2"/>
      <c r="I27" s="2"/>
      <c r="J27" s="2"/>
      <c r="K27" s="2"/>
      <c r="L27" t="e">
        <f t="shared" si="3"/>
        <v>#DIV/0!</v>
      </c>
      <c r="M27" t="e">
        <f t="shared" si="0"/>
        <v>#DIV/0!</v>
      </c>
      <c r="N27" t="e">
        <f t="shared" si="4"/>
        <v>#DIV/0!</v>
      </c>
      <c r="O27" t="e">
        <f t="shared" si="5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1"/>
        <v>4250</v>
      </c>
      <c r="E28">
        <f t="shared" si="2"/>
        <v>0.8920571732415461</v>
      </c>
      <c r="F28" s="2">
        <v>46</v>
      </c>
      <c r="G28" s="2"/>
      <c r="H28" s="2"/>
      <c r="I28" s="2"/>
      <c r="J28" s="2"/>
      <c r="K28" s="2"/>
      <c r="L28" t="e">
        <f t="shared" si="3"/>
        <v>#DIV/0!</v>
      </c>
      <c r="M28" t="e">
        <f t="shared" si="0"/>
        <v>#DIV/0!</v>
      </c>
      <c r="N28" t="e">
        <f t="shared" si="4"/>
        <v>#DIV/0!</v>
      </c>
      <c r="O28" t="e">
        <f t="shared" si="5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1"/>
        <v>4125</v>
      </c>
      <c r="E29">
        <f t="shared" si="2"/>
        <v>0.91144972048592765</v>
      </c>
      <c r="F29" s="2">
        <v>47</v>
      </c>
      <c r="G29" s="2"/>
      <c r="H29" s="2"/>
      <c r="I29" s="2"/>
      <c r="J29" s="2"/>
      <c r="K29" s="2"/>
      <c r="L29" t="e">
        <f t="shared" si="3"/>
        <v>#DIV/0!</v>
      </c>
      <c r="M29" t="e">
        <f t="shared" si="0"/>
        <v>#DIV/0!</v>
      </c>
      <c r="N29" t="e">
        <f t="shared" si="4"/>
        <v>#DIV/0!</v>
      </c>
      <c r="O29" t="e">
        <f t="shared" si="5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1"/>
        <v>4000</v>
      </c>
      <c r="E30">
        <f t="shared" si="2"/>
        <v>0.93084226773030909</v>
      </c>
      <c r="F30" s="2">
        <v>48</v>
      </c>
      <c r="G30" s="2"/>
      <c r="H30" s="2"/>
      <c r="I30" s="2"/>
      <c r="J30" s="2"/>
      <c r="K30" s="2"/>
      <c r="L30" t="e">
        <f t="shared" si="3"/>
        <v>#DIV/0!</v>
      </c>
      <c r="M30" t="e">
        <f t="shared" si="0"/>
        <v>#DIV/0!</v>
      </c>
      <c r="N30" t="e">
        <f t="shared" si="4"/>
        <v>#DIV/0!</v>
      </c>
      <c r="O30" t="e">
        <f t="shared" si="5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1"/>
        <v>3875</v>
      </c>
      <c r="E31">
        <f t="shared" si="2"/>
        <v>0.95023481497469053</v>
      </c>
      <c r="F31" s="2">
        <v>49</v>
      </c>
      <c r="I31" s="2"/>
      <c r="L31" t="e">
        <f t="shared" si="3"/>
        <v>#DIV/0!</v>
      </c>
      <c r="M31" t="e">
        <f t="shared" si="0"/>
        <v>#DIV/0!</v>
      </c>
      <c r="N31" t="e">
        <f t="shared" si="4"/>
        <v>#DIV/0!</v>
      </c>
      <c r="O31" t="e">
        <f t="shared" si="5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1"/>
        <v>3750</v>
      </c>
      <c r="E32">
        <f t="shared" si="2"/>
        <v>0.96962736221907198</v>
      </c>
      <c r="F32" s="2">
        <v>50</v>
      </c>
      <c r="L32" t="e">
        <f t="shared" si="3"/>
        <v>#DIV/0!</v>
      </c>
      <c r="M32" t="e">
        <f t="shared" si="0"/>
        <v>#DIV/0!</v>
      </c>
      <c r="N32" t="e">
        <f t="shared" si="4"/>
        <v>#DIV/0!</v>
      </c>
      <c r="O32" t="e">
        <f t="shared" si="5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1"/>
        <v>3625</v>
      </c>
      <c r="E33">
        <f t="shared" si="2"/>
        <v>0.98901990946345342</v>
      </c>
      <c r="F33" s="2">
        <v>51</v>
      </c>
      <c r="L33" t="e">
        <f t="shared" si="3"/>
        <v>#DIV/0!</v>
      </c>
      <c r="M33" t="e">
        <f t="shared" si="0"/>
        <v>#DIV/0!</v>
      </c>
      <c r="N33" t="e">
        <f t="shared" si="4"/>
        <v>#DIV/0!</v>
      </c>
      <c r="O33" t="e">
        <f t="shared" si="5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1"/>
        <v>3500</v>
      </c>
      <c r="E34">
        <f t="shared" si="2"/>
        <v>1.008412456707835</v>
      </c>
      <c r="F34" s="2">
        <v>52</v>
      </c>
      <c r="L34" t="e">
        <f t="shared" si="3"/>
        <v>#DIV/0!</v>
      </c>
      <c r="M34" t="e">
        <f t="shared" si="0"/>
        <v>#DIV/0!</v>
      </c>
      <c r="N34" t="e">
        <f t="shared" si="4"/>
        <v>#DIV/0!</v>
      </c>
      <c r="O34" t="e">
        <f t="shared" si="5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1"/>
        <v>3375</v>
      </c>
      <c r="E35">
        <f t="shared" si="2"/>
        <v>1.0278050039522162</v>
      </c>
      <c r="F35" s="2">
        <v>53</v>
      </c>
      <c r="L35" t="e">
        <f t="shared" si="3"/>
        <v>#DIV/0!</v>
      </c>
      <c r="M35" t="e">
        <f t="shared" si="0"/>
        <v>#DIV/0!</v>
      </c>
      <c r="N35" t="e">
        <f t="shared" si="4"/>
        <v>#DIV/0!</v>
      </c>
      <c r="O35" t="e">
        <f t="shared" si="5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H39" s="4"/>
      <c r="I39" s="4"/>
      <c r="J39" s="4"/>
      <c r="K39" s="4"/>
      <c r="L39" t="e">
        <f>AVERAGE(G39:K39)</f>
        <v>#DIV/0!</v>
      </c>
      <c r="M39" t="e">
        <f>_xlfn.STDEV.S(G39:K39)</f>
        <v>#DIV/0!</v>
      </c>
      <c r="Q39" s="4"/>
      <c r="R39" s="4"/>
      <c r="S39" s="4"/>
      <c r="T39" s="4"/>
      <c r="U39" t="e">
        <f>AVERAGE(P39:T39)</f>
        <v>#DIV/0!</v>
      </c>
      <c r="V39" t="e">
        <f>_xlfn.STDEV.S(P39:T39)</f>
        <v>#DIV/0!</v>
      </c>
      <c r="Z39" s="7">
        <f>E2</f>
        <v>0</v>
      </c>
      <c r="AA39" t="e">
        <f>M2</f>
        <v>#DIV/0!</v>
      </c>
      <c r="AB39">
        <f t="shared" ref="AB39:AB58" si="10">(1-Z39/$AG$52)^(-2)*(1-$AG$53*Z39/$AG$52+$AG$54*(Z39/$AG$52)^2)</f>
        <v>1</v>
      </c>
      <c r="AC39">
        <f t="shared" ref="AC39:AC58" si="11">1+2.5*Z39+6.2*Z39^2</f>
        <v>1</v>
      </c>
    </row>
    <row r="40" spans="4:29" x14ac:dyDescent="0.25">
      <c r="D40">
        <f t="shared" ref="D40:D72" si="12">$B$15-($B$9/0.5)^3*F40</f>
        <v>9625</v>
      </c>
      <c r="E40">
        <f t="shared" ref="E40:E72" si="13">4/3*PI()*$B$9^3*F40/$B$5^3</f>
        <v>5.8177641733144318E-2</v>
      </c>
      <c r="F40" s="2">
        <v>3</v>
      </c>
      <c r="G40" s="4"/>
      <c r="H40" s="4"/>
      <c r="I40" s="4"/>
      <c r="J40" s="4"/>
      <c r="K40" s="4"/>
      <c r="L40" t="e">
        <f t="shared" ref="L39:L51" si="14">AVERAGE(G40:K40)</f>
        <v>#DIV/0!</v>
      </c>
      <c r="M40" t="e">
        <f t="shared" ref="M39:M51" si="15">_xlfn.STDEV.S(G40:K40)</f>
        <v>#DIV/0!</v>
      </c>
      <c r="P40" s="4"/>
      <c r="Q40" s="4"/>
      <c r="R40" s="4"/>
      <c r="S40" s="4"/>
      <c r="T40" s="4"/>
      <c r="U40" t="e">
        <f t="shared" ref="U39:U51" si="16">AVERAGE(P40:T40)</f>
        <v>#DIV/0!</v>
      </c>
      <c r="V40" t="e">
        <f t="shared" ref="V39:V51" si="17">_xlfn.STDEV.S(P40:T40)</f>
        <v>#DIV/0!</v>
      </c>
      <c r="Z40" s="7">
        <f t="shared" ref="Z40:Z58" si="18">E3</f>
        <v>5.8177641733144318E-2</v>
      </c>
      <c r="AA40" t="e">
        <f t="shared" ref="AA40:AA58" si="19">M3</f>
        <v>#DIV/0!</v>
      </c>
      <c r="AB40">
        <f t="shared" si="10"/>
        <v>1.1301963815957592</v>
      </c>
      <c r="AC40">
        <f t="shared" si="11"/>
        <v>1.1664288599181674</v>
      </c>
    </row>
    <row r="41" spans="4:29" x14ac:dyDescent="0.25">
      <c r="D41">
        <f t="shared" si="12"/>
        <v>9250</v>
      </c>
      <c r="E41">
        <f t="shared" si="13"/>
        <v>0.11635528346628864</v>
      </c>
      <c r="F41" s="2">
        <v>6</v>
      </c>
      <c r="G41" s="4"/>
      <c r="H41" s="4"/>
      <c r="I41" s="4"/>
      <c r="J41" s="4"/>
      <c r="K41" s="4"/>
      <c r="L41" t="e">
        <f t="shared" si="14"/>
        <v>#DIV/0!</v>
      </c>
      <c r="M41" t="e">
        <f t="shared" si="15"/>
        <v>#DIV/0!</v>
      </c>
      <c r="P41" s="4"/>
      <c r="Q41" s="4"/>
      <c r="R41" s="4"/>
      <c r="S41" s="4"/>
      <c r="T41" s="4"/>
      <c r="U41" t="e">
        <f t="shared" si="16"/>
        <v>#DIV/0!</v>
      </c>
      <c r="V41" t="e">
        <f t="shared" si="17"/>
        <v>#DIV/0!</v>
      </c>
      <c r="Z41" s="7">
        <f t="shared" si="18"/>
        <v>0.11635528346628864</v>
      </c>
      <c r="AA41" t="e">
        <f t="shared" si="19"/>
        <v>#DIV/0!</v>
      </c>
      <c r="AB41">
        <f t="shared" si="10"/>
        <v>1.2968056048780625</v>
      </c>
      <c r="AC41">
        <f t="shared" si="11"/>
        <v>1.374827231006948</v>
      </c>
    </row>
    <row r="42" spans="4:29" x14ac:dyDescent="0.25">
      <c r="D42">
        <f t="shared" si="12"/>
        <v>8875</v>
      </c>
      <c r="E42">
        <f t="shared" si="13"/>
        <v>0.17453292519943295</v>
      </c>
      <c r="F42">
        <v>9</v>
      </c>
      <c r="G42" s="4"/>
      <c r="H42" s="4"/>
      <c r="I42" s="4"/>
      <c r="J42" s="4"/>
      <c r="K42" s="4"/>
      <c r="L42" t="e">
        <f t="shared" si="14"/>
        <v>#DIV/0!</v>
      </c>
      <c r="M42" t="e">
        <f t="shared" si="15"/>
        <v>#DIV/0!</v>
      </c>
      <c r="P42" s="4"/>
      <c r="Q42" s="4"/>
      <c r="R42" s="4"/>
      <c r="S42" s="4"/>
      <c r="T42" s="4"/>
      <c r="U42" t="e">
        <f t="shared" si="16"/>
        <v>#DIV/0!</v>
      </c>
      <c r="V42" t="e">
        <f t="shared" si="17"/>
        <v>#DIV/0!</v>
      </c>
      <c r="Z42" s="7">
        <f t="shared" si="18"/>
        <v>0.17453292519943295</v>
      </c>
      <c r="AA42" t="e">
        <f t="shared" si="19"/>
        <v>#DIV/0!</v>
      </c>
      <c r="AB42">
        <f t="shared" si="10"/>
        <v>1.5142547569378868</v>
      </c>
      <c r="AC42">
        <f t="shared" si="11"/>
        <v>1.6251951132663416</v>
      </c>
    </row>
    <row r="43" spans="4:29" x14ac:dyDescent="0.25">
      <c r="D43">
        <f t="shared" si="12"/>
        <v>8500</v>
      </c>
      <c r="E43">
        <f t="shared" si="13"/>
        <v>0.23271056693257727</v>
      </c>
      <c r="F43" s="2">
        <v>12</v>
      </c>
      <c r="G43" s="4"/>
      <c r="H43" s="4"/>
      <c r="I43" s="4"/>
      <c r="J43" s="4"/>
      <c r="K43" s="4"/>
      <c r="L43" t="e">
        <f t="shared" si="14"/>
        <v>#DIV/0!</v>
      </c>
      <c r="M43" t="e">
        <f t="shared" si="15"/>
        <v>#DIV/0!</v>
      </c>
      <c r="P43" s="4"/>
      <c r="Q43" s="4"/>
      <c r="R43" s="4"/>
      <c r="S43" s="4"/>
      <c r="T43" s="4"/>
      <c r="U43" t="e">
        <f t="shared" si="16"/>
        <v>#DIV/0!</v>
      </c>
      <c r="V43" t="e">
        <f t="shared" si="17"/>
        <v>#DIV/0!</v>
      </c>
      <c r="Z43" s="7">
        <f t="shared" si="18"/>
        <v>0.23271056693257727</v>
      </c>
      <c r="AA43" t="e">
        <f t="shared" si="19"/>
        <v>#DIV/0!</v>
      </c>
      <c r="AB43">
        <f t="shared" si="10"/>
        <v>1.8047789123200189</v>
      </c>
      <c r="AC43">
        <f t="shared" si="11"/>
        <v>1.9175325066963487</v>
      </c>
    </row>
    <row r="44" spans="4:29" x14ac:dyDescent="0.25">
      <c r="D44">
        <f t="shared" si="12"/>
        <v>8125</v>
      </c>
      <c r="E44">
        <f t="shared" si="13"/>
        <v>0.29088820866572157</v>
      </c>
      <c r="F44">
        <v>15</v>
      </c>
      <c r="H44" s="6"/>
      <c r="I44" s="6"/>
      <c r="J44" s="6"/>
      <c r="K44" s="6"/>
      <c r="L44" t="e">
        <f>AVERAGE(G44:K44)</f>
        <v>#DIV/0!</v>
      </c>
      <c r="M44" t="e">
        <f>_xlfn.STDEV.S(G44:K44)</f>
        <v>#DIV/0!</v>
      </c>
      <c r="Q44" s="6"/>
      <c r="R44" s="6"/>
      <c r="S44" s="6"/>
      <c r="T44" s="6"/>
      <c r="U44" t="e">
        <f>AVERAGE(P44:T44)</f>
        <v>#DIV/0!</v>
      </c>
      <c r="V44" t="e">
        <f>_xlfn.STDEV.S(P44:T44)</f>
        <v>#DIV/0!</v>
      </c>
      <c r="Z44" s="7">
        <f t="shared" si="18"/>
        <v>0.29088820866572157</v>
      </c>
      <c r="AA44" t="e">
        <f t="shared" si="19"/>
        <v>#DIV/0!</v>
      </c>
      <c r="AB44">
        <f t="shared" si="10"/>
        <v>2.2040577276798419</v>
      </c>
      <c r="AC44">
        <f t="shared" si="11"/>
        <v>2.2518394112969689</v>
      </c>
    </row>
    <row r="45" spans="4:29" x14ac:dyDescent="0.25">
      <c r="D45">
        <f t="shared" si="12"/>
        <v>7750</v>
      </c>
      <c r="E45">
        <f t="shared" si="13"/>
        <v>0.3490658503988659</v>
      </c>
      <c r="F45" s="2">
        <v>18</v>
      </c>
      <c r="G45" s="6"/>
      <c r="H45" s="6"/>
      <c r="I45" s="6"/>
      <c r="J45" s="6"/>
      <c r="K45" s="6"/>
      <c r="L45" t="e">
        <f t="shared" si="14"/>
        <v>#DIV/0!</v>
      </c>
      <c r="M45" t="e">
        <f t="shared" si="15"/>
        <v>#DIV/0!</v>
      </c>
      <c r="P45" s="6"/>
      <c r="Q45" s="6"/>
      <c r="R45" s="6"/>
      <c r="S45" s="6"/>
      <c r="T45" s="6"/>
      <c r="U45" t="e">
        <f t="shared" si="16"/>
        <v>#DIV/0!</v>
      </c>
      <c r="V45" t="e">
        <f t="shared" si="17"/>
        <v>#DIV/0!</v>
      </c>
      <c r="Z45" s="7">
        <f t="shared" si="18"/>
        <v>0.3490658503988659</v>
      </c>
      <c r="AA45" t="e">
        <f t="shared" si="19"/>
        <v>#DIV/0!</v>
      </c>
      <c r="AB45">
        <f t="shared" si="10"/>
        <v>2.7722156945471781</v>
      </c>
      <c r="AC45">
        <f t="shared" si="11"/>
        <v>2.6281158270682017</v>
      </c>
    </row>
    <row r="46" spans="4:29" x14ac:dyDescent="0.25">
      <c r="D46">
        <f t="shared" si="12"/>
        <v>7375</v>
      </c>
      <c r="E46">
        <f t="shared" si="13"/>
        <v>0.40724349213201022</v>
      </c>
      <c r="F46">
        <v>21</v>
      </c>
      <c r="G46" s="6"/>
      <c r="H46" s="6"/>
      <c r="I46" s="6"/>
      <c r="J46" s="6"/>
      <c r="K46" s="6"/>
      <c r="L46" t="e">
        <f t="shared" si="14"/>
        <v>#DIV/0!</v>
      </c>
      <c r="M46" t="e">
        <f t="shared" si="15"/>
        <v>#DIV/0!</v>
      </c>
      <c r="P46" s="6"/>
      <c r="Q46" s="6"/>
      <c r="R46" s="6"/>
      <c r="S46" s="6"/>
      <c r="T46" s="6"/>
      <c r="U46" t="e">
        <f t="shared" si="16"/>
        <v>#DIV/0!</v>
      </c>
      <c r="V46" t="e">
        <f t="shared" si="17"/>
        <v>#DIV/0!</v>
      </c>
      <c r="Z46" s="7">
        <f t="shared" si="18"/>
        <v>0.40724349213201022</v>
      </c>
      <c r="AA46" t="e">
        <f t="shared" si="19"/>
        <v>#DIV/0!</v>
      </c>
      <c r="AB46">
        <f t="shared" si="10"/>
        <v>3.6169026096808885</v>
      </c>
      <c r="AC46">
        <f t="shared" si="11"/>
        <v>3.0463617540100483</v>
      </c>
    </row>
    <row r="47" spans="4:29" x14ac:dyDescent="0.25">
      <c r="D47">
        <f t="shared" si="12"/>
        <v>7000</v>
      </c>
      <c r="E47">
        <f t="shared" si="13"/>
        <v>0.46542113386515455</v>
      </c>
      <c r="F47" s="2">
        <v>24</v>
      </c>
      <c r="G47" s="6"/>
      <c r="H47" s="6"/>
      <c r="I47" s="6"/>
      <c r="J47" s="6"/>
      <c r="K47" s="6"/>
      <c r="L47" t="e">
        <f t="shared" si="14"/>
        <v>#DIV/0!</v>
      </c>
      <c r="M47" t="e">
        <f t="shared" si="15"/>
        <v>#DIV/0!</v>
      </c>
      <c r="P47" s="6"/>
      <c r="Q47" s="6"/>
      <c r="R47" s="6"/>
      <c r="S47" s="6"/>
      <c r="T47" s="6"/>
      <c r="U47" t="e">
        <f t="shared" si="16"/>
        <v>#DIV/0!</v>
      </c>
      <c r="V47" t="e">
        <f t="shared" si="17"/>
        <v>#DIV/0!</v>
      </c>
      <c r="Z47" s="7">
        <f t="shared" si="18"/>
        <v>0.46542113386515455</v>
      </c>
      <c r="AA47" t="e">
        <f t="shared" si="19"/>
        <v>#DIV/0!</v>
      </c>
      <c r="AB47">
        <f t="shared" si="10"/>
        <v>4.9463331421277053</v>
      </c>
      <c r="AC47">
        <f t="shared" si="11"/>
        <v>3.5065771921225082</v>
      </c>
    </row>
    <row r="48" spans="4:29" x14ac:dyDescent="0.25">
      <c r="D48">
        <f t="shared" si="12"/>
        <v>6625</v>
      </c>
      <c r="E48">
        <f t="shared" si="13"/>
        <v>0.52359877559829893</v>
      </c>
      <c r="F48">
        <v>27</v>
      </c>
      <c r="G48" s="6"/>
      <c r="H48" s="6"/>
      <c r="I48" s="6"/>
      <c r="J48" s="6"/>
      <c r="K48" s="6"/>
      <c r="L48" t="e">
        <f t="shared" si="14"/>
        <v>#DIV/0!</v>
      </c>
      <c r="M48" t="e">
        <f t="shared" si="15"/>
        <v>#DIV/0!</v>
      </c>
      <c r="P48" s="6"/>
      <c r="Q48" s="6"/>
      <c r="R48" s="6"/>
      <c r="S48" s="6"/>
      <c r="T48" s="6"/>
      <c r="U48" t="e">
        <f t="shared" si="16"/>
        <v>#DIV/0!</v>
      </c>
      <c r="V48" t="e">
        <f t="shared" si="17"/>
        <v>#DIV/0!</v>
      </c>
      <c r="Z48" s="7">
        <f t="shared" si="18"/>
        <v>0.52359877559829893</v>
      </c>
      <c r="AA48" t="e">
        <f t="shared" si="19"/>
        <v>#DIV/0!</v>
      </c>
      <c r="AB48">
        <f t="shared" si="10"/>
        <v>7.2064632238562423</v>
      </c>
      <c r="AC48">
        <f t="shared" si="11"/>
        <v>4.0087621414055814</v>
      </c>
    </row>
    <row r="49" spans="4:35" x14ac:dyDescent="0.25">
      <c r="D49">
        <f t="shared" si="12"/>
        <v>6250</v>
      </c>
      <c r="E49">
        <f t="shared" si="13"/>
        <v>0.58177641733144314</v>
      </c>
      <c r="F49" s="2">
        <v>30</v>
      </c>
      <c r="H49" s="12"/>
      <c r="I49" s="12"/>
      <c r="J49" s="12"/>
      <c r="K49" s="12"/>
      <c r="L49" t="e">
        <f>AVERAGE(G49:K49)</f>
        <v>#DIV/0!</v>
      </c>
      <c r="M49" t="e">
        <f>_xlfn.STDEV.S(G49:K49)</f>
        <v>#DIV/0!</v>
      </c>
      <c r="Q49" s="12"/>
      <c r="R49" s="12"/>
      <c r="S49" s="12"/>
      <c r="T49" s="12"/>
      <c r="U49" t="e">
        <f>AVERAGE(P49:T49)</f>
        <v>#DIV/0!</v>
      </c>
      <c r="V49" t="e">
        <f>_xlfn.STDEV.S(P49:T49)</f>
        <v>#DIV/0!</v>
      </c>
      <c r="Z49" s="7">
        <f t="shared" si="18"/>
        <v>0.58177641733144314</v>
      </c>
      <c r="AA49" t="e">
        <f t="shared" si="19"/>
        <v>#DIV/0!</v>
      </c>
      <c r="AB49">
        <f t="shared" si="10"/>
        <v>11.49766675642671</v>
      </c>
      <c r="AC49">
        <f t="shared" si="11"/>
        <v>4.5529166018592671</v>
      </c>
    </row>
    <row r="50" spans="4:35" x14ac:dyDescent="0.25">
      <c r="D50">
        <f t="shared" si="12"/>
        <v>6125</v>
      </c>
      <c r="E50">
        <f t="shared" si="13"/>
        <v>0.60116896457582458</v>
      </c>
      <c r="F50" s="2">
        <v>31</v>
      </c>
      <c r="G50" s="12"/>
      <c r="H50" s="12"/>
      <c r="I50" s="12"/>
      <c r="J50" s="12"/>
      <c r="K50" s="12"/>
      <c r="L50" t="e">
        <f t="shared" si="14"/>
        <v>#DIV/0!</v>
      </c>
      <c r="M50" t="e">
        <f t="shared" si="15"/>
        <v>#DIV/0!</v>
      </c>
      <c r="P50" s="12"/>
      <c r="Q50" s="12"/>
      <c r="R50" s="12"/>
      <c r="S50" s="12"/>
      <c r="T50" s="12"/>
      <c r="U50" t="e">
        <f t="shared" si="16"/>
        <v>#DIV/0!</v>
      </c>
      <c r="V50" t="e">
        <f t="shared" si="17"/>
        <v>#DIV/0!</v>
      </c>
      <c r="Z50" s="7">
        <f t="shared" si="18"/>
        <v>0.60116896457582458</v>
      </c>
      <c r="AA50" t="e">
        <f t="shared" si="19"/>
        <v>#DIV/0!</v>
      </c>
      <c r="AB50">
        <f t="shared" si="10"/>
        <v>13.817107383536648</v>
      </c>
      <c r="AC50">
        <f t="shared" si="11"/>
        <v>4.7436279800484096</v>
      </c>
    </row>
    <row r="51" spans="4:35" x14ac:dyDescent="0.25">
      <c r="D51">
        <f t="shared" si="12"/>
        <v>6000</v>
      </c>
      <c r="E51">
        <f t="shared" si="13"/>
        <v>0.62056151182020602</v>
      </c>
      <c r="F51" s="2">
        <v>32</v>
      </c>
      <c r="G51" s="12"/>
      <c r="H51" s="12"/>
      <c r="I51" s="12"/>
      <c r="J51" s="12"/>
      <c r="K51" s="12"/>
      <c r="L51" t="e">
        <f t="shared" si="14"/>
        <v>#DIV/0!</v>
      </c>
      <c r="M51" t="e">
        <f t="shared" si="15"/>
        <v>#DIV/0!</v>
      </c>
      <c r="P51" s="12"/>
      <c r="Q51" s="12"/>
      <c r="R51" s="12"/>
      <c r="S51" s="12"/>
      <c r="T51" s="12"/>
      <c r="U51" t="e">
        <f t="shared" si="16"/>
        <v>#DIV/0!</v>
      </c>
      <c r="V51" t="e">
        <f t="shared" si="17"/>
        <v>#DIV/0!</v>
      </c>
      <c r="Z51" s="7">
        <f t="shared" si="18"/>
        <v>0.62056151182020602</v>
      </c>
      <c r="AA51" t="e">
        <f t="shared" si="19"/>
        <v>#DIV/0!</v>
      </c>
      <c r="AB51">
        <f t="shared" si="10"/>
        <v>16.913969904511017</v>
      </c>
      <c r="AC51">
        <f t="shared" si="11"/>
        <v>4.9390026372565092</v>
      </c>
      <c r="AF51" t="s">
        <v>26</v>
      </c>
      <c r="AG51" t="e">
        <f>SUMXMY2(AA39:AA58,AB39:AB58)</f>
        <v>#DIV/0!</v>
      </c>
    </row>
    <row r="52" spans="4:35" x14ac:dyDescent="0.25">
      <c r="D52">
        <f t="shared" si="12"/>
        <v>5875</v>
      </c>
      <c r="E52">
        <f t="shared" si="13"/>
        <v>0.63995405906458758</v>
      </c>
      <c r="F52">
        <v>33</v>
      </c>
      <c r="G52" s="12"/>
      <c r="H52" s="12"/>
      <c r="I52" s="12"/>
      <c r="J52" s="12"/>
      <c r="K52" s="12"/>
      <c r="L52" t="e">
        <f>AVERAGE(G52:J52)</f>
        <v>#DIV/0!</v>
      </c>
      <c r="M52" t="e">
        <f>_xlfn.STDEV.S(G52:J52)</f>
        <v>#DIV/0!</v>
      </c>
      <c r="P52" s="12"/>
      <c r="Q52" s="12"/>
      <c r="R52" s="12"/>
      <c r="S52" s="12"/>
      <c r="T52" s="12"/>
      <c r="U52" t="e">
        <f>AVERAGE(P52:S52)</f>
        <v>#DIV/0!</v>
      </c>
      <c r="V52" t="e">
        <f>_xlfn.STDEV.S(P52:S52)</f>
        <v>#DIV/0!</v>
      </c>
      <c r="Z52" s="7">
        <f t="shared" si="18"/>
        <v>0.63995405906458758</v>
      </c>
      <c r="AA52" t="e">
        <f t="shared" si="19"/>
        <v>#DIV/0!</v>
      </c>
      <c r="AB52">
        <f t="shared" si="10"/>
        <v>21.175224315306416</v>
      </c>
      <c r="AC52">
        <f t="shared" si="11"/>
        <v>5.1390405734835678</v>
      </c>
      <c r="AF52" t="s">
        <v>25</v>
      </c>
      <c r="AG52">
        <v>0.80584855774351649</v>
      </c>
    </row>
    <row r="53" spans="4:35" x14ac:dyDescent="0.25">
      <c r="D53">
        <f t="shared" si="12"/>
        <v>5750</v>
      </c>
      <c r="E53">
        <f t="shared" si="13"/>
        <v>0.65934660630896891</v>
      </c>
      <c r="F53">
        <v>34</v>
      </c>
      <c r="G53" s="12"/>
      <c r="H53" s="12"/>
      <c r="I53" s="12"/>
      <c r="J53" s="12"/>
      <c r="K53" s="12"/>
      <c r="L53" t="e">
        <f>AVERAGE(G53:J53)</f>
        <v>#DIV/0!</v>
      </c>
      <c r="M53" t="e">
        <f>_xlfn.STDEV.S(G53:J53)</f>
        <v>#DIV/0!</v>
      </c>
      <c r="P53" s="12"/>
      <c r="Q53" s="12"/>
      <c r="R53" s="12"/>
      <c r="S53" s="12"/>
      <c r="T53" s="12"/>
      <c r="U53" t="e">
        <f>AVERAGE(P53:S53)</f>
        <v>#DIV/0!</v>
      </c>
      <c r="V53" t="e">
        <f>_xlfn.STDEV.S(P53:S53)</f>
        <v>#DIV/0!</v>
      </c>
      <c r="Z53" s="7">
        <f t="shared" si="18"/>
        <v>0.65934660630896891</v>
      </c>
      <c r="AA53" t="e">
        <f t="shared" si="19"/>
        <v>#DIV/0!</v>
      </c>
      <c r="AB53">
        <f t="shared" si="10"/>
        <v>27.261286492921361</v>
      </c>
      <c r="AC53">
        <f t="shared" si="11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2"/>
        <v>5625</v>
      </c>
      <c r="E54">
        <f t="shared" si="13"/>
        <v>0.67873915355335046</v>
      </c>
      <c r="F54">
        <v>35</v>
      </c>
      <c r="H54" s="10"/>
      <c r="I54" s="10"/>
      <c r="J54" s="10"/>
      <c r="K54" s="10"/>
      <c r="L54" t="e">
        <f>AVERAGE(G54:K54)</f>
        <v>#DIV/0!</v>
      </c>
      <c r="M54" t="e">
        <f>_xlfn.STDEV.S(G54:K54)</f>
        <v>#DIV/0!</v>
      </c>
      <c r="Q54" s="10"/>
      <c r="R54" s="10"/>
      <c r="S54" s="10"/>
      <c r="T54" s="10"/>
      <c r="U54" t="e">
        <f>AVERAGE(P54:T54)</f>
        <v>#DIV/0!</v>
      </c>
      <c r="V54" t="e">
        <f>_xlfn.STDEV.S(P54:T54)</f>
        <v>#DIV/0!</v>
      </c>
      <c r="Z54" s="7">
        <f t="shared" si="18"/>
        <v>0.67873915355335046</v>
      </c>
      <c r="AA54" t="e">
        <f t="shared" si="19"/>
        <v>#DIV/0!</v>
      </c>
      <c r="AB54">
        <f t="shared" si="10"/>
        <v>36.374882385871558</v>
      </c>
      <c r="AC54">
        <f t="shared" si="11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2"/>
        <v>5500</v>
      </c>
      <c r="E55">
        <f t="shared" si="13"/>
        <v>0.69813170079773179</v>
      </c>
      <c r="F55" s="2">
        <v>36</v>
      </c>
      <c r="H55" s="10"/>
      <c r="I55" s="10"/>
      <c r="J55" s="10"/>
      <c r="K55" s="10"/>
      <c r="L55" t="e">
        <f>AVERAGE(G55:K55)</f>
        <v>#DIV/0!</v>
      </c>
      <c r="M55" t="e">
        <f>_xlfn.STDEV.S(G55:K55)</f>
        <v>#DIV/0!</v>
      </c>
      <c r="Q55" s="10"/>
      <c r="R55" s="10"/>
      <c r="S55" s="10"/>
      <c r="T55" s="10"/>
      <c r="U55" t="e">
        <f>AVERAGE(P55:T55)</f>
        <v>#DIV/0!</v>
      </c>
      <c r="V55" t="e">
        <f>_xlfn.STDEV.S(P55:T55)</f>
        <v>#DIV/0!</v>
      </c>
      <c r="Z55" s="7">
        <f t="shared" si="18"/>
        <v>0.69813170079773179</v>
      </c>
      <c r="AA55" t="e">
        <f t="shared" si="19"/>
        <v>#DIV/0!</v>
      </c>
      <c r="AB55">
        <f t="shared" si="10"/>
        <v>50.897164499815631</v>
      </c>
      <c r="AC55">
        <f t="shared" si="11"/>
        <v>5.7671340562784783</v>
      </c>
    </row>
    <row r="56" spans="4:35" x14ac:dyDescent="0.25">
      <c r="D56">
        <f t="shared" si="12"/>
        <v>5375</v>
      </c>
      <c r="E56">
        <f t="shared" si="13"/>
        <v>0.71752424804211334</v>
      </c>
      <c r="F56" s="2">
        <v>37</v>
      </c>
      <c r="G56" s="10"/>
      <c r="H56" s="10"/>
      <c r="I56" s="10"/>
      <c r="J56" s="10"/>
      <c r="K56" s="10"/>
      <c r="L56" t="e">
        <f>AVERAGE(G56:K56)</f>
        <v>#DIV/0!</v>
      </c>
      <c r="M56" t="e">
        <f t="shared" ref="M54:M72" si="20">_xlfn.STDEV.S(G56:K56)</f>
        <v>#DIV/0!</v>
      </c>
      <c r="P56" s="10"/>
      <c r="Q56" s="10"/>
      <c r="R56" s="10"/>
      <c r="S56" s="10"/>
      <c r="T56" s="10"/>
      <c r="U56" t="e">
        <f>AVERAGE(P56:T56)</f>
        <v>#DIV/0!</v>
      </c>
      <c r="V56" t="e">
        <f>_xlfn.STDEV.S(P56:T56)</f>
        <v>#DIV/0!</v>
      </c>
      <c r="Z56" s="7">
        <f t="shared" si="18"/>
        <v>0.71752424804211334</v>
      </c>
      <c r="AA56" t="e">
        <f t="shared" si="19"/>
        <v>#DIV/0!</v>
      </c>
      <c r="AB56">
        <f t="shared" si="10"/>
        <v>76.09952114207131</v>
      </c>
      <c r="AC56">
        <f t="shared" si="11"/>
        <v>5.9858251085813645</v>
      </c>
    </row>
    <row r="57" spans="4:35" x14ac:dyDescent="0.25">
      <c r="D57">
        <f t="shared" si="12"/>
        <v>5250</v>
      </c>
      <c r="E57">
        <f t="shared" si="13"/>
        <v>0.73691679528649467</v>
      </c>
      <c r="F57" s="2">
        <v>38</v>
      </c>
      <c r="G57" s="10"/>
      <c r="H57" s="10"/>
      <c r="I57" s="10"/>
      <c r="J57" s="10"/>
      <c r="K57" s="10"/>
      <c r="L57" t="e">
        <f>AVERAGE(G57:K57)</f>
        <v>#DIV/0!</v>
      </c>
      <c r="M57" t="e">
        <f t="shared" si="20"/>
        <v>#DIV/0!</v>
      </c>
      <c r="P57" s="10"/>
      <c r="Q57" s="10"/>
      <c r="R57" s="10"/>
      <c r="S57" s="10"/>
      <c r="T57" s="10"/>
      <c r="U57" t="e">
        <f>AVERAGE(P57:T57)</f>
        <v>#DIV/0!</v>
      </c>
      <c r="V57" t="e">
        <f>_xlfn.STDEV.S(P57:T57)</f>
        <v>#DIV/0!</v>
      </c>
      <c r="Z57" s="7">
        <f t="shared" si="18"/>
        <v>0.73691679528649467</v>
      </c>
      <c r="AA57" t="e">
        <f t="shared" si="19"/>
        <v>#DIV/0!</v>
      </c>
      <c r="AB57">
        <f t="shared" si="10"/>
        <v>125.64923323499728</v>
      </c>
      <c r="AC57">
        <f t="shared" si="11"/>
        <v>6.2091794399032061</v>
      </c>
    </row>
    <row r="58" spans="4:35" x14ac:dyDescent="0.25">
      <c r="D58">
        <f t="shared" si="12"/>
        <v>5125</v>
      </c>
      <c r="E58">
        <f>4/3*PI()*$B$9^3*F58/$B$5^3</f>
        <v>0.75630934253087612</v>
      </c>
      <c r="F58">
        <v>39</v>
      </c>
      <c r="G58" s="10"/>
      <c r="H58" s="10"/>
      <c r="I58" s="10"/>
      <c r="J58" s="10"/>
      <c r="K58" s="10"/>
      <c r="L58" t="e">
        <f>AVERAGE(G58:K58)</f>
        <v>#DIV/0!</v>
      </c>
      <c r="M58" t="e">
        <f t="shared" si="20"/>
        <v>#DIV/0!</v>
      </c>
      <c r="P58" s="10"/>
      <c r="Q58" s="10"/>
      <c r="R58" s="10"/>
      <c r="S58" s="10"/>
      <c r="T58" s="10"/>
      <c r="U58" t="e">
        <f>AVERAGE(P58:T58)</f>
        <v>#DIV/0!</v>
      </c>
      <c r="V58" t="e">
        <f>_xlfn.STDEV.S(P58:T58)</f>
        <v>#DIV/0!</v>
      </c>
      <c r="Z58" s="7">
        <f t="shared" si="18"/>
        <v>0.75630934253087612</v>
      </c>
      <c r="AA58" t="e">
        <f t="shared" si="19"/>
        <v>#DIV/0!</v>
      </c>
      <c r="AB58">
        <f t="shared" si="10"/>
        <v>244.75310730300475</v>
      </c>
      <c r="AC58">
        <f t="shared" si="11"/>
        <v>6.4371970502440039</v>
      </c>
    </row>
    <row r="59" spans="4:35" x14ac:dyDescent="0.25">
      <c r="D59">
        <f t="shared" si="12"/>
        <v>5000</v>
      </c>
      <c r="E59">
        <f t="shared" si="13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1">AVERAGE(G59:K59)</f>
        <v>#DIV/0!</v>
      </c>
      <c r="M59" t="e">
        <f t="shared" si="20"/>
        <v>#DIV/0!</v>
      </c>
      <c r="P59" s="2"/>
      <c r="Q59" s="2"/>
      <c r="R59" s="2"/>
      <c r="S59" s="2"/>
      <c r="T59" s="2"/>
      <c r="U59" t="e">
        <f t="shared" ref="U59:U72" si="22">AVERAGE(P59:T59)</f>
        <v>#DIV/0!</v>
      </c>
      <c r="V59" t="e">
        <f t="shared" ref="V59:V72" si="23">_xlfn.STDEV.S(P59:T59)</f>
        <v>#DIV/0!</v>
      </c>
      <c r="Z59" s="7"/>
    </row>
    <row r="60" spans="4:35" x14ac:dyDescent="0.25">
      <c r="D60">
        <f t="shared" si="12"/>
        <v>4875</v>
      </c>
      <c r="E60">
        <f t="shared" si="13"/>
        <v>0.795094437019639</v>
      </c>
      <c r="F60">
        <v>41</v>
      </c>
      <c r="G60" s="2"/>
      <c r="H60" s="2"/>
      <c r="I60" s="2"/>
      <c r="J60" s="2"/>
      <c r="K60" s="2"/>
      <c r="L60" t="e">
        <f t="shared" si="21"/>
        <v>#DIV/0!</v>
      </c>
      <c r="M60" t="e">
        <f t="shared" si="20"/>
        <v>#DIV/0!</v>
      </c>
      <c r="P60" s="2"/>
      <c r="Q60" s="2"/>
      <c r="R60" s="2"/>
      <c r="S60" s="2"/>
      <c r="T60" s="2"/>
      <c r="U60" t="e">
        <f t="shared" si="22"/>
        <v>#DIV/0!</v>
      </c>
      <c r="V60" t="e">
        <f t="shared" si="23"/>
        <v>#DIV/0!</v>
      </c>
      <c r="Z60" s="7"/>
    </row>
    <row r="61" spans="4:35" x14ac:dyDescent="0.25">
      <c r="D61">
        <f t="shared" si="12"/>
        <v>4750</v>
      </c>
      <c r="E61">
        <f t="shared" si="13"/>
        <v>0.81448698426402044</v>
      </c>
      <c r="F61" s="2">
        <v>42</v>
      </c>
      <c r="G61" s="2"/>
      <c r="H61" s="2"/>
      <c r="I61" s="2"/>
      <c r="J61" s="2"/>
      <c r="K61" s="2"/>
      <c r="L61" t="e">
        <f t="shared" si="21"/>
        <v>#DIV/0!</v>
      </c>
      <c r="M61" t="e">
        <f t="shared" si="20"/>
        <v>#DIV/0!</v>
      </c>
      <c r="P61" s="2"/>
      <c r="Q61" s="2"/>
      <c r="R61" s="2"/>
      <c r="S61" s="2"/>
      <c r="T61" s="2"/>
      <c r="U61" t="e">
        <f t="shared" si="22"/>
        <v>#DIV/0!</v>
      </c>
      <c r="V61" t="e">
        <f t="shared" si="23"/>
        <v>#DIV/0!</v>
      </c>
      <c r="Z61" s="7"/>
    </row>
    <row r="62" spans="4:35" x14ac:dyDescent="0.25">
      <c r="D62">
        <f t="shared" si="12"/>
        <v>4625</v>
      </c>
      <c r="E62">
        <f t="shared" si="13"/>
        <v>0.83387953150840188</v>
      </c>
      <c r="F62" s="2">
        <v>43</v>
      </c>
      <c r="G62" s="2"/>
      <c r="H62" s="2"/>
      <c r="I62" s="2"/>
      <c r="J62" s="2"/>
      <c r="K62" s="2"/>
      <c r="L62" t="e">
        <f t="shared" si="21"/>
        <v>#DIV/0!</v>
      </c>
      <c r="M62" t="e">
        <f t="shared" si="20"/>
        <v>#DIV/0!</v>
      </c>
      <c r="P62" s="2"/>
      <c r="Q62" s="2"/>
      <c r="R62" s="2"/>
      <c r="S62" s="2"/>
      <c r="T62" s="2"/>
      <c r="U62" t="e">
        <f t="shared" si="22"/>
        <v>#DIV/0!</v>
      </c>
      <c r="V62" t="e">
        <f t="shared" si="23"/>
        <v>#DIV/0!</v>
      </c>
      <c r="Z62" s="7"/>
    </row>
    <row r="63" spans="4:35" x14ac:dyDescent="0.25">
      <c r="D63">
        <f t="shared" si="12"/>
        <v>4500</v>
      </c>
      <c r="E63">
        <f t="shared" si="13"/>
        <v>0.85327207875278333</v>
      </c>
      <c r="F63" s="2">
        <v>44</v>
      </c>
      <c r="G63" s="2"/>
      <c r="H63" s="2"/>
      <c r="I63" s="2"/>
      <c r="J63" s="2"/>
      <c r="K63" s="2"/>
      <c r="L63" t="e">
        <f t="shared" si="21"/>
        <v>#DIV/0!</v>
      </c>
      <c r="M63" t="e">
        <f t="shared" si="20"/>
        <v>#DIV/0!</v>
      </c>
      <c r="P63" s="2"/>
      <c r="Q63" s="2"/>
      <c r="R63" s="2"/>
      <c r="S63" s="2"/>
      <c r="T63" s="2"/>
      <c r="U63" t="e">
        <f t="shared" si="22"/>
        <v>#DIV/0!</v>
      </c>
      <c r="V63" t="e">
        <f t="shared" si="23"/>
        <v>#DIV/0!</v>
      </c>
      <c r="Z63" s="7"/>
    </row>
    <row r="64" spans="4:35" x14ac:dyDescent="0.25">
      <c r="D64">
        <f t="shared" si="12"/>
        <v>4375</v>
      </c>
      <c r="E64">
        <f t="shared" si="13"/>
        <v>0.87266462599716477</v>
      </c>
      <c r="F64" s="2">
        <v>45</v>
      </c>
      <c r="G64" s="2"/>
      <c r="H64" s="2"/>
      <c r="I64" s="2"/>
      <c r="J64" s="2"/>
      <c r="K64" s="2"/>
      <c r="L64" t="e">
        <f t="shared" si="21"/>
        <v>#DIV/0!</v>
      </c>
      <c r="M64" t="e">
        <f t="shared" si="20"/>
        <v>#DIV/0!</v>
      </c>
      <c r="P64" s="2"/>
      <c r="Q64" s="2"/>
      <c r="R64" s="2"/>
      <c r="S64" s="2"/>
      <c r="T64" s="2"/>
      <c r="U64" t="e">
        <f t="shared" si="22"/>
        <v>#DIV/0!</v>
      </c>
      <c r="V64" t="e">
        <f t="shared" si="23"/>
        <v>#DIV/0!</v>
      </c>
      <c r="Z64" s="7"/>
    </row>
    <row r="65" spans="4:26" x14ac:dyDescent="0.25">
      <c r="D65">
        <f t="shared" si="12"/>
        <v>4250</v>
      </c>
      <c r="E65">
        <f t="shared" si="13"/>
        <v>0.8920571732415461</v>
      </c>
      <c r="F65" s="2">
        <v>46</v>
      </c>
      <c r="G65" s="2"/>
      <c r="H65" s="2"/>
      <c r="I65" s="2"/>
      <c r="J65" s="2"/>
      <c r="K65" s="2"/>
      <c r="L65" t="e">
        <f t="shared" si="21"/>
        <v>#DIV/0!</v>
      </c>
      <c r="M65" t="e">
        <f t="shared" si="20"/>
        <v>#DIV/0!</v>
      </c>
      <c r="P65" s="2"/>
      <c r="Q65" s="2"/>
      <c r="R65" s="2"/>
      <c r="S65" s="2"/>
      <c r="T65" s="2"/>
      <c r="U65" t="e">
        <f t="shared" si="22"/>
        <v>#DIV/0!</v>
      </c>
      <c r="V65" t="e">
        <f t="shared" si="23"/>
        <v>#DIV/0!</v>
      </c>
      <c r="Z65" s="7"/>
    </row>
    <row r="66" spans="4:26" x14ac:dyDescent="0.25">
      <c r="D66">
        <f t="shared" si="12"/>
        <v>4125</v>
      </c>
      <c r="E66">
        <f t="shared" si="13"/>
        <v>0.91144972048592765</v>
      </c>
      <c r="F66" s="2">
        <v>47</v>
      </c>
      <c r="G66" s="2"/>
      <c r="H66" s="2"/>
      <c r="I66" s="2"/>
      <c r="J66" s="2"/>
      <c r="K66" s="2"/>
      <c r="L66" t="e">
        <f t="shared" si="21"/>
        <v>#DIV/0!</v>
      </c>
      <c r="M66" t="e">
        <f t="shared" si="20"/>
        <v>#DIV/0!</v>
      </c>
      <c r="P66" s="2"/>
      <c r="Q66" s="2"/>
      <c r="R66" s="2"/>
      <c r="S66" s="2"/>
      <c r="T66" s="2"/>
      <c r="U66" t="e">
        <f t="shared" si="22"/>
        <v>#DIV/0!</v>
      </c>
      <c r="V66" t="e">
        <f t="shared" si="23"/>
        <v>#DIV/0!</v>
      </c>
      <c r="Z66" s="7"/>
    </row>
    <row r="67" spans="4:26" x14ac:dyDescent="0.25">
      <c r="D67">
        <f t="shared" si="12"/>
        <v>4000</v>
      </c>
      <c r="E67">
        <f t="shared" si="13"/>
        <v>0.93084226773030909</v>
      </c>
      <c r="F67" s="2">
        <v>48</v>
      </c>
      <c r="G67" s="2"/>
      <c r="H67" s="2"/>
      <c r="I67" s="2"/>
      <c r="J67" s="2"/>
      <c r="K67" s="2"/>
      <c r="L67" t="e">
        <f t="shared" si="21"/>
        <v>#DIV/0!</v>
      </c>
      <c r="M67" t="e">
        <f t="shared" si="20"/>
        <v>#DIV/0!</v>
      </c>
      <c r="P67" s="2"/>
      <c r="Q67" s="2"/>
      <c r="R67" s="2"/>
      <c r="S67" s="2"/>
      <c r="T67" s="2"/>
      <c r="U67" t="e">
        <f t="shared" si="22"/>
        <v>#DIV/0!</v>
      </c>
      <c r="V67" t="e">
        <f t="shared" si="23"/>
        <v>#DIV/0!</v>
      </c>
      <c r="Z67" s="7"/>
    </row>
    <row r="68" spans="4:26" x14ac:dyDescent="0.25">
      <c r="D68">
        <f t="shared" si="12"/>
        <v>3875</v>
      </c>
      <c r="E68">
        <f t="shared" si="13"/>
        <v>0.95023481497469053</v>
      </c>
      <c r="F68" s="2">
        <v>49</v>
      </c>
      <c r="I68" s="2"/>
      <c r="L68" t="e">
        <f t="shared" si="21"/>
        <v>#DIV/0!</v>
      </c>
      <c r="M68" t="e">
        <f t="shared" si="20"/>
        <v>#DIV/0!</v>
      </c>
      <c r="U68" t="e">
        <f t="shared" si="22"/>
        <v>#DIV/0!</v>
      </c>
      <c r="V68" t="e">
        <f t="shared" si="23"/>
        <v>#DIV/0!</v>
      </c>
      <c r="Z68" s="7"/>
    </row>
    <row r="69" spans="4:26" x14ac:dyDescent="0.25">
      <c r="D69">
        <f t="shared" si="12"/>
        <v>3750</v>
      </c>
      <c r="E69">
        <f t="shared" si="13"/>
        <v>0.96962736221907198</v>
      </c>
      <c r="F69" s="2">
        <v>50</v>
      </c>
      <c r="L69" t="e">
        <f t="shared" si="21"/>
        <v>#DIV/0!</v>
      </c>
      <c r="M69" t="e">
        <f t="shared" si="20"/>
        <v>#DIV/0!</v>
      </c>
      <c r="U69" t="e">
        <f t="shared" si="22"/>
        <v>#DIV/0!</v>
      </c>
      <c r="V69" t="e">
        <f t="shared" si="23"/>
        <v>#DIV/0!</v>
      </c>
      <c r="Z69" s="7"/>
    </row>
    <row r="70" spans="4:26" x14ac:dyDescent="0.25">
      <c r="D70">
        <f t="shared" si="12"/>
        <v>3625</v>
      </c>
      <c r="E70">
        <f t="shared" si="13"/>
        <v>0.98901990946345342</v>
      </c>
      <c r="F70" s="2">
        <v>51</v>
      </c>
      <c r="L70" t="e">
        <f t="shared" si="21"/>
        <v>#DIV/0!</v>
      </c>
      <c r="M70" t="e">
        <f t="shared" si="20"/>
        <v>#DIV/0!</v>
      </c>
      <c r="U70" t="e">
        <f t="shared" si="22"/>
        <v>#DIV/0!</v>
      </c>
      <c r="V70" t="e">
        <f t="shared" si="23"/>
        <v>#DIV/0!</v>
      </c>
      <c r="Z70" s="7"/>
    </row>
    <row r="71" spans="4:26" x14ac:dyDescent="0.25">
      <c r="D71">
        <f t="shared" si="12"/>
        <v>3500</v>
      </c>
      <c r="E71">
        <f t="shared" si="13"/>
        <v>1.008412456707835</v>
      </c>
      <c r="F71" s="2">
        <v>52</v>
      </c>
      <c r="L71" t="e">
        <f t="shared" si="21"/>
        <v>#DIV/0!</v>
      </c>
      <c r="M71" t="e">
        <f t="shared" si="20"/>
        <v>#DIV/0!</v>
      </c>
      <c r="U71" t="e">
        <f t="shared" si="22"/>
        <v>#DIV/0!</v>
      </c>
      <c r="V71" t="e">
        <f t="shared" si="23"/>
        <v>#DIV/0!</v>
      </c>
      <c r="Z71" s="7"/>
    </row>
    <row r="72" spans="4:26" x14ac:dyDescent="0.25">
      <c r="D72">
        <f t="shared" si="12"/>
        <v>3375</v>
      </c>
      <c r="E72">
        <f t="shared" si="13"/>
        <v>1.0278050039522162</v>
      </c>
      <c r="F72" s="2">
        <v>53</v>
      </c>
      <c r="L72" t="e">
        <f t="shared" si="21"/>
        <v>#DIV/0!</v>
      </c>
      <c r="M72" t="e">
        <f t="shared" si="20"/>
        <v>#DIV/0!</v>
      </c>
      <c r="U72" t="e">
        <f t="shared" si="22"/>
        <v>#DIV/0!</v>
      </c>
      <c r="V72" t="e">
        <f t="shared" si="23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36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E1" zoomScale="55" zoomScaleNormal="55" workbookViewId="0">
      <selection activeCell="P27" sqref="P27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60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 s="4"/>
      <c r="H2" s="4"/>
      <c r="I2" s="4"/>
      <c r="J2" s="4"/>
      <c r="K2" s="4"/>
      <c r="L2" t="e">
        <f>AVERAGE(G2:K2)</f>
        <v>#DIV/0!</v>
      </c>
      <c r="M2" t="e">
        <f t="shared" ref="M2:M35" si="0">L2/$L$2</f>
        <v>#DIV/0!</v>
      </c>
      <c r="N2" t="e">
        <f>_xlfn.STDEV.S(G2:K2)</f>
        <v>#DIV/0!</v>
      </c>
      <c r="O2" t="e">
        <f>N2/$L$2</f>
        <v>#DIV/0!</v>
      </c>
      <c r="P2" s="4"/>
      <c r="Q2" s="4"/>
      <c r="R2" s="4"/>
      <c r="S2" s="4"/>
      <c r="T2" s="4"/>
      <c r="U2" t="e">
        <f t="shared" ref="U2:U14" si="1">AVERAGE(P2:T2)</f>
        <v>#DIV/0!</v>
      </c>
      <c r="V2" t="e">
        <f t="shared" ref="V2:V14" si="2">_xlfn.STDEV.S(P2:T2)</f>
        <v>#DIV/0!</v>
      </c>
    </row>
    <row r="3" spans="1:22" x14ac:dyDescent="0.25">
      <c r="A3" t="s">
        <v>5</v>
      </c>
      <c r="B3" s="9">
        <v>50000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 s="4"/>
      <c r="H3" s="4"/>
      <c r="I3" s="4"/>
      <c r="J3" s="4"/>
      <c r="K3" s="4"/>
      <c r="L3" t="e">
        <f t="shared" ref="L3:L35" si="5">AVERAGE(G3:K3)</f>
        <v>#DIV/0!</v>
      </c>
      <c r="M3" t="e">
        <f t="shared" si="0"/>
        <v>#DIV/0!</v>
      </c>
      <c r="N3" t="e">
        <f t="shared" ref="N3:N35" si="6">_xlfn.STDEV.S(G3:K3)</f>
        <v>#DIV/0!</v>
      </c>
      <c r="O3" t="e">
        <f t="shared" ref="O3:O35" si="7">N3/$L$2</f>
        <v>#DIV/0!</v>
      </c>
      <c r="P3" s="4"/>
      <c r="Q3" s="4"/>
      <c r="R3" s="4"/>
      <c r="S3" s="4"/>
      <c r="T3" s="4"/>
      <c r="U3" t="e">
        <f t="shared" si="1"/>
        <v>#DIV/0!</v>
      </c>
      <c r="V3" t="e">
        <f t="shared" si="2"/>
        <v>#DIV/0!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 s="4"/>
      <c r="H4" s="4"/>
      <c r="I4" s="4"/>
      <c r="J4" s="4"/>
      <c r="K4" s="4"/>
      <c r="L4" t="e">
        <f t="shared" si="5"/>
        <v>#DIV/0!</v>
      </c>
      <c r="M4" t="e">
        <f t="shared" si="0"/>
        <v>#DIV/0!</v>
      </c>
      <c r="N4" t="e">
        <f t="shared" si="6"/>
        <v>#DIV/0!</v>
      </c>
      <c r="O4" t="e">
        <f t="shared" si="7"/>
        <v>#DIV/0!</v>
      </c>
      <c r="P4" s="4"/>
      <c r="Q4" s="4"/>
      <c r="R4" s="4"/>
      <c r="S4" s="4"/>
      <c r="T4" s="4"/>
      <c r="U4" t="e">
        <f t="shared" si="1"/>
        <v>#DIV/0!</v>
      </c>
      <c r="V4" t="e">
        <f t="shared" si="2"/>
        <v>#DIV/0!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 s="4"/>
      <c r="H5" s="4"/>
      <c r="I5" s="4"/>
      <c r="J5" s="4"/>
      <c r="K5" s="4"/>
      <c r="L5" t="e">
        <f t="shared" si="5"/>
        <v>#DIV/0!</v>
      </c>
      <c r="M5" t="e">
        <f t="shared" si="0"/>
        <v>#DIV/0!</v>
      </c>
      <c r="N5" t="e">
        <f t="shared" si="6"/>
        <v>#DIV/0!</v>
      </c>
      <c r="O5" t="e">
        <f t="shared" si="7"/>
        <v>#DIV/0!</v>
      </c>
      <c r="P5" s="4"/>
      <c r="Q5" s="4"/>
      <c r="R5" s="4"/>
      <c r="S5" s="4"/>
      <c r="T5" s="4"/>
      <c r="U5" t="e">
        <f t="shared" si="1"/>
        <v>#DIV/0!</v>
      </c>
      <c r="V5" t="e">
        <f t="shared" si="2"/>
        <v>#DIV/0!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 s="4"/>
      <c r="H6" s="4"/>
      <c r="I6" s="4"/>
      <c r="J6" s="4"/>
      <c r="K6" s="4"/>
      <c r="L6" t="e">
        <f t="shared" si="5"/>
        <v>#DIV/0!</v>
      </c>
      <c r="M6" t="e">
        <f t="shared" si="0"/>
        <v>#DIV/0!</v>
      </c>
      <c r="N6" t="e">
        <f t="shared" si="6"/>
        <v>#DIV/0!</v>
      </c>
      <c r="O6" t="e">
        <f t="shared" si="7"/>
        <v>#DIV/0!</v>
      </c>
      <c r="P6" s="4"/>
      <c r="Q6" s="4"/>
      <c r="R6" s="4"/>
      <c r="S6" s="4"/>
      <c r="T6" s="4"/>
      <c r="U6" t="e">
        <f t="shared" si="1"/>
        <v>#DIV/0!</v>
      </c>
      <c r="V6" t="e">
        <f t="shared" si="2"/>
        <v>#DIV/0!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 s="6"/>
      <c r="H7" s="6"/>
      <c r="I7" s="6"/>
      <c r="J7" s="6"/>
      <c r="K7" s="6"/>
      <c r="L7" t="e">
        <f t="shared" si="5"/>
        <v>#DIV/0!</v>
      </c>
      <c r="M7" t="e">
        <f t="shared" si="0"/>
        <v>#DIV/0!</v>
      </c>
      <c r="N7" t="e">
        <f t="shared" si="6"/>
        <v>#DIV/0!</v>
      </c>
      <c r="O7" t="e">
        <f t="shared" si="7"/>
        <v>#DIV/0!</v>
      </c>
      <c r="P7" s="6"/>
      <c r="Q7" s="6"/>
      <c r="R7" s="6"/>
      <c r="S7" s="6"/>
      <c r="T7" s="6"/>
      <c r="U7" t="e">
        <f t="shared" si="1"/>
        <v>#DIV/0!</v>
      </c>
      <c r="V7" t="e">
        <f t="shared" si="2"/>
        <v>#DIV/0!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 s="6"/>
      <c r="H8" s="6"/>
      <c r="I8" s="6"/>
      <c r="J8" s="6"/>
      <c r="K8" s="6"/>
      <c r="L8" t="e">
        <f t="shared" si="5"/>
        <v>#DIV/0!</v>
      </c>
      <c r="M8" t="e">
        <f t="shared" si="0"/>
        <v>#DIV/0!</v>
      </c>
      <c r="N8" t="e">
        <f t="shared" si="6"/>
        <v>#DIV/0!</v>
      </c>
      <c r="O8" t="e">
        <f t="shared" si="7"/>
        <v>#DIV/0!</v>
      </c>
      <c r="P8" s="6"/>
      <c r="Q8" s="6"/>
      <c r="R8" s="6"/>
      <c r="S8" s="6"/>
      <c r="T8" s="6"/>
      <c r="U8" t="e">
        <f t="shared" si="1"/>
        <v>#DIV/0!</v>
      </c>
      <c r="V8" t="e">
        <f t="shared" si="2"/>
        <v>#DIV/0!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 s="6"/>
      <c r="H9" s="6"/>
      <c r="I9" s="6"/>
      <c r="J9" s="6"/>
      <c r="K9" s="6"/>
      <c r="L9" t="e">
        <f t="shared" si="5"/>
        <v>#DIV/0!</v>
      </c>
      <c r="M9" t="e">
        <f t="shared" si="0"/>
        <v>#DIV/0!</v>
      </c>
      <c r="N9" t="e">
        <f t="shared" si="6"/>
        <v>#DIV/0!</v>
      </c>
      <c r="O9" t="e">
        <f t="shared" si="7"/>
        <v>#DIV/0!</v>
      </c>
      <c r="P9" s="6"/>
      <c r="Q9" s="6"/>
      <c r="R9" s="6"/>
      <c r="S9" s="6"/>
      <c r="T9" s="6"/>
      <c r="U9" t="e">
        <f t="shared" si="1"/>
        <v>#DIV/0!</v>
      </c>
      <c r="V9" t="e">
        <f t="shared" si="2"/>
        <v>#DIV/0!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 s="6"/>
      <c r="H10" s="6"/>
      <c r="I10" s="6"/>
      <c r="J10" s="6"/>
      <c r="K10" s="6"/>
      <c r="L10" t="e">
        <f t="shared" si="5"/>
        <v>#DIV/0!</v>
      </c>
      <c r="M10" t="e">
        <f t="shared" si="0"/>
        <v>#DIV/0!</v>
      </c>
      <c r="N10" t="e">
        <f t="shared" si="6"/>
        <v>#DIV/0!</v>
      </c>
      <c r="O10" t="e">
        <f t="shared" si="7"/>
        <v>#DIV/0!</v>
      </c>
      <c r="P10" s="6"/>
      <c r="Q10" s="6"/>
      <c r="R10" s="6"/>
      <c r="S10" s="6"/>
      <c r="T10" s="6"/>
      <c r="U10" t="e">
        <f t="shared" si="1"/>
        <v>#DIV/0!</v>
      </c>
      <c r="V10" t="e">
        <f t="shared" si="2"/>
        <v>#DIV/0!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 s="6"/>
      <c r="H11" s="6"/>
      <c r="I11" s="6"/>
      <c r="J11" s="6"/>
      <c r="K11" s="6"/>
      <c r="L11" t="e">
        <f t="shared" si="5"/>
        <v>#DIV/0!</v>
      </c>
      <c r="M11" t="e">
        <f t="shared" si="0"/>
        <v>#DIV/0!</v>
      </c>
      <c r="N11" t="e">
        <f t="shared" si="6"/>
        <v>#DIV/0!</v>
      </c>
      <c r="O11" t="e">
        <f t="shared" si="7"/>
        <v>#DIV/0!</v>
      </c>
      <c r="P11" s="6"/>
      <c r="Q11" s="6"/>
      <c r="R11" s="6"/>
      <c r="S11" s="6"/>
      <c r="T11" s="6"/>
      <c r="U11" t="e">
        <f t="shared" si="1"/>
        <v>#DIV/0!</v>
      </c>
      <c r="V11" t="e">
        <f t="shared" si="2"/>
        <v>#DIV/0!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381.66309000000001</v>
      </c>
      <c r="H12" s="12"/>
      <c r="I12" s="12"/>
      <c r="J12" s="12"/>
      <c r="K12" s="12"/>
      <c r="L12">
        <f>AVERAGE(G12:K12)</f>
        <v>381.66309000000001</v>
      </c>
      <c r="M12" t="e">
        <f t="shared" si="0"/>
        <v>#DIV/0!</v>
      </c>
      <c r="N12" t="e">
        <f>_xlfn.STDEV.S(G12:K12)</f>
        <v>#DIV/0!</v>
      </c>
      <c r="O12" t="e">
        <f t="shared" si="7"/>
        <v>#DIV/0!</v>
      </c>
      <c r="P12">
        <v>15.047599999999999</v>
      </c>
      <c r="Q12" s="12"/>
      <c r="R12" s="12"/>
      <c r="S12" s="12"/>
      <c r="T12" s="12"/>
      <c r="U12">
        <f>AVERAGE(P12:T12)</f>
        <v>15.047599999999999</v>
      </c>
      <c r="V12" t="e">
        <f>_xlfn.STDEV.S(P12:T12)</f>
        <v>#DIV/0!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 s="12"/>
      <c r="H13" s="12"/>
      <c r="I13" s="12"/>
      <c r="J13" s="12"/>
      <c r="K13" s="12"/>
      <c r="L13" t="e">
        <f t="shared" si="5"/>
        <v>#DIV/0!</v>
      </c>
      <c r="M13" t="e">
        <f t="shared" si="0"/>
        <v>#DIV/0!</v>
      </c>
      <c r="N13" t="e">
        <f t="shared" si="6"/>
        <v>#DIV/0!</v>
      </c>
      <c r="O13" t="e">
        <f t="shared" si="7"/>
        <v>#DIV/0!</v>
      </c>
      <c r="P13" s="12"/>
      <c r="Q13" s="12"/>
      <c r="R13" s="12"/>
      <c r="S13" s="12"/>
      <c r="T13" s="12"/>
      <c r="U13" t="e">
        <f t="shared" si="1"/>
        <v>#DIV/0!</v>
      </c>
      <c r="V13" t="e">
        <f t="shared" si="2"/>
        <v>#DIV/0!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 s="12"/>
      <c r="H14" s="12"/>
      <c r="I14" s="12"/>
      <c r="J14" s="12"/>
      <c r="K14" s="12"/>
      <c r="L14" t="e">
        <f t="shared" si="5"/>
        <v>#DIV/0!</v>
      </c>
      <c r="M14" t="e">
        <f t="shared" si="0"/>
        <v>#DIV/0!</v>
      </c>
      <c r="N14" t="e">
        <f t="shared" si="6"/>
        <v>#DIV/0!</v>
      </c>
      <c r="O14" t="e">
        <f t="shared" si="7"/>
        <v>#DIV/0!</v>
      </c>
      <c r="P14" s="12"/>
      <c r="Q14" s="12"/>
      <c r="R14" s="12"/>
      <c r="S14" s="12"/>
      <c r="T14" s="12"/>
      <c r="U14" t="e">
        <f t="shared" si="1"/>
        <v>#DIV/0!</v>
      </c>
      <c r="V14" t="e">
        <f t="shared" si="2"/>
        <v>#DIV/0!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 s="12"/>
      <c r="H15" s="12"/>
      <c r="I15" s="12"/>
      <c r="J15" s="12"/>
      <c r="K15" s="12"/>
      <c r="L15" t="e">
        <f t="shared" si="5"/>
        <v>#DIV/0!</v>
      </c>
      <c r="M15" t="e">
        <f t="shared" si="0"/>
        <v>#DIV/0!</v>
      </c>
      <c r="N15" t="e">
        <f t="shared" si="6"/>
        <v>#DIV/0!</v>
      </c>
      <c r="O15" t="e">
        <f t="shared" si="7"/>
        <v>#DIV/0!</v>
      </c>
      <c r="P15" s="12"/>
      <c r="Q15" s="12"/>
      <c r="R15" s="12"/>
      <c r="S15" s="12"/>
      <c r="T15" s="12"/>
      <c r="U15" t="e">
        <f>AVERAGE(P15:S15)</f>
        <v>#DIV/0!</v>
      </c>
      <c r="V15" t="e">
        <f>_xlfn.STDEV.S(P15:S15)</f>
        <v>#DIV/0!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 s="12"/>
      <c r="H16" s="12"/>
      <c r="I16" s="12"/>
      <c r="J16" s="12"/>
      <c r="K16" s="12"/>
      <c r="L16" t="e">
        <f t="shared" si="5"/>
        <v>#DIV/0!</v>
      </c>
      <c r="M16" t="e">
        <f t="shared" si="0"/>
        <v>#DIV/0!</v>
      </c>
      <c r="N16" t="e">
        <f t="shared" si="6"/>
        <v>#DIV/0!</v>
      </c>
      <c r="O16" t="e">
        <f t="shared" si="7"/>
        <v>#DIV/0!</v>
      </c>
      <c r="P16" s="12"/>
      <c r="Q16" s="12"/>
      <c r="R16" s="12"/>
      <c r="S16" s="12"/>
      <c r="T16" s="12"/>
      <c r="U16" t="e">
        <f>AVERAGE(P16:S16)</f>
        <v>#DIV/0!</v>
      </c>
      <c r="V16" t="e">
        <f>_xlfn.STDEV.S(P16:S16)</f>
        <v>#DIV/0!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1099.8280600000001</v>
      </c>
      <c r="H17" s="10"/>
      <c r="I17" s="10"/>
      <c r="J17" s="10"/>
      <c r="K17" s="10"/>
      <c r="L17">
        <f>AVERAGE(G17:K17)</f>
        <v>1099.8280600000001</v>
      </c>
      <c r="M17" t="e">
        <f t="shared" si="0"/>
        <v>#DIV/0!</v>
      </c>
      <c r="N17" t="e">
        <f>_xlfn.STDEV.S(G17:K17)</f>
        <v>#DIV/0!</v>
      </c>
      <c r="O17" t="e">
        <f t="shared" si="7"/>
        <v>#DIV/0!</v>
      </c>
      <c r="P17">
        <v>13.8969</v>
      </c>
      <c r="Q17" s="10"/>
      <c r="R17" s="10"/>
      <c r="S17" s="10"/>
      <c r="T17" s="10"/>
      <c r="U17">
        <f>AVERAGE(P17:T17)</f>
        <v>13.8969</v>
      </c>
      <c r="V17" t="e">
        <f>_xlfn.STDEV.S(P17:T17)</f>
        <v>#DIV/0!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 s="10"/>
      <c r="H18" s="10"/>
      <c r="I18" s="10"/>
      <c r="J18" s="10"/>
      <c r="K18" s="10"/>
      <c r="L18" t="e">
        <f t="shared" si="5"/>
        <v>#DIV/0!</v>
      </c>
      <c r="M18" t="e">
        <f t="shared" si="0"/>
        <v>#DIV/0!</v>
      </c>
      <c r="N18" t="e">
        <f t="shared" si="6"/>
        <v>#DIV/0!</v>
      </c>
      <c r="O18" t="e">
        <f t="shared" si="7"/>
        <v>#DIV/0!</v>
      </c>
      <c r="P18" s="10"/>
      <c r="Q18" s="10"/>
      <c r="R18" s="10"/>
      <c r="S18" s="10"/>
      <c r="T18" s="10"/>
      <c r="U18" t="e">
        <f>AVERAGE(P18:T18)</f>
        <v>#DIV/0!</v>
      </c>
      <c r="V18" t="e">
        <f>_xlfn.STDEV.S(P18:T18)</f>
        <v>#DIV/0!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 s="10"/>
      <c r="H19" s="10"/>
      <c r="I19" s="10"/>
      <c r="J19" s="10"/>
      <c r="K19" s="10"/>
      <c r="L19" t="e">
        <f t="shared" si="5"/>
        <v>#DIV/0!</v>
      </c>
      <c r="M19" t="e">
        <f t="shared" si="0"/>
        <v>#DIV/0!</v>
      </c>
      <c r="N19" t="e">
        <f t="shared" si="6"/>
        <v>#DIV/0!</v>
      </c>
      <c r="O19" t="e">
        <f t="shared" si="7"/>
        <v>#DIV/0!</v>
      </c>
      <c r="P19" s="10"/>
      <c r="Q19" s="10"/>
      <c r="R19" s="10"/>
      <c r="S19" s="10"/>
      <c r="T19" s="10"/>
      <c r="U19" t="e">
        <f>AVERAGE(P19:T19)</f>
        <v>#DIV/0!</v>
      </c>
      <c r="V19" t="e">
        <f>_xlfn.STDEV.S(P19:T19)</f>
        <v>#DIV/0!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 s="10"/>
      <c r="H20" s="10"/>
      <c r="I20" s="10"/>
      <c r="J20" s="10"/>
      <c r="K20" s="10"/>
      <c r="L20" t="e">
        <f t="shared" si="5"/>
        <v>#DIV/0!</v>
      </c>
      <c r="M20" t="e">
        <f t="shared" si="0"/>
        <v>#DIV/0!</v>
      </c>
      <c r="N20" t="e">
        <f t="shared" si="6"/>
        <v>#DIV/0!</v>
      </c>
      <c r="O20" t="e">
        <f t="shared" si="7"/>
        <v>#DIV/0!</v>
      </c>
      <c r="P20" s="10"/>
      <c r="Q20" s="10"/>
      <c r="R20" s="10"/>
      <c r="S20" s="10"/>
      <c r="T20" s="10"/>
      <c r="U20" t="e">
        <f>AVERAGE(P20:T20)</f>
        <v>#DIV/0!</v>
      </c>
      <c r="V20" t="e">
        <f>_xlfn.STDEV.S(P20:T20)</f>
        <v>#DIV/0!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 s="10"/>
      <c r="H21" s="10"/>
      <c r="I21" s="10"/>
      <c r="J21" s="10"/>
      <c r="K21" s="10"/>
      <c r="L21" t="e">
        <f t="shared" si="5"/>
        <v>#DIV/0!</v>
      </c>
      <c r="M21" t="e">
        <f t="shared" si="0"/>
        <v>#DIV/0!</v>
      </c>
      <c r="N21" t="e">
        <f t="shared" si="6"/>
        <v>#DIV/0!</v>
      </c>
      <c r="O21" t="e">
        <f t="shared" si="7"/>
        <v>#DIV/0!</v>
      </c>
      <c r="P21" s="10"/>
      <c r="Q21" s="10"/>
      <c r="R21" s="10"/>
      <c r="S21" s="10"/>
      <c r="T21" s="10"/>
      <c r="U21" t="e">
        <f>AVERAGE(P21:T21)</f>
        <v>#DIV/0!</v>
      </c>
      <c r="V21" t="e">
        <f>_xlfn.STDEV.S(P21:T21)</f>
        <v>#DIV/0!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 s="4"/>
      <c r="H39" s="4"/>
      <c r="I39" s="4"/>
      <c r="J39" s="4"/>
      <c r="K39" s="4"/>
      <c r="L39" t="e">
        <f t="shared" ref="L39:L51" si="10">AVERAGE(G39:K39)</f>
        <v>#DIV/0!</v>
      </c>
      <c r="M39" t="e">
        <f t="shared" ref="M39:M51" si="11">_xlfn.STDEV.S(G39:K39)</f>
        <v>#DIV/0!</v>
      </c>
      <c r="P39" s="4"/>
      <c r="Q39" s="4"/>
      <c r="R39" s="4"/>
      <c r="S39" s="4"/>
      <c r="T39" s="4"/>
      <c r="U39" t="e">
        <f t="shared" ref="U39:U51" si="12">AVERAGE(P39:T39)</f>
        <v>#DIV/0!</v>
      </c>
      <c r="V39" t="e">
        <f t="shared" ref="V39:V51" si="13">_xlfn.STDEV.S(P39:T39)</f>
        <v>#DIV/0!</v>
      </c>
      <c r="Z39" s="7">
        <f>E2</f>
        <v>0</v>
      </c>
      <c r="AA39" t="e">
        <f>M2</f>
        <v>#DIV/0!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 s="4"/>
      <c r="H40" s="4"/>
      <c r="I40" s="4"/>
      <c r="J40" s="4"/>
      <c r="K40" s="4"/>
      <c r="L40" t="e">
        <f t="shared" si="10"/>
        <v>#DIV/0!</v>
      </c>
      <c r="M40" t="e">
        <f t="shared" si="11"/>
        <v>#DIV/0!</v>
      </c>
      <c r="P40" s="4"/>
      <c r="Q40" s="4"/>
      <c r="R40" s="4"/>
      <c r="S40" s="4"/>
      <c r="T40" s="4"/>
      <c r="U40" t="e">
        <f t="shared" si="12"/>
        <v>#DIV/0!</v>
      </c>
      <c r="V40" t="e">
        <f t="shared" si="13"/>
        <v>#DIV/0!</v>
      </c>
      <c r="Z40" s="7">
        <f t="shared" ref="Z40:Z58" si="18">E3</f>
        <v>5.8177641733144318E-2</v>
      </c>
      <c r="AA40" t="e">
        <f t="shared" ref="AA40:AA58" si="19">M3</f>
        <v>#DIV/0!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 s="4"/>
      <c r="H41" s="4"/>
      <c r="I41" s="4"/>
      <c r="J41" s="4"/>
      <c r="K41" s="4"/>
      <c r="L41" t="e">
        <f t="shared" si="10"/>
        <v>#DIV/0!</v>
      </c>
      <c r="M41" t="e">
        <f t="shared" si="11"/>
        <v>#DIV/0!</v>
      </c>
      <c r="P41" s="4"/>
      <c r="Q41" s="4"/>
      <c r="R41" s="4"/>
      <c r="S41" s="4"/>
      <c r="T41" s="4"/>
      <c r="U41" t="e">
        <f t="shared" si="12"/>
        <v>#DIV/0!</v>
      </c>
      <c r="V41" t="e">
        <f t="shared" si="13"/>
        <v>#DIV/0!</v>
      </c>
      <c r="Z41" s="7">
        <f t="shared" si="18"/>
        <v>0.11635528346628864</v>
      </c>
      <c r="AA41" t="e">
        <f t="shared" si="19"/>
        <v>#DIV/0!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 s="4"/>
      <c r="H42" s="4"/>
      <c r="I42" s="4"/>
      <c r="J42" s="4"/>
      <c r="K42" s="4"/>
      <c r="L42" t="e">
        <f t="shared" si="10"/>
        <v>#DIV/0!</v>
      </c>
      <c r="M42" t="e">
        <f t="shared" si="11"/>
        <v>#DIV/0!</v>
      </c>
      <c r="P42" s="4"/>
      <c r="Q42" s="4"/>
      <c r="R42" s="4"/>
      <c r="S42" s="4"/>
      <c r="T42" s="4"/>
      <c r="U42" t="e">
        <f t="shared" si="12"/>
        <v>#DIV/0!</v>
      </c>
      <c r="V42" t="e">
        <f t="shared" si="13"/>
        <v>#DIV/0!</v>
      </c>
      <c r="Z42" s="7">
        <f t="shared" si="18"/>
        <v>0.17453292519943295</v>
      </c>
      <c r="AA42" t="e">
        <f t="shared" si="19"/>
        <v>#DIV/0!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 s="4"/>
      <c r="H43" s="4"/>
      <c r="I43" s="4"/>
      <c r="J43" s="4"/>
      <c r="K43" s="4"/>
      <c r="L43" t="e">
        <f t="shared" si="10"/>
        <v>#DIV/0!</v>
      </c>
      <c r="M43" t="e">
        <f t="shared" si="11"/>
        <v>#DIV/0!</v>
      </c>
      <c r="P43" s="4"/>
      <c r="Q43" s="4"/>
      <c r="R43" s="4"/>
      <c r="S43" s="4"/>
      <c r="T43" s="4"/>
      <c r="U43" t="e">
        <f t="shared" si="12"/>
        <v>#DIV/0!</v>
      </c>
      <c r="V43" t="e">
        <f t="shared" si="13"/>
        <v>#DIV/0!</v>
      </c>
      <c r="Z43" s="7">
        <f t="shared" si="18"/>
        <v>0.23271056693257727</v>
      </c>
      <c r="AA43" t="e">
        <f t="shared" si="19"/>
        <v>#DIV/0!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 s="6"/>
      <c r="H44" s="6"/>
      <c r="I44" s="6"/>
      <c r="J44" s="6"/>
      <c r="K44" s="6"/>
      <c r="L44" t="e">
        <f t="shared" si="10"/>
        <v>#DIV/0!</v>
      </c>
      <c r="M44" t="e">
        <f t="shared" si="11"/>
        <v>#DIV/0!</v>
      </c>
      <c r="P44" s="6"/>
      <c r="Q44" s="6"/>
      <c r="R44" s="6"/>
      <c r="S44" s="6"/>
      <c r="T44" s="6"/>
      <c r="U44" t="e">
        <f t="shared" si="12"/>
        <v>#DIV/0!</v>
      </c>
      <c r="V44" t="e">
        <f t="shared" si="13"/>
        <v>#DIV/0!</v>
      </c>
      <c r="Z44" s="7">
        <f t="shared" si="18"/>
        <v>0.29088820866572157</v>
      </c>
      <c r="AA44" t="e">
        <f t="shared" si="19"/>
        <v>#DIV/0!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 s="6"/>
      <c r="H45" s="6"/>
      <c r="I45" s="6"/>
      <c r="J45" s="6"/>
      <c r="K45" s="6"/>
      <c r="L45" t="e">
        <f t="shared" si="10"/>
        <v>#DIV/0!</v>
      </c>
      <c r="M45" t="e">
        <f t="shared" si="11"/>
        <v>#DIV/0!</v>
      </c>
      <c r="P45" s="6"/>
      <c r="Q45" s="6"/>
      <c r="R45" s="6"/>
      <c r="S45" s="6"/>
      <c r="T45" s="6"/>
      <c r="U45" t="e">
        <f t="shared" si="12"/>
        <v>#DIV/0!</v>
      </c>
      <c r="V45" t="e">
        <f t="shared" si="13"/>
        <v>#DIV/0!</v>
      </c>
      <c r="Z45" s="7">
        <f t="shared" si="18"/>
        <v>0.3490658503988659</v>
      </c>
      <c r="AA45" t="e">
        <f t="shared" si="19"/>
        <v>#DIV/0!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 s="6"/>
      <c r="H46" s="6"/>
      <c r="I46" s="6"/>
      <c r="J46" s="6"/>
      <c r="K46" s="6"/>
      <c r="L46" t="e">
        <f t="shared" si="10"/>
        <v>#DIV/0!</v>
      </c>
      <c r="M46" t="e">
        <f t="shared" si="11"/>
        <v>#DIV/0!</v>
      </c>
      <c r="P46" s="6"/>
      <c r="Q46" s="6"/>
      <c r="R46" s="6"/>
      <c r="S46" s="6"/>
      <c r="T46" s="6"/>
      <c r="U46" t="e">
        <f t="shared" si="12"/>
        <v>#DIV/0!</v>
      </c>
      <c r="V46" t="e">
        <f t="shared" si="13"/>
        <v>#DIV/0!</v>
      </c>
      <c r="Z46" s="7">
        <f t="shared" si="18"/>
        <v>0.40724349213201022</v>
      </c>
      <c r="AA46" t="e">
        <f t="shared" si="19"/>
        <v>#DIV/0!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 s="6"/>
      <c r="H47" s="6"/>
      <c r="I47" s="6"/>
      <c r="J47" s="6"/>
      <c r="K47" s="6"/>
      <c r="L47" t="e">
        <f t="shared" si="10"/>
        <v>#DIV/0!</v>
      </c>
      <c r="M47" t="e">
        <f t="shared" si="11"/>
        <v>#DIV/0!</v>
      </c>
      <c r="P47" s="6"/>
      <c r="Q47" s="6"/>
      <c r="R47" s="6"/>
      <c r="S47" s="6"/>
      <c r="T47" s="6"/>
      <c r="U47" t="e">
        <f t="shared" si="12"/>
        <v>#DIV/0!</v>
      </c>
      <c r="V47" t="e">
        <f t="shared" si="13"/>
        <v>#DIV/0!</v>
      </c>
      <c r="Z47" s="7">
        <f t="shared" si="18"/>
        <v>0.46542113386515455</v>
      </c>
      <c r="AA47" t="e">
        <f t="shared" si="19"/>
        <v>#DIV/0!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 s="6"/>
      <c r="H48" s="6"/>
      <c r="I48" s="6"/>
      <c r="J48" s="6"/>
      <c r="K48" s="6"/>
      <c r="L48" t="e">
        <f t="shared" si="10"/>
        <v>#DIV/0!</v>
      </c>
      <c r="M48" t="e">
        <f t="shared" si="11"/>
        <v>#DIV/0!</v>
      </c>
      <c r="P48" s="6"/>
      <c r="Q48" s="6"/>
      <c r="R48" s="6"/>
      <c r="S48" s="6"/>
      <c r="T48" s="6"/>
      <c r="U48" t="e">
        <f t="shared" si="12"/>
        <v>#DIV/0!</v>
      </c>
      <c r="V48" t="e">
        <f t="shared" si="13"/>
        <v>#DIV/0!</v>
      </c>
      <c r="Z48" s="7">
        <f t="shared" si="18"/>
        <v>0.52359877559829893</v>
      </c>
      <c r="AA48" t="e">
        <f t="shared" si="19"/>
        <v>#DIV/0!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1.0074000000000001</v>
      </c>
      <c r="H49" s="12"/>
      <c r="I49" s="12"/>
      <c r="J49" s="12"/>
      <c r="K49" s="12"/>
      <c r="L49">
        <f>AVERAGE(G49:K49)</f>
        <v>1.0074000000000001</v>
      </c>
      <c r="M49" t="e">
        <f>_xlfn.STDEV.S(G49:K49)</f>
        <v>#DIV/0!</v>
      </c>
      <c r="P49">
        <v>1.0009999999999999</v>
      </c>
      <c r="Q49" s="12"/>
      <c r="R49" s="12"/>
      <c r="S49" s="12"/>
      <c r="T49" s="12"/>
      <c r="U49">
        <f>AVERAGE(P49:T49)</f>
        <v>1.0009999999999999</v>
      </c>
      <c r="V49" t="e">
        <f>_xlfn.STDEV.S(P49:T49)</f>
        <v>#DIV/0!</v>
      </c>
      <c r="Z49" s="7">
        <f t="shared" si="18"/>
        <v>0.58177641733144314</v>
      </c>
      <c r="AA49" t="e">
        <f t="shared" si="19"/>
        <v>#DIV/0!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 s="12"/>
      <c r="H50" s="12"/>
      <c r="I50" s="12"/>
      <c r="J50" s="12"/>
      <c r="K50" s="12"/>
      <c r="L50" t="e">
        <f t="shared" si="10"/>
        <v>#DIV/0!</v>
      </c>
      <c r="M50" t="e">
        <f t="shared" si="11"/>
        <v>#DIV/0!</v>
      </c>
      <c r="P50" s="12"/>
      <c r="Q50" s="12"/>
      <c r="R50" s="12"/>
      <c r="S50" s="12"/>
      <c r="T50" s="12"/>
      <c r="U50" t="e">
        <f t="shared" si="12"/>
        <v>#DIV/0!</v>
      </c>
      <c r="V50" t="e">
        <f t="shared" si="13"/>
        <v>#DIV/0!</v>
      </c>
      <c r="Z50" s="7">
        <f t="shared" si="18"/>
        <v>0.60116896457582458</v>
      </c>
      <c r="AA50" t="e">
        <f t="shared" si="19"/>
        <v>#DIV/0!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 s="12"/>
      <c r="H51" s="12"/>
      <c r="I51" s="12"/>
      <c r="J51" s="12"/>
      <c r="K51" s="12"/>
      <c r="L51" t="e">
        <f t="shared" si="10"/>
        <v>#DIV/0!</v>
      </c>
      <c r="M51" t="e">
        <f t="shared" si="11"/>
        <v>#DIV/0!</v>
      </c>
      <c r="P51" s="12"/>
      <c r="Q51" s="12"/>
      <c r="R51" s="12"/>
      <c r="S51" s="12"/>
      <c r="T51" s="12"/>
      <c r="U51" t="e">
        <f t="shared" si="12"/>
        <v>#DIV/0!</v>
      </c>
      <c r="V51" t="e">
        <f t="shared" si="13"/>
        <v>#DIV/0!</v>
      </c>
      <c r="Z51" s="7">
        <f t="shared" si="18"/>
        <v>0.62056151182020602</v>
      </c>
      <c r="AA51" t="e">
        <f t="shared" si="19"/>
        <v>#DIV/0!</v>
      </c>
      <c r="AB51">
        <f t="shared" si="14"/>
        <v>16.913969904511017</v>
      </c>
      <c r="AC51">
        <f t="shared" si="15"/>
        <v>4.9390026372565092</v>
      </c>
      <c r="AF51" t="s">
        <v>26</v>
      </c>
      <c r="AG51" t="e">
        <f>SUMXMY2(AA39:AA58,AB39:AB58)</f>
        <v>#DIV/0!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 s="12"/>
      <c r="H52" s="12"/>
      <c r="I52" s="12"/>
      <c r="J52" s="12"/>
      <c r="K52" s="12"/>
      <c r="L52" t="e">
        <f>AVERAGE(G52:J52)</f>
        <v>#DIV/0!</v>
      </c>
      <c r="M52" t="e">
        <f>_xlfn.STDEV.S(G52:J52)</f>
        <v>#DIV/0!</v>
      </c>
      <c r="P52" s="12"/>
      <c r="Q52" s="12"/>
      <c r="R52" s="12"/>
      <c r="S52" s="12"/>
      <c r="T52" s="12"/>
      <c r="U52" t="e">
        <f>AVERAGE(P52:S52)</f>
        <v>#DIV/0!</v>
      </c>
      <c r="V52" t="e">
        <f>_xlfn.STDEV.S(P52:S52)</f>
        <v>#DIV/0!</v>
      </c>
      <c r="Z52" s="7">
        <f t="shared" si="18"/>
        <v>0.63995405906458758</v>
      </c>
      <c r="AA52" t="e">
        <f t="shared" si="19"/>
        <v>#DIV/0!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 s="12"/>
      <c r="H53" s="12"/>
      <c r="I53" s="12"/>
      <c r="J53" s="12"/>
      <c r="K53" s="12"/>
      <c r="L53" t="e">
        <f>AVERAGE(G53:J53)</f>
        <v>#DIV/0!</v>
      </c>
      <c r="M53" t="e">
        <f>_xlfn.STDEV.S(G53:J53)</f>
        <v>#DIV/0!</v>
      </c>
      <c r="P53" s="12"/>
      <c r="Q53" s="12"/>
      <c r="R53" s="12"/>
      <c r="S53" s="12"/>
      <c r="T53" s="12"/>
      <c r="U53" t="e">
        <f>AVERAGE(P53:S53)</f>
        <v>#DIV/0!</v>
      </c>
      <c r="V53" t="e">
        <f>_xlfn.STDEV.S(P53:S53)</f>
        <v>#DIV/0!</v>
      </c>
      <c r="Z53" s="7">
        <f t="shared" si="18"/>
        <v>0.65934660630896891</v>
      </c>
      <c r="AA53" t="e">
        <f t="shared" si="19"/>
        <v>#DIV/0!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1.0112000000000001</v>
      </c>
      <c r="H54" s="10"/>
      <c r="I54" s="10"/>
      <c r="J54" s="10"/>
      <c r="K54" s="10"/>
      <c r="L54">
        <f>AVERAGE(G54:K54)</f>
        <v>1.0112000000000001</v>
      </c>
      <c r="M54" t="e">
        <f>_xlfn.STDEV.S(G54:K54)</f>
        <v>#DIV/0!</v>
      </c>
      <c r="P54">
        <v>1.0044</v>
      </c>
      <c r="Q54" s="10"/>
      <c r="R54" s="10"/>
      <c r="S54" s="10"/>
      <c r="T54" s="10"/>
      <c r="U54">
        <f>AVERAGE(P54:T54)</f>
        <v>1.0044</v>
      </c>
      <c r="V54" t="e">
        <f>_xlfn.STDEV.S(P54:T54)</f>
        <v>#DIV/0!</v>
      </c>
      <c r="Z54" s="7">
        <f t="shared" si="18"/>
        <v>0.67873915355335046</v>
      </c>
      <c r="AA54" t="e">
        <f t="shared" si="19"/>
        <v>#DIV/0!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 s="10"/>
      <c r="H55" s="10"/>
      <c r="I55" s="10"/>
      <c r="J55" s="10"/>
      <c r="K55" s="10"/>
      <c r="L55" t="e">
        <f>AVERAGE(G55:K55)</f>
        <v>#DIV/0!</v>
      </c>
      <c r="M55" t="e">
        <f t="shared" ref="M55:M72" si="20">_xlfn.STDEV.S(G55:K55)</f>
        <v>#DIV/0!</v>
      </c>
      <c r="P55" s="10"/>
      <c r="Q55" s="10"/>
      <c r="R55" s="10"/>
      <c r="S55" s="10"/>
      <c r="T55" s="10"/>
      <c r="U55" t="e">
        <f>AVERAGE(P55:T55)</f>
        <v>#DIV/0!</v>
      </c>
      <c r="V55" t="e">
        <f>_xlfn.STDEV.S(P55:T55)</f>
        <v>#DIV/0!</v>
      </c>
      <c r="Z55" s="7">
        <f t="shared" si="18"/>
        <v>0.69813170079773179</v>
      </c>
      <c r="AA55" t="e">
        <f t="shared" si="19"/>
        <v>#DIV/0!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 s="10"/>
      <c r="H56" s="10"/>
      <c r="I56" s="10"/>
      <c r="J56" s="10"/>
      <c r="K56" s="10"/>
      <c r="L56" t="e">
        <f>AVERAGE(G56:K56)</f>
        <v>#DIV/0!</v>
      </c>
      <c r="M56" t="e">
        <f t="shared" si="20"/>
        <v>#DIV/0!</v>
      </c>
      <c r="P56" s="10"/>
      <c r="Q56" s="10"/>
      <c r="R56" s="10"/>
      <c r="S56" s="10"/>
      <c r="T56" s="10"/>
      <c r="U56" t="e">
        <f>AVERAGE(P56:T56)</f>
        <v>#DIV/0!</v>
      </c>
      <c r="V56" t="e">
        <f>_xlfn.STDEV.S(P56:T56)</f>
        <v>#DIV/0!</v>
      </c>
      <c r="Z56" s="7">
        <f t="shared" si="18"/>
        <v>0.71752424804211334</v>
      </c>
      <c r="AA56" t="e">
        <f t="shared" si="19"/>
        <v>#DIV/0!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 s="10"/>
      <c r="H57" s="10"/>
      <c r="I57" s="10"/>
      <c r="J57" s="10"/>
      <c r="K57" s="10"/>
      <c r="L57" t="e">
        <f>AVERAGE(G57:K57)</f>
        <v>#DIV/0!</v>
      </c>
      <c r="M57" t="e">
        <f t="shared" si="20"/>
        <v>#DIV/0!</v>
      </c>
      <c r="P57" s="10"/>
      <c r="Q57" s="10"/>
      <c r="R57" s="10"/>
      <c r="S57" s="10"/>
      <c r="T57" s="10"/>
      <c r="U57" t="e">
        <f>AVERAGE(P57:T57)</f>
        <v>#DIV/0!</v>
      </c>
      <c r="V57" t="e">
        <f>_xlfn.STDEV.S(P57:T57)</f>
        <v>#DIV/0!</v>
      </c>
      <c r="Z57" s="7">
        <f t="shared" si="18"/>
        <v>0.73691679528649467</v>
      </c>
      <c r="AA57" t="e">
        <f t="shared" si="19"/>
        <v>#DIV/0!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 s="10"/>
      <c r="H58" s="10"/>
      <c r="I58" s="10"/>
      <c r="J58" s="10"/>
      <c r="K58" s="10"/>
      <c r="L58" t="e">
        <f>AVERAGE(G58:K58)</f>
        <v>#DIV/0!</v>
      </c>
      <c r="M58" t="e">
        <f t="shared" si="20"/>
        <v>#DIV/0!</v>
      </c>
      <c r="P58" s="10"/>
      <c r="Q58" s="10"/>
      <c r="R58" s="10"/>
      <c r="S58" s="10"/>
      <c r="T58" s="10"/>
      <c r="U58" t="e">
        <f>AVERAGE(P58:T58)</f>
        <v>#DIV/0!</v>
      </c>
      <c r="V58" t="e">
        <f>_xlfn.STDEV.S(P58:T58)</f>
        <v>#DIV/0!</v>
      </c>
      <c r="Z58" s="7">
        <f t="shared" si="18"/>
        <v>0.75630934253087612</v>
      </c>
      <c r="AA58" t="e">
        <f t="shared" si="19"/>
        <v>#DIV/0!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1">AVERAGE(G59:K59)</f>
        <v>#DIV/0!</v>
      </c>
      <c r="M59" t="e">
        <f t="shared" si="20"/>
        <v>#DIV/0!</v>
      </c>
      <c r="P59" s="2"/>
      <c r="Q59" s="2"/>
      <c r="R59" s="2"/>
      <c r="S59" s="2"/>
      <c r="T59" s="2"/>
      <c r="U59" t="e">
        <f t="shared" ref="U59:U72" si="22">AVERAGE(P59:T59)</f>
        <v>#DIV/0!</v>
      </c>
      <c r="V59" t="e">
        <f t="shared" ref="V59:V72" si="23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1"/>
        <v>#DIV/0!</v>
      </c>
      <c r="M60" t="e">
        <f t="shared" si="20"/>
        <v>#DIV/0!</v>
      </c>
      <c r="P60" s="2"/>
      <c r="Q60" s="2"/>
      <c r="R60" s="2"/>
      <c r="S60" s="2"/>
      <c r="T60" s="2"/>
      <c r="U60" t="e">
        <f t="shared" si="22"/>
        <v>#DIV/0!</v>
      </c>
      <c r="V60" t="e">
        <f t="shared" si="23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1"/>
        <v>#DIV/0!</v>
      </c>
      <c r="M61" t="e">
        <f t="shared" si="20"/>
        <v>#DIV/0!</v>
      </c>
      <c r="P61" s="2"/>
      <c r="Q61" s="2"/>
      <c r="R61" s="2"/>
      <c r="S61" s="2"/>
      <c r="T61" s="2"/>
      <c r="U61" t="e">
        <f t="shared" si="22"/>
        <v>#DIV/0!</v>
      </c>
      <c r="V61" t="e">
        <f t="shared" si="23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1"/>
        <v>#DIV/0!</v>
      </c>
      <c r="M62" t="e">
        <f t="shared" si="20"/>
        <v>#DIV/0!</v>
      </c>
      <c r="P62" s="2"/>
      <c r="Q62" s="2"/>
      <c r="R62" s="2"/>
      <c r="S62" s="2"/>
      <c r="T62" s="2"/>
      <c r="U62" t="e">
        <f t="shared" si="22"/>
        <v>#DIV/0!</v>
      </c>
      <c r="V62" t="e">
        <f t="shared" si="23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1"/>
        <v>#DIV/0!</v>
      </c>
      <c r="M63" t="e">
        <f t="shared" si="20"/>
        <v>#DIV/0!</v>
      </c>
      <c r="P63" s="2"/>
      <c r="Q63" s="2"/>
      <c r="R63" s="2"/>
      <c r="S63" s="2"/>
      <c r="T63" s="2"/>
      <c r="U63" t="e">
        <f t="shared" si="22"/>
        <v>#DIV/0!</v>
      </c>
      <c r="V63" t="e">
        <f t="shared" si="23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1"/>
        <v>#DIV/0!</v>
      </c>
      <c r="M64" t="e">
        <f t="shared" si="20"/>
        <v>#DIV/0!</v>
      </c>
      <c r="P64" s="2"/>
      <c r="Q64" s="2"/>
      <c r="R64" s="2"/>
      <c r="S64" s="2"/>
      <c r="T64" s="2"/>
      <c r="U64" t="e">
        <f t="shared" si="22"/>
        <v>#DIV/0!</v>
      </c>
      <c r="V64" t="e">
        <f t="shared" si="23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1"/>
        <v>#DIV/0!</v>
      </c>
      <c r="M65" t="e">
        <f t="shared" si="20"/>
        <v>#DIV/0!</v>
      </c>
      <c r="P65" s="2"/>
      <c r="Q65" s="2"/>
      <c r="R65" s="2"/>
      <c r="S65" s="2"/>
      <c r="T65" s="2"/>
      <c r="U65" t="e">
        <f t="shared" si="22"/>
        <v>#DIV/0!</v>
      </c>
      <c r="V65" t="e">
        <f t="shared" si="23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1"/>
        <v>#DIV/0!</v>
      </c>
      <c r="M66" t="e">
        <f t="shared" si="20"/>
        <v>#DIV/0!</v>
      </c>
      <c r="P66" s="2"/>
      <c r="Q66" s="2"/>
      <c r="R66" s="2"/>
      <c r="S66" s="2"/>
      <c r="T66" s="2"/>
      <c r="U66" t="e">
        <f t="shared" si="22"/>
        <v>#DIV/0!</v>
      </c>
      <c r="V66" t="e">
        <f t="shared" si="23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1"/>
        <v>#DIV/0!</v>
      </c>
      <c r="M67" t="e">
        <f t="shared" si="20"/>
        <v>#DIV/0!</v>
      </c>
      <c r="P67" s="2"/>
      <c r="Q67" s="2"/>
      <c r="R67" s="2"/>
      <c r="S67" s="2"/>
      <c r="T67" s="2"/>
      <c r="U67" t="e">
        <f t="shared" si="22"/>
        <v>#DIV/0!</v>
      </c>
      <c r="V67" t="e">
        <f t="shared" si="23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1"/>
        <v>#DIV/0!</v>
      </c>
      <c r="M68" t="e">
        <f t="shared" si="20"/>
        <v>#DIV/0!</v>
      </c>
      <c r="U68" t="e">
        <f t="shared" si="22"/>
        <v>#DIV/0!</v>
      </c>
      <c r="V68" t="e">
        <f t="shared" si="23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1"/>
        <v>#DIV/0!</v>
      </c>
      <c r="M69" t="e">
        <f t="shared" si="20"/>
        <v>#DIV/0!</v>
      </c>
      <c r="U69" t="e">
        <f t="shared" si="22"/>
        <v>#DIV/0!</v>
      </c>
      <c r="V69" t="e">
        <f t="shared" si="23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1"/>
        <v>#DIV/0!</v>
      </c>
      <c r="M70" t="e">
        <f t="shared" si="20"/>
        <v>#DIV/0!</v>
      </c>
      <c r="U70" t="e">
        <f t="shared" si="22"/>
        <v>#DIV/0!</v>
      </c>
      <c r="V70" t="e">
        <f t="shared" si="23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1"/>
        <v>#DIV/0!</v>
      </c>
      <c r="M71" t="e">
        <f t="shared" si="20"/>
        <v>#DIV/0!</v>
      </c>
      <c r="U71" t="e">
        <f t="shared" si="22"/>
        <v>#DIV/0!</v>
      </c>
      <c r="V71" t="e">
        <f t="shared" si="23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1"/>
        <v>#DIV/0!</v>
      </c>
      <c r="M72" t="e">
        <f t="shared" si="20"/>
        <v>#DIV/0!</v>
      </c>
      <c r="U72" t="e">
        <f t="shared" si="22"/>
        <v>#DIV/0!</v>
      </c>
      <c r="V72" t="e">
        <f t="shared" si="23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30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C1" zoomScale="55" zoomScaleNormal="55" workbookViewId="0">
      <selection activeCell="Q34" sqref="Q34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4">
        <f>$B$15-($B$9/0.5)^3*F2</f>
        <v>10000</v>
      </c>
      <c r="E2" s="4">
        <f>4/3*PI()*$B$9^3*F2/$B$5^3</f>
        <v>0</v>
      </c>
      <c r="F2" s="4">
        <v>0</v>
      </c>
      <c r="G2" s="4">
        <v>4.0400400000000003</v>
      </c>
      <c r="H2" s="4">
        <v>4.1467499999999999</v>
      </c>
      <c r="I2" s="4"/>
      <c r="J2" s="4"/>
      <c r="K2" s="4"/>
      <c r="L2" s="4">
        <f t="shared" ref="L2:L16" si="0">AVERAGE(G2:K2)</f>
        <v>4.0933950000000001</v>
      </c>
      <c r="M2" s="4">
        <f t="shared" ref="M2:M35" si="1">L2/$L$2</f>
        <v>1</v>
      </c>
      <c r="N2" s="4">
        <f t="shared" ref="N2:N16" si="2">_xlfn.STDEV.S(G2:K2)</f>
        <v>7.5455364620416229E-2</v>
      </c>
      <c r="O2" s="4">
        <f>N2/$L$2</f>
        <v>1.8433443295947795E-2</v>
      </c>
      <c r="P2" s="4">
        <v>23.078399999999998</v>
      </c>
      <c r="Q2" s="4">
        <v>23.079699999999999</v>
      </c>
      <c r="R2" s="4"/>
      <c r="S2" s="4"/>
      <c r="T2" s="4"/>
      <c r="U2" s="4">
        <f t="shared" ref="U2:U14" si="3">AVERAGE(P2:T2)</f>
        <v>23.079049999999999</v>
      </c>
      <c r="V2" s="4">
        <f t="shared" ref="V2:V14" si="4">_xlfn.STDEV.S(P2:T2)</f>
        <v>9.1923881554288156E-4</v>
      </c>
    </row>
    <row r="3" spans="1:22" x14ac:dyDescent="0.25">
      <c r="A3" t="s">
        <v>5</v>
      </c>
      <c r="B3" s="13">
        <v>10000</v>
      </c>
      <c r="D3" s="4">
        <f t="shared" ref="D3:D35" si="5">$B$15-($B$9/0.5)^3*F3</f>
        <v>9616</v>
      </c>
      <c r="E3" s="4">
        <f t="shared" ref="E3:E6" si="6">4/3*PI()*$B$9^3*F3/$B$5^3</f>
        <v>5.9573905134739778E-2</v>
      </c>
      <c r="F3" s="4">
        <v>6</v>
      </c>
      <c r="G3" s="4">
        <v>5.7795300000000003</v>
      </c>
      <c r="H3" s="4">
        <v>5.9322400000000002</v>
      </c>
      <c r="I3" s="4"/>
      <c r="J3" s="4"/>
      <c r="K3" s="4"/>
      <c r="L3" s="4">
        <f t="shared" si="0"/>
        <v>5.8558850000000007</v>
      </c>
      <c r="M3" s="4">
        <f t="shared" si="1"/>
        <v>1.4305692463102144</v>
      </c>
      <c r="N3" s="4">
        <f t="shared" si="2"/>
        <v>0.10798227655499761</v>
      </c>
      <c r="O3" s="4">
        <f t="shared" ref="O3:O35" si="7">N3/$L$2</f>
        <v>2.6379637575899124E-2</v>
      </c>
      <c r="P3" s="4">
        <v>22.3947</v>
      </c>
      <c r="Q3" s="4">
        <v>22.386700000000001</v>
      </c>
      <c r="R3" s="4"/>
      <c r="S3" s="4"/>
      <c r="T3" s="4"/>
      <c r="U3" s="4">
        <f t="shared" si="3"/>
        <v>22.390700000000002</v>
      </c>
      <c r="V3" s="4">
        <f t="shared" si="4"/>
        <v>5.6568542494917573E-3</v>
      </c>
    </row>
    <row r="4" spans="1:22" x14ac:dyDescent="0.25">
      <c r="A4" t="s">
        <v>4</v>
      </c>
      <c r="B4" s="13">
        <v>1E-3</v>
      </c>
      <c r="D4" s="4">
        <f t="shared" si="5"/>
        <v>9232</v>
      </c>
      <c r="E4" s="4">
        <f t="shared" si="6"/>
        <v>0.11914781026947956</v>
      </c>
      <c r="F4" s="4">
        <v>12</v>
      </c>
      <c r="G4" s="4">
        <v>8.5467700000000004</v>
      </c>
      <c r="H4" s="4">
        <v>8.1204900000000002</v>
      </c>
      <c r="I4" s="4"/>
      <c r="J4" s="4"/>
      <c r="K4" s="4"/>
      <c r="L4" s="4">
        <f t="shared" si="0"/>
        <v>8.3336299999999994</v>
      </c>
      <c r="M4" s="4">
        <f t="shared" si="1"/>
        <v>2.035872423746059</v>
      </c>
      <c r="N4" s="4">
        <f t="shared" si="2"/>
        <v>0.30142547868420161</v>
      </c>
      <c r="O4" s="4">
        <f t="shared" si="7"/>
        <v>7.363703690560075E-2</v>
      </c>
      <c r="P4" s="4">
        <v>21.677099999999999</v>
      </c>
      <c r="Q4" s="4">
        <v>21.705300000000001</v>
      </c>
      <c r="R4" s="4"/>
      <c r="S4" s="4"/>
      <c r="T4" s="4"/>
      <c r="U4" s="4">
        <f t="shared" si="3"/>
        <v>21.691200000000002</v>
      </c>
      <c r="V4" s="4">
        <f t="shared" si="4"/>
        <v>1.9940411229461899E-2</v>
      </c>
    </row>
    <row r="5" spans="1:22" x14ac:dyDescent="0.25">
      <c r="A5" t="s">
        <v>3</v>
      </c>
      <c r="B5">
        <v>15</v>
      </c>
      <c r="D5" s="4">
        <f t="shared" si="5"/>
        <v>8848</v>
      </c>
      <c r="E5" s="4">
        <f t="shared" si="6"/>
        <v>0.17872171540421933</v>
      </c>
      <c r="F5" s="4">
        <v>18</v>
      </c>
      <c r="G5" s="4">
        <v>10.41962</v>
      </c>
      <c r="H5" s="4">
        <v>13.421239999999999</v>
      </c>
      <c r="I5" s="4"/>
      <c r="J5" s="4"/>
      <c r="K5" s="4"/>
      <c r="L5" s="4">
        <f t="shared" si="0"/>
        <v>11.92043</v>
      </c>
      <c r="M5" s="4">
        <f t="shared" si="1"/>
        <v>2.9121132947101365</v>
      </c>
      <c r="N5" s="4">
        <f t="shared" si="2"/>
        <v>2.1224658565451731</v>
      </c>
      <c r="O5" s="4">
        <f t="shared" si="7"/>
        <v>0.51850990596929269</v>
      </c>
      <c r="P5" s="4">
        <v>20.9741</v>
      </c>
      <c r="Q5" s="4">
        <v>20.985499999999998</v>
      </c>
      <c r="R5" s="4"/>
      <c r="S5" s="4"/>
      <c r="T5" s="4"/>
      <c r="U5" s="4">
        <f t="shared" si="3"/>
        <v>20.979799999999997</v>
      </c>
      <c r="V5" s="4">
        <f t="shared" si="4"/>
        <v>8.0610173055254402E-3</v>
      </c>
    </row>
    <row r="6" spans="1:22" x14ac:dyDescent="0.25">
      <c r="A6" t="s">
        <v>52</v>
      </c>
      <c r="B6" s="9">
        <v>0.1</v>
      </c>
      <c r="D6" s="4">
        <f t="shared" si="5"/>
        <v>8464</v>
      </c>
      <c r="E6" s="4">
        <f t="shared" si="6"/>
        <v>0.23829562053895911</v>
      </c>
      <c r="F6" s="4">
        <v>24</v>
      </c>
      <c r="G6" s="4">
        <v>16.782430000000002</v>
      </c>
      <c r="H6" s="4">
        <v>15.53402</v>
      </c>
      <c r="I6" s="4"/>
      <c r="J6" s="4"/>
      <c r="K6" s="4"/>
      <c r="L6" s="4">
        <f t="shared" si="0"/>
        <v>16.158225000000002</v>
      </c>
      <c r="M6" s="4">
        <f t="shared" si="1"/>
        <v>3.9473896362310503</v>
      </c>
      <c r="N6" s="4">
        <f t="shared" si="2"/>
        <v>0.88275917670109894</v>
      </c>
      <c r="O6" s="4">
        <f t="shared" si="7"/>
        <v>0.21565453045726077</v>
      </c>
      <c r="P6" s="4">
        <v>20.227900000000002</v>
      </c>
      <c r="Q6" s="4">
        <v>20.185700000000001</v>
      </c>
      <c r="R6" s="4"/>
      <c r="S6" s="4"/>
      <c r="T6" s="4"/>
      <c r="U6" s="4">
        <f t="shared" si="3"/>
        <v>20.206800000000001</v>
      </c>
      <c r="V6" s="4">
        <f t="shared" si="4"/>
        <v>2.9839906166073103E-2</v>
      </c>
    </row>
    <row r="7" spans="1:22" x14ac:dyDescent="0.25">
      <c r="A7" t="s">
        <v>2</v>
      </c>
      <c r="B7">
        <v>4.5</v>
      </c>
      <c r="D7" s="6">
        <f t="shared" si="5"/>
        <v>8080</v>
      </c>
      <c r="E7" s="6">
        <f>4/3*PI()*$B$9^3*F7/$B$5^3</f>
        <v>0.29786952567369884</v>
      </c>
      <c r="F7" s="6">
        <v>30</v>
      </c>
      <c r="G7" s="6">
        <v>22.213709999999999</v>
      </c>
      <c r="H7" s="6">
        <v>16.879470000000001</v>
      </c>
      <c r="I7" s="6">
        <v>32.918619999999997</v>
      </c>
      <c r="J7" s="6">
        <v>28.53</v>
      </c>
      <c r="K7" s="6"/>
      <c r="L7" s="6">
        <f t="shared" si="0"/>
        <v>25.135449999999999</v>
      </c>
      <c r="M7" s="6">
        <f t="shared" si="1"/>
        <v>6.1404897401789951</v>
      </c>
      <c r="N7" s="6">
        <f t="shared" si="2"/>
        <v>7.0426906633615607</v>
      </c>
      <c r="O7" s="6">
        <f t="shared" si="7"/>
        <v>1.720501115421688</v>
      </c>
      <c r="P7" s="6">
        <v>19.480399999999999</v>
      </c>
      <c r="Q7" s="6">
        <v>19.452300000000001</v>
      </c>
      <c r="R7" s="6">
        <v>19.498200000000001</v>
      </c>
      <c r="S7" s="6">
        <v>19.4544</v>
      </c>
      <c r="T7" s="6"/>
      <c r="U7" s="6">
        <f t="shared" si="3"/>
        <v>19.471325</v>
      </c>
      <c r="V7" s="6">
        <f t="shared" si="4"/>
        <v>2.2007782714303564E-2</v>
      </c>
    </row>
    <row r="8" spans="1:22" x14ac:dyDescent="0.25">
      <c r="A8" t="s">
        <v>1</v>
      </c>
      <c r="B8">
        <v>25</v>
      </c>
      <c r="D8" s="6">
        <f t="shared" si="5"/>
        <v>7696</v>
      </c>
      <c r="E8" s="6">
        <f t="shared" ref="E8:E11" si="8">4/3*PI()*$B$9^3*F8/$B$5^3</f>
        <v>0.35744343080843866</v>
      </c>
      <c r="F8" s="6">
        <v>36</v>
      </c>
      <c r="G8" s="6">
        <v>16.193899999999999</v>
      </c>
      <c r="H8" s="6">
        <v>26.598189999999999</v>
      </c>
      <c r="I8" s="6">
        <v>15.260009999999999</v>
      </c>
      <c r="J8" s="6">
        <v>21.60202</v>
      </c>
      <c r="K8" s="6"/>
      <c r="L8" s="6">
        <f t="shared" si="0"/>
        <v>19.913530000000002</v>
      </c>
      <c r="M8" s="6">
        <f t="shared" si="1"/>
        <v>4.8647956036492941</v>
      </c>
      <c r="N8" s="6">
        <f t="shared" si="2"/>
        <v>5.2607532262658543</v>
      </c>
      <c r="O8" s="6">
        <f t="shared" si="7"/>
        <v>1.2851809381371342</v>
      </c>
      <c r="P8" s="6">
        <v>18.642299999999999</v>
      </c>
      <c r="Q8" s="6">
        <v>18.652899999999999</v>
      </c>
      <c r="R8" s="6">
        <v>18.690999999999999</v>
      </c>
      <c r="S8" s="6">
        <v>18.7058</v>
      </c>
      <c r="T8" s="6"/>
      <c r="U8" s="6">
        <f t="shared" si="3"/>
        <v>18.672999999999998</v>
      </c>
      <c r="V8" s="6">
        <f t="shared" si="4"/>
        <v>3.0256349195940568E-2</v>
      </c>
    </row>
    <row r="9" spans="1:22" x14ac:dyDescent="0.25">
      <c r="A9" t="s">
        <v>53</v>
      </c>
      <c r="B9" s="9">
        <v>2</v>
      </c>
      <c r="D9" s="6">
        <f t="shared" si="5"/>
        <v>7312</v>
      </c>
      <c r="E9" s="6">
        <f t="shared" si="8"/>
        <v>0.41701733594317847</v>
      </c>
      <c r="F9" s="6">
        <v>42</v>
      </c>
      <c r="G9" s="6">
        <v>34.785690000000002</v>
      </c>
      <c r="H9" s="6">
        <v>57.566369999999999</v>
      </c>
      <c r="I9" s="6">
        <v>49.212119999999999</v>
      </c>
      <c r="J9" s="6">
        <v>48.689610000000002</v>
      </c>
      <c r="K9" s="6"/>
      <c r="L9" s="6">
        <f t="shared" si="0"/>
        <v>47.563447499999995</v>
      </c>
      <c r="M9" s="6">
        <f t="shared" si="1"/>
        <v>11.619559680900572</v>
      </c>
      <c r="N9" s="6">
        <f t="shared" si="2"/>
        <v>9.4395605169322199</v>
      </c>
      <c r="O9" s="6">
        <f t="shared" si="7"/>
        <v>2.3060468185777867</v>
      </c>
      <c r="P9" s="6">
        <v>17.857399999999998</v>
      </c>
      <c r="Q9" s="6">
        <v>17.8154</v>
      </c>
      <c r="R9" s="6">
        <v>17.7974</v>
      </c>
      <c r="S9" s="6">
        <v>17.839099999999998</v>
      </c>
      <c r="T9" s="6"/>
      <c r="U9" s="6">
        <f t="shared" si="3"/>
        <v>17.827324999999998</v>
      </c>
      <c r="V9" s="6">
        <f t="shared" si="4"/>
        <v>2.6336713918026278E-2</v>
      </c>
    </row>
    <row r="10" spans="1:22" ht="15" customHeight="1" x14ac:dyDescent="0.25">
      <c r="A10" t="s">
        <v>54</v>
      </c>
      <c r="B10">
        <v>0</v>
      </c>
      <c r="D10" s="6">
        <f t="shared" si="5"/>
        <v>6928</v>
      </c>
      <c r="E10" s="6">
        <f t="shared" si="8"/>
        <v>0.47659124107791823</v>
      </c>
      <c r="F10" s="6">
        <v>48</v>
      </c>
      <c r="G10" s="6">
        <v>64.142349999999993</v>
      </c>
      <c r="H10" s="6">
        <v>48.398919999999997</v>
      </c>
      <c r="I10" s="6">
        <v>88.630110000000002</v>
      </c>
      <c r="J10" s="6">
        <v>68.306510000000003</v>
      </c>
      <c r="K10" s="6"/>
      <c r="L10" s="6">
        <f t="shared" si="0"/>
        <v>67.369472500000001</v>
      </c>
      <c r="M10" s="6">
        <f t="shared" si="1"/>
        <v>16.458092243724341</v>
      </c>
      <c r="N10" s="6">
        <f t="shared" si="2"/>
        <v>16.564911992603285</v>
      </c>
      <c r="O10" s="6">
        <f t="shared" si="7"/>
        <v>4.04674163930021</v>
      </c>
      <c r="P10" s="6">
        <v>17.038900000000002</v>
      </c>
      <c r="Q10" s="6">
        <v>17.073899999999998</v>
      </c>
      <c r="R10" s="6">
        <v>17.037099999999999</v>
      </c>
      <c r="S10" s="6">
        <v>17</v>
      </c>
      <c r="T10" s="6"/>
      <c r="U10" s="6">
        <f t="shared" si="3"/>
        <v>17.037475000000001</v>
      </c>
      <c r="V10" s="6">
        <f t="shared" si="4"/>
        <v>3.0184584917911782E-2</v>
      </c>
    </row>
    <row r="11" spans="1:22" x14ac:dyDescent="0.25">
      <c r="A11" t="s">
        <v>55</v>
      </c>
      <c r="B11">
        <v>3</v>
      </c>
      <c r="D11" s="6">
        <f t="shared" si="5"/>
        <v>6544</v>
      </c>
      <c r="E11" s="6">
        <f t="shared" si="8"/>
        <v>0.53616514621265798</v>
      </c>
      <c r="F11" s="6">
        <v>54</v>
      </c>
      <c r="G11" s="6">
        <v>87.564610000000002</v>
      </c>
      <c r="H11" s="6">
        <v>130.72647000000001</v>
      </c>
      <c r="I11" s="6">
        <v>77.949780000000004</v>
      </c>
      <c r="J11" s="6">
        <v>104.29371</v>
      </c>
      <c r="K11" s="6"/>
      <c r="L11" s="6">
        <f t="shared" si="0"/>
        <v>100.13364250000001</v>
      </c>
      <c r="M11" s="6">
        <f t="shared" si="1"/>
        <v>24.462247718580787</v>
      </c>
      <c r="N11" s="6">
        <f t="shared" si="2"/>
        <v>23.118041940255782</v>
      </c>
      <c r="O11" s="6">
        <f t="shared" si="7"/>
        <v>5.6476450330974126</v>
      </c>
      <c r="P11" s="6">
        <v>16.161799999999999</v>
      </c>
      <c r="Q11" s="6">
        <v>16.226099999999999</v>
      </c>
      <c r="R11" s="6">
        <v>16.052</v>
      </c>
      <c r="S11" s="6">
        <v>16.1601</v>
      </c>
      <c r="T11" s="6"/>
      <c r="U11" s="6">
        <f t="shared" si="3"/>
        <v>16.149999999999999</v>
      </c>
      <c r="V11" s="6">
        <f t="shared" si="4"/>
        <v>7.2195244534063993E-2</v>
      </c>
    </row>
    <row r="12" spans="1:22" x14ac:dyDescent="0.25">
      <c r="A12" t="s">
        <v>56</v>
      </c>
      <c r="B12">
        <v>110</v>
      </c>
      <c r="D12" s="12">
        <f t="shared" si="5"/>
        <v>6416</v>
      </c>
      <c r="E12" s="12">
        <f>4/3*PI()*$B$9^3*F12/$B$5^3</f>
        <v>0.55602311459090459</v>
      </c>
      <c r="F12" s="12">
        <v>56</v>
      </c>
      <c r="G12" s="12">
        <v>86.041200000000003</v>
      </c>
      <c r="H12" s="12">
        <v>149.23214999999999</v>
      </c>
      <c r="I12" s="12">
        <v>115.79143999999999</v>
      </c>
      <c r="J12" s="12">
        <v>61.198909999999998</v>
      </c>
      <c r="K12" s="12"/>
      <c r="L12" s="12">
        <f t="shared" si="0"/>
        <v>103.06592500000001</v>
      </c>
      <c r="M12" s="12">
        <f t="shared" si="1"/>
        <v>25.178592586349474</v>
      </c>
      <c r="N12" s="12">
        <f t="shared" si="2"/>
        <v>38.017308641817692</v>
      </c>
      <c r="O12" s="12">
        <f t="shared" si="7"/>
        <v>9.2874762005175882</v>
      </c>
      <c r="P12" s="12">
        <v>15.851800000000001</v>
      </c>
      <c r="Q12" s="12">
        <v>15.999599999999999</v>
      </c>
      <c r="R12" s="12">
        <v>15.932700000000001</v>
      </c>
      <c r="S12" s="12">
        <v>15.6601</v>
      </c>
      <c r="T12" s="12"/>
      <c r="U12" s="12">
        <f t="shared" si="3"/>
        <v>15.861049999999999</v>
      </c>
      <c r="V12" s="12">
        <f t="shared" si="4"/>
        <v>0.14696517728133182</v>
      </c>
    </row>
    <row r="13" spans="1:22" x14ac:dyDescent="0.25">
      <c r="D13" s="12">
        <f t="shared" si="5"/>
        <v>6288</v>
      </c>
      <c r="E13" s="12">
        <f t="shared" ref="E13:E16" si="9">4/3*PI()*$B$9^3*F13/$B$5^3</f>
        <v>0.57588108296915119</v>
      </c>
      <c r="F13" s="12">
        <v>58</v>
      </c>
      <c r="G13" s="12">
        <v>69.882329999999996</v>
      </c>
      <c r="H13" s="12">
        <v>56.17201</v>
      </c>
      <c r="I13" s="12">
        <v>105.29396</v>
      </c>
      <c r="J13" s="12">
        <v>115.23614999999999</v>
      </c>
      <c r="K13" s="12"/>
      <c r="L13" s="12">
        <f t="shared" si="0"/>
        <v>86.646112500000001</v>
      </c>
      <c r="M13" s="12">
        <f t="shared" si="1"/>
        <v>21.167298171810931</v>
      </c>
      <c r="N13" s="12">
        <f t="shared" si="2"/>
        <v>28.135551576386259</v>
      </c>
      <c r="O13" s="12">
        <f t="shared" si="7"/>
        <v>6.8734025366196665</v>
      </c>
      <c r="P13" s="12">
        <v>15.3553</v>
      </c>
      <c r="Q13" s="12">
        <v>15.361599999999999</v>
      </c>
      <c r="R13" s="12">
        <v>15.514900000000001</v>
      </c>
      <c r="S13" s="12">
        <v>15.468999999999999</v>
      </c>
      <c r="T13" s="12"/>
      <c r="U13" s="12">
        <f t="shared" si="3"/>
        <v>15.4252</v>
      </c>
      <c r="V13" s="12">
        <f t="shared" si="4"/>
        <v>7.9363089657598862E-2</v>
      </c>
    </row>
    <row r="14" spans="1:22" x14ac:dyDescent="0.25">
      <c r="A14" t="s">
        <v>0</v>
      </c>
      <c r="B14">
        <f>B15/B5^3</f>
        <v>2.9629629629629628</v>
      </c>
      <c r="D14" s="12">
        <f t="shared" si="5"/>
        <v>6160</v>
      </c>
      <c r="E14" s="12">
        <f t="shared" si="9"/>
        <v>0.59573905134739769</v>
      </c>
      <c r="F14" s="12">
        <v>60</v>
      </c>
      <c r="G14" s="12">
        <v>96.761799999999994</v>
      </c>
      <c r="H14" s="12">
        <v>68.26679</v>
      </c>
      <c r="I14" s="12">
        <v>174.47443999999999</v>
      </c>
      <c r="J14" s="12">
        <v>117.53706</v>
      </c>
      <c r="K14" s="12"/>
      <c r="L14" s="12">
        <f t="shared" si="0"/>
        <v>114.26002249999999</v>
      </c>
      <c r="M14" s="12">
        <f t="shared" si="1"/>
        <v>27.913265761061414</v>
      </c>
      <c r="N14" s="12">
        <f t="shared" si="2"/>
        <v>44.937290661911199</v>
      </c>
      <c r="O14" s="12">
        <f t="shared" si="7"/>
        <v>10.978000085970496</v>
      </c>
      <c r="P14" s="12">
        <v>15.241300000000001</v>
      </c>
      <c r="Q14" s="12">
        <v>15.032400000000001</v>
      </c>
      <c r="R14" s="12">
        <v>15.1449</v>
      </c>
      <c r="S14" s="12">
        <v>15.2812</v>
      </c>
      <c r="T14" s="12"/>
      <c r="U14" s="12">
        <f t="shared" si="3"/>
        <v>15.174949999999999</v>
      </c>
      <c r="V14" s="12">
        <f t="shared" si="4"/>
        <v>0.11092773924196461</v>
      </c>
    </row>
    <row r="15" spans="1:22" x14ac:dyDescent="0.25">
      <c r="A15" t="s">
        <v>33</v>
      </c>
      <c r="B15">
        <v>10000</v>
      </c>
      <c r="D15" s="12">
        <f t="shared" si="5"/>
        <v>6032</v>
      </c>
      <c r="E15" s="12">
        <f t="shared" si="9"/>
        <v>0.6155970197256444</v>
      </c>
      <c r="F15" s="12">
        <v>62</v>
      </c>
      <c r="G15" s="12">
        <v>126.98837</v>
      </c>
      <c r="H15" s="12">
        <v>140.38541000000001</v>
      </c>
      <c r="I15" s="12">
        <v>197.61942999999999</v>
      </c>
      <c r="J15" s="12">
        <v>102.29973</v>
      </c>
      <c r="K15" s="12"/>
      <c r="L15" s="12">
        <f t="shared" si="0"/>
        <v>141.82323499999998</v>
      </c>
      <c r="M15" s="12">
        <f t="shared" si="1"/>
        <v>34.646848154160537</v>
      </c>
      <c r="N15" s="12">
        <f t="shared" si="2"/>
        <v>40.404056662097297</v>
      </c>
      <c r="O15" s="12">
        <f t="shared" si="7"/>
        <v>9.8705491803496361</v>
      </c>
      <c r="P15" s="12">
        <v>14.9209</v>
      </c>
      <c r="Q15" s="12">
        <v>15.127000000000001</v>
      </c>
      <c r="R15" s="12">
        <v>14.8919</v>
      </c>
      <c r="S15" s="12">
        <v>14.8673</v>
      </c>
      <c r="T15" s="12"/>
      <c r="U15" s="12">
        <f>AVERAGE(P15:S15)</f>
        <v>14.951775</v>
      </c>
      <c r="V15" s="12">
        <f>_xlfn.STDEV.S(P15:S15)</f>
        <v>0.11885300094374321</v>
      </c>
    </row>
    <row r="16" spans="1:22" x14ac:dyDescent="0.25">
      <c r="D16" s="12">
        <f t="shared" si="5"/>
        <v>5904</v>
      </c>
      <c r="E16" s="12">
        <f t="shared" si="9"/>
        <v>0.63545498810389089</v>
      </c>
      <c r="F16" s="12">
        <v>64</v>
      </c>
      <c r="G16" s="12">
        <v>202.18244999999999</v>
      </c>
      <c r="H16" s="12">
        <v>130.82961</v>
      </c>
      <c r="I16" s="12">
        <v>157.47467</v>
      </c>
      <c r="J16" s="12">
        <v>196.59287</v>
      </c>
      <c r="K16" s="12"/>
      <c r="L16" s="12">
        <f t="shared" si="0"/>
        <v>171.76990000000001</v>
      </c>
      <c r="M16" s="12">
        <f t="shared" si="1"/>
        <v>41.962698444689558</v>
      </c>
      <c r="N16" s="12">
        <f t="shared" si="2"/>
        <v>33.771605347097882</v>
      </c>
      <c r="O16" s="12">
        <f t="shared" si="7"/>
        <v>8.2502678942779486</v>
      </c>
      <c r="P16" s="12">
        <v>14.5359</v>
      </c>
      <c r="Q16" s="12">
        <v>14.427899999999999</v>
      </c>
      <c r="R16" s="12">
        <v>14.480399999999999</v>
      </c>
      <c r="S16" s="12">
        <v>14.835900000000001</v>
      </c>
      <c r="T16" s="12"/>
      <c r="U16" s="12">
        <f>AVERAGE(P16:S16)</f>
        <v>14.570024999999999</v>
      </c>
      <c r="V16" s="12">
        <f>_xlfn.STDEV.S(P16:S16)</f>
        <v>0.18265284695290188</v>
      </c>
    </row>
    <row r="17" spans="4:22" x14ac:dyDescent="0.25">
      <c r="D17" s="10">
        <f t="shared" si="5"/>
        <v>5776</v>
      </c>
      <c r="E17" s="10">
        <f>4/3*PI()*$B$9^3*F17/$B$5^3</f>
        <v>0.6553129564821375</v>
      </c>
      <c r="F17" s="10">
        <v>66</v>
      </c>
      <c r="G17" s="10">
        <v>286.33377999999999</v>
      </c>
      <c r="H17" s="10">
        <v>167.73060000000001</v>
      </c>
      <c r="I17" s="10">
        <v>287.55700999999999</v>
      </c>
      <c r="J17" s="10">
        <v>274.8424</v>
      </c>
      <c r="K17" s="10">
        <v>348.10511000000002</v>
      </c>
      <c r="L17" s="10">
        <f t="shared" ref="L17:L26" si="10">AVERAGE(G17:K17)</f>
        <v>272.91377999999997</v>
      </c>
      <c r="M17" s="10">
        <f t="shared" si="1"/>
        <v>66.671743137420151</v>
      </c>
      <c r="N17" s="10">
        <f t="shared" ref="N17:N26" si="11">_xlfn.STDEV.S(G17:K17)</f>
        <v>65.413067543913854</v>
      </c>
      <c r="O17" s="10">
        <f t="shared" si="7"/>
        <v>15.980150350482631</v>
      </c>
      <c r="P17" s="10">
        <v>14.5023</v>
      </c>
      <c r="Q17" s="10">
        <v>14.239599999999999</v>
      </c>
      <c r="R17" s="10">
        <v>14.534800000000001</v>
      </c>
      <c r="S17" s="10">
        <v>14.4138</v>
      </c>
      <c r="T17" s="10">
        <v>14.509499999999999</v>
      </c>
      <c r="U17" s="10">
        <f t="shared" ref="U17:U18" si="12">AVERAGE(P17:T17)</f>
        <v>14.440000000000001</v>
      </c>
      <c r="V17" s="10">
        <f t="shared" ref="V17:V18" si="13">_xlfn.STDEV.S(P17:T17)</f>
        <v>0.1209805562890172</v>
      </c>
    </row>
    <row r="18" spans="4:22" x14ac:dyDescent="0.25">
      <c r="D18" s="10">
        <f t="shared" si="5"/>
        <v>5648</v>
      </c>
      <c r="E18" s="10">
        <f t="shared" ref="E18:E21" si="14">4/3*PI()*$B$9^3*F18/$B$5^3</f>
        <v>0.6751709248603841</v>
      </c>
      <c r="F18" s="10">
        <v>68</v>
      </c>
      <c r="G18" s="10">
        <v>250.67657</v>
      </c>
      <c r="H18" s="10">
        <v>317.44970000000001</v>
      </c>
      <c r="I18" s="10">
        <v>291.03008999999997</v>
      </c>
      <c r="J18" s="10">
        <v>317.51116999999999</v>
      </c>
      <c r="K18" s="10">
        <v>318.55813999999998</v>
      </c>
      <c r="L18" s="10">
        <f t="shared" si="10"/>
        <v>299.04513399999996</v>
      </c>
      <c r="M18" s="10">
        <f t="shared" si="1"/>
        <v>73.055528235120221</v>
      </c>
      <c r="N18" s="10">
        <f t="shared" si="11"/>
        <v>29.428892487238286</v>
      </c>
      <c r="O18" s="10">
        <f t="shared" si="7"/>
        <v>7.1893605399034994</v>
      </c>
      <c r="P18" s="10">
        <v>14.408899999999999</v>
      </c>
      <c r="Q18" s="10">
        <v>14.3551</v>
      </c>
      <c r="R18" s="10">
        <v>14.1257</v>
      </c>
      <c r="S18" s="10">
        <v>14.0489</v>
      </c>
      <c r="T18" s="10">
        <v>14.241400000000001</v>
      </c>
      <c r="U18" s="10">
        <f t="shared" si="12"/>
        <v>14.235999999999999</v>
      </c>
      <c r="V18" s="10">
        <f t="shared" si="13"/>
        <v>0.15106362897799044</v>
      </c>
    </row>
    <row r="19" spans="4:22" x14ac:dyDescent="0.25">
      <c r="D19" s="10">
        <f t="shared" si="5"/>
        <v>5520</v>
      </c>
      <c r="E19" s="10">
        <f t="shared" si="14"/>
        <v>0.69502889323863071</v>
      </c>
      <c r="F19" s="10">
        <v>70</v>
      </c>
      <c r="G19" s="10">
        <v>228.35339999999999</v>
      </c>
      <c r="H19" s="10">
        <v>569.68876</v>
      </c>
      <c r="I19" s="10">
        <v>359.13862</v>
      </c>
      <c r="J19" s="10">
        <v>529.48017000000004</v>
      </c>
      <c r="K19" s="10">
        <v>357.22645999999997</v>
      </c>
      <c r="L19" s="10">
        <f t="shared" si="10"/>
        <v>408.77748199999996</v>
      </c>
      <c r="M19" s="10">
        <f t="shared" si="1"/>
        <v>99.86270125409348</v>
      </c>
      <c r="N19" s="10">
        <f t="shared" si="11"/>
        <v>139.7640441364133</v>
      </c>
      <c r="O19" s="10">
        <f t="shared" si="7"/>
        <v>34.143796075485824</v>
      </c>
      <c r="P19" s="10">
        <v>13.9472</v>
      </c>
      <c r="Q19" s="10">
        <v>14.196</v>
      </c>
      <c r="R19" s="10">
        <v>13.976100000000001</v>
      </c>
      <c r="S19" s="10">
        <v>13.912699999999999</v>
      </c>
      <c r="T19" s="10">
        <v>14.1265</v>
      </c>
      <c r="U19" s="10">
        <f t="shared" ref="U19:U26" si="15">AVERAGE(P19:T19)</f>
        <v>14.031700000000001</v>
      </c>
      <c r="V19" s="10">
        <f t="shared" ref="V19:V26" si="16">_xlfn.STDEV.S(P19:T19)</f>
        <v>0.12285574874624301</v>
      </c>
    </row>
    <row r="20" spans="4:22" x14ac:dyDescent="0.25">
      <c r="D20" s="10">
        <f t="shared" si="5"/>
        <v>5392</v>
      </c>
      <c r="E20" s="10">
        <f t="shared" si="14"/>
        <v>0.71488686161687731</v>
      </c>
      <c r="F20" s="10">
        <v>72</v>
      </c>
      <c r="G20" s="10">
        <v>592.32719999999995</v>
      </c>
      <c r="H20" s="10">
        <v>393.46501000000001</v>
      </c>
      <c r="I20" s="10">
        <v>393.45238000000001</v>
      </c>
      <c r="J20" s="10">
        <v>401.39697999999999</v>
      </c>
      <c r="K20" s="10">
        <v>427.42111</v>
      </c>
      <c r="L20" s="10">
        <f t="shared" si="10"/>
        <v>441.61253599999998</v>
      </c>
      <c r="M20" s="10">
        <f t="shared" si="1"/>
        <v>107.88417340618238</v>
      </c>
      <c r="N20" s="10">
        <f t="shared" si="11"/>
        <v>85.397866406018267</v>
      </c>
      <c r="O20" s="10">
        <f t="shared" si="7"/>
        <v>20.862356651634709</v>
      </c>
      <c r="P20" s="10">
        <v>13.9611</v>
      </c>
      <c r="Q20" s="10">
        <v>13.5427</v>
      </c>
      <c r="R20" s="10">
        <v>13.668699999999999</v>
      </c>
      <c r="S20" s="10">
        <v>13.7034</v>
      </c>
      <c r="T20" s="10">
        <v>13.697900000000001</v>
      </c>
      <c r="U20" s="10">
        <f t="shared" si="15"/>
        <v>13.714760000000002</v>
      </c>
      <c r="V20" s="10">
        <f t="shared" si="16"/>
        <v>0.15233423121544293</v>
      </c>
    </row>
    <row r="21" spans="4:22" x14ac:dyDescent="0.25">
      <c r="D21" s="10">
        <f t="shared" si="5"/>
        <v>5264</v>
      </c>
      <c r="E21" s="10">
        <f t="shared" si="14"/>
        <v>0.73474482999512392</v>
      </c>
      <c r="F21" s="10">
        <v>74</v>
      </c>
      <c r="G21" s="10">
        <v>432.00213000000002</v>
      </c>
      <c r="H21" s="10">
        <v>517.66625999999997</v>
      </c>
      <c r="I21" s="10">
        <v>387.78791999999999</v>
      </c>
      <c r="J21" s="10">
        <v>507.55732</v>
      </c>
      <c r="K21" s="10">
        <v>497.27086000000003</v>
      </c>
      <c r="L21" s="10">
        <f t="shared" si="10"/>
        <v>468.45689800000002</v>
      </c>
      <c r="M21" s="10">
        <f t="shared" si="1"/>
        <v>114.44214350190978</v>
      </c>
      <c r="N21" s="10">
        <f t="shared" si="11"/>
        <v>56.16289441584361</v>
      </c>
      <c r="O21" s="10">
        <f t="shared" si="7"/>
        <v>13.720370112301307</v>
      </c>
      <c r="P21" s="10">
        <v>13.605700000000001</v>
      </c>
      <c r="Q21" s="10">
        <v>13.5449</v>
      </c>
      <c r="R21" s="10">
        <v>13.5505</v>
      </c>
      <c r="S21" s="10">
        <v>13.739800000000001</v>
      </c>
      <c r="T21" s="10">
        <v>13.773999999999999</v>
      </c>
      <c r="U21" s="10">
        <f t="shared" si="15"/>
        <v>13.64298</v>
      </c>
      <c r="V21" s="10">
        <f t="shared" si="16"/>
        <v>0.10735733323811643</v>
      </c>
    </row>
    <row r="22" spans="4:22" x14ac:dyDescent="0.25">
      <c r="D22" s="4">
        <f t="shared" si="5"/>
        <v>5136</v>
      </c>
      <c r="E22" s="4">
        <f>4/3*PI()*$B$9^3*F22/$B$5^3</f>
        <v>0.75460279837337052</v>
      </c>
      <c r="F22" s="4">
        <v>76</v>
      </c>
      <c r="G22" s="4">
        <v>886.44263000000001</v>
      </c>
      <c r="H22" s="4">
        <v>603.80651999999998</v>
      </c>
      <c r="I22" s="4">
        <v>632.41701</v>
      </c>
      <c r="J22" s="4">
        <v>731.53845999999999</v>
      </c>
      <c r="K22" s="4">
        <v>626.95267999999999</v>
      </c>
      <c r="L22" s="4">
        <f t="shared" si="10"/>
        <v>696.23146000000008</v>
      </c>
      <c r="M22" s="4">
        <f t="shared" si="1"/>
        <v>170.08655651360303</v>
      </c>
      <c r="N22" s="4">
        <f t="shared" si="11"/>
        <v>117.09085827132569</v>
      </c>
      <c r="O22" s="4">
        <f t="shared" si="7"/>
        <v>28.604827599419476</v>
      </c>
      <c r="P22" s="4">
        <v>13.685600000000001</v>
      </c>
      <c r="Q22" s="4">
        <v>13.521800000000001</v>
      </c>
      <c r="R22" s="4">
        <v>13.3752</v>
      </c>
      <c r="S22" s="4">
        <v>13.6569</v>
      </c>
      <c r="T22" s="4">
        <v>13.3803</v>
      </c>
      <c r="U22" s="4">
        <f t="shared" si="15"/>
        <v>13.523959999999999</v>
      </c>
      <c r="V22" s="4">
        <f t="shared" si="16"/>
        <v>0.14711639269639573</v>
      </c>
    </row>
    <row r="23" spans="4:22" x14ac:dyDescent="0.25">
      <c r="D23" s="4">
        <f t="shared" si="5"/>
        <v>5008</v>
      </c>
      <c r="E23" s="4">
        <f t="shared" ref="E23:E35" si="17">4/3*PI()*$B$9^3*F23/$B$5^3</f>
        <v>0.77446076675161712</v>
      </c>
      <c r="F23" s="4">
        <v>78</v>
      </c>
      <c r="G23" s="4">
        <v>564.98081000000002</v>
      </c>
      <c r="H23" s="4">
        <v>942.08387000000005</v>
      </c>
      <c r="I23" s="4">
        <v>884.23869000000002</v>
      </c>
      <c r="J23" s="4">
        <v>931.39684</v>
      </c>
      <c r="K23" s="4">
        <v>868.64296000000002</v>
      </c>
      <c r="L23" s="4">
        <f t="shared" si="10"/>
        <v>838.26863400000002</v>
      </c>
      <c r="M23" s="4">
        <f t="shared" si="1"/>
        <v>204.78566910840513</v>
      </c>
      <c r="N23" s="4">
        <f t="shared" si="11"/>
        <v>155.86255680387688</v>
      </c>
      <c r="O23" s="4">
        <f t="shared" si="7"/>
        <v>38.076598228091079</v>
      </c>
      <c r="P23" s="4">
        <v>13.0456</v>
      </c>
      <c r="Q23" s="4">
        <v>14.064</v>
      </c>
      <c r="R23" s="4">
        <v>13.192299999999999</v>
      </c>
      <c r="S23" s="4">
        <v>13.574400000000001</v>
      </c>
      <c r="T23" s="4">
        <v>13.525600000000001</v>
      </c>
      <c r="U23" s="4">
        <f t="shared" si="15"/>
        <v>13.48038</v>
      </c>
      <c r="V23" s="4">
        <f t="shared" si="16"/>
        <v>0.39481661819128144</v>
      </c>
    </row>
    <row r="24" spans="4:22" x14ac:dyDescent="0.25">
      <c r="D24" s="4">
        <f t="shared" si="5"/>
        <v>4880</v>
      </c>
      <c r="E24" s="4">
        <f t="shared" si="17"/>
        <v>0.79431873512986362</v>
      </c>
      <c r="F24" s="4">
        <v>80</v>
      </c>
      <c r="G24" s="4">
        <v>1308.04457</v>
      </c>
      <c r="H24" s="4">
        <v>865.84127000000001</v>
      </c>
      <c r="I24" s="4">
        <v>1028.4500599999999</v>
      </c>
      <c r="J24" s="4">
        <v>891.88383999999996</v>
      </c>
      <c r="K24" s="4">
        <v>987.95268999999996</v>
      </c>
      <c r="L24" s="4">
        <f t="shared" si="10"/>
        <v>1016.4344859999999</v>
      </c>
      <c r="M24" s="4">
        <f t="shared" si="1"/>
        <v>248.31087300394901</v>
      </c>
      <c r="N24" s="4">
        <f t="shared" si="11"/>
        <v>176.19818950308644</v>
      </c>
      <c r="O24" s="4">
        <f t="shared" si="7"/>
        <v>43.044511830176766</v>
      </c>
      <c r="P24" s="4">
        <v>13.7592</v>
      </c>
      <c r="Q24" s="4">
        <v>13.7501</v>
      </c>
      <c r="R24" s="4">
        <v>13.5364</v>
      </c>
      <c r="S24" s="4">
        <v>13.235200000000001</v>
      </c>
      <c r="T24" s="4">
        <v>13.5481</v>
      </c>
      <c r="U24" s="4">
        <f t="shared" si="15"/>
        <v>13.565799999999999</v>
      </c>
      <c r="V24" s="4">
        <f t="shared" si="16"/>
        <v>0.21321588824475496</v>
      </c>
    </row>
    <row r="25" spans="4:22" x14ac:dyDescent="0.25">
      <c r="D25" s="4">
        <f t="shared" si="5"/>
        <v>4752</v>
      </c>
      <c r="E25" s="4">
        <f t="shared" si="17"/>
        <v>0.81417670350811022</v>
      </c>
      <c r="F25" s="4">
        <v>82</v>
      </c>
      <c r="G25" s="4">
        <v>2074.6414399999999</v>
      </c>
      <c r="H25" s="4">
        <v>1686.0198</v>
      </c>
      <c r="I25" s="4">
        <v>1700.9766299999999</v>
      </c>
      <c r="J25" s="4">
        <v>826.39485000000002</v>
      </c>
      <c r="K25" s="4">
        <v>1260.3053</v>
      </c>
      <c r="L25" s="4">
        <f t="shared" si="10"/>
        <v>1509.6676039999998</v>
      </c>
      <c r="M25" s="4">
        <f t="shared" si="1"/>
        <v>368.80574779614471</v>
      </c>
      <c r="N25" s="4">
        <f t="shared" si="11"/>
        <v>478.52322065981798</v>
      </c>
      <c r="O25" s="4">
        <f t="shared" si="7"/>
        <v>116.90130580113035</v>
      </c>
      <c r="P25" s="4">
        <v>14.128</v>
      </c>
      <c r="Q25" s="4">
        <v>13.601100000000001</v>
      </c>
      <c r="R25" s="4">
        <v>13.771800000000001</v>
      </c>
      <c r="S25" s="4">
        <v>13.4404</v>
      </c>
      <c r="T25" s="4">
        <v>13.7363</v>
      </c>
      <c r="U25" s="4">
        <f t="shared" si="15"/>
        <v>13.735519999999999</v>
      </c>
      <c r="V25" s="4">
        <f t="shared" si="16"/>
        <v>0.25520675343728649</v>
      </c>
    </row>
    <row r="26" spans="4:22" x14ac:dyDescent="0.25">
      <c r="D26" s="4">
        <f t="shared" si="5"/>
        <v>4624</v>
      </c>
      <c r="E26" s="4">
        <f t="shared" si="17"/>
        <v>0.83403467188635694</v>
      </c>
      <c r="F26" s="4">
        <v>84</v>
      </c>
      <c r="G26" s="4">
        <v>1273.4951599999999</v>
      </c>
      <c r="H26" s="4">
        <v>1366.81783</v>
      </c>
      <c r="I26" s="4">
        <v>1479.7230300000001</v>
      </c>
      <c r="J26" s="4">
        <v>1739.52126</v>
      </c>
      <c r="K26" s="4">
        <v>971.35608000000002</v>
      </c>
      <c r="L26" s="4">
        <f t="shared" si="10"/>
        <v>1366.1826719999997</v>
      </c>
      <c r="M26" s="4">
        <f t="shared" si="1"/>
        <v>333.75295372178829</v>
      </c>
      <c r="N26" s="4">
        <f t="shared" si="11"/>
        <v>281.4038602442111</v>
      </c>
      <c r="O26" s="4">
        <f t="shared" si="7"/>
        <v>68.745835729073562</v>
      </c>
      <c r="P26" s="4">
        <v>13.451499999999999</v>
      </c>
      <c r="Q26" s="4">
        <v>13.673999999999999</v>
      </c>
      <c r="R26" s="4">
        <v>13.761799999999999</v>
      </c>
      <c r="S26" s="4">
        <v>13.7278</v>
      </c>
      <c r="T26" s="4">
        <v>13.443199999999999</v>
      </c>
      <c r="U26" s="4">
        <f t="shared" si="15"/>
        <v>13.611660000000001</v>
      </c>
      <c r="V26" s="4">
        <f t="shared" si="16"/>
        <v>0.15325370468605337</v>
      </c>
    </row>
    <row r="27" spans="4:22" x14ac:dyDescent="0.25">
      <c r="D27">
        <f t="shared" si="5"/>
        <v>4496</v>
      </c>
      <c r="E27">
        <f t="shared" si="17"/>
        <v>0.85389264026460354</v>
      </c>
      <c r="F27">
        <v>86</v>
      </c>
      <c r="G27" s="2"/>
      <c r="H27" s="2"/>
      <c r="I27" s="2"/>
      <c r="J27" s="2"/>
      <c r="K27" s="2"/>
      <c r="L27" t="e">
        <f t="shared" ref="L27:L35" si="18">AVERAGE(G27:K27)</f>
        <v>#DIV/0!</v>
      </c>
      <c r="M27" t="e">
        <f t="shared" si="1"/>
        <v>#DIV/0!</v>
      </c>
      <c r="N27" t="e">
        <f t="shared" ref="N27:N35" si="19">_xlfn.STDEV.S(G27:K27)</f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ref="U27:U35" si="20">AVERAGE(P27:T27)</f>
        <v>#DIV/0!</v>
      </c>
      <c r="V27" t="e">
        <f t="shared" ref="V27:V35" si="21">_xlfn.STDEV.S(P27:T27)</f>
        <v>#DIV/0!</v>
      </c>
    </row>
    <row r="28" spans="4:22" x14ac:dyDescent="0.25">
      <c r="D28">
        <f t="shared" si="5"/>
        <v>4368</v>
      </c>
      <c r="E28">
        <f t="shared" si="17"/>
        <v>0.87375060864285004</v>
      </c>
      <c r="F28" s="2">
        <v>88</v>
      </c>
      <c r="G28" s="2"/>
      <c r="H28" s="2"/>
      <c r="I28" s="2"/>
      <c r="J28" s="2"/>
      <c r="K28" s="2"/>
      <c r="L28" t="e">
        <f t="shared" si="18"/>
        <v>#DIV/0!</v>
      </c>
      <c r="M28" t="e">
        <f t="shared" si="1"/>
        <v>#DIV/0!</v>
      </c>
      <c r="N28" t="e">
        <f t="shared" si="19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20"/>
        <v>#DIV/0!</v>
      </c>
      <c r="V28" t="e">
        <f t="shared" si="21"/>
        <v>#DIV/0!</v>
      </c>
    </row>
    <row r="29" spans="4:22" x14ac:dyDescent="0.25">
      <c r="D29">
        <f t="shared" si="5"/>
        <v>4240</v>
      </c>
      <c r="E29">
        <f t="shared" si="17"/>
        <v>0.89360857702109664</v>
      </c>
      <c r="F29">
        <v>90</v>
      </c>
      <c r="G29" s="2"/>
      <c r="H29" s="2"/>
      <c r="I29" s="2"/>
      <c r="J29" s="2"/>
      <c r="K29" s="2"/>
      <c r="L29" t="e">
        <f t="shared" si="18"/>
        <v>#DIV/0!</v>
      </c>
      <c r="M29" t="e">
        <f t="shared" si="1"/>
        <v>#DIV/0!</v>
      </c>
      <c r="N29" t="e">
        <f t="shared" si="19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20"/>
        <v>#DIV/0!</v>
      </c>
      <c r="V29" t="e">
        <f t="shared" si="21"/>
        <v>#DIV/0!</v>
      </c>
    </row>
    <row r="30" spans="4:22" x14ac:dyDescent="0.25">
      <c r="D30">
        <f t="shared" si="5"/>
        <v>4112</v>
      </c>
      <c r="E30">
        <f t="shared" si="17"/>
        <v>0.91346654539934324</v>
      </c>
      <c r="F30" s="2">
        <v>92</v>
      </c>
      <c r="G30" s="2"/>
      <c r="H30" s="2"/>
      <c r="I30" s="2"/>
      <c r="J30" s="2"/>
      <c r="K30" s="2"/>
      <c r="L30" t="e">
        <f t="shared" si="18"/>
        <v>#DIV/0!</v>
      </c>
      <c r="M30" t="e">
        <f t="shared" si="1"/>
        <v>#DIV/0!</v>
      </c>
      <c r="N30" t="e">
        <f t="shared" si="19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20"/>
        <v>#DIV/0!</v>
      </c>
      <c r="V30" t="e">
        <f t="shared" si="21"/>
        <v>#DIV/0!</v>
      </c>
    </row>
    <row r="31" spans="4:22" x14ac:dyDescent="0.25">
      <c r="D31">
        <f t="shared" si="5"/>
        <v>3984</v>
      </c>
      <c r="E31">
        <f t="shared" si="17"/>
        <v>0.93332451377758974</v>
      </c>
      <c r="F31">
        <v>94</v>
      </c>
      <c r="I31" s="2"/>
      <c r="L31" t="e">
        <f t="shared" si="18"/>
        <v>#DIV/0!</v>
      </c>
      <c r="M31" t="e">
        <f t="shared" si="1"/>
        <v>#DIV/0!</v>
      </c>
      <c r="N31" t="e">
        <f t="shared" si="19"/>
        <v>#DIV/0!</v>
      </c>
      <c r="O31" t="e">
        <f t="shared" si="7"/>
        <v>#DIV/0!</v>
      </c>
      <c r="U31" t="e">
        <f t="shared" si="20"/>
        <v>#DIV/0!</v>
      </c>
      <c r="V31" t="e">
        <f t="shared" si="21"/>
        <v>#DIV/0!</v>
      </c>
    </row>
    <row r="32" spans="4:22" x14ac:dyDescent="0.25">
      <c r="D32">
        <f t="shared" si="5"/>
        <v>3856</v>
      </c>
      <c r="E32">
        <f t="shared" si="17"/>
        <v>0.95318248215583645</v>
      </c>
      <c r="F32" s="2">
        <v>96</v>
      </c>
      <c r="L32" t="e">
        <f t="shared" si="18"/>
        <v>#DIV/0!</v>
      </c>
      <c r="M32" t="e">
        <f t="shared" si="1"/>
        <v>#DIV/0!</v>
      </c>
      <c r="N32" t="e">
        <f t="shared" si="19"/>
        <v>#DIV/0!</v>
      </c>
      <c r="O32" t="e">
        <f t="shared" si="7"/>
        <v>#DIV/0!</v>
      </c>
      <c r="U32" t="e">
        <f t="shared" si="20"/>
        <v>#DIV/0!</v>
      </c>
      <c r="V32" t="e">
        <f t="shared" si="21"/>
        <v>#DIV/0!</v>
      </c>
    </row>
    <row r="33" spans="4:29" x14ac:dyDescent="0.25">
      <c r="D33">
        <f t="shared" si="5"/>
        <v>3728</v>
      </c>
      <c r="E33">
        <f t="shared" si="17"/>
        <v>0.97304045053408306</v>
      </c>
      <c r="F33">
        <v>98</v>
      </c>
      <c r="L33" t="e">
        <f t="shared" si="18"/>
        <v>#DIV/0!</v>
      </c>
      <c r="M33" t="e">
        <f t="shared" si="1"/>
        <v>#DIV/0!</v>
      </c>
      <c r="N33" t="e">
        <f t="shared" si="19"/>
        <v>#DIV/0!</v>
      </c>
      <c r="O33" t="e">
        <f t="shared" si="7"/>
        <v>#DIV/0!</v>
      </c>
      <c r="U33" t="e">
        <f t="shared" si="20"/>
        <v>#DIV/0!</v>
      </c>
      <c r="V33" t="e">
        <f t="shared" si="21"/>
        <v>#DIV/0!</v>
      </c>
    </row>
    <row r="34" spans="4:29" x14ac:dyDescent="0.25">
      <c r="D34">
        <f t="shared" si="5"/>
        <v>3600</v>
      </c>
      <c r="E34">
        <f t="shared" si="17"/>
        <v>0.99289841891232966</v>
      </c>
      <c r="F34" s="2">
        <v>100</v>
      </c>
      <c r="L34" t="e">
        <f t="shared" si="18"/>
        <v>#DIV/0!</v>
      </c>
      <c r="M34" t="e">
        <f t="shared" si="1"/>
        <v>#DIV/0!</v>
      </c>
      <c r="N34" t="e">
        <f t="shared" si="19"/>
        <v>#DIV/0!</v>
      </c>
      <c r="O34" t="e">
        <f t="shared" si="7"/>
        <v>#DIV/0!</v>
      </c>
      <c r="U34" t="e">
        <f t="shared" si="20"/>
        <v>#DIV/0!</v>
      </c>
      <c r="V34" t="e">
        <f t="shared" si="21"/>
        <v>#DIV/0!</v>
      </c>
    </row>
    <row r="35" spans="4:29" x14ac:dyDescent="0.25">
      <c r="D35">
        <f t="shared" si="5"/>
        <v>3472</v>
      </c>
      <c r="E35">
        <f t="shared" si="17"/>
        <v>1.0127563872905763</v>
      </c>
      <c r="F35">
        <v>102</v>
      </c>
      <c r="L35" t="e">
        <f t="shared" si="18"/>
        <v>#DIV/0!</v>
      </c>
      <c r="M35" t="e">
        <f t="shared" si="1"/>
        <v>#DIV/0!</v>
      </c>
      <c r="N35" t="e">
        <f t="shared" si="19"/>
        <v>#DIV/0!</v>
      </c>
      <c r="O35" t="e">
        <f t="shared" si="7"/>
        <v>#DIV/0!</v>
      </c>
      <c r="U35" t="e">
        <f t="shared" si="20"/>
        <v>#DIV/0!</v>
      </c>
      <c r="V35" t="e">
        <f t="shared" si="21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4">
        <f t="shared" ref="D39:D72" si="22">$B$15-125*F39</f>
        <v>10000</v>
      </c>
      <c r="E39" s="4">
        <f>4/3*PI()*$B$9^3*F39/$B$5^3</f>
        <v>0</v>
      </c>
      <c r="F39" s="4">
        <v>0</v>
      </c>
      <c r="G39" s="4">
        <v>1.0043</v>
      </c>
      <c r="H39" s="4">
        <v>1.0037</v>
      </c>
      <c r="I39" s="4"/>
      <c r="J39" s="4"/>
      <c r="K39" s="4"/>
      <c r="L39" s="4">
        <f t="shared" ref="L39:L51" si="23">AVERAGE(G39:K39)</f>
        <v>1.004</v>
      </c>
      <c r="M39" s="4">
        <f t="shared" ref="M39:M51" si="24">_xlfn.STDEV.S(G39:K39)</f>
        <v>4.2426406871188177E-4</v>
      </c>
      <c r="N39" s="2"/>
      <c r="O39" s="2"/>
      <c r="P39" s="4">
        <v>1.0011000000000001</v>
      </c>
      <c r="Q39" s="4">
        <v>0.99399999999999999</v>
      </c>
      <c r="R39" s="4"/>
      <c r="S39" s="4"/>
      <c r="T39" s="4"/>
      <c r="U39" s="4">
        <f t="shared" ref="U39:U51" si="25">AVERAGE(P39:T39)</f>
        <v>0.99755000000000005</v>
      </c>
      <c r="V39" s="4">
        <f t="shared" ref="V39:V51" si="26">_xlfn.STDEV.S(P39:T39)</f>
        <v>5.0204581464245628E-3</v>
      </c>
      <c r="Z39" s="7">
        <f>E2</f>
        <v>0</v>
      </c>
      <c r="AA39">
        <f>M2</f>
        <v>1</v>
      </c>
      <c r="AB39">
        <f t="shared" ref="AB39:AB58" si="27">(1-Z39/$AG$52)^(-2)*(1-$AG$53*Z39/$AG$52+$AG$54*(Z39/$AG$52)^2)</f>
        <v>1</v>
      </c>
      <c r="AC39">
        <f t="shared" ref="AC39:AC58" si="28">1+2.5*Z39+6.2*Z39^2</f>
        <v>1</v>
      </c>
    </row>
    <row r="40" spans="4:29" x14ac:dyDescent="0.25">
      <c r="D40" s="4">
        <f t="shared" si="22"/>
        <v>9250</v>
      </c>
      <c r="E40" s="4">
        <f t="shared" ref="E40:E43" si="29">4/3*PI()*$B$9^3*F40/$B$5^3</f>
        <v>5.9573905134739778E-2</v>
      </c>
      <c r="F40" s="4">
        <v>6</v>
      </c>
      <c r="G40" s="4">
        <v>1.0089999999999999</v>
      </c>
      <c r="H40" s="4">
        <v>1.0026999999999999</v>
      </c>
      <c r="I40" s="4"/>
      <c r="J40" s="4"/>
      <c r="K40" s="4"/>
      <c r="L40" s="4">
        <f t="shared" si="23"/>
        <v>1.0058499999999999</v>
      </c>
      <c r="M40" s="4">
        <f t="shared" si="24"/>
        <v>4.4547727214752295E-3</v>
      </c>
      <c r="N40" s="2"/>
      <c r="O40" s="2"/>
      <c r="P40" s="4">
        <v>1.0059</v>
      </c>
      <c r="Q40" s="4">
        <v>1.0034000000000001</v>
      </c>
      <c r="R40" s="4"/>
      <c r="S40" s="4"/>
      <c r="T40" s="4"/>
      <c r="U40" s="4">
        <f t="shared" si="25"/>
        <v>1.00465</v>
      </c>
      <c r="V40" s="4">
        <f t="shared" si="26"/>
        <v>1.7677669529663311E-3</v>
      </c>
      <c r="Z40" s="7">
        <f t="shared" ref="Z40:Z58" si="30">E3</f>
        <v>5.9573905134739778E-2</v>
      </c>
      <c r="AA40">
        <f t="shared" ref="AA40:AA58" si="31">M3</f>
        <v>1.4305692463102144</v>
      </c>
      <c r="AB40">
        <f t="shared" si="27"/>
        <v>1.1251540304820731</v>
      </c>
      <c r="AC40">
        <f t="shared" si="28"/>
        <v>1.1709388739094677</v>
      </c>
    </row>
    <row r="41" spans="4:29" x14ac:dyDescent="0.25">
      <c r="D41" s="4">
        <f t="shared" si="22"/>
        <v>8500</v>
      </c>
      <c r="E41" s="4">
        <f t="shared" si="29"/>
        <v>0.11914781026947956</v>
      </c>
      <c r="F41" s="4">
        <v>12</v>
      </c>
      <c r="G41" s="4">
        <v>1.0027999999999999</v>
      </c>
      <c r="H41" s="4">
        <v>1.0126999999999999</v>
      </c>
      <c r="I41" s="4"/>
      <c r="J41" s="4"/>
      <c r="K41" s="4"/>
      <c r="L41" s="4">
        <f t="shared" si="23"/>
        <v>1.0077499999999999</v>
      </c>
      <c r="M41" s="4">
        <f t="shared" si="24"/>
        <v>7.0003571337468344E-3</v>
      </c>
      <c r="N41" s="2"/>
      <c r="O41" s="2"/>
      <c r="P41" s="4">
        <v>0.99760000000000004</v>
      </c>
      <c r="Q41" s="4">
        <v>1.0074000000000001</v>
      </c>
      <c r="R41" s="4"/>
      <c r="S41" s="4"/>
      <c r="T41" s="4"/>
      <c r="U41" s="4">
        <f t="shared" si="25"/>
        <v>1.0024999999999999</v>
      </c>
      <c r="V41" s="4">
        <f t="shared" si="26"/>
        <v>6.9296464556281873E-3</v>
      </c>
      <c r="Z41" s="7">
        <f t="shared" si="30"/>
        <v>0.11914781026947956</v>
      </c>
      <c r="AA41">
        <f t="shared" si="31"/>
        <v>2.035872423746059</v>
      </c>
      <c r="AB41">
        <f t="shared" si="27"/>
        <v>1.2838488159211121</v>
      </c>
      <c r="AC41">
        <f t="shared" si="28"/>
        <v>1.3858859699641728</v>
      </c>
    </row>
    <row r="42" spans="4:29" x14ac:dyDescent="0.25">
      <c r="D42" s="4">
        <f t="shared" si="22"/>
        <v>7750</v>
      </c>
      <c r="E42" s="4">
        <f t="shared" si="29"/>
        <v>0.17872171540421933</v>
      </c>
      <c r="F42" s="4">
        <v>18</v>
      </c>
      <c r="G42" s="4">
        <v>1.0065999999999999</v>
      </c>
      <c r="H42" s="4">
        <v>1.0072000000000001</v>
      </c>
      <c r="I42" s="4"/>
      <c r="J42" s="4"/>
      <c r="K42" s="4"/>
      <c r="L42" s="4">
        <f t="shared" si="23"/>
        <v>1.0068999999999999</v>
      </c>
      <c r="M42" s="4">
        <f t="shared" si="24"/>
        <v>4.2426406871203876E-4</v>
      </c>
      <c r="N42" s="2"/>
      <c r="O42" s="2"/>
      <c r="P42" s="4">
        <v>0.999</v>
      </c>
      <c r="Q42" s="4">
        <v>1.0001</v>
      </c>
      <c r="R42" s="4"/>
      <c r="S42" s="4"/>
      <c r="T42" s="4"/>
      <c r="U42" s="4">
        <f t="shared" si="25"/>
        <v>0.99954999999999994</v>
      </c>
      <c r="V42" s="4">
        <f t="shared" si="26"/>
        <v>7.778174593051951E-4</v>
      </c>
      <c r="Z42" s="7">
        <f t="shared" si="30"/>
        <v>0.17872171540421933</v>
      </c>
      <c r="AA42">
        <f t="shared" si="31"/>
        <v>2.9121132947101365</v>
      </c>
      <c r="AB42">
        <f t="shared" si="27"/>
        <v>1.4887687531610114</v>
      </c>
      <c r="AC42">
        <f t="shared" si="28"/>
        <v>1.6448412881641143</v>
      </c>
    </row>
    <row r="43" spans="4:29" x14ac:dyDescent="0.25">
      <c r="D43" s="4">
        <f t="shared" si="22"/>
        <v>7000</v>
      </c>
      <c r="E43" s="4">
        <f t="shared" si="29"/>
        <v>0.23829562053895911</v>
      </c>
      <c r="F43" s="4">
        <v>24</v>
      </c>
      <c r="G43" s="4">
        <v>1.0069999999999999</v>
      </c>
      <c r="H43" s="4">
        <v>1.0099</v>
      </c>
      <c r="I43" s="4"/>
      <c r="J43" s="4"/>
      <c r="K43" s="4"/>
      <c r="L43" s="4">
        <f t="shared" si="23"/>
        <v>1.0084499999999998</v>
      </c>
      <c r="M43" s="4">
        <f t="shared" si="24"/>
        <v>2.0506096654410761E-3</v>
      </c>
      <c r="N43" s="2"/>
      <c r="O43" s="2"/>
      <c r="P43" s="4">
        <v>1.0008999999999999</v>
      </c>
      <c r="Q43" s="4">
        <v>1.0003</v>
      </c>
      <c r="R43" s="4"/>
      <c r="S43" s="4"/>
      <c r="T43" s="4"/>
      <c r="U43" s="4">
        <f t="shared" si="25"/>
        <v>1.0005999999999999</v>
      </c>
      <c r="V43" s="4">
        <f t="shared" si="26"/>
        <v>4.2426406871188177E-4</v>
      </c>
      <c r="Z43" s="7">
        <f t="shared" si="30"/>
        <v>0.23829562053895911</v>
      </c>
      <c r="AA43">
        <f t="shared" si="31"/>
        <v>3.9473896362310503</v>
      </c>
      <c r="AB43">
        <f t="shared" si="27"/>
        <v>1.7591197320303342</v>
      </c>
      <c r="AC43">
        <f t="shared" si="28"/>
        <v>1.947804828509293</v>
      </c>
    </row>
    <row r="44" spans="4:29" x14ac:dyDescent="0.25">
      <c r="D44" s="6">
        <f t="shared" si="22"/>
        <v>6250</v>
      </c>
      <c r="E44" s="6">
        <f>4/3*PI()*$B$9^3*F44/$B$5^3</f>
        <v>0.29786952567369884</v>
      </c>
      <c r="F44" s="6">
        <v>30</v>
      </c>
      <c r="G44" s="6">
        <v>1.0096000000000001</v>
      </c>
      <c r="H44" s="6">
        <v>1.0109999999999999</v>
      </c>
      <c r="I44" s="6">
        <v>1.01</v>
      </c>
      <c r="J44" s="6">
        <v>1.0119</v>
      </c>
      <c r="K44" s="6"/>
      <c r="L44" s="6">
        <f t="shared" si="23"/>
        <v>1.0106249999999999</v>
      </c>
      <c r="M44" s="6">
        <f t="shared" si="24"/>
        <v>1.0340051579497173E-3</v>
      </c>
      <c r="N44" s="2"/>
      <c r="O44" s="2"/>
      <c r="P44" s="6">
        <v>1.0019</v>
      </c>
      <c r="Q44" s="6">
        <v>1.0033000000000001</v>
      </c>
      <c r="R44" s="6">
        <v>1.0015000000000001</v>
      </c>
      <c r="S44" s="6">
        <v>1.0002</v>
      </c>
      <c r="T44" s="6"/>
      <c r="U44" s="6">
        <f t="shared" si="25"/>
        <v>1.001725</v>
      </c>
      <c r="V44" s="6">
        <f t="shared" si="26"/>
        <v>1.2763881332364254E-3</v>
      </c>
      <c r="Z44" s="7">
        <f t="shared" si="30"/>
        <v>0.29786952567369884</v>
      </c>
      <c r="AA44">
        <f t="shared" si="31"/>
        <v>6.1404897401789951</v>
      </c>
      <c r="AB44">
        <f t="shared" si="27"/>
        <v>2.1250756223914036</v>
      </c>
      <c r="AC44">
        <f t="shared" si="28"/>
        <v>2.294776590999708</v>
      </c>
    </row>
    <row r="45" spans="4:29" x14ac:dyDescent="0.25">
      <c r="D45" s="6">
        <f t="shared" si="22"/>
        <v>5500</v>
      </c>
      <c r="E45" s="6">
        <f t="shared" ref="E45:E48" si="32">4/3*PI()*$B$9^3*F45/$B$5^3</f>
        <v>0.35744343080843866</v>
      </c>
      <c r="F45" s="6">
        <v>36</v>
      </c>
      <c r="G45" s="6">
        <v>1.0145</v>
      </c>
      <c r="H45" s="6">
        <v>1.0125</v>
      </c>
      <c r="I45" s="6">
        <v>1.0145</v>
      </c>
      <c r="J45" s="6">
        <v>1.0164</v>
      </c>
      <c r="K45" s="6"/>
      <c r="L45" s="6">
        <f t="shared" si="23"/>
        <v>1.014475</v>
      </c>
      <c r="M45" s="6">
        <f t="shared" si="24"/>
        <v>1.5924300089276615E-3</v>
      </c>
      <c r="N45" s="2"/>
      <c r="O45" s="2"/>
      <c r="P45" s="6">
        <v>0.99950000000000006</v>
      </c>
      <c r="Q45" s="6">
        <v>1.004</v>
      </c>
      <c r="R45" s="6">
        <v>0.99560000000000004</v>
      </c>
      <c r="S45" s="6">
        <v>0.99980000000000002</v>
      </c>
      <c r="T45" s="6"/>
      <c r="U45" s="6">
        <f t="shared" si="25"/>
        <v>0.99972499999999997</v>
      </c>
      <c r="V45" s="6">
        <f t="shared" si="26"/>
        <v>3.432564638866964E-3</v>
      </c>
      <c r="Z45" s="7">
        <f t="shared" si="30"/>
        <v>0.35744343080843866</v>
      </c>
      <c r="AA45">
        <f t="shared" si="31"/>
        <v>4.8647956036492941</v>
      </c>
      <c r="AB45">
        <f t="shared" si="27"/>
        <v>2.6361919695951097</v>
      </c>
      <c r="AC45">
        <f t="shared" si="28"/>
        <v>2.6857565756353603</v>
      </c>
    </row>
    <row r="46" spans="4:29" x14ac:dyDescent="0.25">
      <c r="D46" s="6">
        <f t="shared" si="22"/>
        <v>4750</v>
      </c>
      <c r="E46" s="6">
        <f t="shared" si="32"/>
        <v>0.41701733594317847</v>
      </c>
      <c r="F46" s="6">
        <v>42</v>
      </c>
      <c r="G46" s="6">
        <v>1.0102</v>
      </c>
      <c r="H46" s="6">
        <v>1.0137</v>
      </c>
      <c r="I46" s="6">
        <v>1.0135000000000001</v>
      </c>
      <c r="J46" s="6">
        <v>1.0153000000000001</v>
      </c>
      <c r="K46" s="6"/>
      <c r="L46" s="6">
        <f t="shared" si="23"/>
        <v>1.0131750000000002</v>
      </c>
      <c r="M46" s="6">
        <f t="shared" si="24"/>
        <v>2.140677462860808E-3</v>
      </c>
      <c r="N46" s="2"/>
      <c r="O46" s="2"/>
      <c r="P46" s="6">
        <v>0.99839999999999995</v>
      </c>
      <c r="Q46" s="6">
        <v>1.0038</v>
      </c>
      <c r="R46" s="6">
        <v>0.997</v>
      </c>
      <c r="S46" s="6">
        <v>1</v>
      </c>
      <c r="T46" s="6"/>
      <c r="U46" s="6">
        <f t="shared" si="25"/>
        <v>0.99980000000000002</v>
      </c>
      <c r="V46" s="6">
        <f t="shared" si="26"/>
        <v>2.9348480937407052E-3</v>
      </c>
      <c r="Z46" s="7">
        <f t="shared" si="30"/>
        <v>0.41701733594317847</v>
      </c>
      <c r="AA46">
        <f t="shared" si="31"/>
        <v>11.619559680900572</v>
      </c>
      <c r="AB46">
        <f t="shared" si="27"/>
        <v>3.378401157459697</v>
      </c>
      <c r="AC46">
        <f t="shared" si="28"/>
        <v>3.1207447824162502</v>
      </c>
    </row>
    <row r="47" spans="4:29" x14ac:dyDescent="0.25">
      <c r="D47" s="6">
        <f t="shared" si="22"/>
        <v>4000</v>
      </c>
      <c r="E47" s="6">
        <f t="shared" si="32"/>
        <v>0.47659124107791823</v>
      </c>
      <c r="F47" s="6">
        <v>48</v>
      </c>
      <c r="G47" s="6">
        <v>1.0152000000000001</v>
      </c>
      <c r="H47" s="6">
        <v>1.0176000000000001</v>
      </c>
      <c r="I47" s="6">
        <v>1.0167999999999999</v>
      </c>
      <c r="J47" s="6">
        <v>1.0158</v>
      </c>
      <c r="K47" s="6"/>
      <c r="L47" s="6">
        <f t="shared" si="23"/>
        <v>1.0163500000000001</v>
      </c>
      <c r="M47" s="6">
        <f t="shared" si="24"/>
        <v>1.0630145812734349E-3</v>
      </c>
      <c r="N47" s="2"/>
      <c r="O47" s="2"/>
      <c r="P47" s="6">
        <v>1.0014000000000001</v>
      </c>
      <c r="Q47" s="6">
        <v>1.0081</v>
      </c>
      <c r="R47" s="6">
        <v>1.0079</v>
      </c>
      <c r="S47" s="6">
        <v>1.0008999999999999</v>
      </c>
      <c r="T47" s="6"/>
      <c r="U47" s="6">
        <f t="shared" si="25"/>
        <v>1.004575</v>
      </c>
      <c r="V47" s="6">
        <f t="shared" si="26"/>
        <v>3.9609552719851301E-3</v>
      </c>
      <c r="Z47" s="7">
        <f t="shared" si="30"/>
        <v>0.47659124107791823</v>
      </c>
      <c r="AA47">
        <f t="shared" si="31"/>
        <v>16.458092243724341</v>
      </c>
      <c r="AB47">
        <f t="shared" si="27"/>
        <v>4.5112365182611738</v>
      </c>
      <c r="AC47">
        <f t="shared" si="28"/>
        <v>3.5997412113423763</v>
      </c>
    </row>
    <row r="48" spans="4:29" x14ac:dyDescent="0.25">
      <c r="D48" s="6">
        <f t="shared" si="22"/>
        <v>3250</v>
      </c>
      <c r="E48" s="6">
        <f t="shared" si="32"/>
        <v>0.53616514621265798</v>
      </c>
      <c r="F48" s="6">
        <v>54</v>
      </c>
      <c r="G48" s="6">
        <v>1.0203</v>
      </c>
      <c r="H48" s="6">
        <v>1.0194000000000001</v>
      </c>
      <c r="I48" s="6">
        <v>1.0192000000000001</v>
      </c>
      <c r="J48" s="6">
        <v>1.0194000000000001</v>
      </c>
      <c r="K48" s="6"/>
      <c r="L48" s="6">
        <f t="shared" si="23"/>
        <v>1.0195750000000001</v>
      </c>
      <c r="M48" s="6">
        <f t="shared" si="24"/>
        <v>4.9244289008975109E-4</v>
      </c>
      <c r="N48" s="2"/>
      <c r="O48" s="2"/>
      <c r="P48" s="6">
        <v>1.0034000000000001</v>
      </c>
      <c r="Q48" s="6">
        <v>0.99370000000000003</v>
      </c>
      <c r="R48" s="6">
        <v>0.99850000000000005</v>
      </c>
      <c r="S48" s="6">
        <v>1.0083</v>
      </c>
      <c r="T48" s="6"/>
      <c r="U48" s="6">
        <f t="shared" si="25"/>
        <v>1.0009749999999999</v>
      </c>
      <c r="V48" s="6">
        <f t="shared" si="26"/>
        <v>6.2872224922191538E-3</v>
      </c>
      <c r="Z48" s="7">
        <f t="shared" si="30"/>
        <v>0.53616514621265798</v>
      </c>
      <c r="AA48">
        <f t="shared" si="31"/>
        <v>24.462247718580787</v>
      </c>
      <c r="AB48">
        <f t="shared" si="27"/>
        <v>6.3582358161593913</v>
      </c>
      <c r="AC48">
        <f t="shared" si="28"/>
        <v>4.1227458624137387</v>
      </c>
    </row>
    <row r="49" spans="4:35" x14ac:dyDescent="0.25">
      <c r="D49" s="12">
        <f t="shared" si="22"/>
        <v>3000</v>
      </c>
      <c r="E49" s="12">
        <f>4/3*PI()*$B$9^3*F49/$B$5^3</f>
        <v>0.55602311459090459</v>
      </c>
      <c r="F49" s="12">
        <v>56</v>
      </c>
      <c r="G49" s="12">
        <v>1.0119</v>
      </c>
      <c r="H49" s="12">
        <v>1.0157</v>
      </c>
      <c r="I49" s="12">
        <v>1.016</v>
      </c>
      <c r="J49" s="12">
        <v>1.0210999999999999</v>
      </c>
      <c r="K49" s="12"/>
      <c r="L49" s="12">
        <f t="shared" si="23"/>
        <v>1.0161750000000001</v>
      </c>
      <c r="M49" s="12">
        <f t="shared" si="24"/>
        <v>3.7765725201562832E-3</v>
      </c>
      <c r="N49" s="2"/>
      <c r="O49" s="2"/>
      <c r="P49" s="12">
        <v>1.0013000000000001</v>
      </c>
      <c r="Q49" s="12">
        <v>0.99950000000000006</v>
      </c>
      <c r="R49" s="12">
        <v>1.0034000000000001</v>
      </c>
      <c r="S49" s="12">
        <v>1.0026999999999999</v>
      </c>
      <c r="T49" s="12"/>
      <c r="U49" s="12">
        <f t="shared" si="25"/>
        <v>1.001725</v>
      </c>
      <c r="V49" s="12">
        <f t="shared" si="26"/>
        <v>1.7211914478058286E-3</v>
      </c>
      <c r="Z49" s="7">
        <f t="shared" si="30"/>
        <v>0.55602311459090459</v>
      </c>
      <c r="AA49">
        <f t="shared" si="31"/>
        <v>25.178592586349474</v>
      </c>
      <c r="AB49">
        <f t="shared" si="27"/>
        <v>7.2384921263336173</v>
      </c>
      <c r="AC49">
        <f t="shared" si="28"/>
        <v>4.3068603510253567</v>
      </c>
    </row>
    <row r="50" spans="4:35" x14ac:dyDescent="0.25">
      <c r="D50" s="12">
        <f t="shared" si="22"/>
        <v>2750</v>
      </c>
      <c r="E50" s="12">
        <f t="shared" ref="E50:E53" si="33">4/3*PI()*$B$9^3*F50/$B$5^3</f>
        <v>0.57588108296915119</v>
      </c>
      <c r="F50" s="12">
        <v>58</v>
      </c>
      <c r="G50" s="12">
        <v>1.0169999999999999</v>
      </c>
      <c r="H50" s="12">
        <v>1.0132000000000001</v>
      </c>
      <c r="I50" s="12">
        <v>1.0107999999999999</v>
      </c>
      <c r="J50" s="12">
        <v>1.0226</v>
      </c>
      <c r="K50" s="12"/>
      <c r="L50" s="12">
        <f t="shared" si="23"/>
        <v>1.0158999999999998</v>
      </c>
      <c r="M50" s="12">
        <f t="shared" si="24"/>
        <v>5.1445764321921082E-3</v>
      </c>
      <c r="N50" s="2"/>
      <c r="O50" s="2"/>
      <c r="P50" s="12">
        <v>1.0013000000000001</v>
      </c>
      <c r="Q50" s="12">
        <v>0.99960000000000004</v>
      </c>
      <c r="R50" s="12">
        <v>1.0023</v>
      </c>
      <c r="S50" s="12">
        <v>0.99560000000000004</v>
      </c>
      <c r="T50" s="12"/>
      <c r="U50" s="12">
        <f t="shared" si="25"/>
        <v>0.99970000000000003</v>
      </c>
      <c r="V50" s="12">
        <f t="shared" si="26"/>
        <v>2.9518355871107137E-3</v>
      </c>
      <c r="Z50" s="7">
        <f t="shared" si="30"/>
        <v>0.57588108296915119</v>
      </c>
      <c r="AA50">
        <f t="shared" si="31"/>
        <v>21.167298171810931</v>
      </c>
      <c r="AB50">
        <f t="shared" si="27"/>
        <v>8.3173861127622075</v>
      </c>
      <c r="AC50">
        <f t="shared" si="28"/>
        <v>4.4958646420975565</v>
      </c>
    </row>
    <row r="51" spans="4:35" x14ac:dyDescent="0.25">
      <c r="D51" s="12">
        <f t="shared" si="22"/>
        <v>2500</v>
      </c>
      <c r="E51" s="12">
        <f t="shared" si="33"/>
        <v>0.59573905134739769</v>
      </c>
      <c r="F51" s="12">
        <v>60</v>
      </c>
      <c r="G51" s="12">
        <v>1.0083</v>
      </c>
      <c r="H51" s="12">
        <v>1.012</v>
      </c>
      <c r="I51" s="12">
        <v>1.0188999999999999</v>
      </c>
      <c r="J51" s="12">
        <v>1.0218</v>
      </c>
      <c r="K51" s="12"/>
      <c r="L51" s="12">
        <f t="shared" si="23"/>
        <v>1.01525</v>
      </c>
      <c r="M51" s="12">
        <f t="shared" si="24"/>
        <v>6.1938141184034101E-3</v>
      </c>
      <c r="N51" s="2"/>
      <c r="O51" s="2"/>
      <c r="P51" s="12">
        <v>1.0024999999999999</v>
      </c>
      <c r="Q51" s="12">
        <v>1.0067999999999999</v>
      </c>
      <c r="R51" s="12">
        <v>1.0005999999999999</v>
      </c>
      <c r="S51" s="12">
        <v>0.99629999999999996</v>
      </c>
      <c r="T51" s="12"/>
      <c r="U51" s="12">
        <f t="shared" si="25"/>
        <v>1.0015499999999999</v>
      </c>
      <c r="V51" s="12">
        <f t="shared" si="26"/>
        <v>4.3562216044028927E-3</v>
      </c>
      <c r="Z51" s="7">
        <f t="shared" si="30"/>
        <v>0.59573905134739769</v>
      </c>
      <c r="AA51">
        <f t="shared" si="31"/>
        <v>27.913265761061414</v>
      </c>
      <c r="AB51">
        <f t="shared" si="27"/>
        <v>9.6587523399360133</v>
      </c>
      <c r="AC51">
        <f t="shared" si="28"/>
        <v>4.6897587356303374</v>
      </c>
      <c r="AF51" t="s">
        <v>26</v>
      </c>
      <c r="AG51">
        <f>SUMXMY2(AA39:AA64,AB39:AB64)</f>
        <v>50522.022424369956</v>
      </c>
    </row>
    <row r="52" spans="4:35" x14ac:dyDescent="0.25">
      <c r="D52" s="12">
        <f t="shared" si="22"/>
        <v>2250</v>
      </c>
      <c r="E52" s="12">
        <f t="shared" si="33"/>
        <v>0.6155970197256444</v>
      </c>
      <c r="F52" s="12">
        <v>62</v>
      </c>
      <c r="G52" s="12">
        <v>1.0137</v>
      </c>
      <c r="H52" s="12">
        <v>1.0235000000000001</v>
      </c>
      <c r="I52" s="12">
        <v>1.022</v>
      </c>
      <c r="J52" s="12">
        <v>1.0185999999999999</v>
      </c>
      <c r="K52" s="12"/>
      <c r="L52" s="12">
        <f>AVERAGE(G52:J52)</f>
        <v>1.0194500000000002</v>
      </c>
      <c r="M52" s="12">
        <f>_xlfn.STDEV.S(G52:J52)</f>
        <v>4.3470296371967334E-3</v>
      </c>
      <c r="N52" s="2"/>
      <c r="O52" s="2"/>
      <c r="P52" s="12">
        <v>1.0003</v>
      </c>
      <c r="Q52" s="12">
        <v>0.99550000000000005</v>
      </c>
      <c r="R52" s="12">
        <v>0.99970000000000003</v>
      </c>
      <c r="S52" s="12">
        <v>0.99180000000000001</v>
      </c>
      <c r="T52" s="12"/>
      <c r="U52" s="12">
        <f>AVERAGE(P52:S52)</f>
        <v>0.99682499999999996</v>
      </c>
      <c r="V52" s="12">
        <f>_xlfn.STDEV.S(P52:S52)</f>
        <v>3.9727194715962382E-3</v>
      </c>
      <c r="Z52" s="7">
        <f t="shared" si="30"/>
        <v>0.6155970197256444</v>
      </c>
      <c r="AA52">
        <f t="shared" si="31"/>
        <v>34.646848154160537</v>
      </c>
      <c r="AB52">
        <f t="shared" si="27"/>
        <v>11.354155574211026</v>
      </c>
      <c r="AC52">
        <f t="shared" si="28"/>
        <v>4.8885426316237028</v>
      </c>
      <c r="AF52" t="s">
        <v>25</v>
      </c>
      <c r="AG52">
        <v>0.85473965112340344</v>
      </c>
    </row>
    <row r="53" spans="4:35" x14ac:dyDescent="0.25">
      <c r="D53" s="12">
        <f t="shared" si="22"/>
        <v>2000</v>
      </c>
      <c r="E53" s="12">
        <f t="shared" si="33"/>
        <v>0.63545498810389089</v>
      </c>
      <c r="F53" s="12">
        <v>64</v>
      </c>
      <c r="G53" s="12">
        <v>1.0165</v>
      </c>
      <c r="H53" s="12">
        <v>1.0247999999999999</v>
      </c>
      <c r="I53" s="12">
        <v>1.0205</v>
      </c>
      <c r="J53" s="12">
        <v>1.0128999999999999</v>
      </c>
      <c r="K53" s="12"/>
      <c r="L53" s="12">
        <f>AVERAGE(G53:J53)</f>
        <v>1.018675</v>
      </c>
      <c r="M53" s="12">
        <f>_xlfn.STDEV.S(G53:J53)</f>
        <v>5.1292462084273887E-3</v>
      </c>
      <c r="N53" s="2"/>
      <c r="O53" s="2"/>
      <c r="P53" s="12">
        <v>1.0044999999999999</v>
      </c>
      <c r="Q53" s="12">
        <v>0.99709999999999999</v>
      </c>
      <c r="R53" s="12">
        <v>1.0118</v>
      </c>
      <c r="S53" s="12">
        <v>1.0014000000000001</v>
      </c>
      <c r="T53" s="12"/>
      <c r="U53" s="12">
        <f>AVERAGE(P53:S53)</f>
        <v>1.0037</v>
      </c>
      <c r="V53" s="12">
        <f>_xlfn.STDEV.S(P53:S53)</f>
        <v>6.194083198235778E-3</v>
      </c>
      <c r="Z53" s="7">
        <f t="shared" si="30"/>
        <v>0.63545498810389089</v>
      </c>
      <c r="AA53">
        <f t="shared" si="31"/>
        <v>41.962698444689558</v>
      </c>
      <c r="AB53">
        <f t="shared" si="27"/>
        <v>13.538669910691334</v>
      </c>
      <c r="AC53">
        <f t="shared" si="28"/>
        <v>5.0922163300776475</v>
      </c>
      <c r="AF53" t="s">
        <v>24</v>
      </c>
      <c r="AG53">
        <v>0.4</v>
      </c>
      <c r="AI53">
        <v>0.4</v>
      </c>
    </row>
    <row r="54" spans="4:35" x14ac:dyDescent="0.25">
      <c r="D54" s="10">
        <f t="shared" si="22"/>
        <v>1750</v>
      </c>
      <c r="E54" s="10">
        <f>4/3*PI()*$B$9^3*F54/$B$5^3</f>
        <v>0.6553129564821375</v>
      </c>
      <c r="F54" s="10">
        <v>66</v>
      </c>
      <c r="G54" s="10">
        <v>1.0242</v>
      </c>
      <c r="H54" s="10">
        <v>1.0217000000000001</v>
      </c>
      <c r="I54" s="10">
        <v>1.0128999999999999</v>
      </c>
      <c r="J54" s="10">
        <v>1.0178</v>
      </c>
      <c r="K54" s="10">
        <v>1.0266999999999999</v>
      </c>
      <c r="L54" s="10">
        <f t="shared" ref="L54:L55" si="34">AVERAGE(G54:K54)</f>
        <v>1.0206599999999999</v>
      </c>
      <c r="M54" s="10">
        <f t="shared" ref="M54:M55" si="35">_xlfn.STDEV.S(G54:K54)</f>
        <v>5.4427015350834874E-3</v>
      </c>
      <c r="N54" s="2"/>
      <c r="O54" s="2"/>
      <c r="P54" s="10">
        <v>0.999</v>
      </c>
      <c r="Q54" s="10">
        <v>1.0067999999999999</v>
      </c>
      <c r="R54" s="10">
        <v>0.99990000000000001</v>
      </c>
      <c r="S54" s="10">
        <v>1.0065</v>
      </c>
      <c r="T54" s="10">
        <v>1.0043</v>
      </c>
      <c r="U54" s="10">
        <f t="shared" ref="U54:U55" si="36">AVERAGE(P54:T54)</f>
        <v>1.0032999999999999</v>
      </c>
      <c r="V54" s="10">
        <f t="shared" ref="V54:V55" si="37">_xlfn.STDEV.S(P54:T54)</f>
        <v>3.6585516259853082E-3</v>
      </c>
      <c r="Z54" s="7">
        <f t="shared" si="30"/>
        <v>0.6553129564821375</v>
      </c>
      <c r="AA54">
        <f t="shared" si="31"/>
        <v>66.671743137420151</v>
      </c>
      <c r="AB54">
        <f t="shared" si="27"/>
        <v>16.418202609160591</v>
      </c>
      <c r="AC54">
        <f t="shared" si="28"/>
        <v>5.300779830992175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0">
        <f t="shared" si="22"/>
        <v>1500</v>
      </c>
      <c r="E55" s="10">
        <f t="shared" ref="E55:E58" si="38">4/3*PI()*$B$9^3*F55/$B$5^3</f>
        <v>0.6751709248603841</v>
      </c>
      <c r="F55" s="10">
        <v>68</v>
      </c>
      <c r="G55" s="10">
        <v>1.0186999999999999</v>
      </c>
      <c r="H55" s="10">
        <v>1.0234000000000001</v>
      </c>
      <c r="I55" s="10">
        <v>1.026</v>
      </c>
      <c r="J55" s="10">
        <v>1.0143</v>
      </c>
      <c r="K55" s="10">
        <v>1.0205</v>
      </c>
      <c r="L55" s="10">
        <f t="shared" si="34"/>
        <v>1.02058</v>
      </c>
      <c r="M55" s="10">
        <f t="shared" si="35"/>
        <v>4.4807365465959178E-3</v>
      </c>
      <c r="N55" s="2"/>
      <c r="O55" s="2"/>
      <c r="P55" s="10">
        <v>1.0008999999999999</v>
      </c>
      <c r="Q55" s="10">
        <v>0.99690000000000001</v>
      </c>
      <c r="R55" s="10">
        <v>0.99770000000000003</v>
      </c>
      <c r="S55" s="10">
        <v>0.98970000000000002</v>
      </c>
      <c r="T55" s="10">
        <v>1.0025999999999999</v>
      </c>
      <c r="U55" s="10">
        <f t="shared" si="36"/>
        <v>0.99756</v>
      </c>
      <c r="V55" s="10">
        <f t="shared" si="37"/>
        <v>4.9697082409332219E-3</v>
      </c>
      <c r="Z55" s="7">
        <f t="shared" si="30"/>
        <v>0.6751709248603841</v>
      </c>
      <c r="AA55">
        <f t="shared" si="31"/>
        <v>73.055528235120221</v>
      </c>
      <c r="AB55">
        <f t="shared" si="27"/>
        <v>20.319119901878086</v>
      </c>
      <c r="AC55">
        <f t="shared" si="28"/>
        <v>5.5142331343672844</v>
      </c>
    </row>
    <row r="56" spans="4:35" x14ac:dyDescent="0.25">
      <c r="D56" s="10">
        <f t="shared" si="22"/>
        <v>1250</v>
      </c>
      <c r="E56" s="10">
        <f t="shared" si="38"/>
        <v>0.69502889323863071</v>
      </c>
      <c r="F56" s="10">
        <v>70</v>
      </c>
      <c r="G56" s="10">
        <v>1.0183</v>
      </c>
      <c r="H56" s="10">
        <v>1.0276000000000001</v>
      </c>
      <c r="I56" s="10">
        <v>1.0205</v>
      </c>
      <c r="J56" s="10">
        <v>1.0158</v>
      </c>
      <c r="K56" s="10">
        <v>1.0205</v>
      </c>
      <c r="L56" s="10">
        <f t="shared" ref="L56:L63" si="39">AVERAGE(G56:K56)</f>
        <v>1.02054</v>
      </c>
      <c r="M56" s="10">
        <f t="shared" ref="M56:M63" si="40">_xlfn.STDEV.S(G56:K56)</f>
        <v>4.396930747692096E-3</v>
      </c>
      <c r="N56" s="2"/>
      <c r="O56" s="2"/>
      <c r="P56" s="10">
        <v>1.0037</v>
      </c>
      <c r="Q56" s="10">
        <v>1.0017</v>
      </c>
      <c r="R56" s="10">
        <v>0.99650000000000005</v>
      </c>
      <c r="S56" s="10">
        <v>1</v>
      </c>
      <c r="T56" s="10">
        <v>1.0125999999999999</v>
      </c>
      <c r="U56" s="10">
        <f t="shared" ref="U56:U63" si="41">AVERAGE(P56:T56)</f>
        <v>1.0028999999999999</v>
      </c>
      <c r="V56" s="10">
        <f t="shared" ref="V56:V63" si="42">_xlfn.STDEV.S(P56:T56)</f>
        <v>6.0319980106097147E-3</v>
      </c>
      <c r="Z56" s="7">
        <f t="shared" si="30"/>
        <v>0.69502889323863071</v>
      </c>
      <c r="AA56">
        <f t="shared" si="31"/>
        <v>99.86270125409348</v>
      </c>
      <c r="AB56">
        <f t="shared" si="27"/>
        <v>25.783668136020406</v>
      </c>
      <c r="AC56">
        <f t="shared" si="28"/>
        <v>5.7325762402029756</v>
      </c>
    </row>
    <row r="57" spans="4:35" x14ac:dyDescent="0.25">
      <c r="D57" s="10">
        <f t="shared" si="22"/>
        <v>1000</v>
      </c>
      <c r="E57" s="10">
        <f t="shared" si="38"/>
        <v>0.71488686161687731</v>
      </c>
      <c r="F57" s="10">
        <v>72</v>
      </c>
      <c r="G57" s="10">
        <v>1.0264</v>
      </c>
      <c r="H57" s="10">
        <v>1.0193000000000001</v>
      </c>
      <c r="I57" s="10">
        <v>1.0242</v>
      </c>
      <c r="J57" s="10">
        <v>1.0245</v>
      </c>
      <c r="K57" s="10">
        <v>1.0166999999999999</v>
      </c>
      <c r="L57" s="10">
        <f t="shared" si="39"/>
        <v>1.0222200000000001</v>
      </c>
      <c r="M57" s="10">
        <f t="shared" si="40"/>
        <v>4.0493209307240581E-3</v>
      </c>
      <c r="N57" s="2"/>
      <c r="O57" s="2"/>
      <c r="P57" s="10">
        <v>0.99180000000000001</v>
      </c>
      <c r="Q57" s="10">
        <v>1.0019</v>
      </c>
      <c r="R57" s="10">
        <v>1.0069999999999999</v>
      </c>
      <c r="S57" s="10">
        <v>1.0062</v>
      </c>
      <c r="T57" s="10">
        <v>1.0024</v>
      </c>
      <c r="U57" s="10">
        <f t="shared" si="41"/>
        <v>1.00186</v>
      </c>
      <c r="V57" s="10">
        <f t="shared" si="42"/>
        <v>6.0570619940693701E-3</v>
      </c>
      <c r="Z57" s="7">
        <f t="shared" si="30"/>
        <v>0.71488686161687731</v>
      </c>
      <c r="AA57">
        <f t="shared" si="31"/>
        <v>107.88417340618238</v>
      </c>
      <c r="AB57">
        <f t="shared" si="27"/>
        <v>33.766666663863063</v>
      </c>
      <c r="AC57">
        <f t="shared" si="28"/>
        <v>5.9558091484992488</v>
      </c>
    </row>
    <row r="58" spans="4:35" x14ac:dyDescent="0.25">
      <c r="D58" s="10">
        <f t="shared" si="22"/>
        <v>750</v>
      </c>
      <c r="E58" s="10">
        <f t="shared" si="38"/>
        <v>0.73474482999512392</v>
      </c>
      <c r="F58" s="10">
        <v>74</v>
      </c>
      <c r="G58" s="10">
        <v>1.0157</v>
      </c>
      <c r="H58" s="10">
        <v>1.0258</v>
      </c>
      <c r="I58" s="10">
        <v>1.0149999999999999</v>
      </c>
      <c r="J58" s="10">
        <v>1.0185999999999999</v>
      </c>
      <c r="K58" s="10">
        <v>1.0207999999999999</v>
      </c>
      <c r="L58" s="10">
        <f t="shared" si="39"/>
        <v>1.01918</v>
      </c>
      <c r="M58" s="10">
        <f t="shared" si="40"/>
        <v>4.369439323299985E-3</v>
      </c>
      <c r="N58" s="2"/>
      <c r="O58" s="2"/>
      <c r="P58" s="10">
        <v>0.99560000000000004</v>
      </c>
      <c r="Q58" s="10">
        <v>0.99970000000000003</v>
      </c>
      <c r="R58" s="10">
        <v>1.0046999999999999</v>
      </c>
      <c r="S58" s="10">
        <v>1.0068999999999999</v>
      </c>
      <c r="T58" s="10">
        <v>1.0062</v>
      </c>
      <c r="U58" s="10">
        <f t="shared" si="41"/>
        <v>1.0026199999999998</v>
      </c>
      <c r="V58" s="10">
        <f t="shared" si="42"/>
        <v>4.8287679588068328E-3</v>
      </c>
      <c r="Z58" s="7">
        <f t="shared" si="30"/>
        <v>0.73474482999512392</v>
      </c>
      <c r="AA58">
        <f t="shared" si="31"/>
        <v>114.44214350190978</v>
      </c>
      <c r="AB58">
        <f t="shared" si="27"/>
        <v>46.077761363558146</v>
      </c>
      <c r="AC58">
        <f t="shared" si="28"/>
        <v>6.1839318592561039</v>
      </c>
    </row>
    <row r="59" spans="4:35" x14ac:dyDescent="0.25">
      <c r="D59" s="4">
        <f t="shared" si="22"/>
        <v>500</v>
      </c>
      <c r="E59" s="4">
        <f>4/3*PI()*$B$9^3*F59/$B$5^3</f>
        <v>0.75460279837337052</v>
      </c>
      <c r="F59" s="4">
        <v>76</v>
      </c>
      <c r="G59" s="4">
        <v>1.0257000000000001</v>
      </c>
      <c r="H59" s="4">
        <v>1.0247999999999999</v>
      </c>
      <c r="I59" s="4">
        <v>1.0201</v>
      </c>
      <c r="J59" s="4">
        <v>1.0234000000000001</v>
      </c>
      <c r="K59" s="4">
        <v>1.0287999999999999</v>
      </c>
      <c r="L59" s="4">
        <f t="shared" si="39"/>
        <v>1.0245599999999999</v>
      </c>
      <c r="M59" s="4">
        <f t="shared" si="40"/>
        <v>3.1848076865016238E-3</v>
      </c>
      <c r="N59" s="2"/>
      <c r="O59" s="2"/>
      <c r="P59" s="4">
        <v>0.99580000000000002</v>
      </c>
      <c r="Q59" s="4">
        <v>0.99099999999999999</v>
      </c>
      <c r="R59" s="4">
        <v>1.0025999999999999</v>
      </c>
      <c r="S59" s="4">
        <v>1.0048999999999999</v>
      </c>
      <c r="T59" s="4">
        <v>1.0011000000000001</v>
      </c>
      <c r="U59" s="4">
        <f t="shared" si="41"/>
        <v>0.99907999999999997</v>
      </c>
      <c r="V59" s="4">
        <f t="shared" si="42"/>
        <v>5.6211208846634591E-3</v>
      </c>
      <c r="Z59" s="7">
        <f t="shared" ref="Z59:Z62" si="43">E22</f>
        <v>0.75460279837337052</v>
      </c>
      <c r="AA59">
        <f t="shared" ref="AA59:AA62" si="44">M22</f>
        <v>170.08655651360303</v>
      </c>
      <c r="AB59">
        <f t="shared" ref="AB59:AB62" si="45">(1-Z59/$AG$52)^(-2)*(1-$AG$53*Z59/$AG$52+$AG$54*(Z59/$AG$52)^2)</f>
        <v>66.493713900429853</v>
      </c>
      <c r="AC59">
        <f t="shared" ref="AC59:AC62" si="46">1+2.5*Z59+6.2*Z59^2</f>
        <v>6.4169443724735409</v>
      </c>
    </row>
    <row r="60" spans="4:35" x14ac:dyDescent="0.25">
      <c r="D60" s="4">
        <f t="shared" si="22"/>
        <v>250</v>
      </c>
      <c r="E60" s="4">
        <f t="shared" ref="E60:E72" si="47">4/3*PI()*$B$9^3*F60/$B$5^3</f>
        <v>0.77446076675161712</v>
      </c>
      <c r="F60" s="4">
        <v>78</v>
      </c>
      <c r="G60" s="4">
        <v>1.0277000000000001</v>
      </c>
      <c r="H60" s="4">
        <v>1.0354000000000001</v>
      </c>
      <c r="I60" s="4">
        <v>1.0277000000000001</v>
      </c>
      <c r="J60" s="4">
        <v>1.0212000000000001</v>
      </c>
      <c r="K60" s="4">
        <v>1.0281</v>
      </c>
      <c r="L60" s="4">
        <f t="shared" si="39"/>
        <v>1.0280200000000002</v>
      </c>
      <c r="M60" s="4">
        <f t="shared" si="40"/>
        <v>5.0296123111031104E-3</v>
      </c>
      <c r="N60" s="2"/>
      <c r="O60" s="2"/>
      <c r="P60" s="4">
        <v>1.0045999999999999</v>
      </c>
      <c r="Q60" s="4">
        <v>1.0013000000000001</v>
      </c>
      <c r="R60" s="4">
        <v>0.99729999999999996</v>
      </c>
      <c r="S60" s="4">
        <v>0.99019999999999997</v>
      </c>
      <c r="T60" s="4">
        <v>1.004</v>
      </c>
      <c r="U60" s="4">
        <f t="shared" si="41"/>
        <v>0.99948000000000015</v>
      </c>
      <c r="V60" s="4">
        <f t="shared" si="42"/>
        <v>5.9335486852304586E-3</v>
      </c>
      <c r="Z60" s="7">
        <f t="shared" si="43"/>
        <v>0.77446076675161712</v>
      </c>
      <c r="AA60">
        <f t="shared" si="44"/>
        <v>204.78566910840513</v>
      </c>
      <c r="AB60">
        <f t="shared" si="45"/>
        <v>104.01154882249175</v>
      </c>
      <c r="AC60">
        <f t="shared" si="46"/>
        <v>6.6548466881515598</v>
      </c>
    </row>
    <row r="61" spans="4:35" x14ac:dyDescent="0.25">
      <c r="D61" s="4">
        <f t="shared" si="22"/>
        <v>0</v>
      </c>
      <c r="E61" s="4">
        <f t="shared" si="47"/>
        <v>0.79431873512986362</v>
      </c>
      <c r="F61" s="4">
        <v>80</v>
      </c>
      <c r="G61" s="4">
        <v>1.0213000000000001</v>
      </c>
      <c r="H61" s="4">
        <v>1.028</v>
      </c>
      <c r="I61" s="4">
        <v>1.0293000000000001</v>
      </c>
      <c r="J61" s="4">
        <v>1.0276000000000001</v>
      </c>
      <c r="K61" s="4">
        <v>1.0277000000000001</v>
      </c>
      <c r="L61" s="4">
        <f t="shared" si="39"/>
        <v>1.02678</v>
      </c>
      <c r="M61" s="4">
        <f t="shared" si="40"/>
        <v>3.1379929891572314E-3</v>
      </c>
      <c r="N61" s="2"/>
      <c r="O61" s="2"/>
      <c r="P61" s="4">
        <v>1.0172000000000001</v>
      </c>
      <c r="Q61" s="4">
        <v>1.0029999999999999</v>
      </c>
      <c r="R61" s="4">
        <v>1.0042</v>
      </c>
      <c r="S61" s="4">
        <v>1.0129999999999999</v>
      </c>
      <c r="T61" s="4">
        <v>0.99429999999999996</v>
      </c>
      <c r="U61" s="4">
        <f t="shared" si="41"/>
        <v>1.00634</v>
      </c>
      <c r="V61" s="4">
        <f t="shared" si="42"/>
        <v>8.9859890941398693E-3</v>
      </c>
      <c r="Z61" s="7">
        <f t="shared" si="43"/>
        <v>0.79431873512986362</v>
      </c>
      <c r="AA61">
        <f t="shared" si="44"/>
        <v>248.31087300394901</v>
      </c>
      <c r="AB61">
        <f t="shared" si="45"/>
        <v>184.66575620495502</v>
      </c>
      <c r="AC61">
        <f t="shared" si="46"/>
        <v>6.8976388062901588</v>
      </c>
    </row>
    <row r="62" spans="4:35" x14ac:dyDescent="0.25">
      <c r="D62" s="4">
        <f t="shared" si="22"/>
        <v>-250</v>
      </c>
      <c r="E62" s="4">
        <f t="shared" si="47"/>
        <v>0.81417670350811022</v>
      </c>
      <c r="F62" s="4">
        <v>82</v>
      </c>
      <c r="G62" s="4">
        <v>1.0359</v>
      </c>
      <c r="H62" s="4">
        <v>1.0454000000000001</v>
      </c>
      <c r="I62" s="4">
        <v>1.0457000000000001</v>
      </c>
      <c r="J62" s="4">
        <v>1.0247999999999999</v>
      </c>
      <c r="K62" s="4">
        <v>1.0273000000000001</v>
      </c>
      <c r="L62" s="4">
        <f t="shared" si="39"/>
        <v>1.03582</v>
      </c>
      <c r="M62" s="4">
        <f t="shared" si="40"/>
        <v>9.7906588133792518E-3</v>
      </c>
      <c r="N62" s="2"/>
      <c r="O62" s="2"/>
      <c r="P62" s="4">
        <v>1</v>
      </c>
      <c r="Q62" s="4">
        <v>1.0028999999999999</v>
      </c>
      <c r="R62" s="4">
        <v>0.99780000000000002</v>
      </c>
      <c r="S62" s="4">
        <v>0.99629999999999996</v>
      </c>
      <c r="T62" s="4">
        <v>0.99160000000000004</v>
      </c>
      <c r="U62" s="4">
        <f t="shared" si="41"/>
        <v>0.99771999999999994</v>
      </c>
      <c r="V62" s="4">
        <f t="shared" si="42"/>
        <v>4.2281201496645838E-3</v>
      </c>
      <c r="Z62" s="7">
        <f t="shared" si="43"/>
        <v>0.81417670350811022</v>
      </c>
      <c r="AA62">
        <f t="shared" si="44"/>
        <v>368.80574779614471</v>
      </c>
      <c r="AB62">
        <f t="shared" si="45"/>
        <v>412.22745853439034</v>
      </c>
      <c r="AC62">
        <f t="shared" si="46"/>
        <v>7.1453207268893415</v>
      </c>
    </row>
    <row r="63" spans="4:35" x14ac:dyDescent="0.25">
      <c r="D63" s="4">
        <f t="shared" si="22"/>
        <v>-500</v>
      </c>
      <c r="E63" s="4">
        <f t="shared" si="47"/>
        <v>0.83403467188635694</v>
      </c>
      <c r="F63" s="4">
        <v>84</v>
      </c>
      <c r="G63" s="4">
        <v>1.0361</v>
      </c>
      <c r="H63" s="4">
        <v>1.0287999999999999</v>
      </c>
      <c r="I63" s="4">
        <v>1.0388999999999999</v>
      </c>
      <c r="J63" s="4">
        <v>1.0367999999999999</v>
      </c>
      <c r="K63" s="4">
        <v>1.0238</v>
      </c>
      <c r="L63" s="4">
        <f t="shared" si="39"/>
        <v>1.0328799999999998</v>
      </c>
      <c r="M63" s="4">
        <f t="shared" si="40"/>
        <v>6.3456284164769422E-3</v>
      </c>
      <c r="N63" s="2"/>
      <c r="O63" s="2"/>
      <c r="P63" s="4">
        <v>1.0012000000000001</v>
      </c>
      <c r="Q63" s="4">
        <v>0.99229999999999996</v>
      </c>
      <c r="R63" s="4">
        <v>1.0089999999999999</v>
      </c>
      <c r="S63" s="4">
        <v>0.99550000000000005</v>
      </c>
      <c r="T63" s="4">
        <v>1.0051000000000001</v>
      </c>
      <c r="U63" s="4">
        <f t="shared" si="41"/>
        <v>1.0006200000000001</v>
      </c>
      <c r="V63" s="4">
        <f t="shared" si="42"/>
        <v>6.8203372350639571E-3</v>
      </c>
      <c r="Z63" s="7"/>
    </row>
    <row r="64" spans="4:35" x14ac:dyDescent="0.25">
      <c r="D64">
        <f t="shared" si="22"/>
        <v>-750</v>
      </c>
      <c r="E64">
        <f t="shared" si="47"/>
        <v>0.85389264026460354</v>
      </c>
      <c r="F64">
        <v>86</v>
      </c>
      <c r="G64" s="2"/>
      <c r="H64" s="2"/>
      <c r="I64" s="2"/>
      <c r="J64" s="2"/>
      <c r="K64" s="2"/>
      <c r="L64" t="e">
        <f t="shared" ref="L64:L72" si="48">AVERAGE(G64:K64)</f>
        <v>#DIV/0!</v>
      </c>
      <c r="M64" t="e">
        <f t="shared" ref="M64:M72" si="49">_xlfn.STDEV.S(G64:K64)</f>
        <v>#DIV/0!</v>
      </c>
      <c r="N64" s="2"/>
      <c r="O64" s="2"/>
      <c r="P64" s="2"/>
      <c r="Q64" s="2"/>
      <c r="R64" s="2"/>
      <c r="S64" s="2"/>
      <c r="T64" s="2"/>
      <c r="U64" t="e">
        <f t="shared" ref="U64:U72" si="50">AVERAGE(P64:T64)</f>
        <v>#DIV/0!</v>
      </c>
      <c r="V64" t="e">
        <f t="shared" ref="V64:V72" si="51">_xlfn.STDEV.S(P64:T64)</f>
        <v>#DIV/0!</v>
      </c>
      <c r="Z64" s="7"/>
    </row>
    <row r="65" spans="4:26" x14ac:dyDescent="0.25">
      <c r="D65">
        <f t="shared" si="22"/>
        <v>-1000</v>
      </c>
      <c r="E65">
        <f t="shared" si="47"/>
        <v>0.87375060864285004</v>
      </c>
      <c r="F65" s="2">
        <v>88</v>
      </c>
      <c r="G65" s="2"/>
      <c r="H65" s="2"/>
      <c r="I65" s="2"/>
      <c r="J65" s="2"/>
      <c r="K65" s="2"/>
      <c r="L65" t="e">
        <f t="shared" si="48"/>
        <v>#DIV/0!</v>
      </c>
      <c r="M65" t="e">
        <f t="shared" si="49"/>
        <v>#DIV/0!</v>
      </c>
      <c r="N65" s="2"/>
      <c r="O65" s="2"/>
      <c r="P65" s="2"/>
      <c r="Q65" s="2"/>
      <c r="R65" s="2"/>
      <c r="S65" s="2"/>
      <c r="T65" s="2"/>
      <c r="U65" t="e">
        <f t="shared" si="50"/>
        <v>#DIV/0!</v>
      </c>
      <c r="V65" t="e">
        <f t="shared" si="51"/>
        <v>#DIV/0!</v>
      </c>
      <c r="Z65" s="7"/>
    </row>
    <row r="66" spans="4:26" x14ac:dyDescent="0.25">
      <c r="D66">
        <f t="shared" si="22"/>
        <v>-1250</v>
      </c>
      <c r="E66">
        <f t="shared" si="47"/>
        <v>0.89360857702109664</v>
      </c>
      <c r="F66">
        <v>90</v>
      </c>
      <c r="G66" s="2"/>
      <c r="H66" s="2"/>
      <c r="I66" s="2"/>
      <c r="J66" s="2"/>
      <c r="K66" s="2"/>
      <c r="L66" t="e">
        <f t="shared" si="48"/>
        <v>#DIV/0!</v>
      </c>
      <c r="M66" t="e">
        <f t="shared" si="49"/>
        <v>#DIV/0!</v>
      </c>
      <c r="N66" s="2"/>
      <c r="O66" s="2"/>
      <c r="P66" s="2"/>
      <c r="Q66" s="2"/>
      <c r="R66" s="2"/>
      <c r="S66" s="2"/>
      <c r="T66" s="2"/>
      <c r="U66" t="e">
        <f t="shared" si="50"/>
        <v>#DIV/0!</v>
      </c>
      <c r="V66" t="e">
        <f t="shared" si="51"/>
        <v>#DIV/0!</v>
      </c>
      <c r="Z66" s="7"/>
    </row>
    <row r="67" spans="4:26" x14ac:dyDescent="0.25">
      <c r="D67">
        <f t="shared" si="22"/>
        <v>-1500</v>
      </c>
      <c r="E67">
        <f t="shared" si="47"/>
        <v>0.91346654539934324</v>
      </c>
      <c r="F67" s="2">
        <v>92</v>
      </c>
      <c r="G67" s="2"/>
      <c r="H67" s="2"/>
      <c r="I67" s="2"/>
      <c r="J67" s="2"/>
      <c r="K67" s="2"/>
      <c r="L67" t="e">
        <f t="shared" si="48"/>
        <v>#DIV/0!</v>
      </c>
      <c r="M67" t="e">
        <f t="shared" si="49"/>
        <v>#DIV/0!</v>
      </c>
      <c r="N67" s="2"/>
      <c r="O67" s="2"/>
      <c r="P67" s="2"/>
      <c r="Q67" s="2"/>
      <c r="R67" s="2"/>
      <c r="S67" s="2"/>
      <c r="T67" s="2"/>
      <c r="U67" t="e">
        <f t="shared" si="50"/>
        <v>#DIV/0!</v>
      </c>
      <c r="V67" t="e">
        <f t="shared" si="51"/>
        <v>#DIV/0!</v>
      </c>
      <c r="Z67" s="7"/>
    </row>
    <row r="68" spans="4:26" x14ac:dyDescent="0.25">
      <c r="D68">
        <f t="shared" si="22"/>
        <v>-1750</v>
      </c>
      <c r="E68">
        <f t="shared" si="47"/>
        <v>0.93332451377758974</v>
      </c>
      <c r="F68">
        <v>94</v>
      </c>
      <c r="I68" s="2"/>
      <c r="L68" t="e">
        <f t="shared" si="48"/>
        <v>#DIV/0!</v>
      </c>
      <c r="M68" t="e">
        <f t="shared" si="49"/>
        <v>#DIV/0!</v>
      </c>
      <c r="N68" s="2"/>
      <c r="O68" s="2"/>
      <c r="U68" t="e">
        <f t="shared" si="50"/>
        <v>#DIV/0!</v>
      </c>
      <c r="V68" t="e">
        <f t="shared" si="51"/>
        <v>#DIV/0!</v>
      </c>
      <c r="Z68" s="7"/>
    </row>
    <row r="69" spans="4:26" x14ac:dyDescent="0.25">
      <c r="D69">
        <f t="shared" si="22"/>
        <v>-2000</v>
      </c>
      <c r="E69">
        <f t="shared" si="47"/>
        <v>0.95318248215583645</v>
      </c>
      <c r="F69" s="2">
        <v>96</v>
      </c>
      <c r="L69" t="e">
        <f t="shared" si="48"/>
        <v>#DIV/0!</v>
      </c>
      <c r="M69" t="e">
        <f t="shared" si="49"/>
        <v>#DIV/0!</v>
      </c>
      <c r="U69" t="e">
        <f t="shared" si="50"/>
        <v>#DIV/0!</v>
      </c>
      <c r="V69" t="e">
        <f t="shared" si="51"/>
        <v>#DIV/0!</v>
      </c>
      <c r="Z69" s="7"/>
    </row>
    <row r="70" spans="4:26" x14ac:dyDescent="0.25">
      <c r="D70">
        <f t="shared" si="22"/>
        <v>-2250</v>
      </c>
      <c r="E70">
        <f t="shared" si="47"/>
        <v>0.97304045053408306</v>
      </c>
      <c r="F70">
        <v>98</v>
      </c>
      <c r="L70" t="e">
        <f t="shared" si="48"/>
        <v>#DIV/0!</v>
      </c>
      <c r="M70" t="e">
        <f t="shared" si="49"/>
        <v>#DIV/0!</v>
      </c>
      <c r="U70" t="e">
        <f t="shared" si="50"/>
        <v>#DIV/0!</v>
      </c>
      <c r="V70" t="e">
        <f t="shared" si="51"/>
        <v>#DIV/0!</v>
      </c>
      <c r="Z70" s="7"/>
    </row>
    <row r="71" spans="4:26" x14ac:dyDescent="0.25">
      <c r="D71">
        <f t="shared" si="22"/>
        <v>-2500</v>
      </c>
      <c r="E71">
        <f t="shared" si="47"/>
        <v>0.99289841891232966</v>
      </c>
      <c r="F71" s="2">
        <v>100</v>
      </c>
      <c r="L71" t="e">
        <f t="shared" si="48"/>
        <v>#DIV/0!</v>
      </c>
      <c r="M71" t="e">
        <f t="shared" si="49"/>
        <v>#DIV/0!</v>
      </c>
      <c r="U71" t="e">
        <f t="shared" si="50"/>
        <v>#DIV/0!</v>
      </c>
      <c r="V71" t="e">
        <f t="shared" si="51"/>
        <v>#DIV/0!</v>
      </c>
      <c r="Z71" s="7"/>
    </row>
    <row r="72" spans="4:26" x14ac:dyDescent="0.25">
      <c r="D72">
        <f t="shared" si="22"/>
        <v>-2750</v>
      </c>
      <c r="E72">
        <f t="shared" si="47"/>
        <v>1.0127563872905763</v>
      </c>
      <c r="F72">
        <v>102</v>
      </c>
      <c r="L72" t="e">
        <f t="shared" si="48"/>
        <v>#DIV/0!</v>
      </c>
      <c r="M72" t="e">
        <f t="shared" si="49"/>
        <v>#DIV/0!</v>
      </c>
      <c r="U72" t="e">
        <f t="shared" si="50"/>
        <v>#DIV/0!</v>
      </c>
      <c r="V72" t="e">
        <f t="shared" si="51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84</v>
      </c>
    </row>
    <row r="77" spans="4:26" x14ac:dyDescent="0.25">
      <c r="F77">
        <v>80</v>
      </c>
    </row>
    <row r="78" spans="4:26" x14ac:dyDescent="0.25">
      <c r="F78">
        <v>82</v>
      </c>
    </row>
    <row r="79" spans="4:26" x14ac:dyDescent="0.25">
      <c r="F79">
        <v>82</v>
      </c>
    </row>
    <row r="80" spans="4:26" x14ac:dyDescent="0.25">
      <c r="F80">
        <v>84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ShRate</vt:lpstr>
      <vt:lpstr>ShRate+Part</vt:lpstr>
      <vt:lpstr>ShRate Normal Box</vt:lpstr>
      <vt:lpstr>Particles RmWat LowShrRate</vt:lpstr>
      <vt:lpstr>Particles RmWat</vt:lpstr>
      <vt:lpstr>Particles RmWat Stdev</vt:lpstr>
      <vt:lpstr>Particles RmWat LongT</vt:lpstr>
      <vt:lpstr>Particles RmWat PartSize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2016-08-04T05:23:46Z</dcterms:modified>
</cp:coreProperties>
</file>