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i\Desktop\C Codes\"/>
    </mc:Choice>
  </mc:AlternateContent>
  <bookViews>
    <workbookView xWindow="0" yWindow="0" windowWidth="20490" windowHeight="7650"/>
  </bookViews>
  <sheets>
    <sheet name="Particles" sheetId="11" r:id="rId1"/>
    <sheet name="Particles 5x E_CC" sheetId="7" r:id="rId2"/>
    <sheet name="Particles 10x Time" sheetId="6" r:id="rId3"/>
    <sheet name="Particles Remove Wat" sheetId="13" r:id="rId4"/>
    <sheet name="Particles Remove Wat 0.1x Step" sheetId="14" r:id="rId5"/>
    <sheet name="Difference" sheetId="15" r:id="rId6"/>
  </sheets>
  <definedNames>
    <definedName name="solver_adj" localSheetId="0" hidden="1">Particles!$J$58</definedName>
    <definedName name="solver_adj" localSheetId="2" hidden="1">'Particles 10x Time'!$J$58</definedName>
    <definedName name="solver_adj" localSheetId="1" hidden="1">'Particles 5x E_CC'!$J$58:$J$60</definedName>
    <definedName name="solver_adj" localSheetId="3" hidden="1">'Particles Remove Wat'!$AF$52</definedName>
    <definedName name="solver_adj" localSheetId="4" hidden="1">'Particles Remove Wat 0.1x Step'!$AG$52</definedName>
    <definedName name="solver_cvg" localSheetId="0" hidden="1">0.0001</definedName>
    <definedName name="solver_cvg" localSheetId="2" hidden="1">0.0001</definedName>
    <definedName name="solver_cvg" localSheetId="1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2" hidden="1">1</definedName>
    <definedName name="solver_drv" localSheetId="1" hidden="1">1</definedName>
    <definedName name="solver_drv" localSheetId="3" hidden="1">1</definedName>
    <definedName name="solver_drv" localSheetId="4" hidden="1">1</definedName>
    <definedName name="solver_eng" localSheetId="0" hidden="1">1</definedName>
    <definedName name="solver_eng" localSheetId="2" hidden="1">1</definedName>
    <definedName name="solver_eng" localSheetId="1" hidden="1">1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2" hidden="1">1</definedName>
    <definedName name="solver_est" localSheetId="1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2" hidden="1">2147483647</definedName>
    <definedName name="solver_itr" localSheetId="1" hidden="1">2147483647</definedName>
    <definedName name="solver_itr" localSheetId="3" hidden="1">2147483647</definedName>
    <definedName name="solver_itr" localSheetId="4" hidden="1">2147483647</definedName>
    <definedName name="solver_lhs1" localSheetId="0" hidden="1">Particles!$J$58</definedName>
    <definedName name="solver_lhs1" localSheetId="2" hidden="1">'Particles 10x Time'!$J$58</definedName>
    <definedName name="solver_lhs1" localSheetId="1" hidden="1">'Particles 5x E_CC'!$J$58</definedName>
    <definedName name="solver_lhs1" localSheetId="3" hidden="1">'Particles Remove Wat'!$AF$52</definedName>
    <definedName name="solver_lhs1" localSheetId="4" hidden="1">'Particles Remove Wat 0.1x Step'!$AG$52</definedName>
    <definedName name="solver_lhs2" localSheetId="0" hidden="1">Particles!$J$58</definedName>
    <definedName name="solver_lhs2" localSheetId="2" hidden="1">'Particles 10x Time'!$J$58</definedName>
    <definedName name="solver_lhs2" localSheetId="1" hidden="1">'Particles 5x E_CC'!$J$58</definedName>
    <definedName name="solver_lhs2" localSheetId="3" hidden="1">'Particles Remove Wat'!$AF$52</definedName>
    <definedName name="solver_lhs2" localSheetId="4" hidden="1">'Particles Remove Wat 0.1x Step'!$AG$52</definedName>
    <definedName name="solver_mip" localSheetId="0" hidden="1">2147483647</definedName>
    <definedName name="solver_mip" localSheetId="2" hidden="1">2147483647</definedName>
    <definedName name="solver_mip" localSheetId="1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2" hidden="1">30</definedName>
    <definedName name="solver_mni" localSheetId="1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2" hidden="1">0.075</definedName>
    <definedName name="solver_mrt" localSheetId="1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2" hidden="1">2</definedName>
    <definedName name="solver_msl" localSheetId="1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2" hidden="1">1</definedName>
    <definedName name="solver_neg" localSheetId="1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2" hidden="1">2147483647</definedName>
    <definedName name="solver_nod" localSheetId="1" hidden="1">2147483647</definedName>
    <definedName name="solver_nod" localSheetId="3" hidden="1">2147483647</definedName>
    <definedName name="solver_nod" localSheetId="4" hidden="1">2147483647</definedName>
    <definedName name="solver_num" localSheetId="0" hidden="1">1</definedName>
    <definedName name="solver_num" localSheetId="2" hidden="1">0</definedName>
    <definedName name="solver_num" localSheetId="1" hidden="1">1</definedName>
    <definedName name="solver_num" localSheetId="3" hidden="1">1</definedName>
    <definedName name="solver_num" localSheetId="4" hidden="1">1</definedName>
    <definedName name="solver_nwt" localSheetId="0" hidden="1">1</definedName>
    <definedName name="solver_nwt" localSheetId="2" hidden="1">1</definedName>
    <definedName name="solver_nwt" localSheetId="1" hidden="1">1</definedName>
    <definedName name="solver_nwt" localSheetId="3" hidden="1">1</definedName>
    <definedName name="solver_nwt" localSheetId="4" hidden="1">1</definedName>
    <definedName name="solver_opt" localSheetId="0" hidden="1">Particles!$J$57</definedName>
    <definedName name="solver_opt" localSheetId="2" hidden="1">'Particles 10x Time'!$J$57</definedName>
    <definedName name="solver_opt" localSheetId="1" hidden="1">'Particles 5x E_CC'!$J$57</definedName>
    <definedName name="solver_opt" localSheetId="3" hidden="1">'Particles Remove Wat'!$AF$51</definedName>
    <definedName name="solver_opt" localSheetId="4" hidden="1">'Particles Remove Wat 0.1x Step'!$AG$51</definedName>
    <definedName name="solver_pre" localSheetId="0" hidden="1">0.000001</definedName>
    <definedName name="solver_pre" localSheetId="2" hidden="1">0.000001</definedName>
    <definedName name="solver_pre" localSheetId="1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2" hidden="1">1</definedName>
    <definedName name="solver_rbv" localSheetId="1" hidden="1">1</definedName>
    <definedName name="solver_rbv" localSheetId="3" hidden="1">1</definedName>
    <definedName name="solver_rbv" localSheetId="4" hidden="1">1</definedName>
    <definedName name="solver_rel1" localSheetId="0" hidden="1">3</definedName>
    <definedName name="solver_rel1" localSheetId="2" hidden="1">3</definedName>
    <definedName name="solver_rel1" localSheetId="1" hidden="1">3</definedName>
    <definedName name="solver_rel1" localSheetId="3" hidden="1">3</definedName>
    <definedName name="solver_rel1" localSheetId="4" hidden="1">3</definedName>
    <definedName name="solver_rel2" localSheetId="0" hidden="1">3</definedName>
    <definedName name="solver_rel2" localSheetId="2" hidden="1">3</definedName>
    <definedName name="solver_rel2" localSheetId="1" hidden="1">3</definedName>
    <definedName name="solver_rel2" localSheetId="3" hidden="1">3</definedName>
    <definedName name="solver_rel2" localSheetId="4" hidden="1">3</definedName>
    <definedName name="solver_rhs1" localSheetId="0" hidden="1">0.01</definedName>
    <definedName name="solver_rhs1" localSheetId="2" hidden="1">0.5</definedName>
    <definedName name="solver_rhs1" localSheetId="1" hidden="1">0.01</definedName>
    <definedName name="solver_rhs1" localSheetId="3" hidden="1">0.01</definedName>
    <definedName name="solver_rhs1" localSheetId="4" hidden="1">0.01</definedName>
    <definedName name="solver_rhs2" localSheetId="0" hidden="1">0.5</definedName>
    <definedName name="solver_rhs2" localSheetId="2" hidden="1">0.5</definedName>
    <definedName name="solver_rhs2" localSheetId="1" hidden="1">0.5</definedName>
    <definedName name="solver_rhs2" localSheetId="3" hidden="1">0.5</definedName>
    <definedName name="solver_rhs2" localSheetId="4" hidden="1">0.5</definedName>
    <definedName name="solver_rlx" localSheetId="0" hidden="1">2</definedName>
    <definedName name="solver_rlx" localSheetId="2" hidden="1">2</definedName>
    <definedName name="solver_rlx" localSheetId="1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2" hidden="1">0</definedName>
    <definedName name="solver_rsd" localSheetId="1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2" hidden="1">1</definedName>
    <definedName name="solver_scl" localSheetId="1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2" hidden="1">2</definedName>
    <definedName name="solver_sho" localSheetId="1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2" hidden="1">100</definedName>
    <definedName name="solver_ssz" localSheetId="1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2" hidden="1">2147483647</definedName>
    <definedName name="solver_tim" localSheetId="1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2" hidden="1">0.01</definedName>
    <definedName name="solver_tol" localSheetId="1" hidden="1">0.01</definedName>
    <definedName name="solver_tol" localSheetId="3" hidden="1">0.01</definedName>
    <definedName name="solver_tol" localSheetId="4" hidden="1">0.01</definedName>
    <definedName name="solver_typ" localSheetId="0" hidden="1">2</definedName>
    <definedName name="solver_typ" localSheetId="2" hidden="1">2</definedName>
    <definedName name="solver_typ" localSheetId="1" hidden="1">2</definedName>
    <definedName name="solver_typ" localSheetId="3" hidden="1">2</definedName>
    <definedName name="solver_typ" localSheetId="4" hidden="1">2</definedName>
    <definedName name="solver_val" localSheetId="0" hidden="1">0</definedName>
    <definedName name="solver_val" localSheetId="2" hidden="1">0</definedName>
    <definedName name="solver_val" localSheetId="1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2" hidden="1">3</definedName>
    <definedName name="solver_ver" localSheetId="1" hidden="1">3</definedName>
    <definedName name="solver_ver" localSheetId="3" hidden="1">3</definedName>
    <definedName name="solver_ver" localSheetId="4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72" i="14" l="1"/>
  <c r="T72" i="14"/>
  <c r="N72" i="14"/>
  <c r="L72" i="14"/>
  <c r="E72" i="14"/>
  <c r="D72" i="14"/>
  <c r="U71" i="14"/>
  <c r="T71" i="14"/>
  <c r="N71" i="14"/>
  <c r="L71" i="14"/>
  <c r="E71" i="14"/>
  <c r="D71" i="14"/>
  <c r="U70" i="14"/>
  <c r="T70" i="14"/>
  <c r="N70" i="14"/>
  <c r="L70" i="14"/>
  <c r="E70" i="14"/>
  <c r="D70" i="14"/>
  <c r="U69" i="14"/>
  <c r="T69" i="14"/>
  <c r="N69" i="14"/>
  <c r="L69" i="14"/>
  <c r="E69" i="14"/>
  <c r="D69" i="14"/>
  <c r="U68" i="14"/>
  <c r="T68" i="14"/>
  <c r="N68" i="14"/>
  <c r="L68" i="14"/>
  <c r="E68" i="14"/>
  <c r="D68" i="14"/>
  <c r="U67" i="14"/>
  <c r="T67" i="14"/>
  <c r="N67" i="14"/>
  <c r="L67" i="14"/>
  <c r="E67" i="14"/>
  <c r="D67" i="14"/>
  <c r="U66" i="14"/>
  <c r="T66" i="14"/>
  <c r="N66" i="14"/>
  <c r="L66" i="14"/>
  <c r="E66" i="14"/>
  <c r="D66" i="14"/>
  <c r="U65" i="14"/>
  <c r="T65" i="14"/>
  <c r="N65" i="14"/>
  <c r="L65" i="14"/>
  <c r="E65" i="14"/>
  <c r="D65" i="14"/>
  <c r="U64" i="14"/>
  <c r="T64" i="14"/>
  <c r="N64" i="14"/>
  <c r="L64" i="14"/>
  <c r="E64" i="14"/>
  <c r="D64" i="14"/>
  <c r="U63" i="14"/>
  <c r="T63" i="14"/>
  <c r="N63" i="14"/>
  <c r="L63" i="14"/>
  <c r="E63" i="14"/>
  <c r="D63" i="14"/>
  <c r="U62" i="14"/>
  <c r="T62" i="14"/>
  <c r="N62" i="14"/>
  <c r="L62" i="14"/>
  <c r="E62" i="14"/>
  <c r="D62" i="14"/>
  <c r="U61" i="14"/>
  <c r="T61" i="14"/>
  <c r="N61" i="14"/>
  <c r="L61" i="14"/>
  <c r="E61" i="14"/>
  <c r="D61" i="14"/>
  <c r="U60" i="14"/>
  <c r="T60" i="14"/>
  <c r="N60" i="14"/>
  <c r="L60" i="14"/>
  <c r="E60" i="14"/>
  <c r="D60" i="14"/>
  <c r="U59" i="14"/>
  <c r="T59" i="14"/>
  <c r="N59" i="14"/>
  <c r="L59" i="14"/>
  <c r="E59" i="14"/>
  <c r="D59" i="14"/>
  <c r="U58" i="14"/>
  <c r="T58" i="14"/>
  <c r="N58" i="14"/>
  <c r="L58" i="14"/>
  <c r="E58" i="14"/>
  <c r="D58" i="14"/>
  <c r="U57" i="14"/>
  <c r="T57" i="14"/>
  <c r="N57" i="14"/>
  <c r="L57" i="14"/>
  <c r="E57" i="14"/>
  <c r="D57" i="14"/>
  <c r="U56" i="14"/>
  <c r="T56" i="14"/>
  <c r="N56" i="14"/>
  <c r="L56" i="14"/>
  <c r="E56" i="14"/>
  <c r="D56" i="14"/>
  <c r="U55" i="14"/>
  <c r="T55" i="14"/>
  <c r="N55" i="14"/>
  <c r="L55" i="14"/>
  <c r="E55" i="14"/>
  <c r="D55" i="14"/>
  <c r="U54" i="14"/>
  <c r="T54" i="14"/>
  <c r="N54" i="14"/>
  <c r="L54" i="14"/>
  <c r="E54" i="14"/>
  <c r="D54" i="14"/>
  <c r="U53" i="14"/>
  <c r="T53" i="14"/>
  <c r="N53" i="14"/>
  <c r="L53" i="14"/>
  <c r="E53" i="14"/>
  <c r="D53" i="14"/>
  <c r="U52" i="14"/>
  <c r="T52" i="14"/>
  <c r="N52" i="14"/>
  <c r="L52" i="14"/>
  <c r="E52" i="14"/>
  <c r="D52" i="14"/>
  <c r="U51" i="14"/>
  <c r="T51" i="14"/>
  <c r="N51" i="14"/>
  <c r="L51" i="14"/>
  <c r="E51" i="14"/>
  <c r="D51" i="14"/>
  <c r="U50" i="14"/>
  <c r="T50" i="14"/>
  <c r="N50" i="14"/>
  <c r="L50" i="14"/>
  <c r="E50" i="14"/>
  <c r="D50" i="14"/>
  <c r="U49" i="14"/>
  <c r="T49" i="14"/>
  <c r="N49" i="14"/>
  <c r="L49" i="14"/>
  <c r="E49" i="14"/>
  <c r="D49" i="14"/>
  <c r="U48" i="14"/>
  <c r="T48" i="14"/>
  <c r="N48" i="14"/>
  <c r="L48" i="14"/>
  <c r="E48" i="14"/>
  <c r="D48" i="14"/>
  <c r="U47" i="14"/>
  <c r="T47" i="14"/>
  <c r="N47" i="14"/>
  <c r="L47" i="14"/>
  <c r="E47" i="14"/>
  <c r="D47" i="14"/>
  <c r="U46" i="14"/>
  <c r="T46" i="14"/>
  <c r="N46" i="14"/>
  <c r="L46" i="14"/>
  <c r="E46" i="14"/>
  <c r="D46" i="14"/>
  <c r="U45" i="14"/>
  <c r="T45" i="14"/>
  <c r="N45" i="14"/>
  <c r="L45" i="14"/>
  <c r="E45" i="14"/>
  <c r="D45" i="14"/>
  <c r="U44" i="14"/>
  <c r="T44" i="14"/>
  <c r="N44" i="14"/>
  <c r="L44" i="14"/>
  <c r="E44" i="14"/>
  <c r="D44" i="14"/>
  <c r="U43" i="14"/>
  <c r="T43" i="14"/>
  <c r="N43" i="14"/>
  <c r="L43" i="14"/>
  <c r="E43" i="14"/>
  <c r="D43" i="14"/>
  <c r="U42" i="14"/>
  <c r="T42" i="14"/>
  <c r="N42" i="14"/>
  <c r="L42" i="14"/>
  <c r="E42" i="14"/>
  <c r="D42" i="14"/>
  <c r="U41" i="14"/>
  <c r="T41" i="14"/>
  <c r="N41" i="14"/>
  <c r="L41" i="14"/>
  <c r="E41" i="14"/>
  <c r="D41" i="14"/>
  <c r="U40" i="14"/>
  <c r="T40" i="14"/>
  <c r="N40" i="14"/>
  <c r="L40" i="14"/>
  <c r="E40" i="14"/>
  <c r="D40" i="14"/>
  <c r="U39" i="14"/>
  <c r="T39" i="14"/>
  <c r="N39" i="14"/>
  <c r="L39" i="14"/>
  <c r="E39" i="14"/>
  <c r="D39" i="14"/>
  <c r="U35" i="14"/>
  <c r="T35" i="14"/>
  <c r="N35" i="14"/>
  <c r="L35" i="14"/>
  <c r="E35" i="14"/>
  <c r="D35" i="14"/>
  <c r="U34" i="14"/>
  <c r="T34" i="14"/>
  <c r="N34" i="14"/>
  <c r="L34" i="14"/>
  <c r="E34" i="14"/>
  <c r="D34" i="14"/>
  <c r="U33" i="14"/>
  <c r="T33" i="14"/>
  <c r="N33" i="14"/>
  <c r="L33" i="14"/>
  <c r="E33" i="14"/>
  <c r="D33" i="14"/>
  <c r="U32" i="14"/>
  <c r="T32" i="14"/>
  <c r="V32" i="14" s="1"/>
  <c r="N32" i="14"/>
  <c r="L32" i="14"/>
  <c r="E32" i="14"/>
  <c r="D32" i="14"/>
  <c r="U31" i="14"/>
  <c r="T31" i="14"/>
  <c r="N31" i="14"/>
  <c r="L31" i="14"/>
  <c r="E31" i="14"/>
  <c r="Z68" i="14" s="1"/>
  <c r="D31" i="14"/>
  <c r="U30" i="14"/>
  <c r="T30" i="14"/>
  <c r="N30" i="14"/>
  <c r="L30" i="14"/>
  <c r="E30" i="14"/>
  <c r="Z67" i="14" s="1"/>
  <c r="D30" i="14"/>
  <c r="U29" i="14"/>
  <c r="T29" i="14"/>
  <c r="N29" i="14"/>
  <c r="L29" i="14"/>
  <c r="E29" i="14"/>
  <c r="Z66" i="14" s="1"/>
  <c r="AC66" i="14" s="1"/>
  <c r="D29" i="14"/>
  <c r="U28" i="14"/>
  <c r="T28" i="14"/>
  <c r="N28" i="14"/>
  <c r="L28" i="14"/>
  <c r="E28" i="14"/>
  <c r="Z65" i="14" s="1"/>
  <c r="D28" i="14"/>
  <c r="U27" i="14"/>
  <c r="T27" i="14"/>
  <c r="N27" i="14"/>
  <c r="L27" i="14"/>
  <c r="E27" i="14"/>
  <c r="Z64" i="14" s="1"/>
  <c r="AC64" i="14" s="1"/>
  <c r="D27" i="14"/>
  <c r="U26" i="14"/>
  <c r="T26" i="14"/>
  <c r="N26" i="14"/>
  <c r="L26" i="14"/>
  <c r="E26" i="14"/>
  <c r="Z63" i="14" s="1"/>
  <c r="D26" i="14"/>
  <c r="U25" i="14"/>
  <c r="T25" i="14"/>
  <c r="N25" i="14"/>
  <c r="L25" i="14"/>
  <c r="E25" i="14"/>
  <c r="Z62" i="14" s="1"/>
  <c r="AC62" i="14" s="1"/>
  <c r="D25" i="14"/>
  <c r="U24" i="14"/>
  <c r="T24" i="14"/>
  <c r="N24" i="14"/>
  <c r="L24" i="14"/>
  <c r="E24" i="14"/>
  <c r="Z61" i="14" s="1"/>
  <c r="D24" i="14"/>
  <c r="U23" i="14"/>
  <c r="T23" i="14"/>
  <c r="N23" i="14"/>
  <c r="L23" i="14"/>
  <c r="E23" i="14"/>
  <c r="Z60" i="14" s="1"/>
  <c r="AC60" i="14" s="1"/>
  <c r="D23" i="14"/>
  <c r="U22" i="14"/>
  <c r="T22" i="14"/>
  <c r="N22" i="14"/>
  <c r="L22" i="14"/>
  <c r="E22" i="14"/>
  <c r="Z59" i="14" s="1"/>
  <c r="D22" i="14"/>
  <c r="U21" i="14"/>
  <c r="T21" i="14"/>
  <c r="N21" i="14"/>
  <c r="L21" i="14"/>
  <c r="E21" i="14"/>
  <c r="Z58" i="14" s="1"/>
  <c r="AC58" i="14" s="1"/>
  <c r="D21" i="14"/>
  <c r="U20" i="14"/>
  <c r="T20" i="14"/>
  <c r="N20" i="14"/>
  <c r="L20" i="14"/>
  <c r="E20" i="14"/>
  <c r="Z57" i="14" s="1"/>
  <c r="D20" i="14"/>
  <c r="U19" i="14"/>
  <c r="T19" i="14"/>
  <c r="N19" i="14"/>
  <c r="L19" i="14"/>
  <c r="E19" i="14"/>
  <c r="Z56" i="14" s="1"/>
  <c r="AC56" i="14" s="1"/>
  <c r="D19" i="14"/>
  <c r="U18" i="14"/>
  <c r="T18" i="14"/>
  <c r="N18" i="14"/>
  <c r="L18" i="14"/>
  <c r="E18" i="14"/>
  <c r="Z55" i="14" s="1"/>
  <c r="D18" i="14"/>
  <c r="U17" i="14"/>
  <c r="T17" i="14"/>
  <c r="N17" i="14"/>
  <c r="L17" i="14"/>
  <c r="E17" i="14"/>
  <c r="Z54" i="14" s="1"/>
  <c r="AC54" i="14" s="1"/>
  <c r="D17" i="14"/>
  <c r="B17" i="14"/>
  <c r="U16" i="14"/>
  <c r="T16" i="14"/>
  <c r="N16" i="14"/>
  <c r="L16" i="14"/>
  <c r="E16" i="14"/>
  <c r="Z53" i="14" s="1"/>
  <c r="D16" i="14"/>
  <c r="U15" i="14"/>
  <c r="T15" i="14"/>
  <c r="N15" i="14"/>
  <c r="L15" i="14"/>
  <c r="E15" i="14"/>
  <c r="Z52" i="14" s="1"/>
  <c r="D15" i="14"/>
  <c r="U14" i="14"/>
  <c r="T14" i="14"/>
  <c r="N14" i="14"/>
  <c r="L14" i="14"/>
  <c r="E14" i="14"/>
  <c r="Z51" i="14" s="1"/>
  <c r="D14" i="14"/>
  <c r="U13" i="14"/>
  <c r="T13" i="14"/>
  <c r="N13" i="14"/>
  <c r="L13" i="14"/>
  <c r="E13" i="14"/>
  <c r="Z50" i="14" s="1"/>
  <c r="D13" i="14"/>
  <c r="U12" i="14"/>
  <c r="T12" i="14"/>
  <c r="N12" i="14"/>
  <c r="L12" i="14"/>
  <c r="E12" i="14"/>
  <c r="Z49" i="14" s="1"/>
  <c r="D12" i="14"/>
  <c r="U11" i="14"/>
  <c r="T11" i="14"/>
  <c r="N11" i="14"/>
  <c r="L11" i="14"/>
  <c r="E11" i="14"/>
  <c r="Z48" i="14" s="1"/>
  <c r="D11" i="14"/>
  <c r="U10" i="14"/>
  <c r="T10" i="14"/>
  <c r="N10" i="14"/>
  <c r="L10" i="14"/>
  <c r="E10" i="14"/>
  <c r="Z47" i="14" s="1"/>
  <c r="D10" i="14"/>
  <c r="U9" i="14"/>
  <c r="T9" i="14"/>
  <c r="N9" i="14"/>
  <c r="L9" i="14"/>
  <c r="E9" i="14"/>
  <c r="Z46" i="14" s="1"/>
  <c r="D9" i="14"/>
  <c r="U8" i="14"/>
  <c r="T8" i="14"/>
  <c r="N8" i="14"/>
  <c r="L8" i="14"/>
  <c r="E8" i="14"/>
  <c r="Z45" i="14" s="1"/>
  <c r="D8" i="14"/>
  <c r="U7" i="14"/>
  <c r="T7" i="14"/>
  <c r="N7" i="14"/>
  <c r="L7" i="14"/>
  <c r="E7" i="14"/>
  <c r="Z44" i="14" s="1"/>
  <c r="D7" i="14"/>
  <c r="U6" i="14"/>
  <c r="T6" i="14"/>
  <c r="N6" i="14"/>
  <c r="L6" i="14"/>
  <c r="E6" i="14"/>
  <c r="Z43" i="14" s="1"/>
  <c r="D6" i="14"/>
  <c r="U5" i="14"/>
  <c r="T5" i="14"/>
  <c r="N5" i="14"/>
  <c r="L5" i="14"/>
  <c r="E5" i="14"/>
  <c r="Z42" i="14" s="1"/>
  <c r="D5" i="14"/>
  <c r="U4" i="14"/>
  <c r="T4" i="14"/>
  <c r="N4" i="14"/>
  <c r="L4" i="14"/>
  <c r="E4" i="14"/>
  <c r="Z41" i="14" s="1"/>
  <c r="D4" i="14"/>
  <c r="U3" i="14"/>
  <c r="T3" i="14"/>
  <c r="N3" i="14"/>
  <c r="L3" i="14"/>
  <c r="E3" i="14"/>
  <c r="Z40" i="14" s="1"/>
  <c r="D3" i="14"/>
  <c r="U2" i="14"/>
  <c r="T2" i="14"/>
  <c r="N2" i="14"/>
  <c r="L2" i="14"/>
  <c r="E2" i="14"/>
  <c r="Z39" i="14" s="1"/>
  <c r="D2" i="14"/>
  <c r="U72" i="13"/>
  <c r="T72" i="13"/>
  <c r="N72" i="13"/>
  <c r="L72" i="13"/>
  <c r="E72" i="13"/>
  <c r="D72" i="13"/>
  <c r="U71" i="13"/>
  <c r="T71" i="13"/>
  <c r="N71" i="13"/>
  <c r="L71" i="13"/>
  <c r="E71" i="13"/>
  <c r="D71" i="13"/>
  <c r="U70" i="13"/>
  <c r="T70" i="13"/>
  <c r="N70" i="13"/>
  <c r="L70" i="13"/>
  <c r="E70" i="13"/>
  <c r="D70" i="13"/>
  <c r="U69" i="13"/>
  <c r="T69" i="13"/>
  <c r="N69" i="13"/>
  <c r="L69" i="13"/>
  <c r="E69" i="13"/>
  <c r="D69" i="13"/>
  <c r="U68" i="13"/>
  <c r="T68" i="13"/>
  <c r="N68" i="13"/>
  <c r="L68" i="13"/>
  <c r="E68" i="13"/>
  <c r="D68" i="13"/>
  <c r="U67" i="13"/>
  <c r="T67" i="13"/>
  <c r="N67" i="13"/>
  <c r="L67" i="13"/>
  <c r="E67" i="13"/>
  <c r="D67" i="13"/>
  <c r="U66" i="13"/>
  <c r="T66" i="13"/>
  <c r="N66" i="13"/>
  <c r="L66" i="13"/>
  <c r="E66" i="13"/>
  <c r="D66" i="13"/>
  <c r="U65" i="13"/>
  <c r="T65" i="13"/>
  <c r="N65" i="13"/>
  <c r="L65" i="13"/>
  <c r="E65" i="13"/>
  <c r="D65" i="13"/>
  <c r="U64" i="13"/>
  <c r="T64" i="13"/>
  <c r="N64" i="13"/>
  <c r="L64" i="13"/>
  <c r="E64" i="13"/>
  <c r="D64" i="13"/>
  <c r="U63" i="13"/>
  <c r="T63" i="13"/>
  <c r="N63" i="13"/>
  <c r="L63" i="13"/>
  <c r="E63" i="13"/>
  <c r="D63" i="13"/>
  <c r="U62" i="13"/>
  <c r="T62" i="13"/>
  <c r="N62" i="13"/>
  <c r="L62" i="13"/>
  <c r="E62" i="13"/>
  <c r="D62" i="13"/>
  <c r="U61" i="13"/>
  <c r="T61" i="13"/>
  <c r="N61" i="13"/>
  <c r="L61" i="13"/>
  <c r="E61" i="13"/>
  <c r="D61" i="13"/>
  <c r="U60" i="13"/>
  <c r="T60" i="13"/>
  <c r="N60" i="13"/>
  <c r="L60" i="13"/>
  <c r="E60" i="13"/>
  <c r="D60" i="13"/>
  <c r="U59" i="13"/>
  <c r="T59" i="13"/>
  <c r="N59" i="13"/>
  <c r="L59" i="13"/>
  <c r="E59" i="13"/>
  <c r="D59" i="13"/>
  <c r="U58" i="13"/>
  <c r="T58" i="13"/>
  <c r="N58" i="13"/>
  <c r="L58" i="13"/>
  <c r="E58" i="13"/>
  <c r="D58" i="13"/>
  <c r="U57" i="13"/>
  <c r="T57" i="13"/>
  <c r="N57" i="13"/>
  <c r="L57" i="13"/>
  <c r="E57" i="13"/>
  <c r="D57" i="13"/>
  <c r="U56" i="13"/>
  <c r="T56" i="13"/>
  <c r="N56" i="13"/>
  <c r="L56" i="13"/>
  <c r="E56" i="13"/>
  <c r="D56" i="13"/>
  <c r="U55" i="13"/>
  <c r="T55" i="13"/>
  <c r="N55" i="13"/>
  <c r="L55" i="13"/>
  <c r="E55" i="13"/>
  <c r="D55" i="13"/>
  <c r="U54" i="13"/>
  <c r="T54" i="13"/>
  <c r="N54" i="13"/>
  <c r="L54" i="13"/>
  <c r="E54" i="13"/>
  <c r="D54" i="13"/>
  <c r="U53" i="13"/>
  <c r="T53" i="13"/>
  <c r="N53" i="13"/>
  <c r="L53" i="13"/>
  <c r="E53" i="13"/>
  <c r="D53" i="13"/>
  <c r="U52" i="13"/>
  <c r="T52" i="13"/>
  <c r="N52" i="13"/>
  <c r="L52" i="13"/>
  <c r="E52" i="13"/>
  <c r="D52" i="13"/>
  <c r="U51" i="13"/>
  <c r="T51" i="13"/>
  <c r="N51" i="13"/>
  <c r="L51" i="13"/>
  <c r="E51" i="13"/>
  <c r="D51" i="13"/>
  <c r="U50" i="13"/>
  <c r="T50" i="13"/>
  <c r="N50" i="13"/>
  <c r="L50" i="13"/>
  <c r="E50" i="13"/>
  <c r="D50" i="13"/>
  <c r="U49" i="13"/>
  <c r="T49" i="13"/>
  <c r="N49" i="13"/>
  <c r="L49" i="13"/>
  <c r="E49" i="13"/>
  <c r="D49" i="13"/>
  <c r="U48" i="13"/>
  <c r="T48" i="13"/>
  <c r="N48" i="13"/>
  <c r="L48" i="13"/>
  <c r="E48" i="13"/>
  <c r="D48" i="13"/>
  <c r="U47" i="13"/>
  <c r="T47" i="13"/>
  <c r="N47" i="13"/>
  <c r="L47" i="13"/>
  <c r="E47" i="13"/>
  <c r="D47" i="13"/>
  <c r="U46" i="13"/>
  <c r="T46" i="13"/>
  <c r="N46" i="13"/>
  <c r="L46" i="13"/>
  <c r="E46" i="13"/>
  <c r="D46" i="13"/>
  <c r="U45" i="13"/>
  <c r="T45" i="13"/>
  <c r="N45" i="13"/>
  <c r="L45" i="13"/>
  <c r="E45" i="13"/>
  <c r="D45" i="13"/>
  <c r="U44" i="13"/>
  <c r="T44" i="13"/>
  <c r="N44" i="13"/>
  <c r="L44" i="13"/>
  <c r="E44" i="13"/>
  <c r="D44" i="13"/>
  <c r="U43" i="13"/>
  <c r="T43" i="13"/>
  <c r="N43" i="13"/>
  <c r="L43" i="13"/>
  <c r="E43" i="13"/>
  <c r="D43" i="13"/>
  <c r="U42" i="13"/>
  <c r="T42" i="13"/>
  <c r="N42" i="13"/>
  <c r="L42" i="13"/>
  <c r="E42" i="13"/>
  <c r="D42" i="13"/>
  <c r="U41" i="13"/>
  <c r="T41" i="13"/>
  <c r="N41" i="13"/>
  <c r="L41" i="13"/>
  <c r="E41" i="13"/>
  <c r="D41" i="13"/>
  <c r="U40" i="13"/>
  <c r="T40" i="13"/>
  <c r="N40" i="13"/>
  <c r="L40" i="13"/>
  <c r="E40" i="13"/>
  <c r="D40" i="13"/>
  <c r="U39" i="13"/>
  <c r="T39" i="13"/>
  <c r="N39" i="13"/>
  <c r="L39" i="13"/>
  <c r="E39" i="13"/>
  <c r="D39" i="13"/>
  <c r="U35" i="13"/>
  <c r="T35" i="13"/>
  <c r="N35" i="13"/>
  <c r="L35" i="13"/>
  <c r="E35" i="13"/>
  <c r="D35" i="13"/>
  <c r="U34" i="13"/>
  <c r="T34" i="13"/>
  <c r="N34" i="13"/>
  <c r="L34" i="13"/>
  <c r="E34" i="13"/>
  <c r="D34" i="13"/>
  <c r="U33" i="13"/>
  <c r="T33" i="13"/>
  <c r="N33" i="13"/>
  <c r="L33" i="13"/>
  <c r="E33" i="13"/>
  <c r="D33" i="13"/>
  <c r="U32" i="13"/>
  <c r="T32" i="13"/>
  <c r="N32" i="13"/>
  <c r="L32" i="13"/>
  <c r="E32" i="13"/>
  <c r="D32" i="13"/>
  <c r="U31" i="13"/>
  <c r="T31" i="13"/>
  <c r="N31" i="13"/>
  <c r="L31" i="13"/>
  <c r="E31" i="13"/>
  <c r="D31" i="13"/>
  <c r="U30" i="13"/>
  <c r="T30" i="13"/>
  <c r="N30" i="13"/>
  <c r="L30" i="13"/>
  <c r="E30" i="13"/>
  <c r="D30" i="13"/>
  <c r="U29" i="13"/>
  <c r="T29" i="13"/>
  <c r="N29" i="13"/>
  <c r="L29" i="13"/>
  <c r="E29" i="13"/>
  <c r="Y66" i="13" s="1"/>
  <c r="AB66" i="13" s="1"/>
  <c r="D29" i="13"/>
  <c r="U28" i="13"/>
  <c r="T28" i="13"/>
  <c r="N28" i="13"/>
  <c r="L28" i="13"/>
  <c r="E28" i="13"/>
  <c r="Y65" i="13" s="1"/>
  <c r="D28" i="13"/>
  <c r="U27" i="13"/>
  <c r="T27" i="13"/>
  <c r="N27" i="13"/>
  <c r="L27" i="13"/>
  <c r="E27" i="13"/>
  <c r="Y64" i="13" s="1"/>
  <c r="AB64" i="13" s="1"/>
  <c r="D27" i="13"/>
  <c r="U26" i="13"/>
  <c r="T26" i="13"/>
  <c r="N26" i="13"/>
  <c r="L26" i="13"/>
  <c r="E26" i="13"/>
  <c r="Y63" i="13" s="1"/>
  <c r="D26" i="13"/>
  <c r="U25" i="13"/>
  <c r="T25" i="13"/>
  <c r="N25" i="13"/>
  <c r="L25" i="13"/>
  <c r="E25" i="13"/>
  <c r="Y62" i="13" s="1"/>
  <c r="AB62" i="13" s="1"/>
  <c r="D25" i="13"/>
  <c r="U24" i="13"/>
  <c r="T24" i="13"/>
  <c r="N24" i="13"/>
  <c r="L24" i="13"/>
  <c r="E24" i="13"/>
  <c r="Y61" i="13" s="1"/>
  <c r="D24" i="13"/>
  <c r="U23" i="13"/>
  <c r="T23" i="13"/>
  <c r="N23" i="13"/>
  <c r="L23" i="13"/>
  <c r="E23" i="13"/>
  <c r="Y60" i="13" s="1"/>
  <c r="AB60" i="13" s="1"/>
  <c r="D23" i="13"/>
  <c r="U22" i="13"/>
  <c r="T22" i="13"/>
  <c r="N22" i="13"/>
  <c r="L22" i="13"/>
  <c r="E22" i="13"/>
  <c r="Y59" i="13" s="1"/>
  <c r="D22" i="13"/>
  <c r="U21" i="13"/>
  <c r="T21" i="13"/>
  <c r="N21" i="13"/>
  <c r="L21" i="13"/>
  <c r="E21" i="13"/>
  <c r="Y58" i="13" s="1"/>
  <c r="AB58" i="13" s="1"/>
  <c r="D21" i="13"/>
  <c r="U20" i="13"/>
  <c r="T20" i="13"/>
  <c r="N20" i="13"/>
  <c r="L20" i="13"/>
  <c r="E20" i="13"/>
  <c r="Y57" i="13" s="1"/>
  <c r="D20" i="13"/>
  <c r="U19" i="13"/>
  <c r="T19" i="13"/>
  <c r="N19" i="13"/>
  <c r="L19" i="13"/>
  <c r="E19" i="13"/>
  <c r="Y56" i="13" s="1"/>
  <c r="AB56" i="13" s="1"/>
  <c r="D19" i="13"/>
  <c r="U18" i="13"/>
  <c r="T18" i="13"/>
  <c r="N18" i="13"/>
  <c r="L18" i="13"/>
  <c r="E18" i="13"/>
  <c r="Y55" i="13" s="1"/>
  <c r="D18" i="13"/>
  <c r="U17" i="13"/>
  <c r="T17" i="13"/>
  <c r="N17" i="13"/>
  <c r="L17" i="13"/>
  <c r="E17" i="13"/>
  <c r="Y54" i="13" s="1"/>
  <c r="AB54" i="13" s="1"/>
  <c r="D17" i="13"/>
  <c r="B17" i="13"/>
  <c r="U16" i="13"/>
  <c r="T16" i="13"/>
  <c r="N16" i="13"/>
  <c r="L16" i="13"/>
  <c r="E16" i="13"/>
  <c r="Y53" i="13" s="1"/>
  <c r="D16" i="13"/>
  <c r="U15" i="13"/>
  <c r="T15" i="13"/>
  <c r="N15" i="13"/>
  <c r="L15" i="13"/>
  <c r="E15" i="13"/>
  <c r="Y52" i="13" s="1"/>
  <c r="D15" i="13"/>
  <c r="U14" i="13"/>
  <c r="T14" i="13"/>
  <c r="N14" i="13"/>
  <c r="L14" i="13"/>
  <c r="E14" i="13"/>
  <c r="Y51" i="13" s="1"/>
  <c r="D14" i="13"/>
  <c r="U13" i="13"/>
  <c r="T13" i="13"/>
  <c r="N13" i="13"/>
  <c r="L13" i="13"/>
  <c r="E13" i="13"/>
  <c r="Y50" i="13" s="1"/>
  <c r="D13" i="13"/>
  <c r="U12" i="13"/>
  <c r="T12" i="13"/>
  <c r="N12" i="13"/>
  <c r="L12" i="13"/>
  <c r="E12" i="13"/>
  <c r="Y49" i="13" s="1"/>
  <c r="D12" i="13"/>
  <c r="U11" i="13"/>
  <c r="T11" i="13"/>
  <c r="N11" i="13"/>
  <c r="L11" i="13"/>
  <c r="E11" i="13"/>
  <c r="Y48" i="13" s="1"/>
  <c r="D11" i="13"/>
  <c r="U10" i="13"/>
  <c r="T10" i="13"/>
  <c r="N10" i="13"/>
  <c r="L10" i="13"/>
  <c r="E10" i="13"/>
  <c r="Y47" i="13" s="1"/>
  <c r="D10" i="13"/>
  <c r="U9" i="13"/>
  <c r="T9" i="13"/>
  <c r="N9" i="13"/>
  <c r="L9" i="13"/>
  <c r="E9" i="13"/>
  <c r="Y46" i="13" s="1"/>
  <c r="D9" i="13"/>
  <c r="U8" i="13"/>
  <c r="T8" i="13"/>
  <c r="N8" i="13"/>
  <c r="L8" i="13"/>
  <c r="E8" i="13"/>
  <c r="Y45" i="13" s="1"/>
  <c r="D8" i="13"/>
  <c r="U7" i="13"/>
  <c r="T7" i="13"/>
  <c r="N7" i="13"/>
  <c r="L7" i="13"/>
  <c r="E7" i="13"/>
  <c r="Y44" i="13" s="1"/>
  <c r="D7" i="13"/>
  <c r="U6" i="13"/>
  <c r="T6" i="13"/>
  <c r="N6" i="13"/>
  <c r="L6" i="13"/>
  <c r="E6" i="13"/>
  <c r="Y43" i="13" s="1"/>
  <c r="D6" i="13"/>
  <c r="U5" i="13"/>
  <c r="T5" i="13"/>
  <c r="N5" i="13"/>
  <c r="L5" i="13"/>
  <c r="E5" i="13"/>
  <c r="Y42" i="13" s="1"/>
  <c r="D5" i="13"/>
  <c r="U4" i="13"/>
  <c r="T4" i="13"/>
  <c r="N4" i="13"/>
  <c r="L4" i="13"/>
  <c r="E4" i="13"/>
  <c r="Y41" i="13" s="1"/>
  <c r="D4" i="13"/>
  <c r="U3" i="13"/>
  <c r="T3" i="13"/>
  <c r="N3" i="13"/>
  <c r="L3" i="13"/>
  <c r="E3" i="13"/>
  <c r="Y40" i="13" s="1"/>
  <c r="D3" i="13"/>
  <c r="U2" i="13"/>
  <c r="T2" i="13"/>
  <c r="N2" i="13"/>
  <c r="L2" i="13"/>
  <c r="M2" i="13" s="1"/>
  <c r="Z39" i="13" s="1"/>
  <c r="E2" i="13"/>
  <c r="Y39" i="13" s="1"/>
  <c r="D2" i="13"/>
  <c r="V24" i="14" l="1"/>
  <c r="V26" i="14"/>
  <c r="V28" i="14"/>
  <c r="V34" i="14"/>
  <c r="V3" i="14"/>
  <c r="V5" i="14"/>
  <c r="V30" i="14"/>
  <c r="V9" i="14"/>
  <c r="V20" i="14"/>
  <c r="V11" i="14"/>
  <c r="V13" i="14"/>
  <c r="V15" i="14"/>
  <c r="V22" i="14"/>
  <c r="V7" i="14"/>
  <c r="V17" i="14"/>
  <c r="V19" i="14"/>
  <c r="V21" i="14"/>
  <c r="V23" i="14"/>
  <c r="V25" i="14"/>
  <c r="V27" i="14"/>
  <c r="V29" i="14"/>
  <c r="V31" i="14"/>
  <c r="V33" i="14"/>
  <c r="V35" i="14"/>
  <c r="V18" i="14"/>
  <c r="V2" i="14"/>
  <c r="V4" i="14"/>
  <c r="V6" i="14"/>
  <c r="V8" i="14"/>
  <c r="V10" i="14"/>
  <c r="V12" i="14"/>
  <c r="V14" i="14"/>
  <c r="V16" i="14"/>
  <c r="AB67" i="14"/>
  <c r="AC67" i="14"/>
  <c r="AB68" i="14"/>
  <c r="AC68" i="14"/>
  <c r="M30" i="14"/>
  <c r="AA67" i="14" s="1"/>
  <c r="M2" i="14"/>
  <c r="AA39" i="14" s="1"/>
  <c r="M4" i="14"/>
  <c r="AA41" i="14" s="1"/>
  <c r="M12" i="14"/>
  <c r="AA49" i="14" s="1"/>
  <c r="M22" i="14"/>
  <c r="AA59" i="14" s="1"/>
  <c r="M9" i="14"/>
  <c r="AA46" i="14" s="1"/>
  <c r="M23" i="14"/>
  <c r="AA60" i="14" s="1"/>
  <c r="M25" i="14"/>
  <c r="AA62" i="14" s="1"/>
  <c r="M3" i="14"/>
  <c r="AA40" i="14" s="1"/>
  <c r="M5" i="14"/>
  <c r="AA42" i="14" s="1"/>
  <c r="M11" i="14"/>
  <c r="AA48" i="14" s="1"/>
  <c r="M17" i="14"/>
  <c r="AA54" i="14" s="1"/>
  <c r="M32" i="14"/>
  <c r="M24" i="14"/>
  <c r="AA61" i="14" s="1"/>
  <c r="M31" i="14"/>
  <c r="AA68" i="14" s="1"/>
  <c r="M33" i="14"/>
  <c r="M10" i="14"/>
  <c r="AA47" i="14" s="1"/>
  <c r="M7" i="14"/>
  <c r="AA44" i="14" s="1"/>
  <c r="M14" i="14"/>
  <c r="AA51" i="14" s="1"/>
  <c r="M16" i="14"/>
  <c r="AA53" i="14" s="1"/>
  <c r="M19" i="14"/>
  <c r="AA56" i="14" s="1"/>
  <c r="M21" i="14"/>
  <c r="AA58" i="14" s="1"/>
  <c r="M26" i="14"/>
  <c r="AA63" i="14" s="1"/>
  <c r="M28" i="14"/>
  <c r="AA65" i="14" s="1"/>
  <c r="M35" i="14"/>
  <c r="M8" i="14"/>
  <c r="AA45" i="14" s="1"/>
  <c r="M13" i="14"/>
  <c r="AA50" i="14" s="1"/>
  <c r="M15" i="14"/>
  <c r="AA52" i="14" s="1"/>
  <c r="M18" i="14"/>
  <c r="AA55" i="14" s="1"/>
  <c r="M20" i="14"/>
  <c r="AA57" i="14" s="1"/>
  <c r="M27" i="14"/>
  <c r="AA64" i="14" s="1"/>
  <c r="M29" i="14"/>
  <c r="AA66" i="14" s="1"/>
  <c r="M34" i="14"/>
  <c r="M10" i="13"/>
  <c r="Z47" i="13" s="1"/>
  <c r="M33" i="13"/>
  <c r="M12" i="13"/>
  <c r="Z49" i="13" s="1"/>
  <c r="M3" i="13"/>
  <c r="Z40" i="13" s="1"/>
  <c r="M5" i="13"/>
  <c r="Z42" i="13" s="1"/>
  <c r="M22" i="13"/>
  <c r="Z59" i="13" s="1"/>
  <c r="M7" i="13"/>
  <c r="Z44" i="13" s="1"/>
  <c r="M9" i="13"/>
  <c r="Z46" i="13" s="1"/>
  <c r="M18" i="13"/>
  <c r="Z55" i="13" s="1"/>
  <c r="M4" i="13"/>
  <c r="Z41" i="13" s="1"/>
  <c r="M13" i="13"/>
  <c r="Z50" i="13" s="1"/>
  <c r="M24" i="13"/>
  <c r="Z61" i="13" s="1"/>
  <c r="M26" i="13"/>
  <c r="Z63" i="13" s="1"/>
  <c r="M35" i="13"/>
  <c r="M6" i="13"/>
  <c r="Z43" i="13" s="1"/>
  <c r="M8" i="13"/>
  <c r="Z45" i="13" s="1"/>
  <c r="M17" i="13"/>
  <c r="Z54" i="13" s="1"/>
  <c r="AB39" i="14"/>
  <c r="AC39" i="14"/>
  <c r="AC44" i="14"/>
  <c r="AB44" i="14"/>
  <c r="AB51" i="14"/>
  <c r="AC51" i="14"/>
  <c r="AC53" i="14"/>
  <c r="AB53" i="14"/>
  <c r="AC48" i="14"/>
  <c r="AB48" i="14"/>
  <c r="AC55" i="14"/>
  <c r="AB55" i="14"/>
  <c r="AB43" i="14"/>
  <c r="AC43" i="14"/>
  <c r="AB45" i="14"/>
  <c r="AC45" i="14"/>
  <c r="AC52" i="14"/>
  <c r="AB52" i="14"/>
  <c r="AB57" i="14"/>
  <c r="AC57" i="14"/>
  <c r="AB59" i="14"/>
  <c r="AC59" i="14"/>
  <c r="AC46" i="14"/>
  <c r="AB46" i="14"/>
  <c r="AC65" i="14"/>
  <c r="AB65" i="14"/>
  <c r="AB41" i="14"/>
  <c r="AC41" i="14"/>
  <c r="AC50" i="14"/>
  <c r="AB50" i="14"/>
  <c r="AC40" i="14"/>
  <c r="AB40" i="14"/>
  <c r="AC42" i="14"/>
  <c r="AB42" i="14"/>
  <c r="AB47" i="14"/>
  <c r="AC47" i="14"/>
  <c r="AB49" i="14"/>
  <c r="AC49" i="14"/>
  <c r="AB61" i="14"/>
  <c r="AC61" i="14"/>
  <c r="AC63" i="14"/>
  <c r="AB63" i="14"/>
  <c r="AB54" i="14"/>
  <c r="AB56" i="14"/>
  <c r="AB58" i="14"/>
  <c r="AB60" i="14"/>
  <c r="AB62" i="14"/>
  <c r="AB64" i="14"/>
  <c r="AB66" i="14"/>
  <c r="M6" i="14"/>
  <c r="AA43" i="14" s="1"/>
  <c r="M16" i="13"/>
  <c r="Z53" i="13" s="1"/>
  <c r="M21" i="13"/>
  <c r="Z58" i="13" s="1"/>
  <c r="M28" i="13"/>
  <c r="Z65" i="13" s="1"/>
  <c r="M11" i="13"/>
  <c r="Z48" i="13" s="1"/>
  <c r="M25" i="13"/>
  <c r="Z62" i="13" s="1"/>
  <c r="M30" i="13"/>
  <c r="M32" i="13"/>
  <c r="M15" i="13"/>
  <c r="Z52" i="13" s="1"/>
  <c r="M20" i="13"/>
  <c r="Z57" i="13" s="1"/>
  <c r="M29" i="13"/>
  <c r="Z66" i="13" s="1"/>
  <c r="M34" i="13"/>
  <c r="AB65" i="13"/>
  <c r="AA65" i="13"/>
  <c r="AB40" i="13"/>
  <c r="AA40" i="13"/>
  <c r="AB42" i="13"/>
  <c r="AA42" i="13"/>
  <c r="AA45" i="13"/>
  <c r="AB45" i="13"/>
  <c r="AB48" i="13"/>
  <c r="AA48" i="13"/>
  <c r="AB50" i="13"/>
  <c r="AA50" i="13"/>
  <c r="AA55" i="13"/>
  <c r="AB55" i="13"/>
  <c r="AA51" i="13"/>
  <c r="AB51" i="13"/>
  <c r="AA53" i="13"/>
  <c r="AB53" i="13"/>
  <c r="AA39" i="13"/>
  <c r="AB39" i="13"/>
  <c r="AA47" i="13"/>
  <c r="AB47" i="13"/>
  <c r="AB52" i="13"/>
  <c r="AA52" i="13"/>
  <c r="AA57" i="13"/>
  <c r="AB57" i="13"/>
  <c r="AA59" i="13"/>
  <c r="AB59" i="13"/>
  <c r="AA43" i="13"/>
  <c r="AB43" i="13"/>
  <c r="AA41" i="13"/>
  <c r="AB41" i="13"/>
  <c r="AB44" i="13"/>
  <c r="AA44" i="13"/>
  <c r="AB46" i="13"/>
  <c r="AA46" i="13"/>
  <c r="AA49" i="13"/>
  <c r="AB49" i="13"/>
  <c r="AB61" i="13"/>
  <c r="AA61" i="13"/>
  <c r="AA63" i="13"/>
  <c r="AB63" i="13"/>
  <c r="AA54" i="13"/>
  <c r="AA56" i="13"/>
  <c r="AA58" i="13"/>
  <c r="AA60" i="13"/>
  <c r="AA62" i="13"/>
  <c r="AA64" i="13"/>
  <c r="AA66" i="13"/>
  <c r="M14" i="13"/>
  <c r="Z51" i="13" s="1"/>
  <c r="AF51" i="13" s="1"/>
  <c r="M19" i="13"/>
  <c r="Z56" i="13" s="1"/>
  <c r="M23" i="13"/>
  <c r="Z60" i="13" s="1"/>
  <c r="M27" i="13"/>
  <c r="Z64" i="13" s="1"/>
  <c r="M31" i="13"/>
  <c r="D2" i="11"/>
  <c r="K2" i="11"/>
  <c r="L2" i="11"/>
  <c r="M2" i="11"/>
  <c r="S2" i="11"/>
  <c r="T2" i="11"/>
  <c r="D3" i="11"/>
  <c r="K3" i="11"/>
  <c r="L3" i="11" s="1"/>
  <c r="E40" i="11" s="1"/>
  <c r="M3" i="11"/>
  <c r="S3" i="11"/>
  <c r="T3" i="11"/>
  <c r="D4" i="11"/>
  <c r="K4" i="11"/>
  <c r="L4" i="11"/>
  <c r="E41" i="11" s="1"/>
  <c r="M4" i="11"/>
  <c r="S4" i="11"/>
  <c r="T4" i="11"/>
  <c r="D5" i="11"/>
  <c r="K5" i="11"/>
  <c r="L5" i="11" s="1"/>
  <c r="E42" i="11" s="1"/>
  <c r="M5" i="11"/>
  <c r="S5" i="11"/>
  <c r="T5" i="11"/>
  <c r="D6" i="11"/>
  <c r="K6" i="11"/>
  <c r="L6" i="11"/>
  <c r="M6" i="11"/>
  <c r="S6" i="11"/>
  <c r="T6" i="11"/>
  <c r="D7" i="11"/>
  <c r="K7" i="11"/>
  <c r="L7" i="11" s="1"/>
  <c r="E44" i="11" s="1"/>
  <c r="M7" i="11"/>
  <c r="S7" i="11"/>
  <c r="T7" i="11"/>
  <c r="D8" i="11"/>
  <c r="K8" i="11"/>
  <c r="L8" i="11"/>
  <c r="E45" i="11" s="1"/>
  <c r="M8" i="11"/>
  <c r="S8" i="11"/>
  <c r="T8" i="11"/>
  <c r="D9" i="11"/>
  <c r="K9" i="11"/>
  <c r="L9" i="11" s="1"/>
  <c r="E46" i="11" s="1"/>
  <c r="M9" i="11"/>
  <c r="S9" i="11"/>
  <c r="T9" i="11"/>
  <c r="D10" i="11"/>
  <c r="K10" i="11"/>
  <c r="L10" i="11"/>
  <c r="M10" i="11"/>
  <c r="S10" i="11"/>
  <c r="T10" i="11"/>
  <c r="D11" i="11"/>
  <c r="K11" i="11"/>
  <c r="L11" i="11" s="1"/>
  <c r="E48" i="11" s="1"/>
  <c r="M11" i="11"/>
  <c r="S11" i="11"/>
  <c r="T11" i="11"/>
  <c r="D12" i="11"/>
  <c r="K12" i="11"/>
  <c r="L12" i="11"/>
  <c r="E49" i="11" s="1"/>
  <c r="M12" i="11"/>
  <c r="S12" i="11"/>
  <c r="T12" i="11"/>
  <c r="D13" i="11"/>
  <c r="K13" i="11"/>
  <c r="L13" i="11" s="1"/>
  <c r="E50" i="11" s="1"/>
  <c r="M13" i="11"/>
  <c r="S13" i="11"/>
  <c r="T13" i="11"/>
  <c r="D14" i="11"/>
  <c r="K14" i="11"/>
  <c r="L14" i="11"/>
  <c r="M14" i="11"/>
  <c r="S14" i="11"/>
  <c r="T14" i="11"/>
  <c r="D15" i="11"/>
  <c r="K15" i="11"/>
  <c r="L15" i="11" s="1"/>
  <c r="E52" i="11" s="1"/>
  <c r="M15" i="11"/>
  <c r="S15" i="11"/>
  <c r="T15" i="11"/>
  <c r="D16" i="11"/>
  <c r="K16" i="11"/>
  <c r="L16" i="11"/>
  <c r="E53" i="11" s="1"/>
  <c r="M16" i="11"/>
  <c r="S16" i="11"/>
  <c r="T16" i="11"/>
  <c r="B17" i="11"/>
  <c r="D17" i="11"/>
  <c r="K17" i="11"/>
  <c r="L17" i="11"/>
  <c r="M17" i="11"/>
  <c r="S17" i="11"/>
  <c r="T17" i="11"/>
  <c r="D18" i="11"/>
  <c r="K18" i="11"/>
  <c r="L18" i="11"/>
  <c r="M18" i="11"/>
  <c r="S18" i="11"/>
  <c r="T18" i="11"/>
  <c r="D19" i="11"/>
  <c r="K19" i="11"/>
  <c r="L19" i="11"/>
  <c r="M19" i="11"/>
  <c r="S19" i="11"/>
  <c r="T19" i="11"/>
  <c r="D20" i="11"/>
  <c r="K20" i="11"/>
  <c r="L20" i="11"/>
  <c r="E57" i="11" s="1"/>
  <c r="M20" i="11"/>
  <c r="S20" i="11"/>
  <c r="T20" i="11"/>
  <c r="D21" i="11"/>
  <c r="K21" i="11"/>
  <c r="L21" i="11" s="1"/>
  <c r="E58" i="11" s="1"/>
  <c r="M21" i="11"/>
  <c r="S21" i="11"/>
  <c r="T21" i="11"/>
  <c r="D22" i="11"/>
  <c r="K22" i="11"/>
  <c r="L22" i="11"/>
  <c r="E59" i="11" s="1"/>
  <c r="M22" i="11"/>
  <c r="S22" i="11"/>
  <c r="T22" i="11"/>
  <c r="D23" i="11"/>
  <c r="K23" i="11"/>
  <c r="L23" i="11" s="1"/>
  <c r="E60" i="11" s="1"/>
  <c r="M23" i="11"/>
  <c r="S23" i="11"/>
  <c r="T23" i="11"/>
  <c r="D24" i="11"/>
  <c r="K24" i="11"/>
  <c r="L24" i="11"/>
  <c r="E61" i="11" s="1"/>
  <c r="M24" i="11"/>
  <c r="S24" i="11"/>
  <c r="T24" i="11"/>
  <c r="D25" i="11"/>
  <c r="K25" i="11"/>
  <c r="L25" i="11" s="1"/>
  <c r="E62" i="11" s="1"/>
  <c r="M25" i="11"/>
  <c r="S25" i="11"/>
  <c r="T25" i="11"/>
  <c r="D26" i="11"/>
  <c r="K26" i="11"/>
  <c r="L26" i="11"/>
  <c r="E63" i="11" s="1"/>
  <c r="M26" i="11"/>
  <c r="S26" i="11"/>
  <c r="T26" i="11"/>
  <c r="D27" i="11"/>
  <c r="K27" i="11"/>
  <c r="L27" i="11" s="1"/>
  <c r="E64" i="11" s="1"/>
  <c r="M27" i="11"/>
  <c r="S27" i="11"/>
  <c r="T27" i="11"/>
  <c r="D28" i="11"/>
  <c r="K28" i="11"/>
  <c r="L28" i="11"/>
  <c r="E65" i="11" s="1"/>
  <c r="M28" i="11"/>
  <c r="S28" i="11"/>
  <c r="T28" i="11"/>
  <c r="D29" i="11"/>
  <c r="K29" i="11"/>
  <c r="L29" i="11" s="1"/>
  <c r="E66" i="11" s="1"/>
  <c r="M29" i="11"/>
  <c r="S29" i="11"/>
  <c r="T29" i="11"/>
  <c r="D30" i="11"/>
  <c r="K30" i="11"/>
  <c r="L30" i="11"/>
  <c r="E67" i="11" s="1"/>
  <c r="M30" i="11"/>
  <c r="S30" i="11"/>
  <c r="T30" i="11"/>
  <c r="D31" i="11"/>
  <c r="K31" i="11"/>
  <c r="L31" i="11" s="1"/>
  <c r="E68" i="11" s="1"/>
  <c r="M31" i="11"/>
  <c r="S31" i="11"/>
  <c r="T31" i="11"/>
  <c r="D32" i="11"/>
  <c r="K32" i="11"/>
  <c r="L32" i="11"/>
  <c r="E69" i="11" s="1"/>
  <c r="M32" i="11"/>
  <c r="S32" i="11"/>
  <c r="T32" i="11"/>
  <c r="D33" i="11"/>
  <c r="K33" i="11"/>
  <c r="L33" i="11" s="1"/>
  <c r="E70" i="11" s="1"/>
  <c r="M33" i="11"/>
  <c r="S33" i="11"/>
  <c r="T33" i="11"/>
  <c r="D34" i="11"/>
  <c r="K34" i="11"/>
  <c r="L34" i="11"/>
  <c r="E71" i="11" s="1"/>
  <c r="M34" i="11"/>
  <c r="S34" i="11"/>
  <c r="T34" i="11"/>
  <c r="D35" i="11"/>
  <c r="K35" i="11"/>
  <c r="L35" i="11" s="1"/>
  <c r="E72" i="11" s="1"/>
  <c r="M35" i="11"/>
  <c r="S35" i="11"/>
  <c r="T35" i="11"/>
  <c r="D36" i="11"/>
  <c r="K36" i="11"/>
  <c r="L36" i="11"/>
  <c r="E73" i="11" s="1"/>
  <c r="M36" i="11"/>
  <c r="S36" i="11"/>
  <c r="T36" i="11"/>
  <c r="E39" i="11"/>
  <c r="F39" i="11"/>
  <c r="G39" i="11"/>
  <c r="F40" i="11"/>
  <c r="G40" i="11"/>
  <c r="F41" i="11"/>
  <c r="G41" i="11"/>
  <c r="F42" i="11"/>
  <c r="G42" i="11"/>
  <c r="E43" i="11"/>
  <c r="F43" i="11"/>
  <c r="G43" i="11"/>
  <c r="F44" i="11"/>
  <c r="G44" i="11"/>
  <c r="F45" i="11"/>
  <c r="G45" i="11"/>
  <c r="F46" i="11"/>
  <c r="G46" i="11"/>
  <c r="E47" i="11"/>
  <c r="F47" i="11"/>
  <c r="G47" i="11"/>
  <c r="F48" i="11"/>
  <c r="G48" i="11"/>
  <c r="F49" i="11"/>
  <c r="G49" i="11"/>
  <c r="F50" i="11"/>
  <c r="G50" i="11"/>
  <c r="E51" i="11"/>
  <c r="F51" i="11"/>
  <c r="G51" i="11"/>
  <c r="F52" i="11"/>
  <c r="G52" i="11"/>
  <c r="F53" i="11"/>
  <c r="G53" i="11"/>
  <c r="E54" i="11"/>
  <c r="F54" i="11"/>
  <c r="G54" i="11"/>
  <c r="E55" i="11"/>
  <c r="F55" i="11"/>
  <c r="G55" i="11"/>
  <c r="E56" i="11"/>
  <c r="F56" i="11"/>
  <c r="G56" i="11"/>
  <c r="F57" i="11"/>
  <c r="G57" i="11"/>
  <c r="F58" i="11"/>
  <c r="G58" i="11"/>
  <c r="F59" i="11"/>
  <c r="G59" i="11"/>
  <c r="F60" i="11"/>
  <c r="G60" i="11"/>
  <c r="F61" i="11"/>
  <c r="G61" i="11"/>
  <c r="F62" i="11"/>
  <c r="G62" i="11"/>
  <c r="F63" i="11"/>
  <c r="G63" i="11"/>
  <c r="F64" i="11"/>
  <c r="G64" i="11"/>
  <c r="F65" i="11"/>
  <c r="G65" i="11"/>
  <c r="F66" i="11"/>
  <c r="G66" i="11"/>
  <c r="F67" i="11"/>
  <c r="G67" i="11"/>
  <c r="F68" i="11"/>
  <c r="G68" i="11"/>
  <c r="F69" i="11"/>
  <c r="G69" i="11"/>
  <c r="F70" i="11"/>
  <c r="G70" i="11"/>
  <c r="F71" i="11"/>
  <c r="G71" i="11"/>
  <c r="F72" i="11"/>
  <c r="G72" i="11"/>
  <c r="F73" i="11"/>
  <c r="G73" i="11"/>
  <c r="AG51" i="14" l="1"/>
  <c r="J57" i="11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3" i="7"/>
  <c r="M29" i="7"/>
  <c r="M25" i="7"/>
  <c r="M21" i="7"/>
  <c r="M17" i="7"/>
  <c r="G55" i="7"/>
  <c r="F55" i="7"/>
  <c r="G54" i="7"/>
  <c r="F54" i="7"/>
  <c r="G53" i="7"/>
  <c r="F53" i="7"/>
  <c r="G52" i="7"/>
  <c r="F52" i="7"/>
  <c r="G51" i="7"/>
  <c r="F51" i="7"/>
  <c r="G50" i="7"/>
  <c r="F50" i="7"/>
  <c r="G49" i="7"/>
  <c r="F49" i="7"/>
  <c r="G48" i="7"/>
  <c r="F48" i="7"/>
  <c r="G47" i="7"/>
  <c r="F47" i="7"/>
  <c r="G46" i="7"/>
  <c r="F46" i="7"/>
  <c r="G45" i="7"/>
  <c r="F45" i="7"/>
  <c r="G44" i="7"/>
  <c r="F44" i="7"/>
  <c r="G43" i="7"/>
  <c r="F43" i="7"/>
  <c r="G42" i="7"/>
  <c r="F42" i="7"/>
  <c r="G41" i="7"/>
  <c r="F41" i="7"/>
  <c r="G40" i="7"/>
  <c r="F40" i="7"/>
  <c r="G39" i="7"/>
  <c r="F39" i="7"/>
  <c r="T36" i="7"/>
  <c r="S36" i="7"/>
  <c r="M36" i="7"/>
  <c r="K36" i="7"/>
  <c r="D36" i="7"/>
  <c r="T35" i="7"/>
  <c r="S35" i="7"/>
  <c r="M35" i="7"/>
  <c r="K35" i="7"/>
  <c r="D35" i="7"/>
  <c r="T34" i="7"/>
  <c r="S34" i="7"/>
  <c r="M34" i="7"/>
  <c r="K34" i="7"/>
  <c r="D34" i="7"/>
  <c r="T33" i="7"/>
  <c r="S33" i="7"/>
  <c r="K33" i="7"/>
  <c r="D33" i="7"/>
  <c r="T32" i="7"/>
  <c r="S32" i="7"/>
  <c r="M32" i="7"/>
  <c r="K32" i="7"/>
  <c r="D32" i="7"/>
  <c r="T31" i="7"/>
  <c r="S31" i="7"/>
  <c r="M31" i="7"/>
  <c r="K31" i="7"/>
  <c r="D31" i="7"/>
  <c r="T30" i="7"/>
  <c r="S30" i="7"/>
  <c r="M30" i="7"/>
  <c r="K30" i="7"/>
  <c r="D30" i="7"/>
  <c r="T29" i="7"/>
  <c r="S29" i="7"/>
  <c r="K29" i="7"/>
  <c r="D29" i="7"/>
  <c r="T28" i="7"/>
  <c r="S28" i="7"/>
  <c r="M28" i="7"/>
  <c r="K28" i="7"/>
  <c r="D28" i="7"/>
  <c r="T27" i="7"/>
  <c r="S27" i="7"/>
  <c r="M27" i="7"/>
  <c r="K27" i="7"/>
  <c r="D27" i="7"/>
  <c r="T26" i="7"/>
  <c r="S26" i="7"/>
  <c r="M26" i="7"/>
  <c r="K26" i="7"/>
  <c r="D26" i="7"/>
  <c r="T25" i="7"/>
  <c r="S25" i="7"/>
  <c r="K25" i="7"/>
  <c r="D25" i="7"/>
  <c r="T24" i="7"/>
  <c r="S24" i="7"/>
  <c r="M24" i="7"/>
  <c r="K24" i="7"/>
  <c r="D24" i="7"/>
  <c r="T23" i="7"/>
  <c r="S23" i="7"/>
  <c r="M23" i="7"/>
  <c r="K23" i="7"/>
  <c r="D23" i="7"/>
  <c r="T22" i="7"/>
  <c r="S22" i="7"/>
  <c r="M22" i="7"/>
  <c r="K22" i="7"/>
  <c r="D22" i="7"/>
  <c r="T21" i="7"/>
  <c r="S21" i="7"/>
  <c r="K21" i="7"/>
  <c r="D21" i="7"/>
  <c r="T20" i="7"/>
  <c r="S20" i="7"/>
  <c r="M20" i="7"/>
  <c r="K20" i="7"/>
  <c r="D20" i="7"/>
  <c r="T19" i="7"/>
  <c r="S19" i="7"/>
  <c r="M19" i="7"/>
  <c r="K19" i="7"/>
  <c r="D19" i="7"/>
  <c r="T18" i="7"/>
  <c r="S18" i="7"/>
  <c r="M18" i="7"/>
  <c r="K18" i="7"/>
  <c r="D18" i="7"/>
  <c r="T17" i="7"/>
  <c r="S17" i="7"/>
  <c r="K17" i="7"/>
  <c r="D17" i="7"/>
  <c r="B17" i="7"/>
  <c r="T16" i="7"/>
  <c r="S16" i="7"/>
  <c r="M16" i="7"/>
  <c r="K16" i="7"/>
  <c r="D16" i="7"/>
  <c r="T15" i="7"/>
  <c r="S15" i="7"/>
  <c r="M15" i="7"/>
  <c r="K15" i="7"/>
  <c r="D15" i="7"/>
  <c r="T14" i="7"/>
  <c r="S14" i="7"/>
  <c r="M14" i="7"/>
  <c r="K14" i="7"/>
  <c r="D14" i="7"/>
  <c r="T13" i="7"/>
  <c r="S13" i="7"/>
  <c r="M13" i="7"/>
  <c r="K13" i="7"/>
  <c r="D13" i="7"/>
  <c r="T12" i="7"/>
  <c r="S12" i="7"/>
  <c r="M12" i="7"/>
  <c r="K12" i="7"/>
  <c r="D12" i="7"/>
  <c r="T11" i="7"/>
  <c r="S11" i="7"/>
  <c r="M11" i="7"/>
  <c r="K11" i="7"/>
  <c r="D11" i="7"/>
  <c r="T10" i="7"/>
  <c r="S10" i="7"/>
  <c r="M10" i="7"/>
  <c r="K10" i="7"/>
  <c r="D10" i="7"/>
  <c r="T9" i="7"/>
  <c r="S9" i="7"/>
  <c r="M9" i="7"/>
  <c r="K9" i="7"/>
  <c r="D9" i="7"/>
  <c r="T8" i="7"/>
  <c r="S8" i="7"/>
  <c r="M8" i="7"/>
  <c r="K8" i="7"/>
  <c r="D8" i="7"/>
  <c r="T7" i="7"/>
  <c r="S7" i="7"/>
  <c r="M7" i="7"/>
  <c r="K7" i="7"/>
  <c r="D7" i="7"/>
  <c r="T6" i="7"/>
  <c r="S6" i="7"/>
  <c r="M6" i="7"/>
  <c r="K6" i="7"/>
  <c r="D6" i="7"/>
  <c r="T5" i="7"/>
  <c r="S5" i="7"/>
  <c r="M5" i="7"/>
  <c r="K5" i="7"/>
  <c r="D5" i="7"/>
  <c r="T4" i="7"/>
  <c r="S4" i="7"/>
  <c r="M4" i="7"/>
  <c r="K4" i="7"/>
  <c r="D4" i="7"/>
  <c r="T3" i="7"/>
  <c r="S3" i="7"/>
  <c r="M3" i="7"/>
  <c r="K3" i="7"/>
  <c r="D3" i="7"/>
  <c r="T2" i="7"/>
  <c r="S2" i="7"/>
  <c r="M2" i="7"/>
  <c r="K2" i="7"/>
  <c r="D2" i="7"/>
  <c r="J57" i="7" l="1"/>
  <c r="L16" i="7"/>
  <c r="L6" i="7"/>
  <c r="L2" i="7"/>
  <c r="L4" i="7"/>
  <c r="L8" i="7"/>
  <c r="L20" i="7"/>
  <c r="L24" i="7"/>
  <c r="L28" i="7"/>
  <c r="L36" i="7"/>
  <c r="L10" i="7"/>
  <c r="L9" i="7"/>
  <c r="L18" i="7"/>
  <c r="L21" i="7"/>
  <c r="L26" i="7"/>
  <c r="L29" i="7"/>
  <c r="L34" i="7"/>
  <c r="L7" i="7"/>
  <c r="L13" i="7"/>
  <c r="L19" i="7"/>
  <c r="L27" i="7"/>
  <c r="L32" i="7"/>
  <c r="L35" i="7"/>
  <c r="L5" i="7"/>
  <c r="L17" i="7"/>
  <c r="L22" i="7"/>
  <c r="L25" i="7"/>
  <c r="L30" i="7"/>
  <c r="L33" i="7"/>
  <c r="L3" i="7"/>
  <c r="L11" i="7"/>
  <c r="L15" i="7"/>
  <c r="L23" i="7"/>
  <c r="L31" i="7"/>
  <c r="L12" i="7"/>
  <c r="L14" i="7"/>
  <c r="F81" i="6" l="1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T36" i="6"/>
  <c r="S36" i="6"/>
  <c r="K36" i="6"/>
  <c r="D36" i="6"/>
  <c r="T35" i="6"/>
  <c r="S35" i="6"/>
  <c r="K35" i="6"/>
  <c r="D35" i="6"/>
  <c r="T34" i="6"/>
  <c r="S34" i="6"/>
  <c r="K34" i="6"/>
  <c r="D34" i="6"/>
  <c r="T33" i="6"/>
  <c r="S33" i="6"/>
  <c r="K33" i="6"/>
  <c r="D33" i="6"/>
  <c r="T32" i="6"/>
  <c r="S32" i="6"/>
  <c r="K32" i="6"/>
  <c r="D32" i="6"/>
  <c r="T31" i="6"/>
  <c r="S31" i="6"/>
  <c r="K31" i="6"/>
  <c r="D31" i="6"/>
  <c r="T30" i="6"/>
  <c r="S30" i="6"/>
  <c r="K30" i="6"/>
  <c r="D30" i="6"/>
  <c r="T29" i="6"/>
  <c r="S29" i="6"/>
  <c r="K29" i="6"/>
  <c r="D29" i="6"/>
  <c r="T28" i="6"/>
  <c r="S28" i="6"/>
  <c r="K28" i="6"/>
  <c r="D28" i="6"/>
  <c r="T27" i="6"/>
  <c r="S27" i="6"/>
  <c r="K27" i="6"/>
  <c r="D27" i="6"/>
  <c r="T26" i="6"/>
  <c r="S26" i="6"/>
  <c r="K26" i="6"/>
  <c r="D26" i="6"/>
  <c r="T25" i="6"/>
  <c r="S25" i="6"/>
  <c r="K25" i="6"/>
  <c r="D25" i="6"/>
  <c r="T24" i="6"/>
  <c r="S24" i="6"/>
  <c r="K24" i="6"/>
  <c r="D24" i="6"/>
  <c r="T23" i="6"/>
  <c r="S23" i="6"/>
  <c r="K23" i="6"/>
  <c r="D23" i="6"/>
  <c r="T22" i="6"/>
  <c r="S22" i="6"/>
  <c r="K22" i="6"/>
  <c r="D22" i="6"/>
  <c r="T21" i="6"/>
  <c r="S21" i="6"/>
  <c r="K21" i="6"/>
  <c r="D21" i="6"/>
  <c r="T20" i="6"/>
  <c r="S20" i="6"/>
  <c r="K20" i="6"/>
  <c r="D20" i="6"/>
  <c r="T19" i="6"/>
  <c r="S19" i="6"/>
  <c r="K19" i="6"/>
  <c r="D19" i="6"/>
  <c r="T18" i="6"/>
  <c r="S18" i="6"/>
  <c r="K18" i="6"/>
  <c r="D18" i="6"/>
  <c r="T17" i="6"/>
  <c r="S17" i="6"/>
  <c r="K17" i="6"/>
  <c r="D17" i="6"/>
  <c r="B17" i="6"/>
  <c r="T16" i="6"/>
  <c r="S16" i="6"/>
  <c r="K16" i="6"/>
  <c r="D16" i="6"/>
  <c r="T15" i="6"/>
  <c r="S15" i="6"/>
  <c r="K15" i="6"/>
  <c r="D15" i="6"/>
  <c r="T14" i="6"/>
  <c r="S14" i="6"/>
  <c r="K14" i="6"/>
  <c r="D14" i="6"/>
  <c r="T13" i="6"/>
  <c r="S13" i="6"/>
  <c r="K13" i="6"/>
  <c r="D13" i="6"/>
  <c r="T12" i="6"/>
  <c r="S12" i="6"/>
  <c r="K12" i="6"/>
  <c r="D12" i="6"/>
  <c r="T11" i="6"/>
  <c r="S11" i="6"/>
  <c r="K11" i="6"/>
  <c r="D11" i="6"/>
  <c r="T10" i="6"/>
  <c r="S10" i="6"/>
  <c r="K10" i="6"/>
  <c r="D10" i="6"/>
  <c r="T9" i="6"/>
  <c r="S9" i="6"/>
  <c r="K9" i="6"/>
  <c r="D9" i="6"/>
  <c r="T8" i="6"/>
  <c r="S8" i="6"/>
  <c r="K8" i="6"/>
  <c r="D8" i="6"/>
  <c r="T7" i="6"/>
  <c r="S7" i="6"/>
  <c r="K7" i="6"/>
  <c r="D7" i="6"/>
  <c r="T6" i="6"/>
  <c r="S6" i="6"/>
  <c r="K6" i="6"/>
  <c r="D6" i="6"/>
  <c r="T5" i="6"/>
  <c r="S5" i="6"/>
  <c r="K5" i="6"/>
  <c r="D5" i="6"/>
  <c r="T4" i="6"/>
  <c r="S4" i="6"/>
  <c r="K4" i="6"/>
  <c r="D4" i="6"/>
  <c r="T3" i="6"/>
  <c r="S3" i="6"/>
  <c r="K3" i="6"/>
  <c r="D3" i="6"/>
  <c r="K2" i="6"/>
  <c r="D2" i="6"/>
  <c r="L17" i="6" l="1"/>
  <c r="L21" i="6"/>
  <c r="L3" i="6"/>
  <c r="J57" i="6" s="1"/>
  <c r="L13" i="6"/>
  <c r="E50" i="6" s="1"/>
  <c r="L24" i="6"/>
  <c r="L4" i="6"/>
  <c r="L16" i="6"/>
  <c r="L28" i="6"/>
  <c r="E65" i="6" s="1"/>
  <c r="L5" i="6"/>
  <c r="L19" i="6"/>
  <c r="L2" i="6"/>
  <c r="E39" i="6" s="1"/>
  <c r="L6" i="6"/>
  <c r="L22" i="6"/>
  <c r="L7" i="6"/>
  <c r="L8" i="6"/>
  <c r="L9" i="6"/>
  <c r="L10" i="6"/>
  <c r="L11" i="6"/>
  <c r="L12" i="6"/>
  <c r="L14" i="6"/>
  <c r="L15" i="6"/>
  <c r="S2" i="6"/>
  <c r="L18" i="6"/>
  <c r="L20" i="6"/>
  <c r="L23" i="6"/>
  <c r="L25" i="6"/>
  <c r="E62" i="6" s="1"/>
  <c r="L26" i="6"/>
  <c r="L27" i="6"/>
  <c r="L29" i="6"/>
  <c r="L30" i="6"/>
  <c r="E67" i="6" s="1"/>
  <c r="L31" i="6"/>
  <c r="L32" i="6"/>
  <c r="L33" i="6"/>
  <c r="E70" i="6" s="1"/>
  <c r="L34" i="6"/>
  <c r="E71" i="6" s="1"/>
  <c r="L35" i="6"/>
  <c r="L36" i="6"/>
  <c r="E53" i="6"/>
  <c r="E64" i="6"/>
  <c r="E56" i="6"/>
  <c r="E72" i="6"/>
  <c r="E68" i="6"/>
  <c r="E69" i="6"/>
  <c r="E73" i="6"/>
  <c r="E66" i="6"/>
  <c r="E59" i="6"/>
  <c r="E63" i="6"/>
  <c r="T2" i="6" l="1"/>
</calcChain>
</file>

<file path=xl/sharedStrings.xml><?xml version="1.0" encoding="utf-8"?>
<sst xmlns="http://schemas.openxmlformats.org/spreadsheetml/2006/main" count="268" uniqueCount="77">
  <si>
    <t>1. N_WATER</t>
  </si>
  <si>
    <t>2. N_PARTICLES</t>
  </si>
  <si>
    <t>3. N_STEPS</t>
  </si>
  <si>
    <t>4. TIME_STEP</t>
  </si>
  <si>
    <t>5. BOX_SIZE</t>
  </si>
  <si>
    <t>6. V_SHEAR</t>
  </si>
  <si>
    <t>7. DAMP_CONST</t>
  </si>
  <si>
    <t>8. SPRING_CONST</t>
  </si>
  <si>
    <t>9. M_PARTICLE</t>
  </si>
  <si>
    <t>10. R_SC</t>
  </si>
  <si>
    <t>11. R_CC</t>
  </si>
  <si>
    <t>12. E_SC</t>
  </si>
  <si>
    <t>13. SIGMA_SC</t>
  </si>
  <si>
    <t>14. E_CC</t>
  </si>
  <si>
    <t>15. SIGMA_CC</t>
  </si>
  <si>
    <t>N_PARTICLES</t>
  </si>
  <si>
    <t>Varied</t>
  </si>
  <si>
    <t>phi</t>
  </si>
  <si>
    <t>V1</t>
  </si>
  <si>
    <t>V2</t>
  </si>
  <si>
    <t>V3</t>
  </si>
  <si>
    <t>V4</t>
  </si>
  <si>
    <t>V5</t>
  </si>
  <si>
    <t>Stdev</t>
  </si>
  <si>
    <t>rho</t>
  </si>
  <si>
    <t>P1</t>
  </si>
  <si>
    <t>P2</t>
  </si>
  <si>
    <t>P3</t>
  </si>
  <si>
    <t>P4</t>
  </si>
  <si>
    <t>P5</t>
  </si>
  <si>
    <t>V_norm</t>
  </si>
  <si>
    <t>Formula Fit</t>
  </si>
  <si>
    <t>err</t>
  </si>
  <si>
    <t>phimax</t>
  </si>
  <si>
    <t>a</t>
  </si>
  <si>
    <t>b</t>
  </si>
  <si>
    <t>P_avg_10k</t>
  </si>
  <si>
    <t>P_avg_1k</t>
  </si>
  <si>
    <t>V_norm_1k</t>
  </si>
  <si>
    <t>Visc_avg_1k</t>
  </si>
  <si>
    <t>Visc_avg_10k</t>
  </si>
  <si>
    <t>V_norm_10k</t>
  </si>
  <si>
    <t>Quad</t>
  </si>
  <si>
    <t>Visc_avg_1k_5x</t>
  </si>
  <si>
    <t>V_norm_1k_5x</t>
  </si>
  <si>
    <t>P_avg_1k_5x</t>
  </si>
  <si>
    <t>N_WATER</t>
  </si>
  <si>
    <t>Visc_avg</t>
  </si>
  <si>
    <t>P_avg</t>
  </si>
  <si>
    <t>N_WATER_max</t>
  </si>
  <si>
    <t>Trans1</t>
  </si>
  <si>
    <t>Trans2</t>
  </si>
  <si>
    <t>Trans3</t>
  </si>
  <si>
    <t>Trans4</t>
  </si>
  <si>
    <t>Trans5</t>
  </si>
  <si>
    <t>Trans_avg</t>
  </si>
  <si>
    <t>Rot1</t>
  </si>
  <si>
    <t>Rot2</t>
  </si>
  <si>
    <t>Rot3</t>
  </si>
  <si>
    <t>Rot4</t>
  </si>
  <si>
    <t>Rot5</t>
  </si>
  <si>
    <t>Rot_avg</t>
  </si>
  <si>
    <t>Particle Number</t>
  </si>
  <si>
    <t xml:space="preserve"> Viscosity</t>
  </si>
  <si>
    <t xml:space="preserve"> Pressure</t>
  </si>
  <si>
    <t xml:space="preserve"> Trans Temp</t>
  </si>
  <si>
    <t xml:space="preserve"> Rot Temp</t>
  </si>
  <si>
    <t>Particle Number, Viscosity, Pressure, Trans Temp, Rot Temp</t>
  </si>
  <si>
    <t>d</t>
  </si>
  <si>
    <t>Difference compared to the Shear LE</t>
  </si>
  <si>
    <t>* 0 shear vs approx 0.1 shear</t>
  </si>
  <si>
    <t>* Moment of inertia differences</t>
  </si>
  <si>
    <t>* 0.3 for water vs 2/5 MR^2 = 0.1</t>
  </si>
  <si>
    <t>* 289.15 for particles vs 2/5 MR^2 = 490.75</t>
  </si>
  <si>
    <t>* Interaction distance (sigma - eq. distance for LJ potential)</t>
  </si>
  <si>
    <t>* 2.45 for water-colloid vs 0.8 x distance = 0.8 x (2.5 + 0.5) = 2.4</t>
  </si>
  <si>
    <t>* 4.45 for colloid-colloid vs 0.9 x distance = 0.9 x (2.5 + 2.5) = 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</si>
</sst>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0" borderId="0" xfId="0" applyFont="1"/>
    <xf numFmtId="0" fontId="0" fillId="0" borderId="1" xfId="0" applyBorder="1"/>
    <xf numFmtId="0" fontId="2" fillId="6" borderId="0" xfId="0" applyFont="1" applyFill="1"/>
    <xf numFmtId="0" fontId="0" fillId="0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883209397481371"/>
                  <c:y val="-6.591207349081364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Particles!$M$3:$M$36</c:f>
                <c:numCache>
                  <c:formatCode>General</c:formatCode>
                  <c:ptCount val="34"/>
                  <c:pt idx="0">
                    <c:v>8.4358386186555265E-2</c:v>
                  </c:pt>
                  <c:pt idx="1">
                    <c:v>0.12940978119910423</c:v>
                  </c:pt>
                  <c:pt idx="2">
                    <c:v>0.16239628557944297</c:v>
                  </c:pt>
                  <c:pt idx="3">
                    <c:v>0.34290391343640281</c:v>
                  </c:pt>
                  <c:pt idx="4">
                    <c:v>0.99361753942349473</c:v>
                  </c:pt>
                  <c:pt idx="5">
                    <c:v>0.65849904450955754</c:v>
                  </c:pt>
                  <c:pt idx="6">
                    <c:v>0.34214892390595053</c:v>
                  </c:pt>
                  <c:pt idx="7">
                    <c:v>1.8179625909297472</c:v>
                  </c:pt>
                  <c:pt idx="8">
                    <c:v>3.0642519286360987</c:v>
                  </c:pt>
                  <c:pt idx="9">
                    <c:v>1.2138860600237567</c:v>
                  </c:pt>
                  <c:pt idx="10">
                    <c:v>2.1793366439035511</c:v>
                  </c:pt>
                  <c:pt idx="11">
                    <c:v>2.7824705108733863</c:v>
                  </c:pt>
                  <c:pt idx="12">
                    <c:v>2.703713958803704</c:v>
                  </c:pt>
                  <c:pt idx="13">
                    <c:v>16.44054328146337</c:v>
                  </c:pt>
                  <c:pt idx="14">
                    <c:v>4.489228504490498</c:v>
                  </c:pt>
                  <c:pt idx="15">
                    <c:v>5.058269646794245</c:v>
                  </c:pt>
                  <c:pt idx="16">
                    <c:v>3.6344620703578672</c:v>
                  </c:pt>
                  <c:pt idx="17">
                    <c:v>8.6481625542642941</c:v>
                  </c:pt>
                  <c:pt idx="18">
                    <c:v>10.225596658037613</c:v>
                  </c:pt>
                  <c:pt idx="19">
                    <c:v>7.3601653267253475</c:v>
                  </c:pt>
                  <c:pt idx="20">
                    <c:v>8.0023376222107743</c:v>
                  </c:pt>
                  <c:pt idx="21">
                    <c:v>11.622344418619983</c:v>
                  </c:pt>
                  <c:pt idx="22">
                    <c:v>12.509331983128806</c:v>
                  </c:pt>
                  <c:pt idx="23">
                    <c:v>42.899465949910301</c:v>
                  </c:pt>
                  <c:pt idx="24">
                    <c:v>11.478021702511715</c:v>
                  </c:pt>
                  <c:pt idx="25">
                    <c:v>42.146960684955395</c:v>
                  </c:pt>
                  <c:pt idx="26">
                    <c:v>38.789075272108697</c:v>
                  </c:pt>
                  <c:pt idx="27">
                    <c:v>55.049759397228513</c:v>
                  </c:pt>
                  <c:pt idx="28">
                    <c:v>51.456606458788386</c:v>
                  </c:pt>
                  <c:pt idx="29">
                    <c:v>87.481507104921022</c:v>
                  </c:pt>
                  <c:pt idx="30">
                    <c:v>93.166021490638045</c:v>
                  </c:pt>
                  <c:pt idx="31">
                    <c:v>225.60366965697494</c:v>
                  </c:pt>
                  <c:pt idx="32">
                    <c:v>92.532284629014327</c:v>
                  </c:pt>
                  <c:pt idx="33">
                    <c:v>129.28020612941248</c:v>
                  </c:pt>
                </c:numCache>
              </c:numRef>
            </c:plus>
            <c:minus>
              <c:numRef>
                <c:f>Particles!$M$3:$M$36</c:f>
                <c:numCache>
                  <c:formatCode>General</c:formatCode>
                  <c:ptCount val="34"/>
                  <c:pt idx="0">
                    <c:v>8.4358386186555265E-2</c:v>
                  </c:pt>
                  <c:pt idx="1">
                    <c:v>0.12940978119910423</c:v>
                  </c:pt>
                  <c:pt idx="2">
                    <c:v>0.16239628557944297</c:v>
                  </c:pt>
                  <c:pt idx="3">
                    <c:v>0.34290391343640281</c:v>
                  </c:pt>
                  <c:pt idx="4">
                    <c:v>0.99361753942349473</c:v>
                  </c:pt>
                  <c:pt idx="5">
                    <c:v>0.65849904450955754</c:v>
                  </c:pt>
                  <c:pt idx="6">
                    <c:v>0.34214892390595053</c:v>
                  </c:pt>
                  <c:pt idx="7">
                    <c:v>1.8179625909297472</c:v>
                  </c:pt>
                  <c:pt idx="8">
                    <c:v>3.0642519286360987</c:v>
                  </c:pt>
                  <c:pt idx="9">
                    <c:v>1.2138860600237567</c:v>
                  </c:pt>
                  <c:pt idx="10">
                    <c:v>2.1793366439035511</c:v>
                  </c:pt>
                  <c:pt idx="11">
                    <c:v>2.7824705108733863</c:v>
                  </c:pt>
                  <c:pt idx="12">
                    <c:v>2.703713958803704</c:v>
                  </c:pt>
                  <c:pt idx="13">
                    <c:v>16.44054328146337</c:v>
                  </c:pt>
                  <c:pt idx="14">
                    <c:v>4.489228504490498</c:v>
                  </c:pt>
                  <c:pt idx="15">
                    <c:v>5.058269646794245</c:v>
                  </c:pt>
                  <c:pt idx="16">
                    <c:v>3.6344620703578672</c:v>
                  </c:pt>
                  <c:pt idx="17">
                    <c:v>8.6481625542642941</c:v>
                  </c:pt>
                  <c:pt idx="18">
                    <c:v>10.225596658037613</c:v>
                  </c:pt>
                  <c:pt idx="19">
                    <c:v>7.3601653267253475</c:v>
                  </c:pt>
                  <c:pt idx="20">
                    <c:v>8.0023376222107743</c:v>
                  </c:pt>
                  <c:pt idx="21">
                    <c:v>11.622344418619983</c:v>
                  </c:pt>
                  <c:pt idx="22">
                    <c:v>12.509331983128806</c:v>
                  </c:pt>
                  <c:pt idx="23">
                    <c:v>42.899465949910301</c:v>
                  </c:pt>
                  <c:pt idx="24">
                    <c:v>11.478021702511715</c:v>
                  </c:pt>
                  <c:pt idx="25">
                    <c:v>42.146960684955395</c:v>
                  </c:pt>
                  <c:pt idx="26">
                    <c:v>38.789075272108697</c:v>
                  </c:pt>
                  <c:pt idx="27">
                    <c:v>55.049759397228513</c:v>
                  </c:pt>
                  <c:pt idx="28">
                    <c:v>51.456606458788386</c:v>
                  </c:pt>
                  <c:pt idx="29">
                    <c:v>87.481507104921022</c:v>
                  </c:pt>
                  <c:pt idx="30">
                    <c:v>93.166021490638045</c:v>
                  </c:pt>
                  <c:pt idx="31">
                    <c:v>225.60366965697494</c:v>
                  </c:pt>
                  <c:pt idx="32">
                    <c:v>92.532284629014327</c:v>
                  </c:pt>
                  <c:pt idx="33">
                    <c:v>129.28020612941248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Particles!$L$3:$L$36</c:f>
              <c:numCache>
                <c:formatCode>General</c:formatCode>
                <c:ptCount val="34"/>
                <c:pt idx="0">
                  <c:v>1.2940750915092374</c:v>
                </c:pt>
                <c:pt idx="1">
                  <c:v>1.9523562280216027</c:v>
                </c:pt>
                <c:pt idx="2">
                  <c:v>3.0824999820217607</c:v>
                </c:pt>
                <c:pt idx="3">
                  <c:v>4.5127249976628292</c:v>
                </c:pt>
                <c:pt idx="4">
                  <c:v>6.3888980777666715</c:v>
                </c:pt>
                <c:pt idx="5">
                  <c:v>8.2638572671638251</c:v>
                </c:pt>
                <c:pt idx="6">
                  <c:v>10.937273204513259</c:v>
                </c:pt>
                <c:pt idx="7">
                  <c:v>14.679719827121254</c:v>
                </c:pt>
                <c:pt idx="8">
                  <c:v>18.327513178049291</c:v>
                </c:pt>
                <c:pt idx="9">
                  <c:v>23.366308779852869</c:v>
                </c:pt>
                <c:pt idx="10">
                  <c:v>28.445378226195011</c:v>
                </c:pt>
                <c:pt idx="11">
                  <c:v>29.046445702122156</c:v>
                </c:pt>
                <c:pt idx="12">
                  <c:v>30.429402331418054</c:v>
                </c:pt>
                <c:pt idx="13">
                  <c:v>38.670618523339357</c:v>
                </c:pt>
                <c:pt idx="14">
                  <c:v>39.193822677031726</c:v>
                </c:pt>
                <c:pt idx="15">
                  <c:v>39.916425638407276</c:v>
                </c:pt>
                <c:pt idx="16">
                  <c:v>44.775723624125362</c:v>
                </c:pt>
                <c:pt idx="17">
                  <c:v>46.705333783987861</c:v>
                </c:pt>
                <c:pt idx="18">
                  <c:v>48.791978828825599</c:v>
                </c:pt>
                <c:pt idx="19">
                  <c:v>59.000635710535981</c:v>
                </c:pt>
                <c:pt idx="20">
                  <c:v>65.221563819153317</c:v>
                </c:pt>
                <c:pt idx="21">
                  <c:v>69.188135800427176</c:v>
                </c:pt>
                <c:pt idx="22">
                  <c:v>76.871517435296326</c:v>
                </c:pt>
                <c:pt idx="23">
                  <c:v>103.60301746765717</c:v>
                </c:pt>
                <c:pt idx="24">
                  <c:v>101.5620242059012</c:v>
                </c:pt>
                <c:pt idx="25">
                  <c:v>120.94620767023596</c:v>
                </c:pt>
                <c:pt idx="26">
                  <c:v>133.73881933307925</c:v>
                </c:pt>
                <c:pt idx="27">
                  <c:v>172.0846199759811</c:v>
                </c:pt>
                <c:pt idx="28">
                  <c:v>183.18870535104313</c:v>
                </c:pt>
                <c:pt idx="29">
                  <c:v>232.34390214084874</c:v>
                </c:pt>
                <c:pt idx="30">
                  <c:v>267.66771755467187</c:v>
                </c:pt>
                <c:pt idx="31">
                  <c:v>335.2125790143611</c:v>
                </c:pt>
                <c:pt idx="32">
                  <c:v>349.83318207641469</c:v>
                </c:pt>
                <c:pt idx="33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86-47E6-86FE-8EB02CF90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10x Time'!$L$1</c:f>
              <c:strCache>
                <c:ptCount val="1"/>
                <c:pt idx="0">
                  <c:v>V_norm_10k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10x Time'!$D$39:$D$73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10x Time'!$E$39:$E$73</c:f>
              <c:numCache>
                <c:formatCode>General</c:formatCode>
                <c:ptCount val="35"/>
                <c:pt idx="0">
                  <c:v>1</c:v>
                </c:pt>
                <c:pt idx="11">
                  <c:v>43.32863227604436</c:v>
                </c:pt>
                <c:pt idx="14">
                  <c:v>50.877815606504619</c:v>
                </c:pt>
                <c:pt idx="17">
                  <c:v>64.317143595931725</c:v>
                </c:pt>
                <c:pt idx="20">
                  <c:v>70.67396785037063</c:v>
                </c:pt>
                <c:pt idx="23">
                  <c:v>134.21600083318967</c:v>
                </c:pt>
                <c:pt idx="24">
                  <c:v>134.82889803482155</c:v>
                </c:pt>
                <c:pt idx="25">
                  <c:v>170.64566454059644</c:v>
                </c:pt>
                <c:pt idx="26">
                  <c:v>170.81106346606907</c:v>
                </c:pt>
                <c:pt idx="27">
                  <c:v>212.72802103085672</c:v>
                </c:pt>
                <c:pt idx="28">
                  <c:v>276.81671622708728</c:v>
                </c:pt>
                <c:pt idx="29">
                  <c:v>266.20369332873639</c:v>
                </c:pt>
                <c:pt idx="30">
                  <c:v>506.67849293225305</c:v>
                </c:pt>
                <c:pt idx="31">
                  <c:v>694.75178130207428</c:v>
                </c:pt>
                <c:pt idx="32">
                  <c:v>557.37174984198123</c:v>
                </c:pt>
                <c:pt idx="33">
                  <c:v>856.85015155432961</c:v>
                </c:pt>
                <c:pt idx="34">
                  <c:v>948.30025354823863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61-40C9-B195-9947D5A8E717}"/>
            </c:ext>
          </c:extLst>
        </c:ser>
        <c:ser>
          <c:idx val="1"/>
          <c:order val="1"/>
          <c:tx>
            <c:strRef>
              <c:f>'Particles 10x Time'!$F$38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10x Time'!$D$39:$D$73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10x Time'!$F$39:$F$73</c:f>
              <c:numCache>
                <c:formatCode>General</c:formatCode>
                <c:ptCount val="35"/>
                <c:pt idx="0">
                  <c:v>1</c:v>
                </c:pt>
                <c:pt idx="1">
                  <c:v>1.0301893897675021</c:v>
                </c:pt>
                <c:pt idx="2">
                  <c:v>1.0962416171645919</c:v>
                </c:pt>
                <c:pt idx="3">
                  <c:v>1.2119640307752102</c:v>
                </c:pt>
                <c:pt idx="4">
                  <c:v>1.3526120008408742</c:v>
                </c:pt>
                <c:pt idx="5">
                  <c:v>1.525646867927472</c:v>
                </c:pt>
                <c:pt idx="6">
                  <c:v>1.7415073549536146</c:v>
                </c:pt>
                <c:pt idx="7">
                  <c:v>2.0151478038015225</c:v>
                </c:pt>
                <c:pt idx="8">
                  <c:v>2.3685862490418956</c:v>
                </c:pt>
                <c:pt idx="9">
                  <c:v>2.8352955296716074</c:v>
                </c:pt>
                <c:pt idx="10">
                  <c:v>3.4681304939327204</c:v>
                </c:pt>
                <c:pt idx="11">
                  <c:v>4.3544548615869676</c:v>
                </c:pt>
                <c:pt idx="12">
                  <c:v>4.7297584036803864</c:v>
                </c:pt>
                <c:pt idx="13">
                  <c:v>5.1572740816545934</c:v>
                </c:pt>
                <c:pt idx="14">
                  <c:v>5.6470195462680248</c:v>
                </c:pt>
                <c:pt idx="15">
                  <c:v>6.2115218420437621</c:v>
                </c:pt>
                <c:pt idx="16">
                  <c:v>6.8666091366086244</c:v>
                </c:pt>
                <c:pt idx="17">
                  <c:v>7.632509479469844</c:v>
                </c:pt>
                <c:pt idx="18">
                  <c:v>8.5354004548607314</c:v>
                </c:pt>
                <c:pt idx="19">
                  <c:v>9.6096340654112424</c:v>
                </c:pt>
                <c:pt idx="20">
                  <c:v>10.90099493757957</c:v>
                </c:pt>
                <c:pt idx="21">
                  <c:v>12.471578501343851</c:v>
                </c:pt>
                <c:pt idx="22">
                  <c:v>14.407278658280561</c:v>
                </c:pt>
                <c:pt idx="23">
                  <c:v>16.829609750345881</c:v>
                </c:pt>
                <c:pt idx="24">
                  <c:v>19.914983935992684</c:v>
                </c:pt>
                <c:pt idx="25">
                  <c:v>23.927339732875247</c:v>
                </c:pt>
                <c:pt idx="26">
                  <c:v>29.275828968053169</c:v>
                </c:pt>
                <c:pt idx="27">
                  <c:v>36.622216837623625</c:v>
                </c:pt>
                <c:pt idx="28">
                  <c:v>47.093700304889502</c:v>
                </c:pt>
                <c:pt idx="29">
                  <c:v>62.738294836510747</c:v>
                </c:pt>
                <c:pt idx="30">
                  <c:v>87.598833272317279</c:v>
                </c:pt>
                <c:pt idx="31">
                  <c:v>130.59111722045046</c:v>
                </c:pt>
                <c:pt idx="32">
                  <c:v>214.70712689046451</c:v>
                </c:pt>
                <c:pt idx="33">
                  <c:v>415.35438948145787</c:v>
                </c:pt>
                <c:pt idx="34">
                  <c:v>1112.8271490493012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61-40C9-B195-9947D5A8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Wat'!$N$2:$N$35</c:f>
                <c:numCache>
                  <c:formatCode>General</c:formatCode>
                  <c:ptCount val="34"/>
                  <c:pt idx="0">
                    <c:v>7.0607152612181881E-3</c:v>
                  </c:pt>
                  <c:pt idx="1">
                    <c:v>0.37400813658707138</c:v>
                  </c:pt>
                  <c:pt idx="2">
                    <c:v>0.13436475964081238</c:v>
                  </c:pt>
                  <c:pt idx="3">
                    <c:v>0.52844720458465222</c:v>
                  </c:pt>
                  <c:pt idx="4">
                    <c:v>0.46811043209197251</c:v>
                  </c:pt>
                  <c:pt idx="5">
                    <c:v>0.85942344328431697</c:v>
                  </c:pt>
                  <c:pt idx="6">
                    <c:v>0.51079556279069882</c:v>
                  </c:pt>
                  <c:pt idx="7">
                    <c:v>0.80583081542695201</c:v>
                  </c:pt>
                  <c:pt idx="8">
                    <c:v>2.1272189917041198</c:v>
                  </c:pt>
                  <c:pt idx="9">
                    <c:v>2.0960930354093734</c:v>
                  </c:pt>
                  <c:pt idx="10">
                    <c:v>2.1281998364768175</c:v>
                  </c:pt>
                  <c:pt idx="11">
                    <c:v>5.8525199932379657</c:v>
                  </c:pt>
                  <c:pt idx="12">
                    <c:v>1.8079806423189333</c:v>
                  </c:pt>
                  <c:pt idx="13">
                    <c:v>2.5803863858021949</c:v>
                  </c:pt>
                  <c:pt idx="14">
                    <c:v>1.8051584994675731</c:v>
                  </c:pt>
                  <c:pt idx="15">
                    <c:v>3.0893510242169051</c:v>
                  </c:pt>
                  <c:pt idx="16">
                    <c:v>8.4603525064189871</c:v>
                  </c:pt>
                  <c:pt idx="17">
                    <c:v>7.5909833077955051</c:v>
                  </c:pt>
                  <c:pt idx="18">
                    <c:v>7.0324729358334874</c:v>
                  </c:pt>
                  <c:pt idx="19">
                    <c:v>6.419929393913157</c:v>
                  </c:pt>
                  <c:pt idx="20">
                    <c:v>11.714929968961409</c:v>
                  </c:pt>
                  <c:pt idx="21">
                    <c:v>18.274537008655795</c:v>
                  </c:pt>
                  <c:pt idx="22">
                    <c:v>6.4615913085207266</c:v>
                  </c:pt>
                  <c:pt idx="23">
                    <c:v>13.415178338961024</c:v>
                  </c:pt>
                  <c:pt idx="24">
                    <c:v>12.388789542439955</c:v>
                  </c:pt>
                  <c:pt idx="25">
                    <c:v>13.168283092079644</c:v>
                  </c:pt>
                  <c:pt idx="26">
                    <c:v>38.778091627708022</c:v>
                  </c:pt>
                  <c:pt idx="27">
                    <c:v>35.388456271843545</c:v>
                  </c:pt>
                  <c:pt idx="28">
                    <c:v>45.912446305670969</c:v>
                  </c:pt>
                  <c:pt idx="29">
                    <c:v>49.65261644988184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Remove Wat'!$N$2:$N$35</c:f>
                <c:numCache>
                  <c:formatCode>General</c:formatCode>
                  <c:ptCount val="34"/>
                  <c:pt idx="0">
                    <c:v>7.0607152612181881E-3</c:v>
                  </c:pt>
                  <c:pt idx="1">
                    <c:v>0.37400813658707138</c:v>
                  </c:pt>
                  <c:pt idx="2">
                    <c:v>0.13436475964081238</c:v>
                  </c:pt>
                  <c:pt idx="3">
                    <c:v>0.52844720458465222</c:v>
                  </c:pt>
                  <c:pt idx="4">
                    <c:v>0.46811043209197251</c:v>
                  </c:pt>
                  <c:pt idx="5">
                    <c:v>0.85942344328431697</c:v>
                  </c:pt>
                  <c:pt idx="6">
                    <c:v>0.51079556279069882</c:v>
                  </c:pt>
                  <c:pt idx="7">
                    <c:v>0.80583081542695201</c:v>
                  </c:pt>
                  <c:pt idx="8">
                    <c:v>2.1272189917041198</c:v>
                  </c:pt>
                  <c:pt idx="9">
                    <c:v>2.0960930354093734</c:v>
                  </c:pt>
                  <c:pt idx="10">
                    <c:v>2.1281998364768175</c:v>
                  </c:pt>
                  <c:pt idx="11">
                    <c:v>5.8525199932379657</c:v>
                  </c:pt>
                  <c:pt idx="12">
                    <c:v>1.8079806423189333</c:v>
                  </c:pt>
                  <c:pt idx="13">
                    <c:v>2.5803863858021949</c:v>
                  </c:pt>
                  <c:pt idx="14">
                    <c:v>1.8051584994675731</c:v>
                  </c:pt>
                  <c:pt idx="15">
                    <c:v>3.0893510242169051</c:v>
                  </c:pt>
                  <c:pt idx="16">
                    <c:v>8.4603525064189871</c:v>
                  </c:pt>
                  <c:pt idx="17">
                    <c:v>7.5909833077955051</c:v>
                  </c:pt>
                  <c:pt idx="18">
                    <c:v>7.0324729358334874</c:v>
                  </c:pt>
                  <c:pt idx="19">
                    <c:v>6.419929393913157</c:v>
                  </c:pt>
                  <c:pt idx="20">
                    <c:v>11.714929968961409</c:v>
                  </c:pt>
                  <c:pt idx="21">
                    <c:v>18.274537008655795</c:v>
                  </c:pt>
                  <c:pt idx="22">
                    <c:v>6.4615913085207266</c:v>
                  </c:pt>
                  <c:pt idx="23">
                    <c:v>13.415178338961024</c:v>
                  </c:pt>
                  <c:pt idx="24">
                    <c:v>12.388789542439955</c:v>
                  </c:pt>
                  <c:pt idx="25">
                    <c:v>13.168283092079644</c:v>
                  </c:pt>
                  <c:pt idx="26">
                    <c:v>38.778091627708022</c:v>
                  </c:pt>
                  <c:pt idx="27">
                    <c:v>35.388456271843545</c:v>
                  </c:pt>
                  <c:pt idx="28">
                    <c:v>45.912446305670969</c:v>
                  </c:pt>
                  <c:pt idx="29">
                    <c:v>49.65261644988184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Wat'!$M$2:$M$31</c:f>
              <c:numCache>
                <c:formatCode>General</c:formatCode>
                <c:ptCount val="30"/>
                <c:pt idx="0">
                  <c:v>1</c:v>
                </c:pt>
                <c:pt idx="1">
                  <c:v>1.8031656820629258</c:v>
                </c:pt>
                <c:pt idx="2">
                  <c:v>2.352847875802107</c:v>
                </c:pt>
                <c:pt idx="3">
                  <c:v>3.2560857387798392</c:v>
                </c:pt>
                <c:pt idx="4">
                  <c:v>3.70757852886419</c:v>
                </c:pt>
                <c:pt idx="5">
                  <c:v>4.6168945387779701</c:v>
                </c:pt>
                <c:pt idx="6">
                  <c:v>4.6551048725621422</c:v>
                </c:pt>
                <c:pt idx="7">
                  <c:v>6.57343006510298</c:v>
                </c:pt>
                <c:pt idx="8">
                  <c:v>6.9344555246431234</c:v>
                </c:pt>
                <c:pt idx="9">
                  <c:v>7.7325048879794247</c:v>
                </c:pt>
                <c:pt idx="10">
                  <c:v>8.7188266046237821</c:v>
                </c:pt>
                <c:pt idx="11">
                  <c:v>11.880081571441586</c:v>
                </c:pt>
                <c:pt idx="12">
                  <c:v>10.40429721718046</c:v>
                </c:pt>
                <c:pt idx="13">
                  <c:v>10.053095019516878</c:v>
                </c:pt>
                <c:pt idx="14">
                  <c:v>8.5463114150963229</c:v>
                </c:pt>
                <c:pt idx="15">
                  <c:v>10.943597973328099</c:v>
                </c:pt>
                <c:pt idx="16">
                  <c:v>11.772418481117331</c:v>
                </c:pt>
                <c:pt idx="17">
                  <c:v>13.193468678388474</c:v>
                </c:pt>
                <c:pt idx="18">
                  <c:v>18.840994554896035</c:v>
                </c:pt>
                <c:pt idx="19">
                  <c:v>14.805403056826702</c:v>
                </c:pt>
                <c:pt idx="20">
                  <c:v>22.802958716721438</c:v>
                </c:pt>
                <c:pt idx="21">
                  <c:v>22.051995486940857</c:v>
                </c:pt>
                <c:pt idx="22">
                  <c:v>30.793121088740477</c:v>
                </c:pt>
                <c:pt idx="23">
                  <c:v>35.304844530718931</c:v>
                </c:pt>
                <c:pt idx="24">
                  <c:v>33.388082440415708</c:v>
                </c:pt>
                <c:pt idx="25">
                  <c:v>53.42414346482407</c:v>
                </c:pt>
                <c:pt idx="26">
                  <c:v>86.30951456582828</c:v>
                </c:pt>
                <c:pt idx="27">
                  <c:v>87.127517747394819</c:v>
                </c:pt>
                <c:pt idx="28">
                  <c:v>99.215321975935026</c:v>
                </c:pt>
                <c:pt idx="29">
                  <c:v>115.1565751207103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5E-4F89-AC24-B05EE5937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Wat'!$U$2:$U$9</c:f>
                <c:numCache>
                  <c:formatCode>General</c:formatCode>
                  <c:ptCount val="8"/>
                  <c:pt idx="0">
                    <c:v>1.2298102834720532E-2</c:v>
                  </c:pt>
                  <c:pt idx="1">
                    <c:v>1.128110514680767E-2</c:v>
                  </c:pt>
                  <c:pt idx="2">
                    <c:v>9.509468965195304E-3</c:v>
                  </c:pt>
                  <c:pt idx="3">
                    <c:v>6.0352492353947525E-2</c:v>
                  </c:pt>
                  <c:pt idx="4">
                    <c:v>1.8990085132335507E-2</c:v>
                  </c:pt>
                  <c:pt idx="5">
                    <c:v>1.6228447245500648E-2</c:v>
                  </c:pt>
                  <c:pt idx="6">
                    <c:v>2.9502824723519581E-2</c:v>
                  </c:pt>
                  <c:pt idx="7">
                    <c:v>3.9896397080439121E-2</c:v>
                  </c:pt>
                </c:numCache>
              </c:numRef>
            </c:plus>
            <c:minus>
              <c:numRef>
                <c:f>'Particles Remove Wat'!$U$2:$U$9</c:f>
                <c:numCache>
                  <c:formatCode>General</c:formatCode>
                  <c:ptCount val="8"/>
                  <c:pt idx="0">
                    <c:v>1.2298102834720532E-2</c:v>
                  </c:pt>
                  <c:pt idx="1">
                    <c:v>1.128110514680767E-2</c:v>
                  </c:pt>
                  <c:pt idx="2">
                    <c:v>9.509468965195304E-3</c:v>
                  </c:pt>
                  <c:pt idx="3">
                    <c:v>6.0352492353947525E-2</c:v>
                  </c:pt>
                  <c:pt idx="4">
                    <c:v>1.8990085132335507E-2</c:v>
                  </c:pt>
                  <c:pt idx="5">
                    <c:v>1.6228447245500648E-2</c:v>
                  </c:pt>
                  <c:pt idx="6">
                    <c:v>2.9502824723519581E-2</c:v>
                  </c:pt>
                  <c:pt idx="7">
                    <c:v>3.9896397080439121E-2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Wat'!$T$2:$T$31</c:f>
              <c:numCache>
                <c:formatCode>General</c:formatCode>
                <c:ptCount val="30"/>
                <c:pt idx="0">
                  <c:v>23.113333333333333</c:v>
                </c:pt>
                <c:pt idx="1">
                  <c:v>22.482133333333337</c:v>
                </c:pt>
                <c:pt idx="2">
                  <c:v>21.828900000000001</c:v>
                </c:pt>
                <c:pt idx="3">
                  <c:v>21.140933333333333</c:v>
                </c:pt>
                <c:pt idx="4">
                  <c:v>20.463133333333332</c:v>
                </c:pt>
                <c:pt idx="5">
                  <c:v>19.735225</c:v>
                </c:pt>
                <c:pt idx="6">
                  <c:v>18.999049999999997</c:v>
                </c:pt>
                <c:pt idx="7">
                  <c:v>18.239425000000001</c:v>
                </c:pt>
                <c:pt idx="8">
                  <c:v>17.425075</c:v>
                </c:pt>
                <c:pt idx="9">
                  <c:v>16.592224999999999</c:v>
                </c:pt>
                <c:pt idx="10">
                  <c:v>15.767379999999999</c:v>
                </c:pt>
                <c:pt idx="11">
                  <c:v>15.440659999999999</c:v>
                </c:pt>
                <c:pt idx="12">
                  <c:v>15.215179999999998</c:v>
                </c:pt>
                <c:pt idx="13">
                  <c:v>14.890825</c:v>
                </c:pt>
                <c:pt idx="14">
                  <c:v>14.569700000000001</c:v>
                </c:pt>
                <c:pt idx="15">
                  <c:v>14.23996</c:v>
                </c:pt>
                <c:pt idx="16">
                  <c:v>14.0298</c:v>
                </c:pt>
                <c:pt idx="17">
                  <c:v>13.760560000000002</c:v>
                </c:pt>
                <c:pt idx="18">
                  <c:v>13.465479999999999</c:v>
                </c:pt>
                <c:pt idx="19">
                  <c:v>13.20856</c:v>
                </c:pt>
                <c:pt idx="20">
                  <c:v>13.017080000000002</c:v>
                </c:pt>
                <c:pt idx="21">
                  <c:v>12.7502</c:v>
                </c:pt>
                <c:pt idx="22">
                  <c:v>12.626339999999999</c:v>
                </c:pt>
                <c:pt idx="23">
                  <c:v>12.409859999999998</c:v>
                </c:pt>
                <c:pt idx="24">
                  <c:v>12.078019999999999</c:v>
                </c:pt>
                <c:pt idx="25">
                  <c:v>12.2239</c:v>
                </c:pt>
                <c:pt idx="26">
                  <c:v>11.901900000000001</c:v>
                </c:pt>
                <c:pt idx="27">
                  <c:v>11.83968</c:v>
                </c:pt>
                <c:pt idx="28">
                  <c:v>11.868579999999998</c:v>
                </c:pt>
                <c:pt idx="29">
                  <c:v>11.73578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79-4072-B882-B11224DB32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'Particles Remove Wat'!$AB$38</c:f>
              <c:strCache>
                <c:ptCount val="1"/>
                <c:pt idx="0">
                  <c:v>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Remove Wat'!$Y$39:$Y$58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Remove Wat'!$AB$39:$AB$58</c:f>
              <c:numCache>
                <c:formatCode>General</c:formatCode>
                <c:ptCount val="20"/>
                <c:pt idx="0">
                  <c:v>1</c:v>
                </c:pt>
                <c:pt idx="1">
                  <c:v>1.1664288599181674</c:v>
                </c:pt>
                <c:pt idx="2">
                  <c:v>1.374827231006948</c:v>
                </c:pt>
                <c:pt idx="3">
                  <c:v>1.6251951132663416</c:v>
                </c:pt>
                <c:pt idx="4">
                  <c:v>1.9175325066963487</c:v>
                </c:pt>
                <c:pt idx="5">
                  <c:v>2.2518394112969689</c:v>
                </c:pt>
                <c:pt idx="6">
                  <c:v>2.6281158270682017</c:v>
                </c:pt>
                <c:pt idx="7">
                  <c:v>3.0463617540100483</c:v>
                </c:pt>
                <c:pt idx="8">
                  <c:v>3.5065771921225082</c:v>
                </c:pt>
                <c:pt idx="9">
                  <c:v>4.0087621414055814</c:v>
                </c:pt>
                <c:pt idx="10">
                  <c:v>4.5529166018592671</c:v>
                </c:pt>
                <c:pt idx="11">
                  <c:v>4.7436279800484096</c:v>
                </c:pt>
                <c:pt idx="12">
                  <c:v>4.9390026372565092</c:v>
                </c:pt>
                <c:pt idx="13">
                  <c:v>5.1390405734835678</c:v>
                </c:pt>
                <c:pt idx="14">
                  <c:v>5.3437417887295799</c:v>
                </c:pt>
                <c:pt idx="15">
                  <c:v>5.5531062829945519</c:v>
                </c:pt>
                <c:pt idx="16">
                  <c:v>5.7671340562784783</c:v>
                </c:pt>
                <c:pt idx="17">
                  <c:v>5.9858251085813645</c:v>
                </c:pt>
                <c:pt idx="18">
                  <c:v>6.2091794399032061</c:v>
                </c:pt>
                <c:pt idx="19">
                  <c:v>6.4371970502440039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43-4281-99DC-356572A9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scatterChart>
        <c:scatterStyle val="lineMarker"/>
        <c:varyColors val="0"/>
        <c:ser>
          <c:idx val="0"/>
          <c:order val="0"/>
          <c:tx>
            <c:strRef>
              <c:f>'Particles Remove Wat'!$M$1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Wat'!$Y$39:$Y$73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</c:numCache>
            </c:numRef>
          </c:xVal>
          <c:yVal>
            <c:numRef>
              <c:f>'Particles Remove Wat'!$Z$39:$Z$73</c:f>
              <c:numCache>
                <c:formatCode>General</c:formatCode>
                <c:ptCount val="35"/>
                <c:pt idx="0">
                  <c:v>1</c:v>
                </c:pt>
                <c:pt idx="1">
                  <c:v>1.8031656820629258</c:v>
                </c:pt>
                <c:pt idx="2">
                  <c:v>2.352847875802107</c:v>
                </c:pt>
                <c:pt idx="3">
                  <c:v>3.2560857387798392</c:v>
                </c:pt>
                <c:pt idx="4">
                  <c:v>3.70757852886419</c:v>
                </c:pt>
                <c:pt idx="5">
                  <c:v>4.6168945387779701</c:v>
                </c:pt>
                <c:pt idx="6">
                  <c:v>4.6551048725621422</c:v>
                </c:pt>
                <c:pt idx="7">
                  <c:v>6.57343006510298</c:v>
                </c:pt>
                <c:pt idx="8">
                  <c:v>6.9344555246431234</c:v>
                </c:pt>
                <c:pt idx="9">
                  <c:v>7.7325048879794247</c:v>
                </c:pt>
                <c:pt idx="10">
                  <c:v>8.7188266046237821</c:v>
                </c:pt>
                <c:pt idx="11">
                  <c:v>11.880081571441586</c:v>
                </c:pt>
                <c:pt idx="12">
                  <c:v>10.40429721718046</c:v>
                </c:pt>
                <c:pt idx="13">
                  <c:v>10.053095019516878</c:v>
                </c:pt>
                <c:pt idx="14">
                  <c:v>8.5463114150963229</c:v>
                </c:pt>
                <c:pt idx="15">
                  <c:v>10.943597973328099</c:v>
                </c:pt>
                <c:pt idx="16">
                  <c:v>11.772418481117331</c:v>
                </c:pt>
                <c:pt idx="17">
                  <c:v>13.193468678388474</c:v>
                </c:pt>
                <c:pt idx="18">
                  <c:v>18.840994554896035</c:v>
                </c:pt>
                <c:pt idx="19">
                  <c:v>14.805403056826702</c:v>
                </c:pt>
                <c:pt idx="20">
                  <c:v>22.802958716721438</c:v>
                </c:pt>
                <c:pt idx="21">
                  <c:v>22.051995486940857</c:v>
                </c:pt>
                <c:pt idx="22">
                  <c:v>30.793121088740477</c:v>
                </c:pt>
                <c:pt idx="23">
                  <c:v>35.304844530718931</c:v>
                </c:pt>
                <c:pt idx="24">
                  <c:v>33.388082440415708</c:v>
                </c:pt>
                <c:pt idx="25">
                  <c:v>53.42414346482407</c:v>
                </c:pt>
                <c:pt idx="26">
                  <c:v>86.30951456582828</c:v>
                </c:pt>
                <c:pt idx="27">
                  <c:v>87.127517747394819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543-4281-99DC-356572A93AD2}"/>
            </c:ext>
          </c:extLst>
        </c:ser>
        <c:ser>
          <c:idx val="1"/>
          <c:order val="1"/>
          <c:tx>
            <c:strRef>
              <c:f>'Particles Remove Wat'!$AA$38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Remove Wat'!$Y$39:$Y$73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</c:numCache>
            </c:numRef>
          </c:xVal>
          <c:yVal>
            <c:numRef>
              <c:f>'Particles Remove Wat'!$AA$39:$AA$73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1.0659303370602617</c:v>
                </c:pt>
                <c:pt idx="2">
                  <c:v>1.1444062229343144</c:v>
                </c:pt>
                <c:pt idx="3">
                  <c:v>1.2390392775350687</c:v>
                </c:pt>
                <c:pt idx="4">
                  <c:v>1.3548814628857551</c:v>
                </c:pt>
                <c:pt idx="5">
                  <c:v>1.4991858013818384</c:v>
                </c:pt>
                <c:pt idx="6">
                  <c:v>1.6826859371678631</c:v>
                </c:pt>
                <c:pt idx="7">
                  <c:v>1.9218453586519424</c:v>
                </c:pt>
                <c:pt idx="8">
                  <c:v>2.2430234479913995</c:v>
                </c:pt>
                <c:pt idx="9">
                  <c:v>2.6906954435625612</c:v>
                </c:pt>
                <c:pt idx="10">
                  <c:v>3.3449877496043849</c:v>
                </c:pt>
                <c:pt idx="11">
                  <c:v>3.6324762852864976</c:v>
                </c:pt>
                <c:pt idx="12">
                  <c:v>3.9679299451620347</c:v>
                </c:pt>
                <c:pt idx="13">
                  <c:v>4.362982043408465</c:v>
                </c:pt>
                <c:pt idx="14">
                  <c:v>4.8330677447011103</c:v>
                </c:pt>
                <c:pt idx="15">
                  <c:v>5.3990296809000267</c:v>
                </c:pt>
                <c:pt idx="16">
                  <c:v>6.0895777493025589</c:v>
                </c:pt>
                <c:pt idx="17">
                  <c:v>6.9451664050274893</c:v>
                </c:pt>
                <c:pt idx="18">
                  <c:v>8.0243088401813605</c:v>
                </c:pt>
                <c:pt idx="19">
                  <c:v>9.4142546867260197</c:v>
                </c:pt>
                <c:pt idx="20">
                  <c:v>11.249861229069335</c:v>
                </c:pt>
                <c:pt idx="21">
                  <c:v>13.748738930037172</c:v>
                </c:pt>
                <c:pt idx="22">
                  <c:v>17.280981769322405</c:v>
                </c:pt>
                <c:pt idx="23">
                  <c:v>22.518756431413674</c:v>
                </c:pt>
                <c:pt idx="24">
                  <c:v>30.790661347249745</c:v>
                </c:pt>
                <c:pt idx="25">
                  <c:v>45.038318034027746</c:v>
                </c:pt>
                <c:pt idx="26">
                  <c:v>72.912633669062799</c:v>
                </c:pt>
                <c:pt idx="27">
                  <c:v>139.95446190749377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43-4281-99DC-356572A93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Wat'!$L$39:$L$72</c:f>
              <c:numCache>
                <c:formatCode>General</c:formatCode>
                <c:ptCount val="34"/>
                <c:pt idx="0">
                  <c:v>1.0016999999999998</c:v>
                </c:pt>
                <c:pt idx="1">
                  <c:v>1.0017</c:v>
                </c:pt>
                <c:pt idx="2">
                  <c:v>1.0020666666666667</c:v>
                </c:pt>
                <c:pt idx="3">
                  <c:v>1.0013333333333334</c:v>
                </c:pt>
                <c:pt idx="4">
                  <c:v>1.0020666666666667</c:v>
                </c:pt>
                <c:pt idx="5">
                  <c:v>1.0059499999999999</c:v>
                </c:pt>
                <c:pt idx="6">
                  <c:v>1.0024999999999999</c:v>
                </c:pt>
                <c:pt idx="7">
                  <c:v>1.003225</c:v>
                </c:pt>
                <c:pt idx="8">
                  <c:v>1.0042750000000003</c:v>
                </c:pt>
                <c:pt idx="9">
                  <c:v>1.002475</c:v>
                </c:pt>
                <c:pt idx="10">
                  <c:v>1.00576</c:v>
                </c:pt>
                <c:pt idx="11">
                  <c:v>1.0113599999999998</c:v>
                </c:pt>
                <c:pt idx="12">
                  <c:v>1.00346</c:v>
                </c:pt>
                <c:pt idx="13">
                  <c:v>1.0059750000000001</c:v>
                </c:pt>
                <c:pt idx="14">
                  <c:v>1.0082</c:v>
                </c:pt>
                <c:pt idx="15">
                  <c:v>1.0094600000000002</c:v>
                </c:pt>
                <c:pt idx="16">
                  <c:v>1.00664</c:v>
                </c:pt>
                <c:pt idx="17">
                  <c:v>1.01196</c:v>
                </c:pt>
                <c:pt idx="18">
                  <c:v>1.0091800000000002</c:v>
                </c:pt>
                <c:pt idx="19">
                  <c:v>1.00502</c:v>
                </c:pt>
                <c:pt idx="20">
                  <c:v>1.0096599999999998</c:v>
                </c:pt>
                <c:pt idx="21">
                  <c:v>1.0145</c:v>
                </c:pt>
                <c:pt idx="22">
                  <c:v>1.00908</c:v>
                </c:pt>
                <c:pt idx="23">
                  <c:v>1.0102799999999998</c:v>
                </c:pt>
                <c:pt idx="24">
                  <c:v>1.0090800000000002</c:v>
                </c:pt>
                <c:pt idx="25">
                  <c:v>1.0131399999999999</c:v>
                </c:pt>
                <c:pt idx="26">
                  <c:v>1.0174799999999999</c:v>
                </c:pt>
                <c:pt idx="27">
                  <c:v>1.0172800000000002</c:v>
                </c:pt>
                <c:pt idx="28">
                  <c:v>1.0165000000000002</c:v>
                </c:pt>
                <c:pt idx="29">
                  <c:v>1.0191599999999998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FC-4805-83F8-DDAD449FB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Wat'!$T$38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Wat'!$T$39:$T$72</c:f>
              <c:numCache>
                <c:formatCode>General</c:formatCode>
                <c:ptCount val="34"/>
                <c:pt idx="0">
                  <c:v>1.0034666666666665</c:v>
                </c:pt>
                <c:pt idx="1">
                  <c:v>1.0036</c:v>
                </c:pt>
                <c:pt idx="2">
                  <c:v>1.0024</c:v>
                </c:pt>
                <c:pt idx="3">
                  <c:v>0.99830000000000008</c:v>
                </c:pt>
                <c:pt idx="4">
                  <c:v>1.0053000000000001</c:v>
                </c:pt>
                <c:pt idx="5">
                  <c:v>1.000775</c:v>
                </c:pt>
                <c:pt idx="6">
                  <c:v>1.0004</c:v>
                </c:pt>
                <c:pt idx="7">
                  <c:v>1.0030999999999999</c:v>
                </c:pt>
                <c:pt idx="8">
                  <c:v>1.0005500000000001</c:v>
                </c:pt>
                <c:pt idx="9">
                  <c:v>1.000475</c:v>
                </c:pt>
                <c:pt idx="10">
                  <c:v>1.00058</c:v>
                </c:pt>
                <c:pt idx="11">
                  <c:v>1.0027200000000001</c:v>
                </c:pt>
                <c:pt idx="12">
                  <c:v>1.00088</c:v>
                </c:pt>
                <c:pt idx="13">
                  <c:v>0.99790000000000001</c:v>
                </c:pt>
                <c:pt idx="14">
                  <c:v>1.0056750000000001</c:v>
                </c:pt>
                <c:pt idx="15">
                  <c:v>1.0034400000000001</c:v>
                </c:pt>
                <c:pt idx="16">
                  <c:v>0.99970000000000003</c:v>
                </c:pt>
                <c:pt idx="17">
                  <c:v>1.0065</c:v>
                </c:pt>
                <c:pt idx="18">
                  <c:v>0.99480000000000002</c:v>
                </c:pt>
                <c:pt idx="19">
                  <c:v>1.0000000000000002</c:v>
                </c:pt>
                <c:pt idx="20">
                  <c:v>1.0026200000000001</c:v>
                </c:pt>
                <c:pt idx="21">
                  <c:v>1.0042599999999999</c:v>
                </c:pt>
                <c:pt idx="22">
                  <c:v>1.0004</c:v>
                </c:pt>
                <c:pt idx="23">
                  <c:v>1.0019400000000001</c:v>
                </c:pt>
                <c:pt idx="24">
                  <c:v>0.99808000000000008</c:v>
                </c:pt>
                <c:pt idx="25">
                  <c:v>1.0018600000000002</c:v>
                </c:pt>
                <c:pt idx="26">
                  <c:v>1.0029999999999999</c:v>
                </c:pt>
                <c:pt idx="27">
                  <c:v>0.99808000000000008</c:v>
                </c:pt>
                <c:pt idx="28">
                  <c:v>1.0010400000000002</c:v>
                </c:pt>
                <c:pt idx="29">
                  <c:v>1.0049199999999998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B5-4F57-9074-ABB734959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 0.1x Step'!$N$2:$N$35</c:f>
                <c:numCache>
                  <c:formatCode>General</c:formatCode>
                  <c:ptCount val="34"/>
                  <c:pt idx="0">
                    <c:v>5.1031896398233183E-2</c:v>
                  </c:pt>
                  <c:pt idx="1">
                    <c:v>0.17485336485180944</c:v>
                  </c:pt>
                  <c:pt idx="2">
                    <c:v>0.32765206919841072</c:v>
                  </c:pt>
                  <c:pt idx="3">
                    <c:v>7.3128983310312631E-2</c:v>
                  </c:pt>
                  <c:pt idx="4">
                    <c:v>0.58925329396618509</c:v>
                  </c:pt>
                  <c:pt idx="5">
                    <c:v>1.5803410514189633</c:v>
                  </c:pt>
                  <c:pt idx="6">
                    <c:v>1.2521270308691956</c:v>
                  </c:pt>
                  <c:pt idx="7">
                    <c:v>1.4828895887084779</c:v>
                  </c:pt>
                  <c:pt idx="8">
                    <c:v>2.8430065159498588</c:v>
                  </c:pt>
                  <c:pt idx="9">
                    <c:v>5.5203018852716088</c:v>
                  </c:pt>
                  <c:pt idx="10">
                    <c:v>14.117129837494121</c:v>
                  </c:pt>
                  <c:pt idx="11">
                    <c:v>7.7265731216340745</c:v>
                  </c:pt>
                  <c:pt idx="12">
                    <c:v>4.211608203892161</c:v>
                  </c:pt>
                  <c:pt idx="13">
                    <c:v>34.728205806036115</c:v>
                  </c:pt>
                  <c:pt idx="14">
                    <c:v>2.5527280298143795</c:v>
                  </c:pt>
                  <c:pt idx="15">
                    <c:v>10.864800668999473</c:v>
                  </c:pt>
                  <c:pt idx="16">
                    <c:v>18.32672802164527</c:v>
                  </c:pt>
                  <c:pt idx="17">
                    <c:v>11.377549052812681</c:v>
                  </c:pt>
                  <c:pt idx="18">
                    <c:v>16.670404768933075</c:v>
                  </c:pt>
                  <c:pt idx="19">
                    <c:v>9.0624769972379493</c:v>
                  </c:pt>
                  <c:pt idx="20">
                    <c:v>5.7149396155070322</c:v>
                  </c:pt>
                  <c:pt idx="21">
                    <c:v>28.270058966579651</c:v>
                  </c:pt>
                  <c:pt idx="22">
                    <c:v>75.432515759570151</c:v>
                  </c:pt>
                  <c:pt idx="23">
                    <c:v>77.870139474967715</c:v>
                  </c:pt>
                  <c:pt idx="24">
                    <c:v>47.281900168011688</c:v>
                  </c:pt>
                  <c:pt idx="25">
                    <c:v>53.167587020214846</c:v>
                  </c:pt>
                  <c:pt idx="26">
                    <c:v>46.921201768205201</c:v>
                  </c:pt>
                  <c:pt idx="27">
                    <c:v>32.477496990723061</c:v>
                  </c:pt>
                  <c:pt idx="28">
                    <c:v>103.23475649908313</c:v>
                  </c:pt>
                  <c:pt idx="29">
                    <c:v>109.55640277944195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plus>
            <c:minus>
              <c:numRef>
                <c:f>'Particles Remove Wat 0.1x Step'!$N$2:$N$35</c:f>
                <c:numCache>
                  <c:formatCode>General</c:formatCode>
                  <c:ptCount val="34"/>
                  <c:pt idx="0">
                    <c:v>5.1031896398233183E-2</c:v>
                  </c:pt>
                  <c:pt idx="1">
                    <c:v>0.17485336485180944</c:v>
                  </c:pt>
                  <c:pt idx="2">
                    <c:v>0.32765206919841072</c:v>
                  </c:pt>
                  <c:pt idx="3">
                    <c:v>7.3128983310312631E-2</c:v>
                  </c:pt>
                  <c:pt idx="4">
                    <c:v>0.58925329396618509</c:v>
                  </c:pt>
                  <c:pt idx="5">
                    <c:v>1.5803410514189633</c:v>
                  </c:pt>
                  <c:pt idx="6">
                    <c:v>1.2521270308691956</c:v>
                  </c:pt>
                  <c:pt idx="7">
                    <c:v>1.4828895887084779</c:v>
                  </c:pt>
                  <c:pt idx="8">
                    <c:v>2.8430065159498588</c:v>
                  </c:pt>
                  <c:pt idx="9">
                    <c:v>5.5203018852716088</c:v>
                  </c:pt>
                  <c:pt idx="10">
                    <c:v>14.117129837494121</c:v>
                  </c:pt>
                  <c:pt idx="11">
                    <c:v>7.7265731216340745</c:v>
                  </c:pt>
                  <c:pt idx="12">
                    <c:v>4.211608203892161</c:v>
                  </c:pt>
                  <c:pt idx="13">
                    <c:v>34.728205806036115</c:v>
                  </c:pt>
                  <c:pt idx="14">
                    <c:v>2.5527280298143795</c:v>
                  </c:pt>
                  <c:pt idx="15">
                    <c:v>10.864800668999473</c:v>
                  </c:pt>
                  <c:pt idx="16">
                    <c:v>18.32672802164527</c:v>
                  </c:pt>
                  <c:pt idx="17">
                    <c:v>11.377549052812681</c:v>
                  </c:pt>
                  <c:pt idx="18">
                    <c:v>16.670404768933075</c:v>
                  </c:pt>
                  <c:pt idx="19">
                    <c:v>9.0624769972379493</c:v>
                  </c:pt>
                  <c:pt idx="20">
                    <c:v>5.7149396155070322</c:v>
                  </c:pt>
                  <c:pt idx="21">
                    <c:v>28.270058966579651</c:v>
                  </c:pt>
                  <c:pt idx="22">
                    <c:v>75.432515759570151</c:v>
                  </c:pt>
                  <c:pt idx="23">
                    <c:v>77.870139474967715</c:v>
                  </c:pt>
                  <c:pt idx="24">
                    <c:v>47.281900168011688</c:v>
                  </c:pt>
                  <c:pt idx="25">
                    <c:v>53.167587020214846</c:v>
                  </c:pt>
                  <c:pt idx="26">
                    <c:v>46.921201768205201</c:v>
                  </c:pt>
                  <c:pt idx="27">
                    <c:v>32.477496990723061</c:v>
                  </c:pt>
                  <c:pt idx="28">
                    <c:v>103.23475649908313</c:v>
                  </c:pt>
                  <c:pt idx="29">
                    <c:v>109.55640277944195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 0.1x Step'!$E$2:$E$35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Step'!$M$2:$M$31</c:f>
              <c:numCache>
                <c:formatCode>General</c:formatCode>
                <c:ptCount val="30"/>
                <c:pt idx="0">
                  <c:v>1</c:v>
                </c:pt>
                <c:pt idx="1">
                  <c:v>1.7209360620221659</c:v>
                </c:pt>
                <c:pt idx="2">
                  <c:v>2.7538235662745518</c:v>
                </c:pt>
                <c:pt idx="3">
                  <c:v>3.0934808687400404</c:v>
                </c:pt>
                <c:pt idx="4">
                  <c:v>4.3929132871389944</c:v>
                </c:pt>
                <c:pt idx="5">
                  <c:v>5.1153032174893909</c:v>
                </c:pt>
                <c:pt idx="6">
                  <c:v>5.9682202049500761</c:v>
                </c:pt>
                <c:pt idx="7">
                  <c:v>8.9541172047053745</c:v>
                </c:pt>
                <c:pt idx="8">
                  <c:v>8.7835753463083304</c:v>
                </c:pt>
                <c:pt idx="9">
                  <c:v>10.522671632259641</c:v>
                </c:pt>
                <c:pt idx="10">
                  <c:v>13.782105960502049</c:v>
                </c:pt>
                <c:pt idx="11">
                  <c:v>19.263832339617913</c:v>
                </c:pt>
                <c:pt idx="12">
                  <c:v>16.285260783155177</c:v>
                </c:pt>
                <c:pt idx="13">
                  <c:v>29.005869187660018</c:v>
                </c:pt>
                <c:pt idx="14">
                  <c:v>19.930772949454798</c:v>
                </c:pt>
                <c:pt idx="15">
                  <c:v>25.549671447243558</c:v>
                </c:pt>
                <c:pt idx="16">
                  <c:v>33.32206943474602</c:v>
                </c:pt>
                <c:pt idx="17">
                  <c:v>32.845795061861018</c:v>
                </c:pt>
                <c:pt idx="18">
                  <c:v>31.553218384630529</c:v>
                </c:pt>
                <c:pt idx="19">
                  <c:v>38.422925283343176</c:v>
                </c:pt>
                <c:pt idx="20">
                  <c:v>45.402014288016325</c:v>
                </c:pt>
                <c:pt idx="21">
                  <c:v>52.493142468353298</c:v>
                </c:pt>
                <c:pt idx="22">
                  <c:v>84.594574850942678</c:v>
                </c:pt>
                <c:pt idx="23">
                  <c:v>103.11329788186424</c:v>
                </c:pt>
                <c:pt idx="24">
                  <c:v>86.310402678555434</c:v>
                </c:pt>
                <c:pt idx="25">
                  <c:v>113.4881509731249</c:v>
                </c:pt>
                <c:pt idx="26">
                  <c:v>87.683920431147158</c:v>
                </c:pt>
                <c:pt idx="27">
                  <c:v>98.537256629245661</c:v>
                </c:pt>
                <c:pt idx="28">
                  <c:v>171.81399366170703</c:v>
                </c:pt>
                <c:pt idx="29">
                  <c:v>213.77657409894184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9-4EF7-86F5-EEB446F60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Step'!$T$1</c:f>
              <c:strCache>
                <c:ptCount val="1"/>
                <c:pt idx="0">
                  <c:v>P_avg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Remove Wat 0.1x Step'!$U$2:$U$9</c:f>
                <c:numCache>
                  <c:formatCode>General</c:formatCode>
                  <c:ptCount val="8"/>
                  <c:pt idx="0">
                    <c:v>7.4953318805775198E-3</c:v>
                  </c:pt>
                  <c:pt idx="1">
                    <c:v>4.5254833995934055E-3</c:v>
                  </c:pt>
                  <c:pt idx="2">
                    <c:v>1.9798989873224919E-2</c:v>
                  </c:pt>
                  <c:pt idx="3">
                    <c:v>2.1566756826189679E-2</c:v>
                  </c:pt>
                  <c:pt idx="4">
                    <c:v>9.1216774773053028E-3</c:v>
                  </c:pt>
                  <c:pt idx="5">
                    <c:v>2.8759404259011863E-2</c:v>
                  </c:pt>
                  <c:pt idx="6">
                    <c:v>1.1747765745025949E-2</c:v>
                  </c:pt>
                  <c:pt idx="7">
                    <c:v>6.9286530677565142E-2</c:v>
                  </c:pt>
                </c:numCache>
              </c:numRef>
            </c:plus>
            <c:minus>
              <c:numRef>
                <c:f>'Particles Remove Wat 0.1x Step'!$U$2:$U$9</c:f>
                <c:numCache>
                  <c:formatCode>General</c:formatCode>
                  <c:ptCount val="8"/>
                  <c:pt idx="0">
                    <c:v>7.4953318805775198E-3</c:v>
                  </c:pt>
                  <c:pt idx="1">
                    <c:v>4.5254833995934055E-3</c:v>
                  </c:pt>
                  <c:pt idx="2">
                    <c:v>1.9798989873224919E-2</c:v>
                  </c:pt>
                  <c:pt idx="3">
                    <c:v>2.1566756826189679E-2</c:v>
                  </c:pt>
                  <c:pt idx="4">
                    <c:v>9.1216774773053028E-3</c:v>
                  </c:pt>
                  <c:pt idx="5">
                    <c:v>2.8759404259011863E-2</c:v>
                  </c:pt>
                  <c:pt idx="6">
                    <c:v>1.1747765745025949E-2</c:v>
                  </c:pt>
                  <c:pt idx="7">
                    <c:v>6.9286530677565142E-2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Remove Wat 0.1x Step'!$E$2:$E$35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Step'!$T$2:$T$29</c:f>
              <c:numCache>
                <c:formatCode>General</c:formatCode>
                <c:ptCount val="28"/>
                <c:pt idx="0">
                  <c:v>23.080399999999997</c:v>
                </c:pt>
                <c:pt idx="1">
                  <c:v>22.449300000000001</c:v>
                </c:pt>
                <c:pt idx="2">
                  <c:v>21.799700000000001</c:v>
                </c:pt>
                <c:pt idx="3">
                  <c:v>21.135150000000003</c:v>
                </c:pt>
                <c:pt idx="4">
                  <c:v>20.449849999999998</c:v>
                </c:pt>
                <c:pt idx="5">
                  <c:v>19.775533333333332</c:v>
                </c:pt>
                <c:pt idx="6">
                  <c:v>18.989800000000002</c:v>
                </c:pt>
                <c:pt idx="7">
                  <c:v>18.266533333333332</c:v>
                </c:pt>
                <c:pt idx="8">
                  <c:v>17.510966666666665</c:v>
                </c:pt>
                <c:pt idx="9">
                  <c:v>16.738066666666665</c:v>
                </c:pt>
                <c:pt idx="10">
                  <c:v>15.916025000000001</c:v>
                </c:pt>
                <c:pt idx="11">
                  <c:v>15.710875000000001</c:v>
                </c:pt>
                <c:pt idx="12">
                  <c:v>15.318875</c:v>
                </c:pt>
                <c:pt idx="13">
                  <c:v>15.208475</c:v>
                </c:pt>
                <c:pt idx="14">
                  <c:v>14.841999999999999</c:v>
                </c:pt>
                <c:pt idx="15">
                  <c:v>14.663650000000001</c:v>
                </c:pt>
                <c:pt idx="16">
                  <c:v>14.428925</c:v>
                </c:pt>
                <c:pt idx="17">
                  <c:v>14.004825</c:v>
                </c:pt>
                <c:pt idx="18">
                  <c:v>13.882524999999999</c:v>
                </c:pt>
                <c:pt idx="19">
                  <c:v>13.651975</c:v>
                </c:pt>
                <c:pt idx="20">
                  <c:v>13.499575</c:v>
                </c:pt>
                <c:pt idx="21">
                  <c:v>13.230975000000001</c:v>
                </c:pt>
                <c:pt idx="22">
                  <c:v>13.177350000000001</c:v>
                </c:pt>
                <c:pt idx="23">
                  <c:v>13.106875</c:v>
                </c:pt>
                <c:pt idx="24">
                  <c:v>12.75515</c:v>
                </c:pt>
                <c:pt idx="25">
                  <c:v>12.81298</c:v>
                </c:pt>
                <c:pt idx="26">
                  <c:v>12.564080000000001</c:v>
                </c:pt>
                <c:pt idx="27">
                  <c:v>12.626380000000001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7-4DC1-B389-C612A064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'Particles Remove Wat 0.1x Step'!$AC$38</c:f>
              <c:strCache>
                <c:ptCount val="1"/>
                <c:pt idx="0">
                  <c:v>Quad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Remove Wat 0.1x Step'!$Z$39:$Z$58</c:f>
              <c:numCache>
                <c:formatCode>General</c:formatCode>
                <c:ptCount val="20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</c:numCache>
            </c:numRef>
          </c:xVal>
          <c:yVal>
            <c:numRef>
              <c:f>'Particles Remove Wat 0.1x Step'!$AC$39:$AC$58</c:f>
              <c:numCache>
                <c:formatCode>General</c:formatCode>
                <c:ptCount val="20"/>
                <c:pt idx="0">
                  <c:v>1</c:v>
                </c:pt>
                <c:pt idx="1">
                  <c:v>1.1664288599181674</c:v>
                </c:pt>
                <c:pt idx="2">
                  <c:v>1.374827231006948</c:v>
                </c:pt>
                <c:pt idx="3">
                  <c:v>1.6251951132663416</c:v>
                </c:pt>
                <c:pt idx="4">
                  <c:v>1.9175325066963487</c:v>
                </c:pt>
                <c:pt idx="5">
                  <c:v>2.2518394112969689</c:v>
                </c:pt>
                <c:pt idx="6">
                  <c:v>2.6281158270682017</c:v>
                </c:pt>
                <c:pt idx="7">
                  <c:v>3.0463617540100483</c:v>
                </c:pt>
                <c:pt idx="8">
                  <c:v>3.5065771921225082</c:v>
                </c:pt>
                <c:pt idx="9">
                  <c:v>4.0087621414055814</c:v>
                </c:pt>
                <c:pt idx="10">
                  <c:v>4.5529166018592671</c:v>
                </c:pt>
                <c:pt idx="11">
                  <c:v>4.7436279800484096</c:v>
                </c:pt>
                <c:pt idx="12">
                  <c:v>4.9390026372565092</c:v>
                </c:pt>
                <c:pt idx="13">
                  <c:v>5.1390405734835678</c:v>
                </c:pt>
                <c:pt idx="14">
                  <c:v>5.3437417887295799</c:v>
                </c:pt>
                <c:pt idx="15">
                  <c:v>5.5531062829945519</c:v>
                </c:pt>
                <c:pt idx="16">
                  <c:v>5.7671340562784783</c:v>
                </c:pt>
                <c:pt idx="17">
                  <c:v>5.9858251085813645</c:v>
                </c:pt>
                <c:pt idx="18">
                  <c:v>6.2091794399032061</c:v>
                </c:pt>
                <c:pt idx="19">
                  <c:v>6.4371970502440039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50-4B84-BDBF-08F2F8D7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scatterChart>
        <c:scatterStyle val="lineMarker"/>
        <c:varyColors val="0"/>
        <c:ser>
          <c:idx val="0"/>
          <c:order val="0"/>
          <c:tx>
            <c:strRef>
              <c:f>'Particles Remove Wat 0.1x Step'!$M$1</c:f>
              <c:strCache>
                <c:ptCount val="1"/>
                <c:pt idx="0">
                  <c:v>V_norm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Step'!$Z$39:$Z$73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</c:numCache>
            </c:numRef>
          </c:xVal>
          <c:yVal>
            <c:numRef>
              <c:f>'Particles Remove Wat 0.1x Step'!$AA$39:$AA$73</c:f>
              <c:numCache>
                <c:formatCode>General</c:formatCode>
                <c:ptCount val="35"/>
                <c:pt idx="0">
                  <c:v>1</c:v>
                </c:pt>
                <c:pt idx="1">
                  <c:v>1.7209360620221659</c:v>
                </c:pt>
                <c:pt idx="2">
                  <c:v>2.7538235662745518</c:v>
                </c:pt>
                <c:pt idx="3">
                  <c:v>3.0934808687400404</c:v>
                </c:pt>
                <c:pt idx="4">
                  <c:v>4.3929132871389944</c:v>
                </c:pt>
                <c:pt idx="5">
                  <c:v>5.1153032174893909</c:v>
                </c:pt>
                <c:pt idx="6">
                  <c:v>5.9682202049500761</c:v>
                </c:pt>
                <c:pt idx="7">
                  <c:v>8.9541172047053745</c:v>
                </c:pt>
                <c:pt idx="8">
                  <c:v>8.7835753463083304</c:v>
                </c:pt>
                <c:pt idx="9">
                  <c:v>10.522671632259641</c:v>
                </c:pt>
                <c:pt idx="10">
                  <c:v>13.782105960502049</c:v>
                </c:pt>
                <c:pt idx="11">
                  <c:v>19.263832339617913</c:v>
                </c:pt>
                <c:pt idx="12">
                  <c:v>16.285260783155177</c:v>
                </c:pt>
                <c:pt idx="13">
                  <c:v>29.005869187660018</c:v>
                </c:pt>
                <c:pt idx="14">
                  <c:v>19.930772949454798</c:v>
                </c:pt>
                <c:pt idx="15">
                  <c:v>25.549671447243558</c:v>
                </c:pt>
                <c:pt idx="16">
                  <c:v>33.32206943474602</c:v>
                </c:pt>
                <c:pt idx="17">
                  <c:v>32.845795061861018</c:v>
                </c:pt>
                <c:pt idx="18">
                  <c:v>31.553218384630529</c:v>
                </c:pt>
                <c:pt idx="19">
                  <c:v>38.422925283343176</c:v>
                </c:pt>
                <c:pt idx="20">
                  <c:v>45.402014288016325</c:v>
                </c:pt>
                <c:pt idx="21">
                  <c:v>52.493142468353298</c:v>
                </c:pt>
                <c:pt idx="22">
                  <c:v>84.594574850942678</c:v>
                </c:pt>
                <c:pt idx="23">
                  <c:v>103.11329788186424</c:v>
                </c:pt>
                <c:pt idx="24">
                  <c:v>86.310402678555434</c:v>
                </c:pt>
                <c:pt idx="25">
                  <c:v>113.4881509731249</c:v>
                </c:pt>
                <c:pt idx="26">
                  <c:v>87.683920431147158</c:v>
                </c:pt>
                <c:pt idx="27">
                  <c:v>98.537256629245661</c:v>
                </c:pt>
                <c:pt idx="28">
                  <c:v>171.81399366170703</c:v>
                </c:pt>
                <c:pt idx="29">
                  <c:v>213.77657409894184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0-4B84-BDBF-08F2F8D77DB4}"/>
            </c:ext>
          </c:extLst>
        </c:ser>
        <c:ser>
          <c:idx val="1"/>
          <c:order val="1"/>
          <c:tx>
            <c:strRef>
              <c:f>'Particles Remove Wat 0.1x Step'!$AB$38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Remove Wat 0.1x Step'!$Z$39:$Z$73</c:f>
              <c:numCache>
                <c:formatCode>General</c:formatCode>
                <c:ptCount val="35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</c:numCache>
            </c:numRef>
          </c:xVal>
          <c:yVal>
            <c:numRef>
              <c:f>'Particles Remove Wat 0.1x Step'!$AB$39:$AB$73</c:f>
              <c:numCache>
                <c:formatCode>General</c:formatCode>
                <c:ptCount val="35"/>
                <c:pt idx="0">
                  <c:v>1</c:v>
                </c:pt>
                <c:pt idx="1">
                  <c:v>1.0641542223008673</c:v>
                </c:pt>
                <c:pt idx="2">
                  <c:v>1.1406644568314936</c:v>
                </c:pt>
                <c:pt idx="3">
                  <c:v>1.2330541399593167</c:v>
                </c:pt>
                <c:pt idx="4">
                  <c:v>1.3462220178267004</c:v>
                </c:pt>
                <c:pt idx="5">
                  <c:v>1.4871471140256687</c:v>
                </c:pt>
                <c:pt idx="6">
                  <c:v>1.6660570421975707</c:v>
                </c:pt>
                <c:pt idx="7">
                  <c:v>1.8984449645076611</c:v>
                </c:pt>
                <c:pt idx="8">
                  <c:v>2.2087234913616691</c:v>
                </c:pt>
                <c:pt idx="9">
                  <c:v>2.6372371828549643</c:v>
                </c:pt>
                <c:pt idx="10">
                  <c:v>3.2547032364445414</c:v>
                </c:pt>
                <c:pt idx="11">
                  <c:v>3.5226798307383134</c:v>
                </c:pt>
                <c:pt idx="12">
                  <c:v>3.8328396809773393</c:v>
                </c:pt>
                <c:pt idx="13">
                  <c:v>4.194690234058327</c:v>
                </c:pt>
                <c:pt idx="14">
                  <c:v>4.6205979240218911</c:v>
                </c:pt>
                <c:pt idx="15">
                  <c:v>5.1268898337224451</c:v>
                </c:pt>
                <c:pt idx="16">
                  <c:v>5.7354856552558662</c:v>
                </c:pt>
                <c:pt idx="17">
                  <c:v>6.4763735735278996</c:v>
                </c:pt>
                <c:pt idx="18">
                  <c:v>7.3914691509128039</c:v>
                </c:pt>
                <c:pt idx="19">
                  <c:v>8.5408174950994713</c:v>
                </c:pt>
                <c:pt idx="20">
                  <c:v>10.012920660430149</c:v>
                </c:pt>
                <c:pt idx="21">
                  <c:v>11.942657069256455</c:v>
                </c:pt>
                <c:pt idx="22">
                  <c:v>14.54392173907385</c:v>
                </c:pt>
                <c:pt idx="23">
                  <c:v>18.172644597879472</c:v>
                </c:pt>
                <c:pt idx="24">
                  <c:v>23.457433510626299</c:v>
                </c:pt>
                <c:pt idx="25">
                  <c:v>31.595671506272485</c:v>
                </c:pt>
                <c:pt idx="26">
                  <c:v>45.106743368851269</c:v>
                </c:pt>
                <c:pt idx="27">
                  <c:v>70.072502949490556</c:v>
                </c:pt>
                <c:pt idx="28">
                  <c:v>124.49668706583786</c:v>
                </c:pt>
                <c:pt idx="29">
                  <c:v>283.37982938993065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50-4B84-BDBF-08F2F8D77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Translational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Step'!$L$38</c:f>
              <c:strCache>
                <c:ptCount val="1"/>
                <c:pt idx="0">
                  <c:v>Trans_avg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Step'!$L$39:$L$72</c:f>
              <c:numCache>
                <c:formatCode>General</c:formatCode>
                <c:ptCount val="34"/>
                <c:pt idx="0">
                  <c:v>0.99615000000000009</c:v>
                </c:pt>
                <c:pt idx="1">
                  <c:v>1.0040499999999999</c:v>
                </c:pt>
                <c:pt idx="2">
                  <c:v>1.0063</c:v>
                </c:pt>
                <c:pt idx="3">
                  <c:v>1.008</c:v>
                </c:pt>
                <c:pt idx="4">
                  <c:v>1.0143</c:v>
                </c:pt>
                <c:pt idx="5">
                  <c:v>1.0244333333333333</c:v>
                </c:pt>
                <c:pt idx="6">
                  <c:v>1.0229666666666668</c:v>
                </c:pt>
                <c:pt idx="7">
                  <c:v>1.0317666666666667</c:v>
                </c:pt>
                <c:pt idx="8">
                  <c:v>1.0247666666666666</c:v>
                </c:pt>
                <c:pt idx="9">
                  <c:v>1.0237333333333332</c:v>
                </c:pt>
                <c:pt idx="10">
                  <c:v>1.0265</c:v>
                </c:pt>
                <c:pt idx="11">
                  <c:v>1.0374000000000001</c:v>
                </c:pt>
                <c:pt idx="12">
                  <c:v>1.0301999999999998</c:v>
                </c:pt>
                <c:pt idx="13">
                  <c:v>1.0381</c:v>
                </c:pt>
                <c:pt idx="14">
                  <c:v>1.0306500000000001</c:v>
                </c:pt>
                <c:pt idx="15">
                  <c:v>1.032775</c:v>
                </c:pt>
                <c:pt idx="16">
                  <c:v>1.0327500000000001</c:v>
                </c:pt>
                <c:pt idx="17">
                  <c:v>1.0336750000000001</c:v>
                </c:pt>
                <c:pt idx="18">
                  <c:v>1.0308999999999999</c:v>
                </c:pt>
                <c:pt idx="19">
                  <c:v>1.028575</c:v>
                </c:pt>
                <c:pt idx="20">
                  <c:v>1.0290750000000002</c:v>
                </c:pt>
                <c:pt idx="21">
                  <c:v>1.0307499999999998</c:v>
                </c:pt>
                <c:pt idx="22">
                  <c:v>1.0318749999999999</c:v>
                </c:pt>
                <c:pt idx="23">
                  <c:v>1.0342</c:v>
                </c:pt>
                <c:pt idx="24">
                  <c:v>1.0326250000000001</c:v>
                </c:pt>
                <c:pt idx="25">
                  <c:v>1.0322200000000001</c:v>
                </c:pt>
                <c:pt idx="26">
                  <c:v>1.03464</c:v>
                </c:pt>
                <c:pt idx="27">
                  <c:v>1.03562</c:v>
                </c:pt>
                <c:pt idx="28">
                  <c:v>1.0464199999999999</c:v>
                </c:pt>
                <c:pt idx="29">
                  <c:v>1.04714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2A-4B4E-9759-3B9FC3BA68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Particles!$S$1</c:f>
              <c:strCache>
                <c:ptCount val="1"/>
                <c:pt idx="0">
                  <c:v>P_avg_1k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Particles!$T$2:$T$10</c:f>
                <c:numCache>
                  <c:formatCode>General</c:formatCode>
                  <c:ptCount val="9"/>
                  <c:pt idx="0">
                    <c:v>1.0968135666556892E-2</c:v>
                  </c:pt>
                  <c:pt idx="1">
                    <c:v>8.8600225733344758E-3</c:v>
                  </c:pt>
                  <c:pt idx="2">
                    <c:v>1.6858232410309364E-2</c:v>
                  </c:pt>
                  <c:pt idx="3">
                    <c:v>1.6053037095826349E-2</c:v>
                  </c:pt>
                  <c:pt idx="4">
                    <c:v>1.6084153692376677E-2</c:v>
                  </c:pt>
                  <c:pt idx="5">
                    <c:v>1.818790807102259E-2</c:v>
                  </c:pt>
                  <c:pt idx="6">
                    <c:v>3.4098387058627687E-2</c:v>
                  </c:pt>
                  <c:pt idx="7">
                    <c:v>8.6023252670420925E-3</c:v>
                  </c:pt>
                  <c:pt idx="8">
                    <c:v>2.0129580224137349E-2</c:v>
                  </c:pt>
                </c:numCache>
              </c:numRef>
            </c:plus>
            <c:minus>
              <c:numRef>
                <c:f>Particles!$T$2:$T$10</c:f>
                <c:numCache>
                  <c:formatCode>General</c:formatCode>
                  <c:ptCount val="9"/>
                  <c:pt idx="0">
                    <c:v>1.0968135666556892E-2</c:v>
                  </c:pt>
                  <c:pt idx="1">
                    <c:v>8.8600225733344758E-3</c:v>
                  </c:pt>
                  <c:pt idx="2">
                    <c:v>1.6858232410309364E-2</c:v>
                  </c:pt>
                  <c:pt idx="3">
                    <c:v>1.6053037095826349E-2</c:v>
                  </c:pt>
                  <c:pt idx="4">
                    <c:v>1.6084153692376677E-2</c:v>
                  </c:pt>
                  <c:pt idx="5">
                    <c:v>1.818790807102259E-2</c:v>
                  </c:pt>
                  <c:pt idx="6">
                    <c:v>3.4098387058627687E-2</c:v>
                  </c:pt>
                  <c:pt idx="7">
                    <c:v>8.6023252670420925E-3</c:v>
                  </c:pt>
                  <c:pt idx="8">
                    <c:v>2.0129580224137349E-2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Particles!$S$3:$S$36</c:f>
              <c:numCache>
                <c:formatCode>General</c:formatCode>
                <c:ptCount val="34"/>
                <c:pt idx="0">
                  <c:v>23.51</c:v>
                </c:pt>
                <c:pt idx="1">
                  <c:v>24.302199999999999</c:v>
                </c:pt>
                <c:pt idx="2">
                  <c:v>25.568800000000003</c:v>
                </c:pt>
                <c:pt idx="3">
                  <c:v>26.906799999999997</c:v>
                </c:pt>
                <c:pt idx="4">
                  <c:v>28.370599999999996</c:v>
                </c:pt>
                <c:pt idx="5">
                  <c:v>29.914800000000003</c:v>
                </c:pt>
                <c:pt idx="6">
                  <c:v>31.576999999999998</c:v>
                </c:pt>
                <c:pt idx="7">
                  <c:v>33.355200000000004</c:v>
                </c:pt>
                <c:pt idx="8">
                  <c:v>35.297800000000002</c:v>
                </c:pt>
                <c:pt idx="9">
                  <c:v>37.354599999999998</c:v>
                </c:pt>
                <c:pt idx="10">
                  <c:v>39.611800000000002</c:v>
                </c:pt>
                <c:pt idx="11">
                  <c:v>40.376200000000004</c:v>
                </c:pt>
                <c:pt idx="12">
                  <c:v>41.212399999999995</c:v>
                </c:pt>
                <c:pt idx="13">
                  <c:v>42.029199999999996</c:v>
                </c:pt>
                <c:pt idx="14">
                  <c:v>42.899399999999993</c:v>
                </c:pt>
                <c:pt idx="15">
                  <c:v>43.754999999999995</c:v>
                </c:pt>
                <c:pt idx="16">
                  <c:v>44.742999999999995</c:v>
                </c:pt>
                <c:pt idx="17">
                  <c:v>45.697599999999994</c:v>
                </c:pt>
                <c:pt idx="18">
                  <c:v>46.659000000000006</c:v>
                </c:pt>
                <c:pt idx="19">
                  <c:v>47.637999999999998</c:v>
                </c:pt>
                <c:pt idx="20">
                  <c:v>48.694800000000001</c:v>
                </c:pt>
                <c:pt idx="21">
                  <c:v>49.833199999999998</c:v>
                </c:pt>
                <c:pt idx="22">
                  <c:v>51.132800000000003</c:v>
                </c:pt>
                <c:pt idx="23">
                  <c:v>52.220399999999998</c:v>
                </c:pt>
                <c:pt idx="24">
                  <c:v>53.463800000000006</c:v>
                </c:pt>
                <c:pt idx="25">
                  <c:v>54.835399999999993</c:v>
                </c:pt>
                <c:pt idx="26">
                  <c:v>56.199400000000004</c:v>
                </c:pt>
                <c:pt idx="27">
                  <c:v>57.643599999999992</c:v>
                </c:pt>
                <c:pt idx="28">
                  <c:v>59.271400000000007</c:v>
                </c:pt>
                <c:pt idx="29">
                  <c:v>61.294200000000004</c:v>
                </c:pt>
                <c:pt idx="30">
                  <c:v>62.75</c:v>
                </c:pt>
                <c:pt idx="31">
                  <c:v>64.951999999999998</c:v>
                </c:pt>
                <c:pt idx="32">
                  <c:v>66.788000000000011</c:v>
                </c:pt>
                <c:pt idx="33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AD-4358-B737-C2FB4DFD1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Rotational</a:t>
            </a:r>
            <a:r>
              <a:rPr lang="en-US" baseline="0"/>
              <a:t> Temp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Remove Wat 0.1x Step'!$T$38</c:f>
              <c:strCache>
                <c:ptCount val="1"/>
                <c:pt idx="0">
                  <c:v>Rot_avg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Remove Wat 0.1x Step'!$E$39:$E$72</c:f>
              <c:numCache>
                <c:formatCode>General</c:formatCode>
                <c:ptCount val="34"/>
                <c:pt idx="0">
                  <c:v>0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Remove Wat 0.1x Step'!$T$39:$T$72</c:f>
              <c:numCache>
                <c:formatCode>General</c:formatCode>
                <c:ptCount val="34"/>
                <c:pt idx="0">
                  <c:v>0.99930000000000008</c:v>
                </c:pt>
                <c:pt idx="1">
                  <c:v>1.0030000000000001</c:v>
                </c:pt>
                <c:pt idx="2">
                  <c:v>1.0018</c:v>
                </c:pt>
                <c:pt idx="3">
                  <c:v>0.99229999999999996</c:v>
                </c:pt>
                <c:pt idx="4">
                  <c:v>1.0000499999999999</c:v>
                </c:pt>
                <c:pt idx="5">
                  <c:v>1.0024666666666666</c:v>
                </c:pt>
                <c:pt idx="6">
                  <c:v>0.99860000000000004</c:v>
                </c:pt>
                <c:pt idx="7">
                  <c:v>0.99180000000000001</c:v>
                </c:pt>
                <c:pt idx="8">
                  <c:v>1.0026999999999999</c:v>
                </c:pt>
                <c:pt idx="9">
                  <c:v>1.0001666666666666</c:v>
                </c:pt>
                <c:pt idx="10">
                  <c:v>1.0033250000000002</c:v>
                </c:pt>
                <c:pt idx="11">
                  <c:v>1.00325</c:v>
                </c:pt>
                <c:pt idx="12">
                  <c:v>1.0059999999999998</c:v>
                </c:pt>
                <c:pt idx="13">
                  <c:v>0.99772499999999997</c:v>
                </c:pt>
                <c:pt idx="14">
                  <c:v>1.0098750000000001</c:v>
                </c:pt>
                <c:pt idx="15">
                  <c:v>1.0109499999999998</c:v>
                </c:pt>
                <c:pt idx="16">
                  <c:v>1.0027499999999998</c:v>
                </c:pt>
                <c:pt idx="17">
                  <c:v>1.0014500000000002</c:v>
                </c:pt>
                <c:pt idx="18">
                  <c:v>1.006875</c:v>
                </c:pt>
                <c:pt idx="19">
                  <c:v>1.0079500000000001</c:v>
                </c:pt>
                <c:pt idx="20">
                  <c:v>1.0004999999999999</c:v>
                </c:pt>
                <c:pt idx="21">
                  <c:v>1.006375</c:v>
                </c:pt>
                <c:pt idx="22">
                  <c:v>0.99907499999999994</c:v>
                </c:pt>
                <c:pt idx="23">
                  <c:v>1.0033999999999998</c:v>
                </c:pt>
                <c:pt idx="24">
                  <c:v>1.00505</c:v>
                </c:pt>
                <c:pt idx="25">
                  <c:v>1.0030999999999999</c:v>
                </c:pt>
                <c:pt idx="26">
                  <c:v>1.0104</c:v>
                </c:pt>
                <c:pt idx="27">
                  <c:v>1.0020200000000001</c:v>
                </c:pt>
                <c:pt idx="28">
                  <c:v>1.0080800000000001</c:v>
                </c:pt>
                <c:pt idx="29">
                  <c:v>1.0007000000000001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7-4B25-838F-603A23DFB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Particles!$D$39:$D$73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Particles!$E$39:$E$73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3-4941-95BC-9A496E1452FD}"/>
            </c:ext>
          </c:extLst>
        </c:ser>
        <c:ser>
          <c:idx val="1"/>
          <c:order val="1"/>
          <c:tx>
            <c:strRef>
              <c:f>Particles!$F$38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Particles!$D$39:$D$73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Particles!$F$39:$F$73</c:f>
              <c:numCache>
                <c:formatCode>General</c:formatCode>
                <c:ptCount val="35"/>
                <c:pt idx="0">
                  <c:v>1</c:v>
                </c:pt>
                <c:pt idx="1">
                  <c:v>1.0297207255751286</c:v>
                </c:pt>
                <c:pt idx="2">
                  <c:v>1.0946569983131924</c:v>
                </c:pt>
                <c:pt idx="3">
                  <c:v>1.2081401818206143</c:v>
                </c:pt>
                <c:pt idx="4">
                  <c:v>1.3456136810593249</c:v>
                </c:pt>
                <c:pt idx="5">
                  <c:v>1.5141162711524736</c:v>
                </c:pt>
                <c:pt idx="6">
                  <c:v>1.7234354587105556</c:v>
                </c:pt>
                <c:pt idx="7">
                  <c:v>1.9874947405394148</c:v>
                </c:pt>
                <c:pt idx="8">
                  <c:v>2.3266286341332969</c:v>
                </c:pt>
                <c:pt idx="9">
                  <c:v>2.7714576970956388</c:v>
                </c:pt>
                <c:pt idx="10">
                  <c:v>3.3697882034731879</c:v>
                </c:pt>
                <c:pt idx="11">
                  <c:v>4.1995621820888953</c:v>
                </c:pt>
                <c:pt idx="12">
                  <c:v>4.5483123020365959</c:v>
                </c:pt>
                <c:pt idx="13">
                  <c:v>4.9438343106351379</c:v>
                </c:pt>
                <c:pt idx="14">
                  <c:v>5.394762258805879</c:v>
                </c:pt>
                <c:pt idx="15">
                  <c:v>5.9118070143459764</c:v>
                </c:pt>
                <c:pt idx="16">
                  <c:v>6.508384131958759</c:v>
                </c:pt>
                <c:pt idx="17">
                  <c:v>7.2014744960466954</c:v>
                </c:pt>
                <c:pt idx="18">
                  <c:v>8.0128217409441991</c:v>
                </c:pt>
                <c:pt idx="19">
                  <c:v>8.9706257689995397</c:v>
                </c:pt>
                <c:pt idx="20">
                  <c:v>10.111981715494998</c:v>
                </c:pt>
                <c:pt idx="21">
                  <c:v>11.486463997923641</c:v>
                </c:pt>
                <c:pt idx="22">
                  <c:v>13.161513148243587</c:v>
                </c:pt>
                <c:pt idx="23">
                  <c:v>15.230740461509548</c:v>
                </c:pt>
                <c:pt idx="24">
                  <c:v>17.827105361912757</c:v>
                </c:pt>
                <c:pt idx="25">
                  <c:v>21.144526480193932</c:v>
                </c:pt>
                <c:pt idx="26">
                  <c:v>25.474704909957723</c:v>
                </c:pt>
                <c:pt idx="27">
                  <c:v>31.27274098851289</c:v>
                </c:pt>
                <c:pt idx="28">
                  <c:v>39.280452500847268</c:v>
                </c:pt>
                <c:pt idx="29">
                  <c:v>50.773556787481127</c:v>
                </c:pt>
                <c:pt idx="30">
                  <c:v>68.0982335503261</c:v>
                </c:pt>
                <c:pt idx="31">
                  <c:v>95.960221817091679</c:v>
                </c:pt>
                <c:pt idx="32">
                  <c:v>144.96667217568498</c:v>
                </c:pt>
                <c:pt idx="33">
                  <c:v>243.36468421251502</c:v>
                </c:pt>
                <c:pt idx="34">
                  <c:v>488.81638950319501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53-4941-95BC-9A496E145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Epsilon = 550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('Particles 5x E_CC'!$M$2,'Particles 5x E_CC'!$M$17:$M$33)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19.218992607022866</c:v>
                  </c:pt>
                  <c:pt idx="2">
                    <c:v>13.491901440955241</c:v>
                  </c:pt>
                  <c:pt idx="3">
                    <c:v>62.85622791711603</c:v>
                  </c:pt>
                  <c:pt idx="4">
                    <c:v>97.264362087705166</c:v>
                  </c:pt>
                  <c:pt idx="5">
                    <c:v>0.13670495400679744</c:v>
                  </c:pt>
                  <c:pt idx="6">
                    <c:v>42.000014411069273</c:v>
                  </c:pt>
                  <c:pt idx="7">
                    <c:v>14.22536916294443</c:v>
                  </c:pt>
                  <c:pt idx="8">
                    <c:v>204.80327561983091</c:v>
                  </c:pt>
                  <c:pt idx="9">
                    <c:v>21.394873309818859</c:v>
                  </c:pt>
                  <c:pt idx="10">
                    <c:v>37.027342540917701</c:v>
                  </c:pt>
                  <c:pt idx="11">
                    <c:v>333.42559606679862</c:v>
                  </c:pt>
                  <c:pt idx="12">
                    <c:v>87.362936749580342</c:v>
                  </c:pt>
                  <c:pt idx="13">
                    <c:v>177.02776770143288</c:v>
                  </c:pt>
                  <c:pt idx="14">
                    <c:v>199.81879506643384</c:v>
                  </c:pt>
                  <c:pt idx="15">
                    <c:v>379.22121118685305</c:v>
                  </c:pt>
                  <c:pt idx="16">
                    <c:v>144.76850275459859</c:v>
                  </c:pt>
                  <c:pt idx="17">
                    <c:v>1230.3773463183302</c:v>
                  </c:pt>
                </c:numCache>
              </c:numRef>
            </c:plus>
            <c:minus>
              <c:numRef>
                <c:f>('Particles 5x E_CC'!$M$2,'Particles 5x E_CC'!$M$17:$M$33)</c:f>
                <c:numCache>
                  <c:formatCode>General</c:formatCode>
                  <c:ptCount val="18"/>
                  <c:pt idx="0">
                    <c:v>0</c:v>
                  </c:pt>
                  <c:pt idx="1">
                    <c:v>19.218992607022866</c:v>
                  </c:pt>
                  <c:pt idx="2">
                    <c:v>13.491901440955241</c:v>
                  </c:pt>
                  <c:pt idx="3">
                    <c:v>62.85622791711603</c:v>
                  </c:pt>
                  <c:pt idx="4">
                    <c:v>97.264362087705166</c:v>
                  </c:pt>
                  <c:pt idx="5">
                    <c:v>0.13670495400679744</c:v>
                  </c:pt>
                  <c:pt idx="6">
                    <c:v>42.000014411069273</c:v>
                  </c:pt>
                  <c:pt idx="7">
                    <c:v>14.22536916294443</c:v>
                  </c:pt>
                  <c:pt idx="8">
                    <c:v>204.80327561983091</c:v>
                  </c:pt>
                  <c:pt idx="9">
                    <c:v>21.394873309818859</c:v>
                  </c:pt>
                  <c:pt idx="10">
                    <c:v>37.027342540917701</c:v>
                  </c:pt>
                  <c:pt idx="11">
                    <c:v>333.42559606679862</c:v>
                  </c:pt>
                  <c:pt idx="12">
                    <c:v>87.362936749580342</c:v>
                  </c:pt>
                  <c:pt idx="13">
                    <c:v>177.02776770143288</c:v>
                  </c:pt>
                  <c:pt idx="14">
                    <c:v>199.81879506643384</c:v>
                  </c:pt>
                  <c:pt idx="15">
                    <c:v>379.22121118685305</c:v>
                  </c:pt>
                  <c:pt idx="16">
                    <c:v>144.76850275459859</c:v>
                  </c:pt>
                  <c:pt idx="17">
                    <c:v>1230.3773463183302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('Particles 5x E_CC'!$D$2,'Particles 5x E_CC'!$D$17:$D$33)</c:f>
              <c:numCache>
                <c:formatCode>General</c:formatCode>
                <c:ptCount val="18"/>
                <c:pt idx="0">
                  <c:v>0</c:v>
                </c:pt>
                <c:pt idx="1">
                  <c:v>0.65934660630896891</c:v>
                </c:pt>
                <c:pt idx="2">
                  <c:v>0.67873915355335046</c:v>
                </c:pt>
                <c:pt idx="3">
                  <c:v>0.69813170079773179</c:v>
                </c:pt>
                <c:pt idx="4">
                  <c:v>0.71752424804211334</c:v>
                </c:pt>
                <c:pt idx="5">
                  <c:v>0.73691679528649467</c:v>
                </c:pt>
                <c:pt idx="6">
                  <c:v>0.75630934253087612</c:v>
                </c:pt>
                <c:pt idx="7">
                  <c:v>0.77570188977525756</c:v>
                </c:pt>
                <c:pt idx="8">
                  <c:v>0.795094437019639</c:v>
                </c:pt>
                <c:pt idx="9">
                  <c:v>0.81448698426402044</c:v>
                </c:pt>
                <c:pt idx="10">
                  <c:v>0.83387953150840188</c:v>
                </c:pt>
                <c:pt idx="11">
                  <c:v>0.85327207875278333</c:v>
                </c:pt>
                <c:pt idx="12">
                  <c:v>0.87266462599716477</c:v>
                </c:pt>
                <c:pt idx="13">
                  <c:v>0.8920571732415461</c:v>
                </c:pt>
                <c:pt idx="14">
                  <c:v>0.91144972048592765</c:v>
                </c:pt>
                <c:pt idx="15">
                  <c:v>0.93084226773030909</c:v>
                </c:pt>
                <c:pt idx="16">
                  <c:v>0.95023481497469053</c:v>
                </c:pt>
                <c:pt idx="17">
                  <c:v>0.96962736221907198</c:v>
                </c:pt>
              </c:numCache>
            </c:numRef>
          </c:xVal>
          <c:yVal>
            <c:numRef>
              <c:f>('Particles 5x E_CC'!$L$2,'Particles 5x E_CC'!$L$17:$L$33)</c:f>
              <c:numCache>
                <c:formatCode>General</c:formatCode>
                <c:ptCount val="18"/>
                <c:pt idx="0">
                  <c:v>1</c:v>
                </c:pt>
                <c:pt idx="1">
                  <c:v>123.30777734031922</c:v>
                </c:pt>
                <c:pt idx="2">
                  <c:v>112.07125821496713</c:v>
                </c:pt>
                <c:pt idx="3">
                  <c:v>156.76021003058847</c:v>
                </c:pt>
                <c:pt idx="4">
                  <c:v>209.13879130197765</c:v>
                </c:pt>
                <c:pt idx="5">
                  <c:v>126.50829446682214</c:v>
                </c:pt>
                <c:pt idx="6">
                  <c:v>195.82713362003696</c:v>
                </c:pt>
                <c:pt idx="7">
                  <c:v>195.65497516581365</c:v>
                </c:pt>
                <c:pt idx="8">
                  <c:v>267.69763999515436</c:v>
                </c:pt>
                <c:pt idx="9">
                  <c:v>211.6989006329689</c:v>
                </c:pt>
                <c:pt idx="10">
                  <c:v>548.21637163451351</c:v>
                </c:pt>
                <c:pt idx="11">
                  <c:v>459.28403343529482</c:v>
                </c:pt>
                <c:pt idx="12">
                  <c:v>456.87350843453771</c:v>
                </c:pt>
                <c:pt idx="13">
                  <c:v>764.51434401405254</c:v>
                </c:pt>
                <c:pt idx="14">
                  <c:v>998.56239210757451</c:v>
                </c:pt>
                <c:pt idx="15">
                  <c:v>1050.4510811956754</c:v>
                </c:pt>
                <c:pt idx="16">
                  <c:v>1310.6350888882159</c:v>
                </c:pt>
                <c:pt idx="17">
                  <c:v>2170.1321701141765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22-4574-BCF8-8E9317E932DD}"/>
            </c:ext>
          </c:extLst>
        </c:ser>
        <c:ser>
          <c:idx val="1"/>
          <c:order val="1"/>
          <c:tx>
            <c:v>Epsilon = 110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Particles!$M$2:$M$36</c:f>
                <c:numCache>
                  <c:formatCode>General</c:formatCode>
                  <c:ptCount val="35"/>
                  <c:pt idx="0">
                    <c:v>3.8806091660975088E-2</c:v>
                  </c:pt>
                  <c:pt idx="1">
                    <c:v>8.4358386186555265E-2</c:v>
                  </c:pt>
                  <c:pt idx="2">
                    <c:v>0.12940978119910423</c:v>
                  </c:pt>
                  <c:pt idx="3">
                    <c:v>0.16239628557944297</c:v>
                  </c:pt>
                  <c:pt idx="4">
                    <c:v>0.34290391343640281</c:v>
                  </c:pt>
                  <c:pt idx="5">
                    <c:v>0.99361753942349473</c:v>
                  </c:pt>
                  <c:pt idx="6">
                    <c:v>0.65849904450955754</c:v>
                  </c:pt>
                  <c:pt idx="7">
                    <c:v>0.34214892390595053</c:v>
                  </c:pt>
                  <c:pt idx="8">
                    <c:v>1.8179625909297472</c:v>
                  </c:pt>
                  <c:pt idx="9">
                    <c:v>3.0642519286360987</c:v>
                  </c:pt>
                  <c:pt idx="10">
                    <c:v>1.2138860600237567</c:v>
                  </c:pt>
                  <c:pt idx="11">
                    <c:v>2.1793366439035511</c:v>
                  </c:pt>
                  <c:pt idx="12">
                    <c:v>2.7824705108733863</c:v>
                  </c:pt>
                  <c:pt idx="13">
                    <c:v>2.703713958803704</c:v>
                  </c:pt>
                  <c:pt idx="14">
                    <c:v>16.44054328146337</c:v>
                  </c:pt>
                  <c:pt idx="15">
                    <c:v>4.489228504490498</c:v>
                  </c:pt>
                  <c:pt idx="16">
                    <c:v>5.058269646794245</c:v>
                  </c:pt>
                  <c:pt idx="17">
                    <c:v>3.6344620703578672</c:v>
                  </c:pt>
                  <c:pt idx="18">
                    <c:v>8.6481625542642941</c:v>
                  </c:pt>
                  <c:pt idx="19">
                    <c:v>10.225596658037613</c:v>
                  </c:pt>
                  <c:pt idx="20">
                    <c:v>7.3601653267253475</c:v>
                  </c:pt>
                  <c:pt idx="21">
                    <c:v>8.0023376222107743</c:v>
                  </c:pt>
                  <c:pt idx="22">
                    <c:v>11.622344418619983</c:v>
                  </c:pt>
                  <c:pt idx="23">
                    <c:v>12.509331983128806</c:v>
                  </c:pt>
                  <c:pt idx="24">
                    <c:v>42.899465949910301</c:v>
                  </c:pt>
                  <c:pt idx="25">
                    <c:v>11.478021702511715</c:v>
                  </c:pt>
                  <c:pt idx="26">
                    <c:v>42.146960684955395</c:v>
                  </c:pt>
                  <c:pt idx="27">
                    <c:v>38.789075272108697</c:v>
                  </c:pt>
                  <c:pt idx="28">
                    <c:v>55.049759397228513</c:v>
                  </c:pt>
                  <c:pt idx="29">
                    <c:v>51.456606458788386</c:v>
                  </c:pt>
                  <c:pt idx="30">
                    <c:v>87.481507104921022</c:v>
                  </c:pt>
                  <c:pt idx="31">
                    <c:v>93.166021490638045</c:v>
                  </c:pt>
                  <c:pt idx="32">
                    <c:v>225.60366965697494</c:v>
                  </c:pt>
                  <c:pt idx="33">
                    <c:v>92.532284629014327</c:v>
                  </c:pt>
                  <c:pt idx="34">
                    <c:v>129.28020612941248</c:v>
                  </c:pt>
                </c:numCache>
              </c:numRef>
            </c:plus>
            <c:minus>
              <c:numRef>
                <c:f>Particles!$M$2:$M$36</c:f>
                <c:numCache>
                  <c:formatCode>General</c:formatCode>
                  <c:ptCount val="35"/>
                  <c:pt idx="0">
                    <c:v>3.8806091660975088E-2</c:v>
                  </c:pt>
                  <c:pt idx="1">
                    <c:v>8.4358386186555265E-2</c:v>
                  </c:pt>
                  <c:pt idx="2">
                    <c:v>0.12940978119910423</c:v>
                  </c:pt>
                  <c:pt idx="3">
                    <c:v>0.16239628557944297</c:v>
                  </c:pt>
                  <c:pt idx="4">
                    <c:v>0.34290391343640281</c:v>
                  </c:pt>
                  <c:pt idx="5">
                    <c:v>0.99361753942349473</c:v>
                  </c:pt>
                  <c:pt idx="6">
                    <c:v>0.65849904450955754</c:v>
                  </c:pt>
                  <c:pt idx="7">
                    <c:v>0.34214892390595053</c:v>
                  </c:pt>
                  <c:pt idx="8">
                    <c:v>1.8179625909297472</c:v>
                  </c:pt>
                  <c:pt idx="9">
                    <c:v>3.0642519286360987</c:v>
                  </c:pt>
                  <c:pt idx="10">
                    <c:v>1.2138860600237567</c:v>
                  </c:pt>
                  <c:pt idx="11">
                    <c:v>2.1793366439035511</c:v>
                  </c:pt>
                  <c:pt idx="12">
                    <c:v>2.7824705108733863</c:v>
                  </c:pt>
                  <c:pt idx="13">
                    <c:v>2.703713958803704</c:v>
                  </c:pt>
                  <c:pt idx="14">
                    <c:v>16.44054328146337</c:v>
                  </c:pt>
                  <c:pt idx="15">
                    <c:v>4.489228504490498</c:v>
                  </c:pt>
                  <c:pt idx="16">
                    <c:v>5.058269646794245</c:v>
                  </c:pt>
                  <c:pt idx="17">
                    <c:v>3.6344620703578672</c:v>
                  </c:pt>
                  <c:pt idx="18">
                    <c:v>8.6481625542642941</c:v>
                  </c:pt>
                  <c:pt idx="19">
                    <c:v>10.225596658037613</c:v>
                  </c:pt>
                  <c:pt idx="20">
                    <c:v>7.3601653267253475</c:v>
                  </c:pt>
                  <c:pt idx="21">
                    <c:v>8.0023376222107743</c:v>
                  </c:pt>
                  <c:pt idx="22">
                    <c:v>11.622344418619983</c:v>
                  </c:pt>
                  <c:pt idx="23">
                    <c:v>12.509331983128806</c:v>
                  </c:pt>
                  <c:pt idx="24">
                    <c:v>42.899465949910301</c:v>
                  </c:pt>
                  <c:pt idx="25">
                    <c:v>11.478021702511715</c:v>
                  </c:pt>
                  <c:pt idx="26">
                    <c:v>42.146960684955395</c:v>
                  </c:pt>
                  <c:pt idx="27">
                    <c:v>38.789075272108697</c:v>
                  </c:pt>
                  <c:pt idx="28">
                    <c:v>55.049759397228513</c:v>
                  </c:pt>
                  <c:pt idx="29">
                    <c:v>51.456606458788386</c:v>
                  </c:pt>
                  <c:pt idx="30">
                    <c:v>87.481507104921022</c:v>
                  </c:pt>
                  <c:pt idx="31">
                    <c:v>93.166021490638045</c:v>
                  </c:pt>
                  <c:pt idx="32">
                    <c:v>225.60366965697494</c:v>
                  </c:pt>
                  <c:pt idx="33">
                    <c:v>92.532284629014327</c:v>
                  </c:pt>
                  <c:pt idx="34">
                    <c:v>129.28020612941248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Particles!$L$2:$L$36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83-40A4-A9AF-163C2E3AC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  <c:majorUnit val="0.1"/>
        <c:minorUnit val="5.000000000000001E-2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62311028548355"/>
          <c:y val="0.18597149314668995"/>
          <c:w val="0.17992426285038887"/>
          <c:h val="0.1562510936132983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E_CC'!$S$1</c:f>
              <c:strCache>
                <c:ptCount val="1"/>
                <c:pt idx="0">
                  <c:v>P_avg_1k_5x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'Particles 5x E_CC'!$T$2:$T$10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'Particles 5x E_CC'!$T$2:$T$10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5x E_CC'!$D$2:$D$36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5x E_CC'!$S$2:$S$36</c:f>
              <c:numCache>
                <c:formatCode>General</c:formatCode>
                <c:ptCount val="35"/>
                <c:pt idx="0">
                  <c:v>23.088999999999999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42.363</c:v>
                </c:pt>
                <c:pt idx="16">
                  <c:v>43.045999999999999</c:v>
                </c:pt>
                <c:pt idx="17">
                  <c:v>44.291499999999999</c:v>
                </c:pt>
                <c:pt idx="18">
                  <c:v>45.3855</c:v>
                </c:pt>
                <c:pt idx="19">
                  <c:v>46.177499999999995</c:v>
                </c:pt>
                <c:pt idx="20">
                  <c:v>46.743499999999997</c:v>
                </c:pt>
                <c:pt idx="21">
                  <c:v>47.664999999999999</c:v>
                </c:pt>
                <c:pt idx="22">
                  <c:v>48.791499999999999</c:v>
                </c:pt>
                <c:pt idx="23">
                  <c:v>50.405500000000004</c:v>
                </c:pt>
                <c:pt idx="24">
                  <c:v>51.716999999999999</c:v>
                </c:pt>
                <c:pt idx="25">
                  <c:v>53.756</c:v>
                </c:pt>
                <c:pt idx="26">
                  <c:v>55.052499999999995</c:v>
                </c:pt>
                <c:pt idx="27">
                  <c:v>56.629499999999993</c:v>
                </c:pt>
                <c:pt idx="28">
                  <c:v>59.5</c:v>
                </c:pt>
                <c:pt idx="29">
                  <c:v>60.363</c:v>
                </c:pt>
                <c:pt idx="30">
                  <c:v>63.162999999999997</c:v>
                </c:pt>
                <c:pt idx="31">
                  <c:v>65.617999999999995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D-4B91-8F24-3A6966626289}"/>
            </c:ext>
          </c:extLst>
        </c:ser>
        <c:ser>
          <c:idx val="1"/>
          <c:order val="1"/>
          <c:tx>
            <c:strRef>
              <c:f>Particles!$S$1</c:f>
              <c:strCache>
                <c:ptCount val="1"/>
                <c:pt idx="0">
                  <c:v>P_avg_1k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Particles!$S$2:$S$36</c:f>
              <c:numCache>
                <c:formatCode>General</c:formatCode>
                <c:ptCount val="35"/>
                <c:pt idx="0">
                  <c:v>23.124399999999998</c:v>
                </c:pt>
                <c:pt idx="1">
                  <c:v>23.51</c:v>
                </c:pt>
                <c:pt idx="2">
                  <c:v>24.302199999999999</c:v>
                </c:pt>
                <c:pt idx="3">
                  <c:v>25.568800000000003</c:v>
                </c:pt>
                <c:pt idx="4">
                  <c:v>26.906799999999997</c:v>
                </c:pt>
                <c:pt idx="5">
                  <c:v>28.370599999999996</c:v>
                </c:pt>
                <c:pt idx="6">
                  <c:v>29.914800000000003</c:v>
                </c:pt>
                <c:pt idx="7">
                  <c:v>31.576999999999998</c:v>
                </c:pt>
                <c:pt idx="8">
                  <c:v>33.355200000000004</c:v>
                </c:pt>
                <c:pt idx="9">
                  <c:v>35.297800000000002</c:v>
                </c:pt>
                <c:pt idx="10">
                  <c:v>37.354599999999998</c:v>
                </c:pt>
                <c:pt idx="11">
                  <c:v>39.611800000000002</c:v>
                </c:pt>
                <c:pt idx="12">
                  <c:v>40.376200000000004</c:v>
                </c:pt>
                <c:pt idx="13">
                  <c:v>41.212399999999995</c:v>
                </c:pt>
                <c:pt idx="14">
                  <c:v>42.029199999999996</c:v>
                </c:pt>
                <c:pt idx="15">
                  <c:v>42.899399999999993</c:v>
                </c:pt>
                <c:pt idx="16">
                  <c:v>43.754999999999995</c:v>
                </c:pt>
                <c:pt idx="17">
                  <c:v>44.742999999999995</c:v>
                </c:pt>
                <c:pt idx="18">
                  <c:v>45.697599999999994</c:v>
                </c:pt>
                <c:pt idx="19">
                  <c:v>46.659000000000006</c:v>
                </c:pt>
                <c:pt idx="20">
                  <c:v>47.637999999999998</c:v>
                </c:pt>
                <c:pt idx="21">
                  <c:v>48.694800000000001</c:v>
                </c:pt>
                <c:pt idx="22">
                  <c:v>49.833199999999998</c:v>
                </c:pt>
                <c:pt idx="23">
                  <c:v>51.132800000000003</c:v>
                </c:pt>
                <c:pt idx="24">
                  <c:v>52.220399999999998</c:v>
                </c:pt>
                <c:pt idx="25">
                  <c:v>53.463800000000006</c:v>
                </c:pt>
                <c:pt idx="26">
                  <c:v>54.835399999999993</c:v>
                </c:pt>
                <c:pt idx="27">
                  <c:v>56.199400000000004</c:v>
                </c:pt>
                <c:pt idx="28">
                  <c:v>57.643599999999992</c:v>
                </c:pt>
                <c:pt idx="29">
                  <c:v>59.271400000000007</c:v>
                </c:pt>
                <c:pt idx="30">
                  <c:v>61.294200000000004</c:v>
                </c:pt>
                <c:pt idx="31">
                  <c:v>62.75</c:v>
                </c:pt>
                <c:pt idx="32">
                  <c:v>64.951999999999998</c:v>
                </c:pt>
                <c:pt idx="33">
                  <c:v>66.788000000000011</c:v>
                </c:pt>
                <c:pt idx="34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4B-40AE-875F-C7544A1AA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E_CC'!$L$1</c:f>
              <c:strCache>
                <c:ptCount val="1"/>
                <c:pt idx="0">
                  <c:v>V_norm_1k_5x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E_CC'!$E$39:$E$53</c:f>
              <c:numCache>
                <c:formatCode>General</c:formatCode>
                <c:ptCount val="15"/>
                <c:pt idx="0">
                  <c:v>123.30777734031922</c:v>
                </c:pt>
                <c:pt idx="1">
                  <c:v>112.07125821496713</c:v>
                </c:pt>
                <c:pt idx="2">
                  <c:v>156.76021003058847</c:v>
                </c:pt>
                <c:pt idx="3">
                  <c:v>209.13879130197765</c:v>
                </c:pt>
                <c:pt idx="4">
                  <c:v>126.50829446682214</c:v>
                </c:pt>
                <c:pt idx="5">
                  <c:v>195.82713362003696</c:v>
                </c:pt>
                <c:pt idx="6">
                  <c:v>195.65497516581365</c:v>
                </c:pt>
                <c:pt idx="7">
                  <c:v>267.69763999515436</c:v>
                </c:pt>
                <c:pt idx="8">
                  <c:v>211.6989006329689</c:v>
                </c:pt>
                <c:pt idx="9">
                  <c:v>548.21637163451351</c:v>
                </c:pt>
                <c:pt idx="10">
                  <c:v>459.28403343529482</c:v>
                </c:pt>
                <c:pt idx="11">
                  <c:v>456.87350843453771</c:v>
                </c:pt>
                <c:pt idx="12">
                  <c:v>764.51434401405254</c:v>
                </c:pt>
                <c:pt idx="13">
                  <c:v>998.56239210757451</c:v>
                </c:pt>
                <c:pt idx="14">
                  <c:v>1050.4510811956754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73-490D-83D6-D7D5FE8046DB}"/>
            </c:ext>
          </c:extLst>
        </c:ser>
        <c:ser>
          <c:idx val="1"/>
          <c:order val="1"/>
          <c:tx>
            <c:strRef>
              <c:f>'Particles 5x E_CC'!$F$38</c:f>
              <c:strCache>
                <c:ptCount val="1"/>
                <c:pt idx="0">
                  <c:v>Formula Fit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E_CC'!$F$39:$F$53</c:f>
              <c:numCache>
                <c:formatCode>General</c:formatCode>
                <c:ptCount val="15"/>
                <c:pt idx="0">
                  <c:v>86.682582947045688</c:v>
                </c:pt>
                <c:pt idx="1">
                  <c:v>100.10523876891283</c:v>
                </c:pt>
                <c:pt idx="2">
                  <c:v>115.9458833443544</c:v>
                </c:pt>
                <c:pt idx="3">
                  <c:v>134.75190051651168</c:v>
                </c:pt>
                <c:pt idx="4">
                  <c:v>157.22807936999308</c:v>
                </c:pt>
                <c:pt idx="5">
                  <c:v>184.29309430962206</c:v>
                </c:pt>
                <c:pt idx="6">
                  <c:v>217.16084576950715</c:v>
                </c:pt>
                <c:pt idx="7">
                  <c:v>257.45990898382655</c:v>
                </c:pt>
                <c:pt idx="8">
                  <c:v>307.41280281684129</c:v>
                </c:pt>
                <c:pt idx="9">
                  <c:v>370.11169891789689</c:v>
                </c:pt>
                <c:pt idx="10">
                  <c:v>449.95436576382315</c:v>
                </c:pt>
                <c:pt idx="11">
                  <c:v>553.35564102625892</c:v>
                </c:pt>
                <c:pt idx="12">
                  <c:v>689.95177033388825</c:v>
                </c:pt>
                <c:pt idx="13">
                  <c:v>874.72784907863218</c:v>
                </c:pt>
                <c:pt idx="14">
                  <c:v>1131.9704407271909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73-490D-83D6-D7D5FE8046DB}"/>
            </c:ext>
          </c:extLst>
        </c:ser>
        <c:ser>
          <c:idx val="2"/>
          <c:order val="2"/>
          <c:tx>
            <c:strRef>
              <c:f>'Particles 5x E_CC'!$G$38</c:f>
              <c:strCache>
                <c:ptCount val="1"/>
                <c:pt idx="0">
                  <c:v>Quad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'Particles 5x E_CC'!$D$39:$D$53</c:f>
              <c:numCache>
                <c:formatCode>General</c:formatCode>
                <c:ptCount val="15"/>
                <c:pt idx="0">
                  <c:v>0.65934660630896891</c:v>
                </c:pt>
                <c:pt idx="1">
                  <c:v>0.67873915355335046</c:v>
                </c:pt>
                <c:pt idx="2">
                  <c:v>0.69813170079773179</c:v>
                </c:pt>
                <c:pt idx="3">
                  <c:v>0.71752424804211334</c:v>
                </c:pt>
                <c:pt idx="4">
                  <c:v>0.73691679528649467</c:v>
                </c:pt>
                <c:pt idx="5">
                  <c:v>0.75630934253087612</c:v>
                </c:pt>
                <c:pt idx="6">
                  <c:v>0.77570188977525756</c:v>
                </c:pt>
                <c:pt idx="7">
                  <c:v>0.795094437019639</c:v>
                </c:pt>
                <c:pt idx="8">
                  <c:v>0.81448698426402044</c:v>
                </c:pt>
                <c:pt idx="9">
                  <c:v>0.83387953150840188</c:v>
                </c:pt>
                <c:pt idx="10">
                  <c:v>0.85327207875278333</c:v>
                </c:pt>
                <c:pt idx="11">
                  <c:v>0.87266462599716477</c:v>
                </c:pt>
                <c:pt idx="12">
                  <c:v>0.8920571732415461</c:v>
                </c:pt>
                <c:pt idx="13">
                  <c:v>0.91144972048592765</c:v>
                </c:pt>
                <c:pt idx="14">
                  <c:v>0.93084226773030909</c:v>
                </c:pt>
              </c:numCache>
            </c:numRef>
          </c:xVal>
          <c:yVal>
            <c:numRef>
              <c:f>'Particles 5x E_CC'!$G$39:$G$53</c:f>
              <c:numCache>
                <c:formatCode>General</c:formatCode>
                <c:ptCount val="15"/>
                <c:pt idx="0">
                  <c:v>5.3437417887295799</c:v>
                </c:pt>
                <c:pt idx="1">
                  <c:v>5.5531062829945519</c:v>
                </c:pt>
                <c:pt idx="2">
                  <c:v>5.7671340562784783</c:v>
                </c:pt>
                <c:pt idx="3">
                  <c:v>5.9858251085813645</c:v>
                </c:pt>
                <c:pt idx="4">
                  <c:v>6.2091794399032061</c:v>
                </c:pt>
                <c:pt idx="5">
                  <c:v>6.4371970502440039</c:v>
                </c:pt>
                <c:pt idx="6">
                  <c:v>6.6698779396037597</c:v>
                </c:pt>
                <c:pt idx="7">
                  <c:v>6.9072221079824736</c:v>
                </c:pt>
                <c:pt idx="8">
                  <c:v>7.1492295553801428</c:v>
                </c:pt>
                <c:pt idx="9">
                  <c:v>7.3959002817967701</c:v>
                </c:pt>
                <c:pt idx="10">
                  <c:v>7.6472342872323535</c:v>
                </c:pt>
                <c:pt idx="11">
                  <c:v>7.9032315716868959</c:v>
                </c:pt>
                <c:pt idx="12">
                  <c:v>8.1638921351603919</c:v>
                </c:pt>
                <c:pt idx="13">
                  <c:v>8.4292159776528486</c:v>
                </c:pt>
                <c:pt idx="14">
                  <c:v>8.6992030991642597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73-490D-83D6-D7D5FE804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05328"/>
        <c:axId val="373608280"/>
      </c:scatterChart>
      <c:valAx>
        <c:axId val="37360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8280"/>
        <c:crosses val="autoZero"/>
        <c:crossBetween val="midCat"/>
      </c:valAx>
      <c:valAx>
        <c:axId val="373608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0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'Particles 5x E_CC'!$K$1</c:f>
              <c:strCache>
                <c:ptCount val="1"/>
                <c:pt idx="0">
                  <c:v>Visc_avg_1k_5x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plus>
            <c:minus>
              <c:numRef>
                <c:f>'Particles 5x E_CC'!$M$2:$M$36</c:f>
                <c:numCache>
                  <c:formatCode>General</c:formatCode>
                  <c:ptCount val="35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  <c:pt idx="12">
                    <c:v>0</c:v>
                  </c:pt>
                  <c:pt idx="13">
                    <c:v>0</c:v>
                  </c:pt>
                  <c:pt idx="14">
                    <c:v>0</c:v>
                  </c:pt>
                  <c:pt idx="15">
                    <c:v>19.218992607022866</c:v>
                  </c:pt>
                  <c:pt idx="16">
                    <c:v>13.491901440955241</c:v>
                  </c:pt>
                  <c:pt idx="17">
                    <c:v>62.85622791711603</c:v>
                  </c:pt>
                  <c:pt idx="18">
                    <c:v>97.264362087705166</c:v>
                  </c:pt>
                  <c:pt idx="19">
                    <c:v>0.13670495400679744</c:v>
                  </c:pt>
                  <c:pt idx="20">
                    <c:v>42.000014411069273</c:v>
                  </c:pt>
                  <c:pt idx="21">
                    <c:v>14.22536916294443</c:v>
                  </c:pt>
                  <c:pt idx="22">
                    <c:v>204.80327561983091</c:v>
                  </c:pt>
                  <c:pt idx="23">
                    <c:v>21.394873309818859</c:v>
                  </c:pt>
                  <c:pt idx="24">
                    <c:v>37.027342540917701</c:v>
                  </c:pt>
                  <c:pt idx="25">
                    <c:v>333.42559606679862</c:v>
                  </c:pt>
                  <c:pt idx="26">
                    <c:v>87.362936749580342</c:v>
                  </c:pt>
                  <c:pt idx="27">
                    <c:v>177.02776770143288</c:v>
                  </c:pt>
                  <c:pt idx="28">
                    <c:v>199.81879506643384</c:v>
                  </c:pt>
                  <c:pt idx="29">
                    <c:v>379.22121118685305</c:v>
                  </c:pt>
                  <c:pt idx="30">
                    <c:v>144.76850275459859</c:v>
                  </c:pt>
                  <c:pt idx="31">
                    <c:v>1230.3773463183302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5x E_CC'!$D$2:$D$36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'Particles 5x E_CC'!$K$2:$K$36</c:f>
              <c:numCache>
                <c:formatCode>General</c:formatCode>
                <c:ptCount val="35"/>
                <c:pt idx="0">
                  <c:v>1.3207599999999999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162.85998000000001</c:v>
                </c:pt>
                <c:pt idx="16">
                  <c:v>148.01923499999998</c:v>
                </c:pt>
                <c:pt idx="17">
                  <c:v>207.04261500000001</c:v>
                </c:pt>
                <c:pt idx="18">
                  <c:v>276.22215</c:v>
                </c:pt>
                <c:pt idx="19">
                  <c:v>167.08709500000001</c:v>
                </c:pt>
                <c:pt idx="20">
                  <c:v>258.64064500000001</c:v>
                </c:pt>
                <c:pt idx="21">
                  <c:v>258.41326500000002</c:v>
                </c:pt>
                <c:pt idx="22">
                  <c:v>353.56433500000003</c:v>
                </c:pt>
                <c:pt idx="23">
                  <c:v>279.60343999999998</c:v>
                </c:pt>
                <c:pt idx="24">
                  <c:v>724.06225500000005</c:v>
                </c:pt>
                <c:pt idx="25">
                  <c:v>606.60397999999998</c:v>
                </c:pt>
                <c:pt idx="26">
                  <c:v>603.420255</c:v>
                </c:pt>
                <c:pt idx="27">
                  <c:v>1009.739965</c:v>
                </c:pt>
                <c:pt idx="28">
                  <c:v>1318.861265</c:v>
                </c:pt>
                <c:pt idx="29">
                  <c:v>1387.3937700000001</c:v>
                </c:pt>
                <c:pt idx="30">
                  <c:v>1731.0344</c:v>
                </c:pt>
                <c:pt idx="31">
                  <c:v>2866.2237649999997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B0-41D2-933B-1965E6EDE527}"/>
            </c:ext>
          </c:extLst>
        </c:ser>
        <c:ser>
          <c:idx val="1"/>
          <c:order val="1"/>
          <c:tx>
            <c:strRef>
              <c:f>Particles!$K$1</c:f>
              <c:strCache>
                <c:ptCount val="1"/>
                <c:pt idx="0">
                  <c:v>Visc_avg_1k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Particles!$K$2:$K$36</c:f>
              <c:numCache>
                <c:formatCode>General</c:formatCode>
                <c:ptCount val="35"/>
                <c:pt idx="0">
                  <c:v>1.3905699999999999</c:v>
                </c:pt>
                <c:pt idx="1">
                  <c:v>1.7995019999999999</c:v>
                </c:pt>
                <c:pt idx="2">
                  <c:v>2.7148879999999997</c:v>
                </c:pt>
                <c:pt idx="3">
                  <c:v>4.2864319999999996</c:v>
                </c:pt>
                <c:pt idx="4">
                  <c:v>6.2752600000000003</c:v>
                </c:pt>
                <c:pt idx="5">
                  <c:v>8.8842099999999995</c:v>
                </c:pt>
                <c:pt idx="6">
                  <c:v>11.491472</c:v>
                </c:pt>
                <c:pt idx="7">
                  <c:v>15.209044</c:v>
                </c:pt>
                <c:pt idx="8">
                  <c:v>20.413177999999998</c:v>
                </c:pt>
                <c:pt idx="9">
                  <c:v>25.485689999999998</c:v>
                </c:pt>
                <c:pt idx="10">
                  <c:v>32.492488000000002</c:v>
                </c:pt>
                <c:pt idx="11">
                  <c:v>39.555289599999995</c:v>
                </c:pt>
                <c:pt idx="12">
                  <c:v>40.391116000000004</c:v>
                </c:pt>
                <c:pt idx="13">
                  <c:v>42.314214</c:v>
                </c:pt>
                <c:pt idx="14">
                  <c:v>53.774202000000002</c:v>
                </c:pt>
                <c:pt idx="15">
                  <c:v>54.501754000000005</c:v>
                </c:pt>
                <c:pt idx="16">
                  <c:v>55.506583999999997</c:v>
                </c:pt>
                <c:pt idx="17">
                  <c:v>62.263778000000002</c:v>
                </c:pt>
                <c:pt idx="18">
                  <c:v>64.947035999999997</c:v>
                </c:pt>
                <c:pt idx="19">
                  <c:v>67.848662000000004</c:v>
                </c:pt>
                <c:pt idx="20">
                  <c:v>82.044514000000007</c:v>
                </c:pt>
                <c:pt idx="21">
                  <c:v>90.695150000000012</c:v>
                </c:pt>
                <c:pt idx="22">
                  <c:v>96.210946000000007</c:v>
                </c:pt>
                <c:pt idx="23">
                  <c:v>106.89522600000001</c:v>
                </c:pt>
                <c:pt idx="24">
                  <c:v>144.06724800000001</c:v>
                </c:pt>
                <c:pt idx="25">
                  <c:v>141.22910400000001</c:v>
                </c:pt>
                <c:pt idx="26">
                  <c:v>168.184168</c:v>
                </c:pt>
                <c:pt idx="27">
                  <c:v>185.97318999999999</c:v>
                </c:pt>
                <c:pt idx="28">
                  <c:v>239.29571000000001</c:v>
                </c:pt>
                <c:pt idx="29">
                  <c:v>254.73671800000002</c:v>
                </c:pt>
                <c:pt idx="30">
                  <c:v>323.09046000000001</c:v>
                </c:pt>
                <c:pt idx="31">
                  <c:v>372.21069800000004</c:v>
                </c:pt>
                <c:pt idx="32">
                  <c:v>466.13655600000004</c:v>
                </c:pt>
                <c:pt idx="33">
                  <c:v>486.46752799999996</c:v>
                </c:pt>
                <c:pt idx="34">
                  <c:v>540.07234800000003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B0-41D2-933B-1965E6EDE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  <c:max val="0.9"/>
          <c:min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Normalised Viscosity against Fill</a:t>
            </a:r>
            <a:r>
              <a:rPr lang="en-US" baseline="0"/>
              <a:t> Fraction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44936021443117"/>
          <c:y val="0.17171296296296296"/>
          <c:w val="0.81475085371891121"/>
          <c:h val="0.70696741032370958"/>
        </c:manualLayout>
      </c:layout>
      <c:scatterChart>
        <c:scatterStyle val="lineMarker"/>
        <c:varyColors val="0"/>
        <c:ser>
          <c:idx val="0"/>
          <c:order val="0"/>
          <c:tx>
            <c:strRef>
              <c:f>'Particles 10x Time'!$L$1</c:f>
              <c:strCache>
                <c:ptCount val="1"/>
                <c:pt idx="0">
                  <c:v>V_norm_10k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('Particles 10x Time'!$M$2,'Particles 10x Time'!$M$13,'Particles 10x Time'!$M$16,'Particles 10x Time'!$M$19,'Particles 10x Time'!$M$22,'Particles 10x Time'!$M$25:$M$36)</c:f>
                <c:numCache>
                  <c:formatCode>General</c:formatCode>
                  <c:ptCount val="17"/>
                  <c:pt idx="0">
                    <c:v>3.5072496346851721E-3</c:v>
                  </c:pt>
                  <c:pt idx="1">
                    <c:v>16.286359155933233</c:v>
                  </c:pt>
                  <c:pt idx="2">
                    <c:v>17.177264202753584</c:v>
                  </c:pt>
                  <c:pt idx="3">
                    <c:v>2.837280101646642</c:v>
                  </c:pt>
                  <c:pt idx="4">
                    <c:v>0.92418149194300503</c:v>
                  </c:pt>
                  <c:pt idx="5">
                    <c:v>56.323593634852983</c:v>
                  </c:pt>
                  <c:pt idx="6">
                    <c:v>13.272401353939298</c:v>
                  </c:pt>
                  <c:pt idx="7">
                    <c:v>31.787561084172527</c:v>
                  </c:pt>
                  <c:pt idx="8">
                    <c:v>91.19302305628446</c:v>
                  </c:pt>
                  <c:pt idx="9">
                    <c:v>2.9339698829060725</c:v>
                  </c:pt>
                  <c:pt idx="10">
                    <c:v>4.4453328459464148</c:v>
                  </c:pt>
                  <c:pt idx="11">
                    <c:v>34.248052266396101</c:v>
                  </c:pt>
                  <c:pt idx="12">
                    <c:v>111.41419810428251</c:v>
                  </c:pt>
                  <c:pt idx="13">
                    <c:v>77.068141050150587</c:v>
                  </c:pt>
                  <c:pt idx="14">
                    <c:v>56.547463641776631</c:v>
                  </c:pt>
                  <c:pt idx="15">
                    <c:v>174.49703253156585</c:v>
                  </c:pt>
                  <c:pt idx="16">
                    <c:v>536.81123572743616</c:v>
                  </c:pt>
                </c:numCache>
              </c:numRef>
            </c:plus>
            <c:minus>
              <c:numRef>
                <c:f>('Particles 10x Time'!$M$2,'Particles 10x Time'!$M$13,'Particles 10x Time'!$M$16,'Particles 10x Time'!$M$19,'Particles 10x Time'!$M$22,'Particles 10x Time'!$M$25:$M$36)</c:f>
                <c:numCache>
                  <c:formatCode>General</c:formatCode>
                  <c:ptCount val="17"/>
                  <c:pt idx="0">
                    <c:v>3.5072496346851721E-3</c:v>
                  </c:pt>
                  <c:pt idx="1">
                    <c:v>16.286359155933233</c:v>
                  </c:pt>
                  <c:pt idx="2">
                    <c:v>17.177264202753584</c:v>
                  </c:pt>
                  <c:pt idx="3">
                    <c:v>2.837280101646642</c:v>
                  </c:pt>
                  <c:pt idx="4">
                    <c:v>0.92418149194300503</c:v>
                  </c:pt>
                  <c:pt idx="5">
                    <c:v>56.323593634852983</c:v>
                  </c:pt>
                  <c:pt idx="6">
                    <c:v>13.272401353939298</c:v>
                  </c:pt>
                  <c:pt idx="7">
                    <c:v>31.787561084172527</c:v>
                  </c:pt>
                  <c:pt idx="8">
                    <c:v>91.19302305628446</c:v>
                  </c:pt>
                  <c:pt idx="9">
                    <c:v>2.9339698829060725</c:v>
                  </c:pt>
                  <c:pt idx="10">
                    <c:v>4.4453328459464148</c:v>
                  </c:pt>
                  <c:pt idx="11">
                    <c:v>34.248052266396101</c:v>
                  </c:pt>
                  <c:pt idx="12">
                    <c:v>111.41419810428251</c:v>
                  </c:pt>
                  <c:pt idx="13">
                    <c:v>77.068141050150587</c:v>
                  </c:pt>
                  <c:pt idx="14">
                    <c:v>56.547463641776631</c:v>
                  </c:pt>
                  <c:pt idx="15">
                    <c:v>174.49703253156585</c:v>
                  </c:pt>
                  <c:pt idx="16">
                    <c:v>536.81123572743616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('Particles 10x Time'!$D$2,'Particles 10x Time'!$D$13,'Particles 10x Time'!$D$16,'Particles 10x Time'!$D$19,'Particles 10x Time'!$D$22,'Particles 10x Time'!$D$25:$D$36)</c:f>
              <c:numCache>
                <c:formatCode>General</c:formatCode>
                <c:ptCount val="17"/>
                <c:pt idx="0">
                  <c:v>0</c:v>
                </c:pt>
                <c:pt idx="1">
                  <c:v>0.58177641733144314</c:v>
                </c:pt>
                <c:pt idx="2">
                  <c:v>0.63995405906458758</c:v>
                </c:pt>
                <c:pt idx="3">
                  <c:v>0.69813170079773179</c:v>
                </c:pt>
                <c:pt idx="4">
                  <c:v>0.75630934253087612</c:v>
                </c:pt>
                <c:pt idx="5">
                  <c:v>0.81448698426402044</c:v>
                </c:pt>
                <c:pt idx="6">
                  <c:v>0.83387953150840188</c:v>
                </c:pt>
                <c:pt idx="7">
                  <c:v>0.85327207875278333</c:v>
                </c:pt>
                <c:pt idx="8">
                  <c:v>0.87266462599716477</c:v>
                </c:pt>
                <c:pt idx="9">
                  <c:v>0.8920571732415461</c:v>
                </c:pt>
                <c:pt idx="10">
                  <c:v>0.91144972048592765</c:v>
                </c:pt>
                <c:pt idx="11">
                  <c:v>0.93084226773030909</c:v>
                </c:pt>
                <c:pt idx="12">
                  <c:v>0.95023481497469053</c:v>
                </c:pt>
                <c:pt idx="13">
                  <c:v>0.96962736221907198</c:v>
                </c:pt>
                <c:pt idx="14">
                  <c:v>0.98901990946345342</c:v>
                </c:pt>
                <c:pt idx="15">
                  <c:v>1.008412456707835</c:v>
                </c:pt>
                <c:pt idx="16">
                  <c:v>1.0278050039522162</c:v>
                </c:pt>
              </c:numCache>
            </c:numRef>
          </c:xVal>
          <c:yVal>
            <c:numRef>
              <c:f>('Particles 10x Time'!$K$2,'Particles 10x Time'!$K$13,'Particles 10x Time'!$K$16,'Particles 10x Time'!$K$19,'Particles 10x Time'!$K$22,'Particles 10x Time'!$K$25:$K$36)</c:f>
              <c:numCache>
                <c:formatCode>General</c:formatCode>
                <c:ptCount val="17"/>
                <c:pt idx="0">
                  <c:v>1.3922400000000001</c:v>
                </c:pt>
                <c:pt idx="1">
                  <c:v>60.323855000000002</c:v>
                </c:pt>
                <c:pt idx="2">
                  <c:v>70.834130000000002</c:v>
                </c:pt>
                <c:pt idx="3">
                  <c:v>89.544899999999998</c:v>
                </c:pt>
                <c:pt idx="4">
                  <c:v>98.395125000000007</c:v>
                </c:pt>
                <c:pt idx="5">
                  <c:v>186.860885</c:v>
                </c:pt>
                <c:pt idx="6">
                  <c:v>187.71418499999999</c:v>
                </c:pt>
                <c:pt idx="7">
                  <c:v>237.57972000000001</c:v>
                </c:pt>
                <c:pt idx="8">
                  <c:v>237.80999500000001</c:v>
                </c:pt>
                <c:pt idx="9">
                  <c:v>296.16845999999998</c:v>
                </c:pt>
                <c:pt idx="10">
                  <c:v>385.39530500000001</c:v>
                </c:pt>
                <c:pt idx="11">
                  <c:v>370.61942999999997</c:v>
                </c:pt>
                <c:pt idx="12">
                  <c:v>705.41806500000007</c:v>
                </c:pt>
                <c:pt idx="13">
                  <c:v>967.26121999999998</c:v>
                </c:pt>
                <c:pt idx="14">
                  <c:v>775.99524499999995</c:v>
                </c:pt>
                <c:pt idx="15">
                  <c:v>1192.941055</c:v>
                </c:pt>
                <c:pt idx="16">
                  <c:v>1320.2615449999998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DD-497F-8242-79ECD3030F5F}"/>
            </c:ext>
          </c:extLst>
        </c:ser>
        <c:ser>
          <c:idx val="1"/>
          <c:order val="1"/>
          <c:tx>
            <c:strRef>
              <c:f>Particles!$L$1</c:f>
              <c:strCache>
                <c:ptCount val="1"/>
                <c:pt idx="0">
                  <c:v>V_norm_1k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Particles!$L$2:$L$36</c:f>
              <c:numCache>
                <c:formatCode>General</c:formatCode>
                <c:ptCount val="35"/>
                <c:pt idx="0">
                  <c:v>1</c:v>
                </c:pt>
                <c:pt idx="1">
                  <c:v>1.2940750915092374</c:v>
                </c:pt>
                <c:pt idx="2">
                  <c:v>1.9523562280216027</c:v>
                </c:pt>
                <c:pt idx="3">
                  <c:v>3.0824999820217607</c:v>
                </c:pt>
                <c:pt idx="4">
                  <c:v>4.5127249976628292</c:v>
                </c:pt>
                <c:pt idx="5">
                  <c:v>6.3888980777666715</c:v>
                </c:pt>
                <c:pt idx="6">
                  <c:v>8.2638572671638251</c:v>
                </c:pt>
                <c:pt idx="7">
                  <c:v>10.937273204513259</c:v>
                </c:pt>
                <c:pt idx="8">
                  <c:v>14.679719827121254</c:v>
                </c:pt>
                <c:pt idx="9">
                  <c:v>18.327513178049291</c:v>
                </c:pt>
                <c:pt idx="10">
                  <c:v>23.366308779852869</c:v>
                </c:pt>
                <c:pt idx="11">
                  <c:v>28.445378226195011</c:v>
                </c:pt>
                <c:pt idx="12">
                  <c:v>29.046445702122156</c:v>
                </c:pt>
                <c:pt idx="13">
                  <c:v>30.429402331418054</c:v>
                </c:pt>
                <c:pt idx="14">
                  <c:v>38.670618523339357</c:v>
                </c:pt>
                <c:pt idx="15">
                  <c:v>39.193822677031726</c:v>
                </c:pt>
                <c:pt idx="16">
                  <c:v>39.916425638407276</c:v>
                </c:pt>
                <c:pt idx="17">
                  <c:v>44.775723624125362</c:v>
                </c:pt>
                <c:pt idx="18">
                  <c:v>46.705333783987861</c:v>
                </c:pt>
                <c:pt idx="19">
                  <c:v>48.791978828825599</c:v>
                </c:pt>
                <c:pt idx="20">
                  <c:v>59.000635710535981</c:v>
                </c:pt>
                <c:pt idx="21">
                  <c:v>65.221563819153317</c:v>
                </c:pt>
                <c:pt idx="22">
                  <c:v>69.188135800427176</c:v>
                </c:pt>
                <c:pt idx="23">
                  <c:v>76.871517435296326</c:v>
                </c:pt>
                <c:pt idx="24">
                  <c:v>103.60301746765717</c:v>
                </c:pt>
                <c:pt idx="25">
                  <c:v>101.5620242059012</c:v>
                </c:pt>
                <c:pt idx="26">
                  <c:v>120.94620767023596</c:v>
                </c:pt>
                <c:pt idx="27">
                  <c:v>133.73881933307925</c:v>
                </c:pt>
                <c:pt idx="28">
                  <c:v>172.0846199759811</c:v>
                </c:pt>
                <c:pt idx="29">
                  <c:v>183.18870535104313</c:v>
                </c:pt>
                <c:pt idx="30">
                  <c:v>232.34390214084874</c:v>
                </c:pt>
                <c:pt idx="31">
                  <c:v>267.66771755467187</c:v>
                </c:pt>
                <c:pt idx="32">
                  <c:v>335.2125790143611</c:v>
                </c:pt>
                <c:pt idx="33">
                  <c:v>349.83318207641469</c:v>
                </c:pt>
                <c:pt idx="34">
                  <c:v>388.3819929956781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35-4DC4-AD26-E812D40E6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988808"/>
        <c:axId val="325989136"/>
      </c:scatterChart>
      <c:valAx>
        <c:axId val="32598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Fill</a:t>
                </a:r>
                <a:r>
                  <a:rPr lang="en-SG" baseline="0"/>
                  <a:t> fraction (phi)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9136"/>
        <c:crosses val="autoZero"/>
        <c:crossBetween val="midCat"/>
      </c:valAx>
      <c:valAx>
        <c:axId val="32598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Viscosity</a:t>
                </a:r>
                <a:r>
                  <a:rPr lang="en-SG" baseline="0"/>
                  <a:t> (normalised to phi = 0)</a:t>
                </a:r>
                <a:endParaRPr lang="en-SG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88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249830353095475"/>
          <c:y val="0.18134186351706036"/>
          <c:w val="0.17456260419019945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6580927384076991E-2"/>
          <c:y val="4.4676522151815751E-2"/>
          <c:w val="0.89955336832895894"/>
          <c:h val="0.86110366680077088"/>
        </c:manualLayout>
      </c:layout>
      <c:scatterChart>
        <c:scatterStyle val="lineMarker"/>
        <c:varyColors val="0"/>
        <c:ser>
          <c:idx val="1"/>
          <c:order val="0"/>
          <c:tx>
            <c:v>t = 1000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Particles!$D$2:$D$36</c:f>
              <c:numCache>
                <c:formatCode>General</c:formatCode>
                <c:ptCount val="35"/>
                <c:pt idx="0">
                  <c:v>0</c:v>
                </c:pt>
                <c:pt idx="1">
                  <c:v>1.9392547244381438E-2</c:v>
                </c:pt>
                <c:pt idx="2">
                  <c:v>5.8177641733144318E-2</c:v>
                </c:pt>
                <c:pt idx="3">
                  <c:v>0.11635528346628864</c:v>
                </c:pt>
                <c:pt idx="4">
                  <c:v>0.17453292519943295</c:v>
                </c:pt>
                <c:pt idx="5">
                  <c:v>0.23271056693257727</c:v>
                </c:pt>
                <c:pt idx="6">
                  <c:v>0.29088820866572157</c:v>
                </c:pt>
                <c:pt idx="7">
                  <c:v>0.3490658503988659</c:v>
                </c:pt>
                <c:pt idx="8">
                  <c:v>0.40724349213201022</c:v>
                </c:pt>
                <c:pt idx="9">
                  <c:v>0.46542113386515455</c:v>
                </c:pt>
                <c:pt idx="10">
                  <c:v>0.52359877559829893</c:v>
                </c:pt>
                <c:pt idx="11">
                  <c:v>0.58177641733144314</c:v>
                </c:pt>
                <c:pt idx="12">
                  <c:v>0.60116896457582458</c:v>
                </c:pt>
                <c:pt idx="13">
                  <c:v>0.62056151182020602</c:v>
                </c:pt>
                <c:pt idx="14">
                  <c:v>0.63995405906458758</c:v>
                </c:pt>
                <c:pt idx="15">
                  <c:v>0.65934660630896891</c:v>
                </c:pt>
                <c:pt idx="16">
                  <c:v>0.67873915355335046</c:v>
                </c:pt>
                <c:pt idx="17">
                  <c:v>0.69813170079773179</c:v>
                </c:pt>
                <c:pt idx="18">
                  <c:v>0.71752424804211334</c:v>
                </c:pt>
                <c:pt idx="19">
                  <c:v>0.73691679528649467</c:v>
                </c:pt>
                <c:pt idx="20">
                  <c:v>0.75630934253087612</c:v>
                </c:pt>
                <c:pt idx="21">
                  <c:v>0.77570188977525756</c:v>
                </c:pt>
                <c:pt idx="22">
                  <c:v>0.795094437019639</c:v>
                </c:pt>
                <c:pt idx="23">
                  <c:v>0.81448698426402044</c:v>
                </c:pt>
                <c:pt idx="24">
                  <c:v>0.83387953150840188</c:v>
                </c:pt>
                <c:pt idx="25">
                  <c:v>0.85327207875278333</c:v>
                </c:pt>
                <c:pt idx="26">
                  <c:v>0.87266462599716477</c:v>
                </c:pt>
                <c:pt idx="27">
                  <c:v>0.8920571732415461</c:v>
                </c:pt>
                <c:pt idx="28">
                  <c:v>0.91144972048592765</c:v>
                </c:pt>
                <c:pt idx="29">
                  <c:v>0.93084226773030909</c:v>
                </c:pt>
                <c:pt idx="30">
                  <c:v>0.95023481497469053</c:v>
                </c:pt>
                <c:pt idx="31">
                  <c:v>0.96962736221907198</c:v>
                </c:pt>
                <c:pt idx="32">
                  <c:v>0.98901990946345342</c:v>
                </c:pt>
                <c:pt idx="33">
                  <c:v>1.008412456707835</c:v>
                </c:pt>
                <c:pt idx="34">
                  <c:v>1.0278050039522162</c:v>
                </c:pt>
              </c:numCache>
            </c:numRef>
          </c:xVal>
          <c:yVal>
            <c:numRef>
              <c:f>Particles!$S$2:$S$36</c:f>
              <c:numCache>
                <c:formatCode>General</c:formatCode>
                <c:ptCount val="35"/>
                <c:pt idx="0">
                  <c:v>23.124399999999998</c:v>
                </c:pt>
                <c:pt idx="1">
                  <c:v>23.51</c:v>
                </c:pt>
                <c:pt idx="2">
                  <c:v>24.302199999999999</c:v>
                </c:pt>
                <c:pt idx="3">
                  <c:v>25.568800000000003</c:v>
                </c:pt>
                <c:pt idx="4">
                  <c:v>26.906799999999997</c:v>
                </c:pt>
                <c:pt idx="5">
                  <c:v>28.370599999999996</c:v>
                </c:pt>
                <c:pt idx="6">
                  <c:v>29.914800000000003</c:v>
                </c:pt>
                <c:pt idx="7">
                  <c:v>31.576999999999998</c:v>
                </c:pt>
                <c:pt idx="8">
                  <c:v>33.355200000000004</c:v>
                </c:pt>
                <c:pt idx="9">
                  <c:v>35.297800000000002</c:v>
                </c:pt>
                <c:pt idx="10">
                  <c:v>37.354599999999998</c:v>
                </c:pt>
                <c:pt idx="11">
                  <c:v>39.611800000000002</c:v>
                </c:pt>
                <c:pt idx="12">
                  <c:v>40.376200000000004</c:v>
                </c:pt>
                <c:pt idx="13">
                  <c:v>41.212399999999995</c:v>
                </c:pt>
                <c:pt idx="14">
                  <c:v>42.029199999999996</c:v>
                </c:pt>
                <c:pt idx="15">
                  <c:v>42.899399999999993</c:v>
                </c:pt>
                <c:pt idx="16">
                  <c:v>43.754999999999995</c:v>
                </c:pt>
                <c:pt idx="17">
                  <c:v>44.742999999999995</c:v>
                </c:pt>
                <c:pt idx="18">
                  <c:v>45.697599999999994</c:v>
                </c:pt>
                <c:pt idx="19">
                  <c:v>46.659000000000006</c:v>
                </c:pt>
                <c:pt idx="20">
                  <c:v>47.637999999999998</c:v>
                </c:pt>
                <c:pt idx="21">
                  <c:v>48.694800000000001</c:v>
                </c:pt>
                <c:pt idx="22">
                  <c:v>49.833199999999998</c:v>
                </c:pt>
                <c:pt idx="23">
                  <c:v>51.132800000000003</c:v>
                </c:pt>
                <c:pt idx="24">
                  <c:v>52.220399999999998</c:v>
                </c:pt>
                <c:pt idx="25">
                  <c:v>53.463800000000006</c:v>
                </c:pt>
                <c:pt idx="26">
                  <c:v>54.835399999999993</c:v>
                </c:pt>
                <c:pt idx="27">
                  <c:v>56.199400000000004</c:v>
                </c:pt>
                <c:pt idx="28">
                  <c:v>57.643599999999992</c:v>
                </c:pt>
                <c:pt idx="29">
                  <c:v>59.271400000000007</c:v>
                </c:pt>
                <c:pt idx="30">
                  <c:v>61.294200000000004</c:v>
                </c:pt>
                <c:pt idx="31">
                  <c:v>62.75</c:v>
                </c:pt>
                <c:pt idx="32">
                  <c:v>64.951999999999998</c:v>
                </c:pt>
                <c:pt idx="33">
                  <c:v>66.788000000000011</c:v>
                </c:pt>
                <c:pt idx="34">
                  <c:v>68.938000000000002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E-4DF6-ACBB-62093BF8D47B}"/>
            </c:ext>
          </c:extLst>
        </c:ser>
        <c:ser>
          <c:idx val="0"/>
          <c:order val="1"/>
          <c:tx>
            <c:v>t = 10,000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'Particles 10x Time'!$T$2:$T$10</c:f>
                <c:numCache>
                  <c:formatCode>General</c:formatCode>
                  <c:ptCount val="9"/>
                  <c:pt idx="0">
                    <c:v>10.783647055942442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Ref>
                <c:f>'Particles 10x Time'!$T$2:$T$10</c:f>
                <c:numCache>
                  <c:formatCode>General</c:formatCode>
                  <c:ptCount val="9"/>
                  <c:pt idx="0">
                    <c:v>10.783647055942442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'Particles 10x Time'!$D$3:$D$36</c:f>
              <c:numCache>
                <c:formatCode>General</c:formatCode>
                <c:ptCount val="34"/>
                <c:pt idx="0">
                  <c:v>1.9392547244381438E-2</c:v>
                </c:pt>
                <c:pt idx="1">
                  <c:v>5.8177641733144318E-2</c:v>
                </c:pt>
                <c:pt idx="2">
                  <c:v>0.11635528346628864</c:v>
                </c:pt>
                <c:pt idx="3">
                  <c:v>0.17453292519943295</c:v>
                </c:pt>
                <c:pt idx="4">
                  <c:v>0.23271056693257727</c:v>
                </c:pt>
                <c:pt idx="5">
                  <c:v>0.29088820866572157</c:v>
                </c:pt>
                <c:pt idx="6">
                  <c:v>0.3490658503988659</c:v>
                </c:pt>
                <c:pt idx="7">
                  <c:v>0.40724349213201022</c:v>
                </c:pt>
                <c:pt idx="8">
                  <c:v>0.46542113386515455</c:v>
                </c:pt>
                <c:pt idx="9">
                  <c:v>0.52359877559829893</c:v>
                </c:pt>
                <c:pt idx="10">
                  <c:v>0.58177641733144314</c:v>
                </c:pt>
                <c:pt idx="11">
                  <c:v>0.60116896457582458</c:v>
                </c:pt>
                <c:pt idx="12">
                  <c:v>0.62056151182020602</c:v>
                </c:pt>
                <c:pt idx="13">
                  <c:v>0.63995405906458758</c:v>
                </c:pt>
                <c:pt idx="14">
                  <c:v>0.65934660630896891</c:v>
                </c:pt>
                <c:pt idx="15">
                  <c:v>0.67873915355335046</c:v>
                </c:pt>
                <c:pt idx="16">
                  <c:v>0.69813170079773179</c:v>
                </c:pt>
                <c:pt idx="17">
                  <c:v>0.71752424804211334</c:v>
                </c:pt>
                <c:pt idx="18">
                  <c:v>0.73691679528649467</c:v>
                </c:pt>
                <c:pt idx="19">
                  <c:v>0.75630934253087612</c:v>
                </c:pt>
                <c:pt idx="20">
                  <c:v>0.77570188977525756</c:v>
                </c:pt>
                <c:pt idx="21">
                  <c:v>0.795094437019639</c:v>
                </c:pt>
                <c:pt idx="22">
                  <c:v>0.81448698426402044</c:v>
                </c:pt>
                <c:pt idx="23">
                  <c:v>0.83387953150840188</c:v>
                </c:pt>
                <c:pt idx="24">
                  <c:v>0.85327207875278333</c:v>
                </c:pt>
                <c:pt idx="25">
                  <c:v>0.87266462599716477</c:v>
                </c:pt>
                <c:pt idx="26">
                  <c:v>0.8920571732415461</c:v>
                </c:pt>
                <c:pt idx="27">
                  <c:v>0.91144972048592765</c:v>
                </c:pt>
                <c:pt idx="28">
                  <c:v>0.93084226773030909</c:v>
                </c:pt>
                <c:pt idx="29">
                  <c:v>0.95023481497469053</c:v>
                </c:pt>
                <c:pt idx="30">
                  <c:v>0.96962736221907198</c:v>
                </c:pt>
                <c:pt idx="31">
                  <c:v>0.98901990946345342</c:v>
                </c:pt>
                <c:pt idx="32">
                  <c:v>1.008412456707835</c:v>
                </c:pt>
                <c:pt idx="33">
                  <c:v>1.0278050039522162</c:v>
                </c:pt>
              </c:numCache>
            </c:numRef>
          </c:xVal>
          <c:yVal>
            <c:numRef>
              <c:f>'Particles 10x Time'!$S$3:$S$36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39.629999999999995</c:v>
                </c:pt>
                <c:pt idx="11">
                  <c:v>0</c:v>
                </c:pt>
                <c:pt idx="12">
                  <c:v>0</c:v>
                </c:pt>
                <c:pt idx="13">
                  <c:v>42.100499999999997</c:v>
                </c:pt>
                <c:pt idx="14">
                  <c:v>0</c:v>
                </c:pt>
                <c:pt idx="15">
                  <c:v>0</c:v>
                </c:pt>
                <c:pt idx="16">
                  <c:v>44.702500000000001</c:v>
                </c:pt>
                <c:pt idx="17">
                  <c:v>0</c:v>
                </c:pt>
                <c:pt idx="18">
                  <c:v>0</c:v>
                </c:pt>
                <c:pt idx="19">
                  <c:v>47.554000000000002</c:v>
                </c:pt>
                <c:pt idx="20">
                  <c:v>0</c:v>
                </c:pt>
                <c:pt idx="21">
                  <c:v>0</c:v>
                </c:pt>
                <c:pt idx="22">
                  <c:v>50.724000000000004</c:v>
                </c:pt>
                <c:pt idx="23">
                  <c:v>51.865499999999997</c:v>
                </c:pt>
                <c:pt idx="24">
                  <c:v>53.101500000000001</c:v>
                </c:pt>
                <c:pt idx="25">
                  <c:v>54.218000000000004</c:v>
                </c:pt>
                <c:pt idx="26">
                  <c:v>55.713999999999999</c:v>
                </c:pt>
                <c:pt idx="27">
                  <c:v>56.913499999999999</c:v>
                </c:pt>
                <c:pt idx="28">
                  <c:v>58.438500000000005</c:v>
                </c:pt>
                <c:pt idx="29">
                  <c:v>60.004999999999995</c:v>
                </c:pt>
                <c:pt idx="30">
                  <c:v>61.521500000000003</c:v>
                </c:pt>
                <c:pt idx="31">
                  <c:v>63.373999999999995</c:v>
                </c:pt>
                <c:pt idx="32">
                  <c:v>65.075500000000005</c:v>
                </c:pt>
                <c:pt idx="33">
                  <c:v>66.474500000000006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C6-438E-B461-B0DF62EF9F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57776"/>
        <c:axId val="382949576"/>
      </c:scatterChart>
      <c:valAx>
        <c:axId val="382957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49576"/>
        <c:crosses val="autoZero"/>
        <c:crossBetween val="midCat"/>
      </c:valAx>
      <c:valAx>
        <c:axId val="382949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57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39807524059494"/>
          <c:y val="0.41521566575693286"/>
          <c:w val="0.1458241469816273"/>
          <c:h val="0.137076652375722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170088</xdr:colOff>
      <xdr:row>30</xdr:row>
      <xdr:rowOff>43542</xdr:rowOff>
    </xdr:from>
    <xdr:to>
      <xdr:col>27</xdr:col>
      <xdr:colOff>455838</xdr:colOff>
      <xdr:row>46</xdr:row>
      <xdr:rowOff>122464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108857</xdr:colOff>
      <xdr:row>14</xdr:row>
      <xdr:rowOff>136072</xdr:rowOff>
    </xdr:from>
    <xdr:to>
      <xdr:col>27</xdr:col>
      <xdr:colOff>416378</xdr:colOff>
      <xdr:row>29</xdr:row>
      <xdr:rowOff>21772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117021</xdr:colOff>
      <xdr:row>0</xdr:row>
      <xdr:rowOff>140153</xdr:rowOff>
    </xdr:from>
    <xdr:to>
      <xdr:col>27</xdr:col>
      <xdr:colOff>571500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115659</xdr:colOff>
      <xdr:row>15</xdr:row>
      <xdr:rowOff>111578</xdr:rowOff>
    </xdr:from>
    <xdr:to>
      <xdr:col>27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231322</xdr:colOff>
      <xdr:row>38</xdr:row>
      <xdr:rowOff>111579</xdr:rowOff>
    </xdr:from>
    <xdr:to>
      <xdr:col>16</xdr:col>
      <xdr:colOff>81643</xdr:colOff>
      <xdr:row>52</xdr:row>
      <xdr:rowOff>187779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117021</xdr:colOff>
      <xdr:row>0</xdr:row>
      <xdr:rowOff>140153</xdr:rowOff>
    </xdr:from>
    <xdr:to>
      <xdr:col>28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115659</xdr:colOff>
      <xdr:row>15</xdr:row>
      <xdr:rowOff>111578</xdr:rowOff>
    </xdr:from>
    <xdr:to>
      <xdr:col>28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597168</xdr:colOff>
      <xdr:row>55</xdr:row>
      <xdr:rowOff>46636</xdr:rowOff>
    </xdr:from>
    <xdr:to>
      <xdr:col>36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0</xdr:colOff>
      <xdr:row>1</xdr:row>
      <xdr:rowOff>0</xdr:rowOff>
    </xdr:from>
    <xdr:to>
      <xdr:col>36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29</xdr:col>
      <xdr:colOff>17319</xdr:colOff>
      <xdr:row>15</xdr:row>
      <xdr:rowOff>138545</xdr:rowOff>
    </xdr:from>
    <xdr:to>
      <xdr:col>36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117021</xdr:colOff>
      <xdr:row>0</xdr:row>
      <xdr:rowOff>140153</xdr:rowOff>
    </xdr:from>
    <xdr:to>
      <xdr:col>29</xdr:col>
      <xdr:colOff>424542</xdr:colOff>
      <xdr:row>15</xdr:row>
      <xdr:rowOff>25853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115659</xdr:colOff>
      <xdr:row>15</xdr:row>
      <xdr:rowOff>111578</xdr:rowOff>
    </xdr:from>
    <xdr:to>
      <xdr:col>29</xdr:col>
      <xdr:colOff>401409</xdr:colOff>
      <xdr:row>32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597168</xdr:colOff>
      <xdr:row>55</xdr:row>
      <xdr:rowOff>46636</xdr:rowOff>
    </xdr:from>
    <xdr:to>
      <xdr:col>37</xdr:col>
      <xdr:colOff>269978</xdr:colOff>
      <xdr:row>69</xdr:row>
      <xdr:rowOff>122836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0</xdr:colOff>
      <xdr:row>1</xdr:row>
      <xdr:rowOff>0</xdr:rowOff>
    </xdr:from>
    <xdr:to>
      <xdr:col>37</xdr:col>
      <xdr:colOff>411430</xdr:colOff>
      <xdr:row>15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17319</xdr:colOff>
      <xdr:row>15</xdr:row>
      <xdr:rowOff>138545</xdr:rowOff>
    </xdr:from>
    <xdr:to>
      <xdr:col>37</xdr:col>
      <xdr:colOff>571500</xdr:colOff>
      <xdr:row>31</xdr:row>
      <xdr:rowOff>155863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3"/>
  <sheetViews>
    <sheetView tabSelected="1" topLeftCell="H1" zoomScale="85" zoomScaleNormal="85" workbookViewId="0">
      <selection activeCell="AC9" sqref="AC9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39</v>
      </c>
      <c r="L1" t="s">
        <v>38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37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 t="shared" ref="D2:D36" si="0">4/3*PI()*2.5^3*E2/$B$5^3</f>
        <v>0</v>
      </c>
      <c r="E2">
        <v>0</v>
      </c>
      <c r="F2">
        <v>1.34158</v>
      </c>
      <c r="G2">
        <v>1.35561</v>
      </c>
      <c r="H2" s="2">
        <v>1.41995</v>
      </c>
      <c r="I2">
        <v>1.41289</v>
      </c>
      <c r="J2">
        <v>1.42282</v>
      </c>
      <c r="K2">
        <f t="shared" ref="K2:K36" si="1">AVERAGE(F2:J2)</f>
        <v>1.3905699999999999</v>
      </c>
      <c r="L2">
        <f t="shared" ref="L2:L36" si="2">K2/$K$2</f>
        <v>1</v>
      </c>
      <c r="M2">
        <f t="shared" ref="M2:M36" si="3">_xlfn.STDEV.S(F2:J2)</f>
        <v>3.8806091660975088E-2</v>
      </c>
      <c r="N2">
        <v>23.13</v>
      </c>
      <c r="O2">
        <v>23.11</v>
      </c>
      <c r="P2">
        <v>23.119</v>
      </c>
      <c r="Q2">
        <v>23.123999999999999</v>
      </c>
      <c r="R2">
        <v>23.138999999999999</v>
      </c>
      <c r="S2">
        <f t="shared" ref="S2:S36" si="4">AVERAGE(N2:R2)</f>
        <v>23.124399999999998</v>
      </c>
      <c r="T2">
        <f t="shared" ref="T2:T36" si="5">_xlfn.STDEV.S(N2:R2)</f>
        <v>1.0968135666556892E-2</v>
      </c>
    </row>
    <row r="3" spans="1:20" x14ac:dyDescent="0.25">
      <c r="A3" t="s">
        <v>2</v>
      </c>
      <c r="B3">
        <v>1000</v>
      </c>
      <c r="D3" s="2">
        <f t="shared" si="0"/>
        <v>1.9392547244381438E-2</v>
      </c>
      <c r="E3" s="2">
        <v>1</v>
      </c>
      <c r="F3" s="2">
        <v>1.86331</v>
      </c>
      <c r="G3" s="2">
        <v>1.8670500000000001</v>
      </c>
      <c r="H3" s="2">
        <v>1.8327100000000001</v>
      </c>
      <c r="I3" s="2">
        <v>1.66629</v>
      </c>
      <c r="J3" s="2">
        <v>1.7681500000000001</v>
      </c>
      <c r="K3">
        <f t="shared" si="1"/>
        <v>1.7995019999999999</v>
      </c>
      <c r="L3">
        <f t="shared" si="2"/>
        <v>1.2940750915092374</v>
      </c>
      <c r="M3">
        <f t="shared" si="3"/>
        <v>8.4358386186555265E-2</v>
      </c>
      <c r="N3">
        <v>23.5</v>
      </c>
      <c r="O3">
        <v>23.51</v>
      </c>
      <c r="P3">
        <v>23.504000000000001</v>
      </c>
      <c r="Q3">
        <v>23.523</v>
      </c>
      <c r="R3">
        <v>23.513000000000002</v>
      </c>
      <c r="S3">
        <f t="shared" si="4"/>
        <v>23.51</v>
      </c>
      <c r="T3">
        <f t="shared" si="5"/>
        <v>8.8600225733344758E-3</v>
      </c>
    </row>
    <row r="4" spans="1:20" x14ac:dyDescent="0.25">
      <c r="A4" t="s">
        <v>3</v>
      </c>
      <c r="B4">
        <v>0.01</v>
      </c>
      <c r="D4" s="2">
        <f t="shared" si="0"/>
        <v>5.8177641733144318E-2</v>
      </c>
      <c r="E4" s="2">
        <v>3</v>
      </c>
      <c r="F4" s="2">
        <v>2.6269499999999999</v>
      </c>
      <c r="G4" s="2">
        <v>2.6890200000000002</v>
      </c>
      <c r="H4" s="2">
        <v>2.5639599999999998</v>
      </c>
      <c r="I4" s="2">
        <v>2.8277100000000002</v>
      </c>
      <c r="J4" s="2">
        <v>2.8668</v>
      </c>
      <c r="K4">
        <f t="shared" si="1"/>
        <v>2.7148879999999997</v>
      </c>
      <c r="L4">
        <f t="shared" si="2"/>
        <v>1.9523562280216027</v>
      </c>
      <c r="M4">
        <f t="shared" si="3"/>
        <v>0.12940978119910423</v>
      </c>
      <c r="N4">
        <v>24.32</v>
      </c>
      <c r="O4">
        <v>24.29</v>
      </c>
      <c r="P4">
        <v>24.28</v>
      </c>
      <c r="Q4">
        <v>24.306000000000001</v>
      </c>
      <c r="R4">
        <v>24.315000000000001</v>
      </c>
      <c r="S4">
        <f t="shared" si="4"/>
        <v>24.302199999999999</v>
      </c>
      <c r="T4">
        <f t="shared" si="5"/>
        <v>1.6858232410309364E-2</v>
      </c>
    </row>
    <row r="5" spans="1:20" x14ac:dyDescent="0.25">
      <c r="A5" t="s">
        <v>4</v>
      </c>
      <c r="B5">
        <v>15</v>
      </c>
      <c r="D5" s="2">
        <f t="shared" si="0"/>
        <v>0.11635528346628864</v>
      </c>
      <c r="E5" s="2">
        <v>6</v>
      </c>
      <c r="F5" s="2">
        <v>4.3237199999999998</v>
      </c>
      <c r="G5" s="2">
        <v>4.3925599999999996</v>
      </c>
      <c r="H5" s="2">
        <v>4.0474800000000002</v>
      </c>
      <c r="I5" s="2">
        <v>4.2093499999999997</v>
      </c>
      <c r="J5" s="2">
        <v>4.4590500000000004</v>
      </c>
      <c r="K5">
        <f t="shared" si="1"/>
        <v>4.2864319999999996</v>
      </c>
      <c r="L5">
        <f t="shared" si="2"/>
        <v>3.0824999820217607</v>
      </c>
      <c r="M5">
        <f t="shared" si="3"/>
        <v>0.16239628557944297</v>
      </c>
      <c r="N5">
        <v>25.55</v>
      </c>
      <c r="O5">
        <v>25.57</v>
      </c>
      <c r="P5">
        <v>25.579000000000001</v>
      </c>
      <c r="Q5">
        <v>25.588999999999999</v>
      </c>
      <c r="R5">
        <v>25.556000000000001</v>
      </c>
      <c r="S5">
        <f t="shared" si="4"/>
        <v>25.568800000000003</v>
      </c>
      <c r="T5">
        <f t="shared" si="5"/>
        <v>1.6053037095826349E-2</v>
      </c>
    </row>
    <row r="6" spans="1:20" x14ac:dyDescent="0.25">
      <c r="A6" t="s">
        <v>5</v>
      </c>
      <c r="B6">
        <v>0</v>
      </c>
      <c r="D6">
        <f t="shared" si="0"/>
        <v>0.17453292519943295</v>
      </c>
      <c r="E6">
        <v>9</v>
      </c>
      <c r="F6">
        <v>6.6342400000000001</v>
      </c>
      <c r="G6" s="2">
        <v>5.7862200000000001</v>
      </c>
      <c r="H6" s="2">
        <v>6.5549200000000001</v>
      </c>
      <c r="I6" s="2">
        <v>6.1201299999999996</v>
      </c>
      <c r="J6" s="2">
        <v>6.2807899999999997</v>
      </c>
      <c r="K6">
        <f t="shared" si="1"/>
        <v>6.2752600000000003</v>
      </c>
      <c r="L6">
        <f t="shared" si="2"/>
        <v>4.5127249976628292</v>
      </c>
      <c r="M6">
        <f t="shared" si="3"/>
        <v>0.34290391343640281</v>
      </c>
      <c r="N6">
        <v>26.9</v>
      </c>
      <c r="O6">
        <v>26.9</v>
      </c>
      <c r="P6">
        <v>26.904</v>
      </c>
      <c r="Q6">
        <v>26.934999999999999</v>
      </c>
      <c r="R6">
        <v>26.895</v>
      </c>
      <c r="S6">
        <f t="shared" si="4"/>
        <v>26.906799999999997</v>
      </c>
      <c r="T6">
        <f t="shared" si="5"/>
        <v>1.6084153692376677E-2</v>
      </c>
    </row>
    <row r="7" spans="1:20" x14ac:dyDescent="0.25">
      <c r="A7" t="s">
        <v>6</v>
      </c>
      <c r="B7">
        <v>4.5</v>
      </c>
      <c r="D7">
        <f t="shared" si="0"/>
        <v>0.23271056693257727</v>
      </c>
      <c r="E7" s="2">
        <v>12</v>
      </c>
      <c r="F7">
        <v>9.3045799999999996</v>
      </c>
      <c r="G7" s="2">
        <v>10.32</v>
      </c>
      <c r="H7" s="2">
        <v>7.74681</v>
      </c>
      <c r="I7" s="2">
        <v>8.8067100000000007</v>
      </c>
      <c r="J7" s="2">
        <v>8.2429500000000004</v>
      </c>
      <c r="K7">
        <f t="shared" si="1"/>
        <v>8.8842099999999995</v>
      </c>
      <c r="L7">
        <f t="shared" si="2"/>
        <v>6.3888980777666715</v>
      </c>
      <c r="M7">
        <f t="shared" si="3"/>
        <v>0.99361753942349473</v>
      </c>
      <c r="N7">
        <v>28.39</v>
      </c>
      <c r="O7">
        <v>28.38</v>
      </c>
      <c r="P7">
        <v>28.347000000000001</v>
      </c>
      <c r="Q7">
        <v>28.356000000000002</v>
      </c>
      <c r="R7">
        <v>28.38</v>
      </c>
      <c r="S7">
        <f t="shared" si="4"/>
        <v>28.370599999999996</v>
      </c>
      <c r="T7">
        <f t="shared" si="5"/>
        <v>1.818790807102259E-2</v>
      </c>
    </row>
    <row r="8" spans="1:20" x14ac:dyDescent="0.25">
      <c r="A8" t="s">
        <v>7</v>
      </c>
      <c r="B8">
        <v>25</v>
      </c>
      <c r="D8">
        <f t="shared" si="0"/>
        <v>0.29088820866572157</v>
      </c>
      <c r="E8">
        <v>15</v>
      </c>
      <c r="F8">
        <v>11.11645</v>
      </c>
      <c r="G8" s="2">
        <v>11.272270000000001</v>
      </c>
      <c r="H8" s="2">
        <v>10.836349999999999</v>
      </c>
      <c r="I8" s="2">
        <v>11.706160000000001</v>
      </c>
      <c r="J8" s="2">
        <v>12.52613</v>
      </c>
      <c r="K8">
        <f t="shared" si="1"/>
        <v>11.491472</v>
      </c>
      <c r="L8">
        <f t="shared" si="2"/>
        <v>8.2638572671638251</v>
      </c>
      <c r="M8">
        <f t="shared" si="3"/>
        <v>0.65849904450955754</v>
      </c>
      <c r="N8">
        <v>29.93</v>
      </c>
      <c r="O8">
        <v>29.92</v>
      </c>
      <c r="P8">
        <v>29.93</v>
      </c>
      <c r="Q8">
        <v>29.855</v>
      </c>
      <c r="R8">
        <v>29.939</v>
      </c>
      <c r="S8">
        <f t="shared" si="4"/>
        <v>29.914800000000003</v>
      </c>
      <c r="T8">
        <f t="shared" si="5"/>
        <v>3.4098387058627687E-2</v>
      </c>
    </row>
    <row r="9" spans="1:20" x14ac:dyDescent="0.25">
      <c r="A9" t="s">
        <v>8</v>
      </c>
      <c r="B9">
        <v>196.3</v>
      </c>
      <c r="D9">
        <f t="shared" si="0"/>
        <v>0.3490658503988659</v>
      </c>
      <c r="E9" s="2">
        <v>18</v>
      </c>
      <c r="F9">
        <v>14.637510000000001</v>
      </c>
      <c r="G9">
        <v>15.408300000000001</v>
      </c>
      <c r="H9" s="2">
        <v>15.143000000000001</v>
      </c>
      <c r="I9" s="2">
        <v>15.455450000000001</v>
      </c>
      <c r="J9" s="2">
        <v>15.40096</v>
      </c>
      <c r="K9">
        <f t="shared" si="1"/>
        <v>15.209044</v>
      </c>
      <c r="L9">
        <f t="shared" si="2"/>
        <v>10.937273204513259</v>
      </c>
      <c r="M9">
        <f t="shared" si="3"/>
        <v>0.34214892390595053</v>
      </c>
      <c r="N9">
        <v>31.58</v>
      </c>
      <c r="O9">
        <v>31.57</v>
      </c>
      <c r="P9">
        <v>31.565999999999999</v>
      </c>
      <c r="Q9">
        <v>31.582999999999998</v>
      </c>
      <c r="R9">
        <v>31.585999999999999</v>
      </c>
      <c r="S9">
        <f t="shared" si="4"/>
        <v>31.576999999999998</v>
      </c>
      <c r="T9">
        <f t="shared" si="5"/>
        <v>8.6023252670420925E-3</v>
      </c>
    </row>
    <row r="10" spans="1:20" ht="15" customHeight="1" x14ac:dyDescent="0.25">
      <c r="A10" t="s">
        <v>9</v>
      </c>
      <c r="B10">
        <v>3</v>
      </c>
      <c r="D10">
        <f t="shared" si="0"/>
        <v>0.40724349213201022</v>
      </c>
      <c r="E10">
        <v>21</v>
      </c>
      <c r="F10">
        <v>20.03068</v>
      </c>
      <c r="G10">
        <v>17.563179999999999</v>
      </c>
      <c r="H10" s="2">
        <v>22.001999999999999</v>
      </c>
      <c r="I10" s="2">
        <v>21.968489999999999</v>
      </c>
      <c r="J10" s="2">
        <v>20.501539999999999</v>
      </c>
      <c r="K10">
        <f t="shared" si="1"/>
        <v>20.413177999999998</v>
      </c>
      <c r="L10">
        <f t="shared" si="2"/>
        <v>14.679719827121254</v>
      </c>
      <c r="M10">
        <f t="shared" si="3"/>
        <v>1.8179625909297472</v>
      </c>
      <c r="N10">
        <v>33.340000000000003</v>
      </c>
      <c r="O10">
        <v>33.39</v>
      </c>
      <c r="P10">
        <v>33.353999999999999</v>
      </c>
      <c r="Q10">
        <v>33.347999999999999</v>
      </c>
      <c r="R10">
        <v>33.344000000000001</v>
      </c>
      <c r="S10">
        <f t="shared" si="4"/>
        <v>33.355200000000004</v>
      </c>
      <c r="T10">
        <f t="shared" si="5"/>
        <v>2.0129580224137349E-2</v>
      </c>
    </row>
    <row r="11" spans="1:20" x14ac:dyDescent="0.25">
      <c r="A11" t="s">
        <v>10</v>
      </c>
      <c r="B11">
        <v>5</v>
      </c>
      <c r="D11">
        <f t="shared" si="0"/>
        <v>0.46542113386515455</v>
      </c>
      <c r="E11" s="2">
        <v>24</v>
      </c>
      <c r="F11">
        <v>21.765170000000001</v>
      </c>
      <c r="G11">
        <v>30.127780000000001</v>
      </c>
      <c r="H11" s="2">
        <v>25.118179999999999</v>
      </c>
      <c r="I11" s="2">
        <v>26.177869999999999</v>
      </c>
      <c r="J11" s="2">
        <v>24.239450000000001</v>
      </c>
      <c r="K11">
        <f t="shared" si="1"/>
        <v>25.485689999999998</v>
      </c>
      <c r="L11">
        <f t="shared" si="2"/>
        <v>18.327513178049291</v>
      </c>
      <c r="M11">
        <f t="shared" si="3"/>
        <v>3.0642519286360987</v>
      </c>
      <c r="N11">
        <v>35.36</v>
      </c>
      <c r="O11">
        <v>35.29</v>
      </c>
      <c r="P11">
        <v>35.29</v>
      </c>
      <c r="Q11">
        <v>35.273000000000003</v>
      </c>
      <c r="R11">
        <v>35.276000000000003</v>
      </c>
      <c r="S11">
        <f t="shared" si="4"/>
        <v>35.297800000000002</v>
      </c>
      <c r="T11">
        <f t="shared" si="5"/>
        <v>3.5639865319609616E-2</v>
      </c>
    </row>
    <row r="12" spans="1:20" x14ac:dyDescent="0.25">
      <c r="A12" t="s">
        <v>11</v>
      </c>
      <c r="B12">
        <v>3</v>
      </c>
      <c r="D12">
        <f t="shared" si="0"/>
        <v>0.52359877559829893</v>
      </c>
      <c r="E12">
        <v>27</v>
      </c>
      <c r="F12">
        <v>33.594949999999997</v>
      </c>
      <c r="G12">
        <v>31.73245</v>
      </c>
      <c r="H12" s="2">
        <v>33.792610000000003</v>
      </c>
      <c r="I12" s="2">
        <v>32.399810000000002</v>
      </c>
      <c r="J12" s="2">
        <v>30.942620000000002</v>
      </c>
      <c r="K12">
        <f t="shared" si="1"/>
        <v>32.492488000000002</v>
      </c>
      <c r="L12">
        <f t="shared" si="2"/>
        <v>23.366308779852869</v>
      </c>
      <c r="M12">
        <f t="shared" si="3"/>
        <v>1.2138860600237567</v>
      </c>
      <c r="N12">
        <v>37.36</v>
      </c>
      <c r="O12">
        <v>37.39</v>
      </c>
      <c r="P12">
        <v>37.320999999999998</v>
      </c>
      <c r="Q12">
        <v>37.319000000000003</v>
      </c>
      <c r="R12">
        <v>37.383000000000003</v>
      </c>
      <c r="S12">
        <f t="shared" si="4"/>
        <v>37.354599999999998</v>
      </c>
      <c r="T12">
        <f t="shared" si="5"/>
        <v>3.348581789355061E-2</v>
      </c>
    </row>
    <row r="13" spans="1:20" x14ac:dyDescent="0.25">
      <c r="A13" t="s">
        <v>12</v>
      </c>
      <c r="B13">
        <v>2.4500000000000002</v>
      </c>
      <c r="D13">
        <f t="shared" si="0"/>
        <v>0.58177641733144314</v>
      </c>
      <c r="E13" s="2">
        <v>30</v>
      </c>
      <c r="F13">
        <v>36.79842</v>
      </c>
      <c r="G13">
        <v>38.580530000000003</v>
      </c>
      <c r="H13" s="2">
        <v>42.528109999999998</v>
      </c>
      <c r="I13">
        <v>40.747709999999998</v>
      </c>
      <c r="J13">
        <v>39.121678000000003</v>
      </c>
      <c r="K13">
        <f t="shared" si="1"/>
        <v>39.555289599999995</v>
      </c>
      <c r="L13">
        <f t="shared" si="2"/>
        <v>28.445378226195011</v>
      </c>
      <c r="M13">
        <f t="shared" si="3"/>
        <v>2.1793366439035511</v>
      </c>
      <c r="N13">
        <v>39.619999999999997</v>
      </c>
      <c r="O13">
        <v>39.65</v>
      </c>
      <c r="P13">
        <v>39.573999999999998</v>
      </c>
      <c r="Q13">
        <v>39.576000000000001</v>
      </c>
      <c r="R13">
        <v>39.639000000000003</v>
      </c>
      <c r="S13">
        <f t="shared" si="4"/>
        <v>39.611800000000002</v>
      </c>
      <c r="T13">
        <f t="shared" si="5"/>
        <v>3.5273219303035404E-2</v>
      </c>
    </row>
    <row r="14" spans="1:20" x14ac:dyDescent="0.25">
      <c r="A14" t="s">
        <v>13</v>
      </c>
      <c r="B14">
        <v>110</v>
      </c>
      <c r="D14">
        <f t="shared" si="0"/>
        <v>0.60116896457582458</v>
      </c>
      <c r="E14" s="2">
        <v>31</v>
      </c>
      <c r="F14">
        <v>41.960030000000003</v>
      </c>
      <c r="G14">
        <v>38.648470000000003</v>
      </c>
      <c r="H14" s="2">
        <v>44.243560000000002</v>
      </c>
      <c r="I14">
        <v>39.941450000000003</v>
      </c>
      <c r="J14">
        <v>37.16207</v>
      </c>
      <c r="K14">
        <f t="shared" si="1"/>
        <v>40.391116000000004</v>
      </c>
      <c r="L14">
        <f t="shared" si="2"/>
        <v>29.046445702122156</v>
      </c>
      <c r="M14">
        <f t="shared" si="3"/>
        <v>2.7824705108733863</v>
      </c>
      <c r="N14">
        <v>40.36</v>
      </c>
      <c r="O14">
        <v>40.35</v>
      </c>
      <c r="P14">
        <v>40.353000000000002</v>
      </c>
      <c r="Q14">
        <v>40.317999999999998</v>
      </c>
      <c r="R14">
        <v>40.5</v>
      </c>
      <c r="S14">
        <f t="shared" si="4"/>
        <v>40.376200000000004</v>
      </c>
      <c r="T14">
        <f t="shared" si="5"/>
        <v>7.1064759198916805E-2</v>
      </c>
    </row>
    <row r="15" spans="1:20" x14ac:dyDescent="0.25">
      <c r="A15" t="s">
        <v>14</v>
      </c>
      <c r="B15">
        <v>4.45</v>
      </c>
      <c r="D15">
        <f t="shared" si="0"/>
        <v>0.62056151182020602</v>
      </c>
      <c r="E15" s="2">
        <v>32</v>
      </c>
      <c r="F15">
        <v>41.8446</v>
      </c>
      <c r="G15">
        <v>45.51435</v>
      </c>
      <c r="H15" s="2">
        <v>42.090359999999997</v>
      </c>
      <c r="I15">
        <v>43.85257</v>
      </c>
      <c r="J15">
        <v>38.269190000000002</v>
      </c>
      <c r="K15">
        <f t="shared" si="1"/>
        <v>42.314214</v>
      </c>
      <c r="L15">
        <f t="shared" si="2"/>
        <v>30.429402331418054</v>
      </c>
      <c r="M15">
        <f t="shared" si="3"/>
        <v>2.703713958803704</v>
      </c>
      <c r="N15">
        <v>41.17</v>
      </c>
      <c r="O15">
        <v>41.25</v>
      </c>
      <c r="P15">
        <v>41.183999999999997</v>
      </c>
      <c r="Q15">
        <v>41.302999999999997</v>
      </c>
      <c r="R15">
        <v>41.155000000000001</v>
      </c>
      <c r="S15">
        <f t="shared" si="4"/>
        <v>41.212399999999995</v>
      </c>
      <c r="T15">
        <f t="shared" si="5"/>
        <v>6.2292054067913369E-2</v>
      </c>
    </row>
    <row r="16" spans="1:20" x14ac:dyDescent="0.25">
      <c r="D16">
        <f t="shared" si="0"/>
        <v>0.63995405906458758</v>
      </c>
      <c r="E16">
        <v>33</v>
      </c>
      <c r="F16">
        <v>43.999000000000002</v>
      </c>
      <c r="G16">
        <v>82.937290000000004</v>
      </c>
      <c r="H16" s="2">
        <v>49.851770000000002</v>
      </c>
      <c r="I16">
        <v>45.76764</v>
      </c>
      <c r="J16">
        <v>46.315309999999997</v>
      </c>
      <c r="K16">
        <f t="shared" si="1"/>
        <v>53.774202000000002</v>
      </c>
      <c r="L16">
        <f t="shared" si="2"/>
        <v>38.670618523339357</v>
      </c>
      <c r="M16">
        <f t="shared" si="3"/>
        <v>16.44054328146337</v>
      </c>
      <c r="N16">
        <v>41.97</v>
      </c>
      <c r="O16">
        <v>42.13</v>
      </c>
      <c r="P16">
        <v>41.984999999999999</v>
      </c>
      <c r="Q16">
        <v>42.048000000000002</v>
      </c>
      <c r="R16">
        <v>42.012999999999998</v>
      </c>
      <c r="S16">
        <f t="shared" si="4"/>
        <v>42.029199999999996</v>
      </c>
      <c r="T16">
        <f t="shared" si="5"/>
        <v>6.3707927293235697E-2</v>
      </c>
    </row>
    <row r="17" spans="1:20" x14ac:dyDescent="0.25">
      <c r="A17" t="s">
        <v>24</v>
      </c>
      <c r="B17">
        <f>B1/B5^3</f>
        <v>2.9629629629629628</v>
      </c>
      <c r="D17">
        <f t="shared" si="0"/>
        <v>0.65934660630896891</v>
      </c>
      <c r="E17">
        <v>34</v>
      </c>
      <c r="F17">
        <v>47.024940000000001</v>
      </c>
      <c r="G17">
        <v>57.28116</v>
      </c>
      <c r="H17" s="2">
        <v>56.913490000000003</v>
      </c>
      <c r="I17">
        <v>53.576230000000002</v>
      </c>
      <c r="J17">
        <v>57.712949999999999</v>
      </c>
      <c r="K17">
        <f t="shared" si="1"/>
        <v>54.501754000000005</v>
      </c>
      <c r="L17">
        <f t="shared" si="2"/>
        <v>39.193822677031726</v>
      </c>
      <c r="M17">
        <f t="shared" si="3"/>
        <v>4.489228504490498</v>
      </c>
      <c r="N17">
        <v>42.84</v>
      </c>
      <c r="O17">
        <v>42.91</v>
      </c>
      <c r="P17">
        <v>42.914000000000001</v>
      </c>
      <c r="Q17">
        <v>42.878</v>
      </c>
      <c r="R17">
        <v>42.954999999999998</v>
      </c>
      <c r="S17">
        <f t="shared" si="4"/>
        <v>42.899399999999993</v>
      </c>
      <c r="T17">
        <f t="shared" si="5"/>
        <v>4.3020925141143147E-2</v>
      </c>
    </row>
    <row r="18" spans="1:20" x14ac:dyDescent="0.25">
      <c r="D18">
        <f t="shared" si="0"/>
        <v>0.67873915355335046</v>
      </c>
      <c r="E18">
        <v>35</v>
      </c>
      <c r="F18">
        <v>62.894799999999996</v>
      </c>
      <c r="G18">
        <v>55.754440000000002</v>
      </c>
      <c r="H18" s="2">
        <v>54.258719999999997</v>
      </c>
      <c r="I18">
        <v>55.899639999999998</v>
      </c>
      <c r="J18">
        <v>48.725320000000004</v>
      </c>
      <c r="K18">
        <f t="shared" si="1"/>
        <v>55.506583999999997</v>
      </c>
      <c r="L18">
        <f t="shared" si="2"/>
        <v>39.916425638407276</v>
      </c>
      <c r="M18">
        <f t="shared" si="3"/>
        <v>5.058269646794245</v>
      </c>
      <c r="N18">
        <v>43.75</v>
      </c>
      <c r="O18">
        <v>43.67</v>
      </c>
      <c r="P18">
        <v>43.692</v>
      </c>
      <c r="Q18">
        <v>43.968000000000004</v>
      </c>
      <c r="R18">
        <v>43.695</v>
      </c>
      <c r="S18">
        <f t="shared" si="4"/>
        <v>43.754999999999995</v>
      </c>
      <c r="T18">
        <f t="shared" si="5"/>
        <v>0.12266621376728104</v>
      </c>
    </row>
    <row r="19" spans="1:20" x14ac:dyDescent="0.25">
      <c r="D19">
        <f t="shared" si="0"/>
        <v>0.69813170079773179</v>
      </c>
      <c r="E19" s="2">
        <v>36</v>
      </c>
      <c r="F19">
        <v>61.803150000000002</v>
      </c>
      <c r="G19">
        <v>66.745019999999997</v>
      </c>
      <c r="H19" s="2">
        <v>57.190049999999999</v>
      </c>
      <c r="I19">
        <v>61.023090000000003</v>
      </c>
      <c r="J19">
        <v>64.557580000000002</v>
      </c>
      <c r="K19">
        <f t="shared" si="1"/>
        <v>62.263778000000002</v>
      </c>
      <c r="L19">
        <f t="shared" si="2"/>
        <v>44.775723624125362</v>
      </c>
      <c r="M19">
        <f t="shared" si="3"/>
        <v>3.6344620703578672</v>
      </c>
      <c r="N19">
        <v>44.68</v>
      </c>
      <c r="O19">
        <v>44.8</v>
      </c>
      <c r="P19">
        <v>44.722999999999999</v>
      </c>
      <c r="Q19">
        <v>44.780999999999999</v>
      </c>
      <c r="R19">
        <v>44.731000000000002</v>
      </c>
      <c r="S19">
        <f t="shared" si="4"/>
        <v>44.742999999999995</v>
      </c>
      <c r="T19">
        <f t="shared" si="5"/>
        <v>4.7973951265242946E-2</v>
      </c>
    </row>
    <row r="20" spans="1:20" x14ac:dyDescent="0.25">
      <c r="D20">
        <f t="shared" si="0"/>
        <v>0.71752424804211334</v>
      </c>
      <c r="E20" s="2">
        <v>37</v>
      </c>
      <c r="F20">
        <v>57.687489999999997</v>
      </c>
      <c r="G20">
        <v>61.445070000000001</v>
      </c>
      <c r="H20" s="2">
        <v>75.462249999999997</v>
      </c>
      <c r="I20">
        <v>72.931420000000003</v>
      </c>
      <c r="J20">
        <v>57.208950000000002</v>
      </c>
      <c r="K20">
        <f t="shared" si="1"/>
        <v>64.947035999999997</v>
      </c>
      <c r="L20">
        <f t="shared" si="2"/>
        <v>46.705333783987861</v>
      </c>
      <c r="M20">
        <f t="shared" si="3"/>
        <v>8.6481625542642941</v>
      </c>
      <c r="N20">
        <v>45.57</v>
      </c>
      <c r="O20">
        <v>45.66</v>
      </c>
      <c r="P20">
        <v>45.792000000000002</v>
      </c>
      <c r="Q20">
        <v>45.793999999999997</v>
      </c>
      <c r="R20">
        <v>45.671999999999997</v>
      </c>
      <c r="S20">
        <f t="shared" si="4"/>
        <v>45.697599999999994</v>
      </c>
      <c r="T20">
        <f t="shared" si="5"/>
        <v>9.5597071084840307E-2</v>
      </c>
    </row>
    <row r="21" spans="1:20" x14ac:dyDescent="0.25">
      <c r="D21">
        <f t="shared" si="0"/>
        <v>0.73691679528649467</v>
      </c>
      <c r="E21" s="2">
        <v>38</v>
      </c>
      <c r="F21">
        <v>61.996360000000003</v>
      </c>
      <c r="G21">
        <v>70.066550000000007</v>
      </c>
      <c r="H21" s="2">
        <v>58.180759999999999</v>
      </c>
      <c r="I21">
        <v>84.428030000000007</v>
      </c>
      <c r="J21">
        <v>64.571610000000007</v>
      </c>
      <c r="K21">
        <f t="shared" si="1"/>
        <v>67.848662000000004</v>
      </c>
      <c r="L21">
        <f t="shared" si="2"/>
        <v>48.791978828825599</v>
      </c>
      <c r="M21">
        <f t="shared" si="3"/>
        <v>10.225596658037613</v>
      </c>
      <c r="N21">
        <v>46.58</v>
      </c>
      <c r="O21">
        <v>46.81</v>
      </c>
      <c r="P21">
        <v>46.558</v>
      </c>
      <c r="Q21">
        <v>46.725999999999999</v>
      </c>
      <c r="R21">
        <v>46.621000000000002</v>
      </c>
      <c r="S21">
        <f t="shared" si="4"/>
        <v>46.659000000000006</v>
      </c>
      <c r="T21">
        <f t="shared" si="5"/>
        <v>0.10627323275406736</v>
      </c>
    </row>
    <row r="22" spans="1:20" x14ac:dyDescent="0.25">
      <c r="D22">
        <f t="shared" si="0"/>
        <v>0.75630934253087612</v>
      </c>
      <c r="E22">
        <v>39</v>
      </c>
      <c r="F22">
        <v>71.303749999999994</v>
      </c>
      <c r="G22">
        <v>81.3292</v>
      </c>
      <c r="H22" s="2">
        <v>92.030500000000004</v>
      </c>
      <c r="I22">
        <v>82.702269999999999</v>
      </c>
      <c r="J22" s="2">
        <v>82.856849999999994</v>
      </c>
      <c r="K22">
        <f t="shared" si="1"/>
        <v>82.044514000000007</v>
      </c>
      <c r="L22">
        <f t="shared" si="2"/>
        <v>59.000635710535981</v>
      </c>
      <c r="M22">
        <f t="shared" si="3"/>
        <v>7.3601653267253475</v>
      </c>
      <c r="N22">
        <v>47.67</v>
      </c>
      <c r="O22">
        <v>47.66</v>
      </c>
      <c r="P22">
        <v>47.56</v>
      </c>
      <c r="Q22">
        <v>47.649000000000001</v>
      </c>
      <c r="R22">
        <v>47.651000000000003</v>
      </c>
      <c r="S22">
        <f t="shared" si="4"/>
        <v>47.637999999999998</v>
      </c>
      <c r="T22">
        <f t="shared" si="5"/>
        <v>4.439031425885525E-2</v>
      </c>
    </row>
    <row r="23" spans="1:20" x14ac:dyDescent="0.25">
      <c r="D23">
        <f t="shared" si="0"/>
        <v>0.77570188977525756</v>
      </c>
      <c r="E23" s="2">
        <v>40</v>
      </c>
      <c r="F23">
        <v>100.90039</v>
      </c>
      <c r="G23">
        <v>96.377110000000002</v>
      </c>
      <c r="H23" s="2">
        <v>80.556150000000002</v>
      </c>
      <c r="I23">
        <v>87.375060000000005</v>
      </c>
      <c r="J23">
        <v>88.267039999999994</v>
      </c>
      <c r="K23">
        <f t="shared" si="1"/>
        <v>90.695150000000012</v>
      </c>
      <c r="L23">
        <f t="shared" si="2"/>
        <v>65.221563819153317</v>
      </c>
      <c r="M23">
        <f t="shared" si="3"/>
        <v>8.0023376222107743</v>
      </c>
      <c r="N23">
        <v>48.67</v>
      </c>
      <c r="O23">
        <v>48.68</v>
      </c>
      <c r="P23">
        <v>48.738999999999997</v>
      </c>
      <c r="Q23">
        <v>48.686999999999998</v>
      </c>
      <c r="R23">
        <v>48.698</v>
      </c>
      <c r="S23">
        <f t="shared" si="4"/>
        <v>48.694800000000001</v>
      </c>
      <c r="T23">
        <f t="shared" si="5"/>
        <v>2.6733873643748848E-2</v>
      </c>
    </row>
    <row r="24" spans="1:20" x14ac:dyDescent="0.25">
      <c r="D24">
        <f t="shared" si="0"/>
        <v>0.795094437019639</v>
      </c>
      <c r="E24">
        <v>41</v>
      </c>
      <c r="F24">
        <v>94.244889999999998</v>
      </c>
      <c r="G24">
        <v>85.492369999999994</v>
      </c>
      <c r="H24" s="2">
        <v>106.06043</v>
      </c>
      <c r="I24">
        <v>84.968919999999997</v>
      </c>
      <c r="J24">
        <v>110.28812000000001</v>
      </c>
      <c r="K24">
        <f t="shared" si="1"/>
        <v>96.210946000000007</v>
      </c>
      <c r="L24">
        <f t="shared" si="2"/>
        <v>69.188135800427176</v>
      </c>
      <c r="M24">
        <f t="shared" si="3"/>
        <v>11.622344418619983</v>
      </c>
      <c r="N24">
        <v>49.99</v>
      </c>
      <c r="O24">
        <v>49.63</v>
      </c>
      <c r="P24">
        <v>49.921999999999997</v>
      </c>
      <c r="Q24">
        <v>49.691000000000003</v>
      </c>
      <c r="R24">
        <v>49.933</v>
      </c>
      <c r="S24">
        <f t="shared" si="4"/>
        <v>49.833199999999998</v>
      </c>
      <c r="T24">
        <f t="shared" si="5"/>
        <v>0.16120080644959434</v>
      </c>
    </row>
    <row r="25" spans="1:20" x14ac:dyDescent="0.25">
      <c r="D25">
        <f t="shared" si="0"/>
        <v>0.81448698426402044</v>
      </c>
      <c r="E25" s="2">
        <v>42</v>
      </c>
      <c r="F25">
        <v>113.6884</v>
      </c>
      <c r="G25">
        <v>89.35463</v>
      </c>
      <c r="H25" s="2">
        <v>117.46885</v>
      </c>
      <c r="I25">
        <v>115.93470000000001</v>
      </c>
      <c r="J25">
        <v>98.02955</v>
      </c>
      <c r="K25">
        <f t="shared" si="1"/>
        <v>106.89522600000001</v>
      </c>
      <c r="L25">
        <f t="shared" si="2"/>
        <v>76.871517435296326</v>
      </c>
      <c r="M25">
        <f t="shared" si="3"/>
        <v>12.509331983128806</v>
      </c>
      <c r="N25">
        <v>51.14</v>
      </c>
      <c r="O25">
        <v>51.06</v>
      </c>
      <c r="P25">
        <v>51.015999999999998</v>
      </c>
      <c r="Q25">
        <v>51.079000000000001</v>
      </c>
      <c r="R25">
        <v>51.369</v>
      </c>
      <c r="S25">
        <f t="shared" si="4"/>
        <v>51.132800000000003</v>
      </c>
      <c r="T25">
        <f t="shared" si="5"/>
        <v>0.13935458370645717</v>
      </c>
    </row>
    <row r="26" spans="1:20" x14ac:dyDescent="0.25">
      <c r="D26">
        <f t="shared" si="0"/>
        <v>0.83387953150840188</v>
      </c>
      <c r="E26" s="2">
        <v>43</v>
      </c>
      <c r="F26">
        <v>98.775170000000003</v>
      </c>
      <c r="G26">
        <v>152.6919</v>
      </c>
      <c r="H26" s="2">
        <v>138.22910999999999</v>
      </c>
      <c r="I26">
        <v>211.67871</v>
      </c>
      <c r="J26">
        <v>118.96135</v>
      </c>
      <c r="K26">
        <f t="shared" si="1"/>
        <v>144.06724800000001</v>
      </c>
      <c r="L26">
        <f t="shared" si="2"/>
        <v>103.60301746765717</v>
      </c>
      <c r="M26">
        <f t="shared" si="3"/>
        <v>42.899465949910301</v>
      </c>
      <c r="N26">
        <v>52.07</v>
      </c>
      <c r="O26">
        <v>52.32</v>
      </c>
      <c r="P26">
        <v>52.133000000000003</v>
      </c>
      <c r="Q26">
        <v>52.399000000000001</v>
      </c>
      <c r="R26">
        <v>52.18</v>
      </c>
      <c r="S26">
        <f t="shared" si="4"/>
        <v>52.220399999999998</v>
      </c>
      <c r="T26">
        <f t="shared" si="5"/>
        <v>0.13574719149949277</v>
      </c>
    </row>
    <row r="27" spans="1:20" x14ac:dyDescent="0.25">
      <c r="D27">
        <f t="shared" si="0"/>
        <v>0.85327207875278333</v>
      </c>
      <c r="E27" s="2">
        <v>44</v>
      </c>
      <c r="F27">
        <v>146.68383</v>
      </c>
      <c r="G27">
        <v>124.50682</v>
      </c>
      <c r="H27" s="2">
        <v>144.45421999999999</v>
      </c>
      <c r="I27">
        <v>154.60043999999999</v>
      </c>
      <c r="J27">
        <v>135.90020999999999</v>
      </c>
      <c r="K27">
        <f t="shared" si="1"/>
        <v>141.22910400000001</v>
      </c>
      <c r="L27">
        <f t="shared" si="2"/>
        <v>101.5620242059012</v>
      </c>
      <c r="M27">
        <f t="shared" si="3"/>
        <v>11.478021702511715</v>
      </c>
      <c r="N27">
        <v>53.45</v>
      </c>
      <c r="O27">
        <v>53.25</v>
      </c>
      <c r="P27">
        <v>53.661999999999999</v>
      </c>
      <c r="Q27">
        <v>53.478000000000002</v>
      </c>
      <c r="R27">
        <v>53.478999999999999</v>
      </c>
      <c r="S27">
        <f t="shared" si="4"/>
        <v>53.463800000000006</v>
      </c>
      <c r="T27">
        <f t="shared" si="5"/>
        <v>0.14630174298346513</v>
      </c>
    </row>
    <row r="28" spans="1:20" x14ac:dyDescent="0.25">
      <c r="D28">
        <f t="shared" si="0"/>
        <v>0.87266462599716477</v>
      </c>
      <c r="E28" s="2">
        <v>45</v>
      </c>
      <c r="F28">
        <v>193.10329999999999</v>
      </c>
      <c r="G28">
        <v>229.73796999999999</v>
      </c>
      <c r="H28" s="2">
        <v>127.7324</v>
      </c>
      <c r="I28" s="2">
        <v>144.77855</v>
      </c>
      <c r="J28">
        <v>145.56862000000001</v>
      </c>
      <c r="K28">
        <f t="shared" si="1"/>
        <v>168.184168</v>
      </c>
      <c r="L28">
        <f t="shared" si="2"/>
        <v>120.94620767023596</v>
      </c>
      <c r="M28">
        <f t="shared" si="3"/>
        <v>42.146960684955395</v>
      </c>
      <c r="N28">
        <v>54.98</v>
      </c>
      <c r="O28">
        <v>55.35</v>
      </c>
      <c r="P28">
        <v>54.643999999999998</v>
      </c>
      <c r="Q28">
        <v>54.418999999999997</v>
      </c>
      <c r="R28">
        <v>54.783999999999999</v>
      </c>
      <c r="S28">
        <f t="shared" si="4"/>
        <v>54.835399999999993</v>
      </c>
      <c r="T28">
        <f t="shared" si="5"/>
        <v>0.35298271912375678</v>
      </c>
    </row>
    <row r="29" spans="1:20" x14ac:dyDescent="0.25">
      <c r="D29">
        <f t="shared" si="0"/>
        <v>0.8920571732415461</v>
      </c>
      <c r="E29" s="2">
        <v>46</v>
      </c>
      <c r="F29">
        <v>243.44092000000001</v>
      </c>
      <c r="G29">
        <v>162.49132</v>
      </c>
      <c r="H29" s="2">
        <v>140.20408</v>
      </c>
      <c r="I29">
        <v>192.17891</v>
      </c>
      <c r="J29" s="2">
        <v>191.55072000000001</v>
      </c>
      <c r="K29">
        <f t="shared" si="1"/>
        <v>185.97318999999999</v>
      </c>
      <c r="L29">
        <f t="shared" si="2"/>
        <v>133.73881933307925</v>
      </c>
      <c r="M29">
        <f t="shared" si="3"/>
        <v>38.789075272108697</v>
      </c>
      <c r="N29">
        <v>56.34</v>
      </c>
      <c r="O29">
        <v>56.15</v>
      </c>
      <c r="P29">
        <v>56.087000000000003</v>
      </c>
      <c r="Q29">
        <v>56.234999999999999</v>
      </c>
      <c r="R29">
        <v>56.185000000000002</v>
      </c>
      <c r="S29">
        <f t="shared" si="4"/>
        <v>56.199400000000004</v>
      </c>
      <c r="T29">
        <f t="shared" si="5"/>
        <v>9.5285360890328075E-2</v>
      </c>
    </row>
    <row r="30" spans="1:20" x14ac:dyDescent="0.25">
      <c r="D30">
        <f t="shared" si="0"/>
        <v>0.91144972048592765</v>
      </c>
      <c r="E30" s="2">
        <v>47</v>
      </c>
      <c r="F30">
        <v>272.77843000000001</v>
      </c>
      <c r="G30">
        <v>187.70385999999999</v>
      </c>
      <c r="H30" s="2">
        <v>222.30159</v>
      </c>
      <c r="I30">
        <v>317.81524999999999</v>
      </c>
      <c r="J30">
        <v>195.87942000000001</v>
      </c>
      <c r="K30">
        <f t="shared" si="1"/>
        <v>239.29571000000001</v>
      </c>
      <c r="L30">
        <f t="shared" si="2"/>
        <v>172.0846199759811</v>
      </c>
      <c r="M30">
        <f t="shared" si="3"/>
        <v>55.049759397228513</v>
      </c>
      <c r="N30">
        <v>57.76</v>
      </c>
      <c r="O30">
        <v>57.4</v>
      </c>
      <c r="P30">
        <v>57.57</v>
      </c>
      <c r="Q30">
        <v>57.944000000000003</v>
      </c>
      <c r="R30">
        <v>57.543999999999997</v>
      </c>
      <c r="S30">
        <f t="shared" si="4"/>
        <v>57.643599999999992</v>
      </c>
      <c r="T30">
        <f t="shared" si="5"/>
        <v>0.21122689222729335</v>
      </c>
    </row>
    <row r="31" spans="1:20" x14ac:dyDescent="0.25">
      <c r="D31">
        <f t="shared" si="0"/>
        <v>0.93084226773030909</v>
      </c>
      <c r="E31" s="2">
        <v>48</v>
      </c>
      <c r="F31">
        <v>306.46686</v>
      </c>
      <c r="G31">
        <v>311.53187000000003</v>
      </c>
      <c r="H31" s="2">
        <v>204.60437999999999</v>
      </c>
      <c r="I31">
        <v>210.18914000000001</v>
      </c>
      <c r="J31">
        <v>240.89134000000001</v>
      </c>
      <c r="K31">
        <f t="shared" si="1"/>
        <v>254.73671800000002</v>
      </c>
      <c r="L31">
        <f t="shared" si="2"/>
        <v>183.18870535104313</v>
      </c>
      <c r="M31">
        <f t="shared" si="3"/>
        <v>51.456606458788386</v>
      </c>
      <c r="N31">
        <v>59.27</v>
      </c>
      <c r="O31">
        <v>59.69</v>
      </c>
      <c r="P31">
        <v>59.067</v>
      </c>
      <c r="Q31">
        <v>59.323</v>
      </c>
      <c r="R31">
        <v>59.006999999999998</v>
      </c>
      <c r="S31">
        <f t="shared" si="4"/>
        <v>59.271400000000007</v>
      </c>
      <c r="T31">
        <f t="shared" si="5"/>
        <v>0.26906188879140763</v>
      </c>
    </row>
    <row r="32" spans="1:20" x14ac:dyDescent="0.25">
      <c r="D32">
        <f t="shared" si="0"/>
        <v>0.95023481497469053</v>
      </c>
      <c r="E32" s="2">
        <v>49</v>
      </c>
      <c r="F32">
        <v>244.66675000000001</v>
      </c>
      <c r="G32">
        <v>243.06567999999999</v>
      </c>
      <c r="H32" s="2">
        <v>420.53735</v>
      </c>
      <c r="I32">
        <v>295.70638000000002</v>
      </c>
      <c r="J32">
        <v>411.47613999999999</v>
      </c>
      <c r="K32">
        <f t="shared" si="1"/>
        <v>323.09046000000001</v>
      </c>
      <c r="L32">
        <f t="shared" si="2"/>
        <v>232.34390214084874</v>
      </c>
      <c r="M32">
        <f t="shared" si="3"/>
        <v>87.481507104921022</v>
      </c>
      <c r="N32">
        <v>61.15</v>
      </c>
      <c r="O32">
        <v>61.36</v>
      </c>
      <c r="P32">
        <v>61.661000000000001</v>
      </c>
      <c r="Q32">
        <v>60.841000000000001</v>
      </c>
      <c r="R32">
        <v>61.459000000000003</v>
      </c>
      <c r="S32">
        <f t="shared" si="4"/>
        <v>61.294200000000004</v>
      </c>
      <c r="T32">
        <f t="shared" si="5"/>
        <v>0.31313527428253807</v>
      </c>
    </row>
    <row r="33" spans="4:20" x14ac:dyDescent="0.25">
      <c r="D33">
        <f t="shared" si="0"/>
        <v>0.96962736221907198</v>
      </c>
      <c r="E33" s="2">
        <v>50</v>
      </c>
      <c r="F33">
        <v>390.24065000000002</v>
      </c>
      <c r="G33">
        <v>361.02562999999998</v>
      </c>
      <c r="H33">
        <v>301.77521000000002</v>
      </c>
      <c r="I33">
        <v>520.81011999999998</v>
      </c>
      <c r="J33">
        <v>287.20188000000002</v>
      </c>
      <c r="K33">
        <f t="shared" si="1"/>
        <v>372.21069800000004</v>
      </c>
      <c r="L33">
        <f t="shared" si="2"/>
        <v>267.66771755467187</v>
      </c>
      <c r="M33">
        <f t="shared" si="3"/>
        <v>93.166021490638045</v>
      </c>
      <c r="N33">
        <v>62.6</v>
      </c>
      <c r="O33">
        <v>63.1</v>
      </c>
      <c r="P33">
        <v>62.54</v>
      </c>
      <c r="Q33">
        <v>63.15</v>
      </c>
      <c r="R33">
        <v>62.36</v>
      </c>
      <c r="S33">
        <f t="shared" si="4"/>
        <v>62.75</v>
      </c>
      <c r="T33">
        <f t="shared" si="5"/>
        <v>0.35397740040855724</v>
      </c>
    </row>
    <row r="34" spans="4:20" x14ac:dyDescent="0.25">
      <c r="D34">
        <f t="shared" si="0"/>
        <v>0.98901990946345342</v>
      </c>
      <c r="E34" s="2">
        <v>51</v>
      </c>
      <c r="F34">
        <v>660.50743</v>
      </c>
      <c r="G34">
        <v>336.66352999999998</v>
      </c>
      <c r="H34">
        <v>284.39210000000003</v>
      </c>
      <c r="I34">
        <v>758.21253999999999</v>
      </c>
      <c r="J34">
        <v>290.90717999999998</v>
      </c>
      <c r="K34">
        <f t="shared" si="1"/>
        <v>466.13655600000004</v>
      </c>
      <c r="L34">
        <f t="shared" si="2"/>
        <v>335.2125790143611</v>
      </c>
      <c r="M34">
        <f t="shared" si="3"/>
        <v>225.60366965697494</v>
      </c>
      <c r="N34">
        <v>65.61</v>
      </c>
      <c r="O34">
        <v>64.67</v>
      </c>
      <c r="P34">
        <v>64.069999999999993</v>
      </c>
      <c r="Q34">
        <v>66.23</v>
      </c>
      <c r="R34">
        <v>64.180000000000007</v>
      </c>
      <c r="S34">
        <f t="shared" si="4"/>
        <v>64.951999999999998</v>
      </c>
      <c r="T34">
        <f t="shared" si="5"/>
        <v>0.93804051085227791</v>
      </c>
    </row>
    <row r="35" spans="4:20" x14ac:dyDescent="0.25">
      <c r="D35">
        <f t="shared" si="0"/>
        <v>1.008412456707835</v>
      </c>
      <c r="E35" s="2">
        <v>52</v>
      </c>
      <c r="F35">
        <v>366.70215000000002</v>
      </c>
      <c r="G35">
        <v>625.50153999999998</v>
      </c>
      <c r="H35">
        <v>468.64479999999998</v>
      </c>
      <c r="I35">
        <v>497.05822999999998</v>
      </c>
      <c r="J35">
        <v>474.43092000000001</v>
      </c>
      <c r="K35">
        <f t="shared" si="1"/>
        <v>486.46752799999996</v>
      </c>
      <c r="L35">
        <f t="shared" si="2"/>
        <v>349.83318207641469</v>
      </c>
      <c r="M35">
        <f t="shared" si="3"/>
        <v>92.532284629014327</v>
      </c>
      <c r="N35">
        <v>66.260000000000005</v>
      </c>
      <c r="O35">
        <v>67.650000000000006</v>
      </c>
      <c r="P35">
        <v>66.37</v>
      </c>
      <c r="Q35">
        <v>67.239999999999995</v>
      </c>
      <c r="R35">
        <v>66.42</v>
      </c>
      <c r="S35">
        <f t="shared" si="4"/>
        <v>66.788000000000011</v>
      </c>
      <c r="T35">
        <f t="shared" si="5"/>
        <v>0.61973381382654813</v>
      </c>
    </row>
    <row r="36" spans="4:20" x14ac:dyDescent="0.25">
      <c r="D36">
        <f t="shared" si="0"/>
        <v>1.0278050039522162</v>
      </c>
      <c r="E36" s="2">
        <v>53</v>
      </c>
      <c r="F36">
        <v>477.77373999999998</v>
      </c>
      <c r="G36">
        <v>356.65834000000001</v>
      </c>
      <c r="H36">
        <v>698.92006000000003</v>
      </c>
      <c r="I36">
        <v>570.73137999999994</v>
      </c>
      <c r="J36">
        <v>596.27822000000003</v>
      </c>
      <c r="K36">
        <f t="shared" si="1"/>
        <v>540.07234800000003</v>
      </c>
      <c r="L36">
        <f t="shared" si="2"/>
        <v>388.3819929956781</v>
      </c>
      <c r="M36">
        <f t="shared" si="3"/>
        <v>129.28020612941248</v>
      </c>
      <c r="N36">
        <v>68.73</v>
      </c>
      <c r="O36">
        <v>68.27</v>
      </c>
      <c r="P36">
        <v>68.89</v>
      </c>
      <c r="Q36">
        <v>69.849999999999994</v>
      </c>
      <c r="R36">
        <v>68.95</v>
      </c>
      <c r="S36">
        <f t="shared" si="4"/>
        <v>68.938000000000002</v>
      </c>
      <c r="T36">
        <f t="shared" si="5"/>
        <v>0.57525646454429202</v>
      </c>
    </row>
    <row r="38" spans="4:20" x14ac:dyDescent="0.25">
      <c r="D38" t="s">
        <v>17</v>
      </c>
      <c r="E38" t="s">
        <v>30</v>
      </c>
      <c r="F38" t="s">
        <v>31</v>
      </c>
      <c r="G38" t="s">
        <v>42</v>
      </c>
    </row>
    <row r="39" spans="4:20" x14ac:dyDescent="0.25">
      <c r="D39">
        <v>0</v>
      </c>
      <c r="E39">
        <f t="shared" ref="E39:E73" si="6">L2</f>
        <v>1</v>
      </c>
      <c r="F39">
        <f t="shared" ref="F39:F73" si="7">(1-D39/$J$58)^(-2)*(1-$J$59*D39/$J$58+$J$60*(D39/$J$58)^2)</f>
        <v>1</v>
      </c>
      <c r="G39">
        <f t="shared" ref="G39:G73" si="8">1+2.5*D39+6.2*D39^2</f>
        <v>1</v>
      </c>
    </row>
    <row r="40" spans="4:20" x14ac:dyDescent="0.25">
      <c r="D40">
        <v>1.9392547244381438E-2</v>
      </c>
      <c r="E40">
        <f t="shared" si="6"/>
        <v>1.2940750915092374</v>
      </c>
      <c r="F40">
        <f t="shared" si="7"/>
        <v>1.0297207255751286</v>
      </c>
      <c r="G40">
        <f t="shared" si="8"/>
        <v>1.0508130076204321</v>
      </c>
    </row>
    <row r="41" spans="4:20" x14ac:dyDescent="0.25">
      <c r="D41">
        <v>5.8177641733144318E-2</v>
      </c>
      <c r="E41">
        <f t="shared" si="6"/>
        <v>1.9523562280216027</v>
      </c>
      <c r="F41">
        <f t="shared" si="7"/>
        <v>1.0946569983131924</v>
      </c>
      <c r="G41">
        <f t="shared" si="8"/>
        <v>1.1664288599181674</v>
      </c>
    </row>
    <row r="42" spans="4:20" x14ac:dyDescent="0.25">
      <c r="D42">
        <v>0.11635528346628864</v>
      </c>
      <c r="E42">
        <f t="shared" si="6"/>
        <v>3.0824999820217607</v>
      </c>
      <c r="F42">
        <f t="shared" si="7"/>
        <v>1.2081401818206143</v>
      </c>
      <c r="G42">
        <f t="shared" si="8"/>
        <v>1.374827231006948</v>
      </c>
    </row>
    <row r="43" spans="4:20" x14ac:dyDescent="0.25">
      <c r="D43">
        <v>0.17453292519943295</v>
      </c>
      <c r="E43">
        <f t="shared" si="6"/>
        <v>4.5127249976628292</v>
      </c>
      <c r="F43">
        <f t="shared" si="7"/>
        <v>1.3456136810593249</v>
      </c>
      <c r="G43">
        <f t="shared" si="8"/>
        <v>1.6251951132663416</v>
      </c>
    </row>
    <row r="44" spans="4:20" x14ac:dyDescent="0.25">
      <c r="D44">
        <v>0.23271056693257727</v>
      </c>
      <c r="E44">
        <f t="shared" si="6"/>
        <v>6.3888980777666715</v>
      </c>
      <c r="F44">
        <f t="shared" si="7"/>
        <v>1.5141162711524736</v>
      </c>
      <c r="G44">
        <f t="shared" si="8"/>
        <v>1.9175325066963487</v>
      </c>
    </row>
    <row r="45" spans="4:20" x14ac:dyDescent="0.25">
      <c r="D45">
        <v>0.29088820866572157</v>
      </c>
      <c r="E45">
        <f t="shared" si="6"/>
        <v>8.2638572671638251</v>
      </c>
      <c r="F45">
        <f t="shared" si="7"/>
        <v>1.7234354587105556</v>
      </c>
      <c r="G45">
        <f t="shared" si="8"/>
        <v>2.2518394112969689</v>
      </c>
    </row>
    <row r="46" spans="4:20" x14ac:dyDescent="0.25">
      <c r="D46">
        <v>0.3490658503988659</v>
      </c>
      <c r="E46">
        <f t="shared" si="6"/>
        <v>10.937273204513259</v>
      </c>
      <c r="F46">
        <f t="shared" si="7"/>
        <v>1.9874947405394148</v>
      </c>
      <c r="G46">
        <f t="shared" si="8"/>
        <v>2.6281158270682017</v>
      </c>
    </row>
    <row r="47" spans="4:20" x14ac:dyDescent="0.25">
      <c r="D47">
        <v>0.40724349213201022</v>
      </c>
      <c r="E47">
        <f t="shared" si="6"/>
        <v>14.679719827121254</v>
      </c>
      <c r="F47">
        <f t="shared" si="7"/>
        <v>2.3266286341332969</v>
      </c>
      <c r="G47">
        <f t="shared" si="8"/>
        <v>3.0463617540100483</v>
      </c>
    </row>
    <row r="48" spans="4:20" x14ac:dyDescent="0.25">
      <c r="D48">
        <v>0.46542113386515455</v>
      </c>
      <c r="E48">
        <f t="shared" si="6"/>
        <v>18.327513178049291</v>
      </c>
      <c r="F48">
        <f t="shared" si="7"/>
        <v>2.7714576970956388</v>
      </c>
      <c r="G48">
        <f t="shared" si="8"/>
        <v>3.5065771921225082</v>
      </c>
    </row>
    <row r="49" spans="4:12" x14ac:dyDescent="0.25">
      <c r="D49">
        <v>0.52359877559829893</v>
      </c>
      <c r="E49">
        <f t="shared" si="6"/>
        <v>23.366308779852869</v>
      </c>
      <c r="F49">
        <f t="shared" si="7"/>
        <v>3.3697882034731879</v>
      </c>
      <c r="G49">
        <f t="shared" si="8"/>
        <v>4.0087621414055814</v>
      </c>
    </row>
    <row r="50" spans="4:12" x14ac:dyDescent="0.25">
      <c r="D50">
        <v>0.58177641733144314</v>
      </c>
      <c r="E50">
        <f t="shared" si="6"/>
        <v>28.445378226195011</v>
      </c>
      <c r="F50">
        <f t="shared" si="7"/>
        <v>4.1995621820888953</v>
      </c>
      <c r="G50">
        <f t="shared" si="8"/>
        <v>4.5529166018592671</v>
      </c>
    </row>
    <row r="51" spans="4:12" x14ac:dyDescent="0.25">
      <c r="D51">
        <v>0.60116896457582458</v>
      </c>
      <c r="E51">
        <f t="shared" si="6"/>
        <v>29.046445702122156</v>
      </c>
      <c r="F51">
        <f t="shared" si="7"/>
        <v>4.5483123020365959</v>
      </c>
      <c r="G51">
        <f t="shared" si="8"/>
        <v>4.7436279800484096</v>
      </c>
    </row>
    <row r="52" spans="4:12" x14ac:dyDescent="0.25">
      <c r="D52">
        <v>0.62056151182020602</v>
      </c>
      <c r="E52">
        <f t="shared" si="6"/>
        <v>30.429402331418054</v>
      </c>
      <c r="F52">
        <f t="shared" si="7"/>
        <v>4.9438343106351379</v>
      </c>
      <c r="G52">
        <f t="shared" si="8"/>
        <v>4.9390026372565092</v>
      </c>
    </row>
    <row r="53" spans="4:12" x14ac:dyDescent="0.25">
      <c r="D53">
        <v>0.63995405906458758</v>
      </c>
      <c r="E53">
        <f t="shared" si="6"/>
        <v>38.670618523339357</v>
      </c>
      <c r="F53">
        <f t="shared" si="7"/>
        <v>5.394762258805879</v>
      </c>
      <c r="G53">
        <f t="shared" si="8"/>
        <v>5.1390405734835678</v>
      </c>
    </row>
    <row r="54" spans="4:12" x14ac:dyDescent="0.25">
      <c r="D54">
        <v>0.65934660630896891</v>
      </c>
      <c r="E54">
        <f t="shared" si="6"/>
        <v>39.193822677031726</v>
      </c>
      <c r="F54">
        <f t="shared" si="7"/>
        <v>5.9118070143459764</v>
      </c>
      <c r="G54">
        <f t="shared" si="8"/>
        <v>5.3437417887295799</v>
      </c>
    </row>
    <row r="55" spans="4:12" x14ac:dyDescent="0.25">
      <c r="D55">
        <v>0.67873915355335046</v>
      </c>
      <c r="E55">
        <f t="shared" si="6"/>
        <v>39.916425638407276</v>
      </c>
      <c r="F55">
        <f t="shared" si="7"/>
        <v>6.508384131958759</v>
      </c>
      <c r="G55">
        <f t="shared" si="8"/>
        <v>5.5531062829945519</v>
      </c>
    </row>
    <row r="56" spans="4:12" x14ac:dyDescent="0.25">
      <c r="D56">
        <v>0.69813170079773179</v>
      </c>
      <c r="E56">
        <f t="shared" si="6"/>
        <v>44.775723624125362</v>
      </c>
      <c r="F56">
        <f t="shared" si="7"/>
        <v>7.2014744960466954</v>
      </c>
      <c r="G56">
        <f t="shared" si="8"/>
        <v>5.7671340562784783</v>
      </c>
    </row>
    <row r="57" spans="4:12" x14ac:dyDescent="0.25">
      <c r="D57">
        <v>0.71752424804211334</v>
      </c>
      <c r="E57">
        <f t="shared" si="6"/>
        <v>46.705333783987861</v>
      </c>
      <c r="F57">
        <f t="shared" si="7"/>
        <v>8.0128217409441991</v>
      </c>
      <c r="G57">
        <f t="shared" si="8"/>
        <v>5.9858251085813645</v>
      </c>
      <c r="I57" t="s">
        <v>32</v>
      </c>
      <c r="J57">
        <f>SUMXMY2(E39:E73,F39:F73)</f>
        <v>205520.37031307784</v>
      </c>
    </row>
    <row r="58" spans="4:12" x14ac:dyDescent="0.25">
      <c r="D58">
        <v>0.73691679528649467</v>
      </c>
      <c r="E58">
        <f t="shared" si="6"/>
        <v>48.791978828825599</v>
      </c>
      <c r="F58">
        <f t="shared" si="7"/>
        <v>8.9706257689995397</v>
      </c>
      <c r="G58">
        <f t="shared" si="8"/>
        <v>6.2091794399032061</v>
      </c>
      <c r="I58" t="s">
        <v>33</v>
      </c>
      <c r="J58">
        <v>1.0746636636252236</v>
      </c>
    </row>
    <row r="59" spans="4:12" x14ac:dyDescent="0.25">
      <c r="D59">
        <v>0.75630934253087612</v>
      </c>
      <c r="E59">
        <f t="shared" si="6"/>
        <v>59.000635710535981</v>
      </c>
      <c r="F59">
        <f t="shared" si="7"/>
        <v>10.111981715494998</v>
      </c>
      <c r="G59">
        <f t="shared" si="8"/>
        <v>6.4371970502440039</v>
      </c>
      <c r="I59" t="s">
        <v>34</v>
      </c>
      <c r="J59">
        <v>0.4</v>
      </c>
      <c r="L59">
        <v>0.4</v>
      </c>
    </row>
    <row r="60" spans="4:12" x14ac:dyDescent="0.25">
      <c r="D60">
        <v>0.77570188977525756</v>
      </c>
      <c r="E60">
        <f t="shared" si="6"/>
        <v>65.221563819153317</v>
      </c>
      <c r="F60">
        <f t="shared" si="7"/>
        <v>11.486463997923641</v>
      </c>
      <c r="G60">
        <f t="shared" si="8"/>
        <v>6.6698779396037597</v>
      </c>
      <c r="I60" t="s">
        <v>35</v>
      </c>
      <c r="J60">
        <v>0.34100000000000003</v>
      </c>
      <c r="L60">
        <v>0.34100000000000003</v>
      </c>
    </row>
    <row r="61" spans="4:12" x14ac:dyDescent="0.25">
      <c r="D61">
        <v>0.795094437019639</v>
      </c>
      <c r="E61">
        <f t="shared" si="6"/>
        <v>69.188135800427176</v>
      </c>
      <c r="F61">
        <f t="shared" si="7"/>
        <v>13.161513148243587</v>
      </c>
      <c r="G61">
        <f t="shared" si="8"/>
        <v>6.9072221079824736</v>
      </c>
    </row>
    <row r="62" spans="4:12" x14ac:dyDescent="0.25">
      <c r="D62">
        <v>0.81448698426402044</v>
      </c>
      <c r="E62">
        <f t="shared" si="6"/>
        <v>76.871517435296326</v>
      </c>
      <c r="F62">
        <f t="shared" si="7"/>
        <v>15.230740461509548</v>
      </c>
      <c r="G62">
        <f t="shared" si="8"/>
        <v>7.1492295553801428</v>
      </c>
    </row>
    <row r="63" spans="4:12" x14ac:dyDescent="0.25">
      <c r="D63">
        <v>0.83387953150840188</v>
      </c>
      <c r="E63">
        <f t="shared" si="6"/>
        <v>103.60301746765717</v>
      </c>
      <c r="F63">
        <f t="shared" si="7"/>
        <v>17.827105361912757</v>
      </c>
      <c r="G63">
        <f t="shared" si="8"/>
        <v>7.3959002817967701</v>
      </c>
    </row>
    <row r="64" spans="4:12" x14ac:dyDescent="0.25">
      <c r="D64">
        <v>0.85327207875278333</v>
      </c>
      <c r="E64">
        <f t="shared" si="6"/>
        <v>101.5620242059012</v>
      </c>
      <c r="F64">
        <f t="shared" si="7"/>
        <v>21.144526480193932</v>
      </c>
      <c r="G64">
        <f t="shared" si="8"/>
        <v>7.6472342872323535</v>
      </c>
    </row>
    <row r="65" spans="4:7" x14ac:dyDescent="0.25">
      <c r="D65">
        <v>0.87266462599716477</v>
      </c>
      <c r="E65">
        <f t="shared" si="6"/>
        <v>120.94620767023596</v>
      </c>
      <c r="F65">
        <f t="shared" si="7"/>
        <v>25.474704909957723</v>
      </c>
      <c r="G65">
        <f t="shared" si="8"/>
        <v>7.9032315716868959</v>
      </c>
    </row>
    <row r="66" spans="4:7" x14ac:dyDescent="0.25">
      <c r="D66">
        <v>0.8920571732415461</v>
      </c>
      <c r="E66">
        <f t="shared" si="6"/>
        <v>133.73881933307925</v>
      </c>
      <c r="F66">
        <f t="shared" si="7"/>
        <v>31.27274098851289</v>
      </c>
      <c r="G66">
        <f t="shared" si="8"/>
        <v>8.1638921351603919</v>
      </c>
    </row>
    <row r="67" spans="4:7" x14ac:dyDescent="0.25">
      <c r="D67">
        <v>0.91144972048592765</v>
      </c>
      <c r="E67">
        <f t="shared" si="6"/>
        <v>172.0846199759811</v>
      </c>
      <c r="F67">
        <f t="shared" si="7"/>
        <v>39.280452500847268</v>
      </c>
      <c r="G67">
        <f t="shared" si="8"/>
        <v>8.4292159776528486</v>
      </c>
    </row>
    <row r="68" spans="4:7" x14ac:dyDescent="0.25">
      <c r="D68">
        <v>0.93084226773030909</v>
      </c>
      <c r="E68">
        <f t="shared" si="6"/>
        <v>183.18870535104313</v>
      </c>
      <c r="F68">
        <f t="shared" si="7"/>
        <v>50.773556787481127</v>
      </c>
      <c r="G68">
        <f t="shared" si="8"/>
        <v>8.6992030991642597</v>
      </c>
    </row>
    <row r="69" spans="4:7" x14ac:dyDescent="0.25">
      <c r="D69">
        <v>0.95023481497469053</v>
      </c>
      <c r="E69">
        <f t="shared" si="6"/>
        <v>232.34390214084874</v>
      </c>
      <c r="F69">
        <f t="shared" si="7"/>
        <v>68.0982335503261</v>
      </c>
      <c r="G69">
        <f t="shared" si="8"/>
        <v>8.9738534996946289</v>
      </c>
    </row>
    <row r="70" spans="4:7" x14ac:dyDescent="0.25">
      <c r="D70">
        <v>0.96962736221907198</v>
      </c>
      <c r="E70">
        <f t="shared" si="6"/>
        <v>267.66771755467187</v>
      </c>
      <c r="F70">
        <f t="shared" si="7"/>
        <v>95.960221817091679</v>
      </c>
      <c r="G70">
        <f t="shared" si="8"/>
        <v>9.253167179243956</v>
      </c>
    </row>
    <row r="71" spans="4:7" x14ac:dyDescent="0.25">
      <c r="D71">
        <v>0.98901990946345342</v>
      </c>
      <c r="E71">
        <f t="shared" si="6"/>
        <v>335.2125790143611</v>
      </c>
      <c r="F71">
        <f t="shared" si="7"/>
        <v>144.96667217568498</v>
      </c>
      <c r="G71">
        <f t="shared" si="8"/>
        <v>9.5371441378122395</v>
      </c>
    </row>
    <row r="72" spans="4:7" x14ac:dyDescent="0.25">
      <c r="D72">
        <v>1.008412456707835</v>
      </c>
      <c r="E72">
        <f t="shared" si="6"/>
        <v>349.83318207641469</v>
      </c>
      <c r="F72">
        <f t="shared" si="7"/>
        <v>243.36468421251502</v>
      </c>
      <c r="G72">
        <f t="shared" si="8"/>
        <v>9.8257843753994809</v>
      </c>
    </row>
    <row r="73" spans="4:7" x14ac:dyDescent="0.25">
      <c r="D73">
        <v>1.0278050039522162</v>
      </c>
      <c r="E73">
        <f t="shared" si="6"/>
        <v>388.3819929956781</v>
      </c>
      <c r="F73">
        <f t="shared" si="7"/>
        <v>488.81638950319501</v>
      </c>
      <c r="G73">
        <f t="shared" si="8"/>
        <v>10.119087892005675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L7" zoomScale="85" zoomScaleNormal="85" workbookViewId="0">
      <selection activeCell="AE10" sqref="AE10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6.85546875" bestFit="1" customWidth="1"/>
    <col min="12" max="12" width="15.28515625" bestFit="1" customWidth="1"/>
    <col min="19" max="19" width="12.140625" bestFit="1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43</v>
      </c>
      <c r="L1" t="s">
        <v>44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45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>4/3*PI()*2.5^3*E2/$B$5^3</f>
        <v>0</v>
      </c>
      <c r="E2">
        <v>0</v>
      </c>
      <c r="F2">
        <v>1.3207599999999999</v>
      </c>
      <c r="H2" s="2"/>
      <c r="K2">
        <f>AVERAGE(F2:J2)</f>
        <v>1.3207599999999999</v>
      </c>
      <c r="L2">
        <f>K2/$K$2</f>
        <v>1</v>
      </c>
      <c r="M2" t="e">
        <f t="shared" ref="M2:M36" si="0">_xlfn.STDEV.S(F2:J2)</f>
        <v>#DIV/0!</v>
      </c>
      <c r="N2">
        <v>23.088999999999999</v>
      </c>
      <c r="S2">
        <f>AVERAGE(N2:R2)</f>
        <v>23.088999999999999</v>
      </c>
      <c r="T2" t="e">
        <f>_xlfn.STDEV.S(N2:R2)</f>
        <v>#DIV/0!</v>
      </c>
    </row>
    <row r="3" spans="1:20" x14ac:dyDescent="0.25">
      <c r="A3" t="s">
        <v>2</v>
      </c>
      <c r="B3">
        <v>1000</v>
      </c>
      <c r="D3" s="2">
        <f t="shared" ref="D3:D36" si="1">4/3*PI()*2.5^3*E3/$B$5^3</f>
        <v>1.9392547244381438E-2</v>
      </c>
      <c r="E3" s="2">
        <v>1</v>
      </c>
      <c r="F3" s="2"/>
      <c r="G3" s="2"/>
      <c r="H3" s="2"/>
      <c r="I3" s="2"/>
      <c r="J3" s="2"/>
      <c r="K3" t="e">
        <f t="shared" ref="K3:K36" si="2">AVERAGE(F3:J3)</f>
        <v>#DIV/0!</v>
      </c>
      <c r="L3" t="e">
        <f t="shared" ref="L3:L36" si="3">K3/$K$2</f>
        <v>#DIV/0!</v>
      </c>
      <c r="M3" t="e">
        <f t="shared" si="0"/>
        <v>#DIV/0!</v>
      </c>
      <c r="S3" t="e">
        <f t="shared" ref="S3:S36" si="4">AVERAGE(N3:R3)</f>
        <v>#DIV/0!</v>
      </c>
      <c r="T3" t="e">
        <f t="shared" ref="T3:T36" si="5">_xlfn.STDEV.S(N3:R3)</f>
        <v>#DIV/0!</v>
      </c>
    </row>
    <row r="4" spans="1:20" x14ac:dyDescent="0.25">
      <c r="A4" t="s">
        <v>3</v>
      </c>
      <c r="B4">
        <v>0.01</v>
      </c>
      <c r="D4" s="2">
        <f t="shared" si="1"/>
        <v>5.8177641733144318E-2</v>
      </c>
      <c r="E4" s="2">
        <v>3</v>
      </c>
      <c r="F4" s="2"/>
      <c r="G4" s="2"/>
      <c r="H4" s="2"/>
      <c r="I4" s="2"/>
      <c r="J4" s="2"/>
      <c r="K4" t="e">
        <f t="shared" si="2"/>
        <v>#DIV/0!</v>
      </c>
      <c r="L4" t="e">
        <f t="shared" si="3"/>
        <v>#DIV/0!</v>
      </c>
      <c r="M4" t="e">
        <f t="shared" si="0"/>
        <v>#DIV/0!</v>
      </c>
      <c r="S4" t="e">
        <f t="shared" si="4"/>
        <v>#DIV/0!</v>
      </c>
      <c r="T4" t="e">
        <f t="shared" si="5"/>
        <v>#DIV/0!</v>
      </c>
    </row>
    <row r="5" spans="1:20" x14ac:dyDescent="0.25">
      <c r="A5" t="s">
        <v>4</v>
      </c>
      <c r="B5">
        <v>15</v>
      </c>
      <c r="D5" s="2">
        <f t="shared" si="1"/>
        <v>0.11635528346628864</v>
      </c>
      <c r="E5" s="2">
        <v>6</v>
      </c>
      <c r="F5" s="2"/>
      <c r="G5" s="2"/>
      <c r="H5" s="2"/>
      <c r="I5" s="2"/>
      <c r="J5" s="2"/>
      <c r="K5" t="e">
        <f t="shared" si="2"/>
        <v>#DIV/0!</v>
      </c>
      <c r="L5" t="e">
        <f t="shared" si="3"/>
        <v>#DIV/0!</v>
      </c>
      <c r="M5" t="e">
        <f t="shared" si="0"/>
        <v>#DIV/0!</v>
      </c>
      <c r="S5" t="e">
        <f t="shared" si="4"/>
        <v>#DIV/0!</v>
      </c>
      <c r="T5" t="e">
        <f t="shared" si="5"/>
        <v>#DIV/0!</v>
      </c>
    </row>
    <row r="6" spans="1:20" x14ac:dyDescent="0.25">
      <c r="A6" t="s">
        <v>5</v>
      </c>
      <c r="B6">
        <v>0</v>
      </c>
      <c r="D6">
        <f t="shared" si="1"/>
        <v>0.17453292519943295</v>
      </c>
      <c r="E6">
        <v>9</v>
      </c>
      <c r="G6" s="2"/>
      <c r="H6" s="2"/>
      <c r="I6" s="2"/>
      <c r="J6" s="2"/>
      <c r="K6" t="e">
        <f t="shared" si="2"/>
        <v>#DIV/0!</v>
      </c>
      <c r="L6" t="e">
        <f t="shared" si="3"/>
        <v>#DIV/0!</v>
      </c>
      <c r="M6" t="e">
        <f t="shared" si="0"/>
        <v>#DIV/0!</v>
      </c>
      <c r="S6" t="e">
        <f t="shared" si="4"/>
        <v>#DIV/0!</v>
      </c>
      <c r="T6" t="e">
        <f t="shared" si="5"/>
        <v>#DIV/0!</v>
      </c>
    </row>
    <row r="7" spans="1:20" x14ac:dyDescent="0.25">
      <c r="A7" t="s">
        <v>6</v>
      </c>
      <c r="B7">
        <v>4.5</v>
      </c>
      <c r="D7">
        <f t="shared" si="1"/>
        <v>0.23271056693257727</v>
      </c>
      <c r="E7" s="2">
        <v>12</v>
      </c>
      <c r="G7" s="2"/>
      <c r="H7" s="2"/>
      <c r="I7" s="2"/>
      <c r="J7" s="2"/>
      <c r="K7" t="e">
        <f t="shared" si="2"/>
        <v>#DIV/0!</v>
      </c>
      <c r="L7" t="e">
        <f t="shared" si="3"/>
        <v>#DIV/0!</v>
      </c>
      <c r="M7" t="e">
        <f t="shared" si="0"/>
        <v>#DIV/0!</v>
      </c>
      <c r="S7" t="e">
        <f t="shared" si="4"/>
        <v>#DIV/0!</v>
      </c>
      <c r="T7" t="e">
        <f t="shared" si="5"/>
        <v>#DIV/0!</v>
      </c>
    </row>
    <row r="8" spans="1:20" x14ac:dyDescent="0.25">
      <c r="A8" t="s">
        <v>7</v>
      </c>
      <c r="B8">
        <v>25</v>
      </c>
      <c r="D8">
        <f t="shared" si="1"/>
        <v>0.29088820866572157</v>
      </c>
      <c r="E8">
        <v>15</v>
      </c>
      <c r="G8" s="2"/>
      <c r="H8" s="2"/>
      <c r="I8" s="2"/>
      <c r="J8" s="2"/>
      <c r="K8" t="e">
        <f t="shared" si="2"/>
        <v>#DIV/0!</v>
      </c>
      <c r="L8" t="e">
        <f t="shared" si="3"/>
        <v>#DIV/0!</v>
      </c>
      <c r="M8" t="e">
        <f t="shared" si="0"/>
        <v>#DIV/0!</v>
      </c>
      <c r="S8" t="e">
        <f t="shared" si="4"/>
        <v>#DIV/0!</v>
      </c>
      <c r="T8" t="e">
        <f t="shared" si="5"/>
        <v>#DIV/0!</v>
      </c>
    </row>
    <row r="9" spans="1:20" x14ac:dyDescent="0.25">
      <c r="A9" t="s">
        <v>8</v>
      </c>
      <c r="B9">
        <v>196.3</v>
      </c>
      <c r="D9">
        <f t="shared" si="1"/>
        <v>0.3490658503988659</v>
      </c>
      <c r="E9" s="2">
        <v>18</v>
      </c>
      <c r="H9" s="2"/>
      <c r="I9" s="2"/>
      <c r="J9" s="2"/>
      <c r="K9" t="e">
        <f t="shared" si="2"/>
        <v>#DIV/0!</v>
      </c>
      <c r="L9" t="e">
        <f t="shared" si="3"/>
        <v>#DIV/0!</v>
      </c>
      <c r="M9" t="e">
        <f t="shared" si="0"/>
        <v>#DIV/0!</v>
      </c>
      <c r="S9" t="e">
        <f t="shared" si="4"/>
        <v>#DIV/0!</v>
      </c>
      <c r="T9" t="e">
        <f t="shared" si="5"/>
        <v>#DIV/0!</v>
      </c>
    </row>
    <row r="10" spans="1:20" ht="15" customHeight="1" x14ac:dyDescent="0.25">
      <c r="A10" t="s">
        <v>9</v>
      </c>
      <c r="B10">
        <v>3</v>
      </c>
      <c r="D10">
        <f t="shared" si="1"/>
        <v>0.40724349213201022</v>
      </c>
      <c r="E10">
        <v>21</v>
      </c>
      <c r="H10" s="2"/>
      <c r="I10" s="2"/>
      <c r="J10" s="2"/>
      <c r="K10" t="e">
        <f t="shared" si="2"/>
        <v>#DIV/0!</v>
      </c>
      <c r="L10" t="e">
        <f t="shared" si="3"/>
        <v>#DIV/0!</v>
      </c>
      <c r="M10" t="e">
        <f t="shared" si="0"/>
        <v>#DIV/0!</v>
      </c>
      <c r="S10" t="e">
        <f t="shared" si="4"/>
        <v>#DIV/0!</v>
      </c>
      <c r="T10" t="e">
        <f t="shared" si="5"/>
        <v>#DIV/0!</v>
      </c>
    </row>
    <row r="11" spans="1:20" x14ac:dyDescent="0.25">
      <c r="A11" t="s">
        <v>10</v>
      </c>
      <c r="B11">
        <v>5</v>
      </c>
      <c r="D11">
        <f t="shared" si="1"/>
        <v>0.46542113386515455</v>
      </c>
      <c r="E11" s="2">
        <v>24</v>
      </c>
      <c r="H11" s="2"/>
      <c r="I11" s="2"/>
      <c r="J11" s="2"/>
      <c r="K11" t="e">
        <f t="shared" si="2"/>
        <v>#DIV/0!</v>
      </c>
      <c r="L11" t="e">
        <f t="shared" si="3"/>
        <v>#DIV/0!</v>
      </c>
      <c r="M11" t="e">
        <f t="shared" si="0"/>
        <v>#DIV/0!</v>
      </c>
      <c r="S11" t="e">
        <f t="shared" si="4"/>
        <v>#DIV/0!</v>
      </c>
      <c r="T11" t="e">
        <f t="shared" si="5"/>
        <v>#DIV/0!</v>
      </c>
    </row>
    <row r="12" spans="1:20" x14ac:dyDescent="0.25">
      <c r="A12" t="s">
        <v>11</v>
      </c>
      <c r="B12">
        <v>3</v>
      </c>
      <c r="D12">
        <f t="shared" si="1"/>
        <v>0.52359877559829893</v>
      </c>
      <c r="E12">
        <v>27</v>
      </c>
      <c r="H12" s="2"/>
      <c r="I12" s="2"/>
      <c r="J12" s="2"/>
      <c r="K12" t="e">
        <f t="shared" si="2"/>
        <v>#DIV/0!</v>
      </c>
      <c r="L12" t="e">
        <f t="shared" si="3"/>
        <v>#DIV/0!</v>
      </c>
      <c r="M12" t="e">
        <f t="shared" si="0"/>
        <v>#DIV/0!</v>
      </c>
      <c r="S12" t="e">
        <f t="shared" si="4"/>
        <v>#DIV/0!</v>
      </c>
      <c r="T12" t="e">
        <f t="shared" si="5"/>
        <v>#DIV/0!</v>
      </c>
    </row>
    <row r="13" spans="1:20" x14ac:dyDescent="0.25">
      <c r="A13" t="s">
        <v>12</v>
      </c>
      <c r="B13">
        <v>2.4500000000000002</v>
      </c>
      <c r="D13">
        <f t="shared" si="1"/>
        <v>0.58177641733144314</v>
      </c>
      <c r="E13" s="2">
        <v>30</v>
      </c>
      <c r="H13" s="2"/>
      <c r="K13" t="e">
        <f t="shared" si="2"/>
        <v>#DIV/0!</v>
      </c>
      <c r="L13" t="e">
        <f t="shared" si="3"/>
        <v>#DIV/0!</v>
      </c>
      <c r="M13" t="e">
        <f t="shared" si="0"/>
        <v>#DIV/0!</v>
      </c>
      <c r="S13" t="e">
        <f t="shared" si="4"/>
        <v>#DIV/0!</v>
      </c>
      <c r="T13" t="e">
        <f t="shared" si="5"/>
        <v>#DIV/0!</v>
      </c>
    </row>
    <row r="14" spans="1:20" x14ac:dyDescent="0.25">
      <c r="A14" t="s">
        <v>13</v>
      </c>
      <c r="B14" s="7">
        <v>550</v>
      </c>
      <c r="D14">
        <f t="shared" si="1"/>
        <v>0.60116896457582458</v>
      </c>
      <c r="E14" s="2">
        <v>31</v>
      </c>
      <c r="H14" s="2"/>
      <c r="K14" t="e">
        <f t="shared" ref="K14:K19" si="6">AVERAGE(F14:J14)</f>
        <v>#DIV/0!</v>
      </c>
      <c r="L14" t="e">
        <f t="shared" si="3"/>
        <v>#DIV/0!</v>
      </c>
      <c r="M14" t="e">
        <f t="shared" ref="M14:M19" si="7">_xlfn.STDEV.S(F14:J14)</f>
        <v>#DIV/0!</v>
      </c>
      <c r="S14" t="e">
        <f t="shared" si="4"/>
        <v>#DIV/0!</v>
      </c>
      <c r="T14" t="e">
        <f t="shared" si="5"/>
        <v>#DIV/0!</v>
      </c>
    </row>
    <row r="15" spans="1:20" x14ac:dyDescent="0.25">
      <c r="A15" t="s">
        <v>14</v>
      </c>
      <c r="B15">
        <v>4.45</v>
      </c>
      <c r="D15">
        <f t="shared" si="1"/>
        <v>0.62056151182020602</v>
      </c>
      <c r="E15" s="2">
        <v>32</v>
      </c>
      <c r="H15" s="2"/>
      <c r="K15" t="e">
        <f t="shared" si="6"/>
        <v>#DIV/0!</v>
      </c>
      <c r="L15" t="e">
        <f t="shared" si="3"/>
        <v>#DIV/0!</v>
      </c>
      <c r="M15" t="e">
        <f t="shared" si="7"/>
        <v>#DIV/0!</v>
      </c>
      <c r="S15" t="e">
        <f t="shared" si="4"/>
        <v>#DIV/0!</v>
      </c>
      <c r="T15" t="e">
        <f t="shared" si="5"/>
        <v>#DIV/0!</v>
      </c>
    </row>
    <row r="16" spans="1:20" x14ac:dyDescent="0.25">
      <c r="D16">
        <f t="shared" si="1"/>
        <v>0.63995405906458758</v>
      </c>
      <c r="E16">
        <v>33</v>
      </c>
      <c r="H16" s="2"/>
      <c r="K16" t="e">
        <f t="shared" si="6"/>
        <v>#DIV/0!</v>
      </c>
      <c r="L16" t="e">
        <f t="shared" si="3"/>
        <v>#DIV/0!</v>
      </c>
      <c r="M16" t="e">
        <f t="shared" si="7"/>
        <v>#DIV/0!</v>
      </c>
      <c r="S16" t="e">
        <f t="shared" si="4"/>
        <v>#DIV/0!</v>
      </c>
      <c r="T16" t="e">
        <f t="shared" si="5"/>
        <v>#DIV/0!</v>
      </c>
    </row>
    <row r="17" spans="1:20" x14ac:dyDescent="0.25">
      <c r="A17" t="s">
        <v>24</v>
      </c>
      <c r="B17">
        <f>B1/B5^3</f>
        <v>2.9629629629629628</v>
      </c>
      <c r="D17">
        <f t="shared" si="1"/>
        <v>0.65934660630896891</v>
      </c>
      <c r="E17">
        <v>34</v>
      </c>
      <c r="F17" s="2">
        <v>176.44986</v>
      </c>
      <c r="G17">
        <v>149.27010000000001</v>
      </c>
      <c r="H17" s="2"/>
      <c r="K17">
        <f t="shared" si="6"/>
        <v>162.85998000000001</v>
      </c>
      <c r="L17">
        <f t="shared" si="3"/>
        <v>123.30777734031922</v>
      </c>
      <c r="M17">
        <f t="shared" si="7"/>
        <v>19.218992607022866</v>
      </c>
      <c r="N17">
        <v>42.356000000000002</v>
      </c>
      <c r="O17">
        <v>42.37</v>
      </c>
      <c r="S17">
        <f t="shared" si="4"/>
        <v>42.363</v>
      </c>
      <c r="T17">
        <f t="shared" si="5"/>
        <v>9.8994949366086916E-3</v>
      </c>
    </row>
    <row r="18" spans="1:20" x14ac:dyDescent="0.25">
      <c r="D18">
        <f t="shared" si="1"/>
        <v>0.67873915355335046</v>
      </c>
      <c r="E18">
        <v>35</v>
      </c>
      <c r="F18" s="2">
        <v>157.55945</v>
      </c>
      <c r="G18">
        <v>138.47901999999999</v>
      </c>
      <c r="H18" s="2"/>
      <c r="K18">
        <f t="shared" si="6"/>
        <v>148.01923499999998</v>
      </c>
      <c r="L18">
        <f t="shared" si="3"/>
        <v>112.07125821496713</v>
      </c>
      <c r="M18">
        <f t="shared" si="7"/>
        <v>13.491901440955241</v>
      </c>
      <c r="N18">
        <v>43.091000000000001</v>
      </c>
      <c r="O18">
        <v>43.000999999999998</v>
      </c>
      <c r="S18">
        <f t="shared" si="4"/>
        <v>43.045999999999999</v>
      </c>
      <c r="T18">
        <f t="shared" si="5"/>
        <v>6.3639610306791689E-2</v>
      </c>
    </row>
    <row r="19" spans="1:20" x14ac:dyDescent="0.25">
      <c r="D19">
        <f t="shared" si="1"/>
        <v>0.69813170079773179</v>
      </c>
      <c r="E19" s="2">
        <v>36</v>
      </c>
      <c r="F19" s="2">
        <v>251.48867999999999</v>
      </c>
      <c r="G19">
        <v>162.59655000000001</v>
      </c>
      <c r="H19" s="2"/>
      <c r="K19">
        <f t="shared" si="6"/>
        <v>207.04261500000001</v>
      </c>
      <c r="L19">
        <f t="shared" si="3"/>
        <v>156.76021003058847</v>
      </c>
      <c r="M19">
        <f t="shared" si="7"/>
        <v>62.85622791711603</v>
      </c>
      <c r="N19">
        <v>44.406999999999996</v>
      </c>
      <c r="O19">
        <v>44.176000000000002</v>
      </c>
      <c r="S19">
        <f t="shared" si="4"/>
        <v>44.291499999999999</v>
      </c>
      <c r="T19">
        <f t="shared" si="5"/>
        <v>0.16334166645408862</v>
      </c>
    </row>
    <row r="20" spans="1:20" x14ac:dyDescent="0.25">
      <c r="D20">
        <f t="shared" si="1"/>
        <v>0.71752424804211334</v>
      </c>
      <c r="E20" s="2">
        <v>37</v>
      </c>
      <c r="F20" s="2">
        <v>344.99844000000002</v>
      </c>
      <c r="G20">
        <v>207.44586000000001</v>
      </c>
      <c r="H20" s="2"/>
      <c r="K20">
        <f t="shared" si="2"/>
        <v>276.22215</v>
      </c>
      <c r="L20">
        <f t="shared" si="3"/>
        <v>209.13879130197765</v>
      </c>
      <c r="M20">
        <f t="shared" si="0"/>
        <v>97.264362087705166</v>
      </c>
      <c r="N20">
        <v>44.978000000000002</v>
      </c>
      <c r="O20">
        <v>45.792999999999999</v>
      </c>
      <c r="S20">
        <f t="shared" si="4"/>
        <v>45.3855</v>
      </c>
      <c r="T20">
        <f t="shared" si="5"/>
        <v>0.57629202666703461</v>
      </c>
    </row>
    <row r="21" spans="1:20" x14ac:dyDescent="0.25">
      <c r="D21">
        <f t="shared" si="1"/>
        <v>0.73691679528649467</v>
      </c>
      <c r="E21" s="2">
        <v>38</v>
      </c>
      <c r="F21" s="2">
        <v>167.18376000000001</v>
      </c>
      <c r="G21">
        <v>166.99043</v>
      </c>
      <c r="H21" s="2"/>
      <c r="K21">
        <f t="shared" si="2"/>
        <v>167.08709500000001</v>
      </c>
      <c r="L21">
        <f t="shared" si="3"/>
        <v>126.50829446682214</v>
      </c>
      <c r="M21">
        <f t="shared" si="0"/>
        <v>0.13670495400679744</v>
      </c>
      <c r="N21">
        <v>46.058999999999997</v>
      </c>
      <c r="O21">
        <v>46.295999999999999</v>
      </c>
      <c r="S21">
        <f t="shared" si="4"/>
        <v>46.177499999999995</v>
      </c>
      <c r="T21">
        <f t="shared" si="5"/>
        <v>0.16758430714121308</v>
      </c>
    </row>
    <row r="22" spans="1:20" x14ac:dyDescent="0.25">
      <c r="D22">
        <f t="shared" si="1"/>
        <v>0.75630934253087612</v>
      </c>
      <c r="E22">
        <v>39</v>
      </c>
      <c r="F22" s="2">
        <v>288.33913999999999</v>
      </c>
      <c r="G22">
        <v>228.94215</v>
      </c>
      <c r="H22" s="2"/>
      <c r="J22" s="2"/>
      <c r="K22">
        <f t="shared" si="2"/>
        <v>258.64064500000001</v>
      </c>
      <c r="L22">
        <f t="shared" si="3"/>
        <v>195.82713362003696</v>
      </c>
      <c r="M22">
        <f t="shared" si="0"/>
        <v>42.000014411069273</v>
      </c>
      <c r="N22">
        <v>47.234000000000002</v>
      </c>
      <c r="O22">
        <v>46.253</v>
      </c>
      <c r="S22">
        <f t="shared" si="4"/>
        <v>46.743499999999997</v>
      </c>
      <c r="T22">
        <f t="shared" si="5"/>
        <v>0.69367175234400424</v>
      </c>
    </row>
    <row r="23" spans="1:20" x14ac:dyDescent="0.25">
      <c r="D23">
        <f t="shared" si="1"/>
        <v>0.77570188977525756</v>
      </c>
      <c r="E23" s="2">
        <v>40</v>
      </c>
      <c r="F23" s="2">
        <v>268.47212000000002</v>
      </c>
      <c r="G23">
        <v>248.35441</v>
      </c>
      <c r="H23" s="2"/>
      <c r="K23">
        <f t="shared" si="2"/>
        <v>258.41326500000002</v>
      </c>
      <c r="L23">
        <f t="shared" si="3"/>
        <v>195.65497516581365</v>
      </c>
      <c r="M23">
        <f t="shared" si="0"/>
        <v>14.22536916294443</v>
      </c>
      <c r="N23">
        <v>47.457999999999998</v>
      </c>
      <c r="O23">
        <v>47.872</v>
      </c>
      <c r="S23">
        <f t="shared" si="4"/>
        <v>47.664999999999999</v>
      </c>
      <c r="T23">
        <f t="shared" si="5"/>
        <v>0.29274220741123169</v>
      </c>
    </row>
    <row r="24" spans="1:20" x14ac:dyDescent="0.25">
      <c r="D24">
        <f t="shared" si="1"/>
        <v>0.795094437019639</v>
      </c>
      <c r="E24">
        <v>41</v>
      </c>
      <c r="F24" s="2">
        <v>208.74655000000001</v>
      </c>
      <c r="G24">
        <v>498.38211999999999</v>
      </c>
      <c r="H24" s="2"/>
      <c r="K24">
        <f t="shared" si="2"/>
        <v>353.56433500000003</v>
      </c>
      <c r="L24">
        <f t="shared" si="3"/>
        <v>267.69763999515436</v>
      </c>
      <c r="M24">
        <f t="shared" si="0"/>
        <v>204.80327561983091</v>
      </c>
      <c r="N24">
        <v>47.999000000000002</v>
      </c>
      <c r="O24">
        <v>49.584000000000003</v>
      </c>
      <c r="S24">
        <f t="shared" si="4"/>
        <v>48.791499999999999</v>
      </c>
      <c r="T24">
        <f t="shared" si="5"/>
        <v>1.1207642481806783</v>
      </c>
    </row>
    <row r="25" spans="1:20" x14ac:dyDescent="0.25">
      <c r="D25">
        <f t="shared" si="1"/>
        <v>0.81448698426402044</v>
      </c>
      <c r="E25" s="2">
        <v>42</v>
      </c>
      <c r="F25" s="2">
        <v>264.47498000000002</v>
      </c>
      <c r="G25">
        <v>294.7319</v>
      </c>
      <c r="H25" s="2"/>
      <c r="K25">
        <f t="shared" si="2"/>
        <v>279.60343999999998</v>
      </c>
      <c r="L25">
        <f t="shared" si="3"/>
        <v>211.6989006329689</v>
      </c>
      <c r="M25">
        <f t="shared" si="0"/>
        <v>21.394873309818859</v>
      </c>
      <c r="N25">
        <v>50.345999999999997</v>
      </c>
      <c r="O25">
        <v>50.465000000000003</v>
      </c>
      <c r="S25">
        <f t="shared" si="4"/>
        <v>50.405500000000004</v>
      </c>
      <c r="T25">
        <f t="shared" si="5"/>
        <v>8.414570696120402E-2</v>
      </c>
    </row>
    <row r="26" spans="1:20" x14ac:dyDescent="0.25">
      <c r="D26">
        <f t="shared" si="1"/>
        <v>0.83387953150840188</v>
      </c>
      <c r="E26" s="2">
        <v>43</v>
      </c>
      <c r="F26" s="2">
        <v>697.87996999999996</v>
      </c>
      <c r="G26">
        <v>750.24454000000003</v>
      </c>
      <c r="H26" s="2"/>
      <c r="K26">
        <f>AVERAGE(F26:J26)</f>
        <v>724.06225500000005</v>
      </c>
      <c r="L26">
        <f t="shared" si="3"/>
        <v>548.21637163451351</v>
      </c>
      <c r="M26">
        <f>_xlfn.STDEV.S(F26:J26)</f>
        <v>37.027342540917701</v>
      </c>
      <c r="N26">
        <v>51.924999999999997</v>
      </c>
      <c r="O26">
        <v>51.509</v>
      </c>
      <c r="S26">
        <f t="shared" si="4"/>
        <v>51.716999999999999</v>
      </c>
      <c r="T26">
        <f t="shared" si="5"/>
        <v>0.29415642097360151</v>
      </c>
    </row>
    <row r="27" spans="1:20" x14ac:dyDescent="0.25">
      <c r="D27">
        <f t="shared" si="1"/>
        <v>0.85327207875278333</v>
      </c>
      <c r="E27" s="2">
        <v>44</v>
      </c>
      <c r="F27" s="2">
        <v>842.37148000000002</v>
      </c>
      <c r="G27">
        <v>370.83647999999999</v>
      </c>
      <c r="H27" s="2"/>
      <c r="K27">
        <f>AVERAGE(F27:J27)</f>
        <v>606.60397999999998</v>
      </c>
      <c r="L27">
        <f t="shared" si="3"/>
        <v>459.28403343529482</v>
      </c>
      <c r="M27">
        <f>_xlfn.STDEV.S(F27:J27)</f>
        <v>333.42559606679862</v>
      </c>
      <c r="N27">
        <v>54.902000000000001</v>
      </c>
      <c r="O27">
        <v>52.61</v>
      </c>
      <c r="S27">
        <f t="shared" si="4"/>
        <v>53.756</v>
      </c>
      <c r="T27">
        <f t="shared" si="5"/>
        <v>1.6206887424795682</v>
      </c>
    </row>
    <row r="28" spans="1:20" x14ac:dyDescent="0.25">
      <c r="D28">
        <f t="shared" si="1"/>
        <v>0.87266462599716477</v>
      </c>
      <c r="E28" s="2">
        <v>45</v>
      </c>
      <c r="F28" s="2">
        <v>541.64532999999994</v>
      </c>
      <c r="G28">
        <v>665.19518000000005</v>
      </c>
      <c r="H28" s="2"/>
      <c r="I28" s="2"/>
      <c r="K28">
        <f>AVERAGE(F28:J28)</f>
        <v>603.420255</v>
      </c>
      <c r="L28">
        <f t="shared" si="3"/>
        <v>456.87350843453771</v>
      </c>
      <c r="M28">
        <f>_xlfn.STDEV.S(F28:J28)</f>
        <v>87.362936749580342</v>
      </c>
      <c r="N28">
        <v>55.225999999999999</v>
      </c>
      <c r="O28">
        <v>54.878999999999998</v>
      </c>
      <c r="S28">
        <f t="shared" si="4"/>
        <v>55.052499999999995</v>
      </c>
      <c r="T28">
        <f t="shared" si="5"/>
        <v>0.24536605307173293</v>
      </c>
    </row>
    <row r="29" spans="1:20" x14ac:dyDescent="0.25">
      <c r="D29">
        <f t="shared" si="1"/>
        <v>0.8920571732415461</v>
      </c>
      <c r="E29" s="2">
        <v>46</v>
      </c>
      <c r="F29" s="2">
        <v>1134.9175</v>
      </c>
      <c r="G29">
        <v>884.56242999999995</v>
      </c>
      <c r="H29" s="2"/>
      <c r="J29" s="2"/>
      <c r="K29">
        <f t="shared" si="2"/>
        <v>1009.739965</v>
      </c>
      <c r="L29">
        <f t="shared" si="3"/>
        <v>764.51434401405254</v>
      </c>
      <c r="M29">
        <f t="shared" si="0"/>
        <v>177.02776770143288</v>
      </c>
      <c r="N29">
        <v>57.16</v>
      </c>
      <c r="O29">
        <v>56.098999999999997</v>
      </c>
      <c r="S29">
        <f t="shared" si="4"/>
        <v>56.629499999999993</v>
      </c>
      <c r="T29">
        <f t="shared" si="5"/>
        <v>0.75024029483892696</v>
      </c>
    </row>
    <row r="30" spans="1:20" x14ac:dyDescent="0.25">
      <c r="D30">
        <f t="shared" si="1"/>
        <v>0.91144972048592765</v>
      </c>
      <c r="E30" s="2">
        <v>47</v>
      </c>
      <c r="F30" s="2">
        <v>1177.5680400000001</v>
      </c>
      <c r="G30">
        <v>1460.1544899999999</v>
      </c>
      <c r="H30" s="2"/>
      <c r="K30">
        <f t="shared" si="2"/>
        <v>1318.861265</v>
      </c>
      <c r="L30">
        <f t="shared" si="3"/>
        <v>998.56239210757451</v>
      </c>
      <c r="M30">
        <f t="shared" si="0"/>
        <v>199.81879506643384</v>
      </c>
      <c r="N30">
        <v>58.220999999999997</v>
      </c>
      <c r="O30">
        <v>60.779000000000003</v>
      </c>
      <c r="S30">
        <f t="shared" si="4"/>
        <v>59.5</v>
      </c>
      <c r="T30">
        <f t="shared" si="5"/>
        <v>1.8087791462751934</v>
      </c>
    </row>
    <row r="31" spans="1:20" x14ac:dyDescent="0.25">
      <c r="D31">
        <f t="shared" si="1"/>
        <v>0.93084226773030909</v>
      </c>
      <c r="E31" s="2">
        <v>48</v>
      </c>
      <c r="F31" s="2">
        <v>1655.54366</v>
      </c>
      <c r="G31">
        <v>1119.24388</v>
      </c>
      <c r="H31" s="2"/>
      <c r="K31">
        <f t="shared" si="2"/>
        <v>1387.3937700000001</v>
      </c>
      <c r="L31">
        <f t="shared" si="3"/>
        <v>1050.4510811956754</v>
      </c>
      <c r="M31">
        <f t="shared" si="0"/>
        <v>379.22121118685305</v>
      </c>
      <c r="N31">
        <v>60.326000000000001</v>
      </c>
      <c r="O31">
        <v>60.4</v>
      </c>
      <c r="S31">
        <f t="shared" si="4"/>
        <v>60.363</v>
      </c>
      <c r="T31">
        <f t="shared" si="5"/>
        <v>5.2325901807803152E-2</v>
      </c>
    </row>
    <row r="32" spans="1:20" x14ac:dyDescent="0.25">
      <c r="D32">
        <f t="shared" si="1"/>
        <v>0.95023481497469053</v>
      </c>
      <c r="E32" s="2">
        <v>49</v>
      </c>
      <c r="F32" s="2">
        <v>1628.66761</v>
      </c>
      <c r="G32">
        <v>1833.40119</v>
      </c>
      <c r="H32" s="2"/>
      <c r="K32">
        <f>AVERAGE(F32:J32)</f>
        <v>1731.0344</v>
      </c>
      <c r="L32">
        <f t="shared" si="3"/>
        <v>1310.6350888882159</v>
      </c>
      <c r="M32">
        <f>_xlfn.STDEV.S(F32:J32)</f>
        <v>144.76850275459859</v>
      </c>
      <c r="N32">
        <v>62.802999999999997</v>
      </c>
      <c r="O32">
        <v>63.523000000000003</v>
      </c>
      <c r="S32">
        <f t="shared" si="4"/>
        <v>63.162999999999997</v>
      </c>
      <c r="T32">
        <f t="shared" si="5"/>
        <v>0.50911688245431841</v>
      </c>
    </row>
    <row r="33" spans="4:20" x14ac:dyDescent="0.25">
      <c r="D33">
        <f t="shared" si="1"/>
        <v>0.96962736221907198</v>
      </c>
      <c r="E33" s="2">
        <v>50</v>
      </c>
      <c r="F33" s="2">
        <v>3736.2319299999999</v>
      </c>
      <c r="G33">
        <v>1996.2156</v>
      </c>
      <c r="K33">
        <f>AVERAGE(F33:J33)</f>
        <v>2866.2237649999997</v>
      </c>
      <c r="L33">
        <f t="shared" si="3"/>
        <v>2170.1321701141765</v>
      </c>
      <c r="M33">
        <f>_xlfn.STDEV.S(F33:J33)</f>
        <v>1230.3773463183302</v>
      </c>
      <c r="N33">
        <v>65.537999999999997</v>
      </c>
      <c r="O33">
        <v>65.697999999999993</v>
      </c>
      <c r="S33">
        <f t="shared" si="4"/>
        <v>65.617999999999995</v>
      </c>
      <c r="T33">
        <f t="shared" si="5"/>
        <v>0.11313708498984519</v>
      </c>
    </row>
    <row r="34" spans="4:20" x14ac:dyDescent="0.25">
      <c r="D34">
        <f t="shared" si="1"/>
        <v>0.98901990946345342</v>
      </c>
      <c r="E34" s="2">
        <v>51</v>
      </c>
      <c r="K34" t="e">
        <f t="shared" si="2"/>
        <v>#DIV/0!</v>
      </c>
      <c r="L34" t="e">
        <f t="shared" si="3"/>
        <v>#DIV/0!</v>
      </c>
      <c r="M34" t="e">
        <f t="shared" si="0"/>
        <v>#DIV/0!</v>
      </c>
      <c r="S34" t="e">
        <f t="shared" si="4"/>
        <v>#DIV/0!</v>
      </c>
      <c r="T34" t="e">
        <f t="shared" si="5"/>
        <v>#DIV/0!</v>
      </c>
    </row>
    <row r="35" spans="4:20" x14ac:dyDescent="0.25">
      <c r="D35">
        <f t="shared" si="1"/>
        <v>1.008412456707835</v>
      </c>
      <c r="E35" s="2">
        <v>52</v>
      </c>
      <c r="K35" t="e">
        <f t="shared" si="2"/>
        <v>#DIV/0!</v>
      </c>
      <c r="L35" t="e">
        <f t="shared" si="3"/>
        <v>#DIV/0!</v>
      </c>
      <c r="M35" t="e">
        <f t="shared" si="0"/>
        <v>#DIV/0!</v>
      </c>
      <c r="S35" t="e">
        <f t="shared" si="4"/>
        <v>#DIV/0!</v>
      </c>
      <c r="T35" t="e">
        <f t="shared" si="5"/>
        <v>#DIV/0!</v>
      </c>
    </row>
    <row r="36" spans="4:20" x14ac:dyDescent="0.25">
      <c r="D36">
        <f t="shared" si="1"/>
        <v>1.0278050039522162</v>
      </c>
      <c r="E36" s="2">
        <v>53</v>
      </c>
      <c r="K36" t="e">
        <f t="shared" si="2"/>
        <v>#DIV/0!</v>
      </c>
      <c r="L36" t="e">
        <f t="shared" si="3"/>
        <v>#DIV/0!</v>
      </c>
      <c r="M36" t="e">
        <f t="shared" si="0"/>
        <v>#DIV/0!</v>
      </c>
      <c r="S36" t="e">
        <f t="shared" si="4"/>
        <v>#DIV/0!</v>
      </c>
      <c r="T36" t="e">
        <f t="shared" si="5"/>
        <v>#DIV/0!</v>
      </c>
    </row>
    <row r="38" spans="4:20" x14ac:dyDescent="0.25">
      <c r="D38" t="s">
        <v>17</v>
      </c>
      <c r="E38" t="s">
        <v>30</v>
      </c>
      <c r="F38" t="s">
        <v>31</v>
      </c>
      <c r="G38" t="s">
        <v>42</v>
      </c>
    </row>
    <row r="39" spans="4:20" x14ac:dyDescent="0.25">
      <c r="D39">
        <v>0.65934660630896891</v>
      </c>
      <c r="E39">
        <v>123.30777734031922</v>
      </c>
      <c r="F39">
        <f>(1-D39/$J$58)^(-2)*(1-$J$59*D39/$J$58+$J$60*(D39/$J$58)^2)</f>
        <v>86.682582947045688</v>
      </c>
      <c r="G39">
        <f>1+2.5*D39+6.2*D39^2</f>
        <v>5.3437417887295799</v>
      </c>
    </row>
    <row r="40" spans="4:20" x14ac:dyDescent="0.25">
      <c r="D40">
        <v>0.67873915355335046</v>
      </c>
      <c r="E40">
        <v>112.07125821496713</v>
      </c>
      <c r="F40">
        <f t="shared" ref="F40:F55" si="8">(1-D40/$J$58)^(-2)*(1-$J$59*D40/$J$58+$J$60*(D40/$J$58)^2)</f>
        <v>100.10523876891283</v>
      </c>
      <c r="G40">
        <f t="shared" ref="G40:G55" si="9">1+2.5*D40+6.2*D40^2</f>
        <v>5.5531062829945519</v>
      </c>
    </row>
    <row r="41" spans="4:20" x14ac:dyDescent="0.25">
      <c r="D41">
        <v>0.69813170079773179</v>
      </c>
      <c r="E41">
        <v>156.76021003058847</v>
      </c>
      <c r="F41">
        <f t="shared" si="8"/>
        <v>115.9458833443544</v>
      </c>
      <c r="G41">
        <f t="shared" si="9"/>
        <v>5.7671340562784783</v>
      </c>
    </row>
    <row r="42" spans="4:20" x14ac:dyDescent="0.25">
      <c r="D42">
        <v>0.71752424804211334</v>
      </c>
      <c r="E42">
        <v>209.13879130197765</v>
      </c>
      <c r="F42">
        <f t="shared" si="8"/>
        <v>134.75190051651168</v>
      </c>
      <c r="G42">
        <f t="shared" si="9"/>
        <v>5.9858251085813645</v>
      </c>
    </row>
    <row r="43" spans="4:20" x14ac:dyDescent="0.25">
      <c r="D43">
        <v>0.73691679528649467</v>
      </c>
      <c r="E43">
        <v>126.50829446682214</v>
      </c>
      <c r="F43">
        <f t="shared" si="8"/>
        <v>157.22807936999308</v>
      </c>
      <c r="G43">
        <f t="shared" si="9"/>
        <v>6.2091794399032061</v>
      </c>
    </row>
    <row r="44" spans="4:20" x14ac:dyDescent="0.25">
      <c r="D44">
        <v>0.75630934253087612</v>
      </c>
      <c r="E44">
        <v>195.82713362003696</v>
      </c>
      <c r="F44">
        <f t="shared" si="8"/>
        <v>184.29309430962206</v>
      </c>
      <c r="G44">
        <f t="shared" si="9"/>
        <v>6.4371970502440039</v>
      </c>
    </row>
    <row r="45" spans="4:20" x14ac:dyDescent="0.25">
      <c r="D45">
        <v>0.77570188977525756</v>
      </c>
      <c r="E45">
        <v>195.65497516581365</v>
      </c>
      <c r="F45">
        <f t="shared" si="8"/>
        <v>217.16084576950715</v>
      </c>
      <c r="G45">
        <f t="shared" si="9"/>
        <v>6.6698779396037597</v>
      </c>
    </row>
    <row r="46" spans="4:20" x14ac:dyDescent="0.25">
      <c r="D46">
        <v>0.795094437019639</v>
      </c>
      <c r="E46">
        <v>267.69763999515436</v>
      </c>
      <c r="F46">
        <f t="shared" si="8"/>
        <v>257.45990898382655</v>
      </c>
      <c r="G46">
        <f t="shared" si="9"/>
        <v>6.9072221079824736</v>
      </c>
    </row>
    <row r="47" spans="4:20" x14ac:dyDescent="0.25">
      <c r="D47">
        <v>0.81448698426402044</v>
      </c>
      <c r="E47">
        <v>211.6989006329689</v>
      </c>
      <c r="F47">
        <f t="shared" si="8"/>
        <v>307.41280281684129</v>
      </c>
      <c r="G47">
        <f t="shared" si="9"/>
        <v>7.1492295553801428</v>
      </c>
    </row>
    <row r="48" spans="4:20" x14ac:dyDescent="0.25">
      <c r="D48">
        <v>0.83387953150840188</v>
      </c>
      <c r="E48">
        <v>548.21637163451351</v>
      </c>
      <c r="F48">
        <f t="shared" si="8"/>
        <v>370.11169891789689</v>
      </c>
      <c r="G48">
        <f t="shared" si="9"/>
        <v>7.3959002817967701</v>
      </c>
    </row>
    <row r="49" spans="4:12" x14ac:dyDescent="0.25">
      <c r="D49">
        <v>0.85327207875278333</v>
      </c>
      <c r="E49">
        <v>459.28403343529482</v>
      </c>
      <c r="F49">
        <f t="shared" si="8"/>
        <v>449.95436576382315</v>
      </c>
      <c r="G49">
        <f t="shared" si="9"/>
        <v>7.6472342872323535</v>
      </c>
    </row>
    <row r="50" spans="4:12" x14ac:dyDescent="0.25">
      <c r="D50">
        <v>0.87266462599716477</v>
      </c>
      <c r="E50">
        <v>456.87350843453771</v>
      </c>
      <c r="F50">
        <f t="shared" si="8"/>
        <v>553.35564102625892</v>
      </c>
      <c r="G50">
        <f t="shared" si="9"/>
        <v>7.9032315716868959</v>
      </c>
    </row>
    <row r="51" spans="4:12" x14ac:dyDescent="0.25">
      <c r="D51">
        <v>0.8920571732415461</v>
      </c>
      <c r="E51">
        <v>764.51434401405254</v>
      </c>
      <c r="F51">
        <f t="shared" si="8"/>
        <v>689.95177033388825</v>
      </c>
      <c r="G51">
        <f t="shared" si="9"/>
        <v>8.1638921351603919</v>
      </c>
    </row>
    <row r="52" spans="4:12" x14ac:dyDescent="0.25">
      <c r="D52">
        <v>0.91144972048592765</v>
      </c>
      <c r="E52">
        <v>998.56239210757451</v>
      </c>
      <c r="F52">
        <f t="shared" si="8"/>
        <v>874.72784907863218</v>
      </c>
      <c r="G52">
        <f t="shared" si="9"/>
        <v>8.4292159776528486</v>
      </c>
    </row>
    <row r="53" spans="4:12" x14ac:dyDescent="0.25">
      <c r="D53">
        <v>0.93084226773030909</v>
      </c>
      <c r="E53">
        <v>1050.4510811956754</v>
      </c>
      <c r="F53">
        <f t="shared" si="8"/>
        <v>1131.9704407271909</v>
      </c>
      <c r="G53">
        <f t="shared" si="9"/>
        <v>8.6992030991642597</v>
      </c>
    </row>
    <row r="54" spans="4:12" x14ac:dyDescent="0.25">
      <c r="D54">
        <v>0.95023481497469053</v>
      </c>
      <c r="E54">
        <v>1310.6350888882159</v>
      </c>
      <c r="F54">
        <f t="shared" si="8"/>
        <v>1503.0710995472111</v>
      </c>
      <c r="G54">
        <f t="shared" si="9"/>
        <v>8.9738534996946289</v>
      </c>
    </row>
    <row r="55" spans="4:12" x14ac:dyDescent="0.25">
      <c r="D55">
        <v>0.96962736221907198</v>
      </c>
      <c r="E55">
        <v>2170.1321701141765</v>
      </c>
      <c r="F55">
        <f t="shared" si="8"/>
        <v>2063.1262826106076</v>
      </c>
      <c r="G55">
        <f t="shared" si="9"/>
        <v>9.253167179243956</v>
      </c>
    </row>
    <row r="57" spans="4:12" x14ac:dyDescent="0.25">
      <c r="I57" t="s">
        <v>32</v>
      </c>
      <c r="J57">
        <f>SUMXMY2(E39:E55,F39:F55)</f>
        <v>136627.9878245666</v>
      </c>
    </row>
    <row r="58" spans="4:12" x14ac:dyDescent="0.25">
      <c r="I58" t="s">
        <v>33</v>
      </c>
      <c r="J58">
        <v>1.0998047254074967</v>
      </c>
    </row>
    <row r="59" spans="4:12" x14ac:dyDescent="0.25">
      <c r="I59" t="s">
        <v>34</v>
      </c>
      <c r="J59">
        <v>0</v>
      </c>
      <c r="L59">
        <v>0.4</v>
      </c>
    </row>
    <row r="60" spans="4:12" x14ac:dyDescent="0.25">
      <c r="I60" t="s">
        <v>35</v>
      </c>
      <c r="J60">
        <v>35.900113042105517</v>
      </c>
      <c r="L60">
        <v>0.34100000000000003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zoomScale="55" zoomScaleNormal="55" workbookViewId="0">
      <selection activeCell="AE11" sqref="AE11"/>
    </sheetView>
  </sheetViews>
  <sheetFormatPr defaultRowHeight="15" x14ac:dyDescent="0.25"/>
  <cols>
    <col min="1" max="1" width="19.42578125" customWidth="1"/>
    <col min="5" max="5" width="12.5703125" bestFit="1" customWidth="1"/>
    <col min="11" max="11" width="12.42578125" bestFit="1" customWidth="1"/>
    <col min="12" max="12" width="12.42578125" customWidth="1"/>
    <col min="19" max="19" width="11.7109375" bestFit="1" customWidth="1"/>
  </cols>
  <sheetData>
    <row r="1" spans="1:20" x14ac:dyDescent="0.25">
      <c r="A1" t="s">
        <v>0</v>
      </c>
      <c r="B1">
        <v>10000</v>
      </c>
      <c r="D1" t="s">
        <v>17</v>
      </c>
      <c r="E1" t="s">
        <v>15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40</v>
      </c>
      <c r="L1" t="s">
        <v>41</v>
      </c>
      <c r="M1" t="s">
        <v>23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36</v>
      </c>
      <c r="T1" t="s">
        <v>23</v>
      </c>
    </row>
    <row r="2" spans="1:20" ht="15" customHeight="1" x14ac:dyDescent="0.25">
      <c r="A2" t="s">
        <v>1</v>
      </c>
      <c r="B2" s="1" t="s">
        <v>16</v>
      </c>
      <c r="D2">
        <f>4/3*PI()*2.5^3*E2/$B$5^3</f>
        <v>0</v>
      </c>
      <c r="E2">
        <v>0</v>
      </c>
      <c r="F2">
        <v>1.3897600000000001</v>
      </c>
      <c r="G2">
        <v>1.39472</v>
      </c>
      <c r="H2" s="2"/>
      <c r="K2">
        <f>AVERAGE(F2:J2)</f>
        <v>1.3922400000000001</v>
      </c>
      <c r="L2">
        <f>K2/$K$2</f>
        <v>1</v>
      </c>
      <c r="M2">
        <f>_xlfn.STDEV.S(F2:J2)</f>
        <v>3.5072496346851721E-3</v>
      </c>
      <c r="N2">
        <v>23.11</v>
      </c>
      <c r="O2">
        <v>23.116</v>
      </c>
      <c r="S2">
        <f>AVERAGE(F2:R2)</f>
        <v>7.3437467499478117</v>
      </c>
      <c r="T2">
        <f>_xlfn.STDEV.S(F2:R2)</f>
        <v>10.783647055942442</v>
      </c>
    </row>
    <row r="3" spans="1:20" x14ac:dyDescent="0.25">
      <c r="A3" t="s">
        <v>2</v>
      </c>
      <c r="B3" s="7">
        <v>10000</v>
      </c>
      <c r="D3" s="2">
        <f t="shared" ref="D3:D36" si="0">4/3*PI()*2.5^3*E3/$B$5^3</f>
        <v>1.9392547244381438E-2</v>
      </c>
      <c r="E3" s="2">
        <v>1</v>
      </c>
      <c r="G3" s="2"/>
      <c r="H3" s="2"/>
      <c r="I3" s="2"/>
      <c r="J3" s="2"/>
      <c r="K3" t="e">
        <f>AVERAGE(F3:J3)</f>
        <v>#DIV/0!</v>
      </c>
      <c r="L3" t="e">
        <f t="shared" ref="L3:L36" si="1">K3/$K$2</f>
        <v>#DIV/0!</v>
      </c>
      <c r="M3" t="e">
        <f>_xlfn.STDEV.S(F3:J3)</f>
        <v>#DIV/0!</v>
      </c>
      <c r="S3" t="e">
        <f t="shared" ref="S3:S36" si="2">AVERAGE(N3:R3)</f>
        <v>#DIV/0!</v>
      </c>
      <c r="T3" t="e">
        <f t="shared" ref="T3:T36" si="3">_xlfn.STDEV.S(N3:R3)</f>
        <v>#DIV/0!</v>
      </c>
    </row>
    <row r="4" spans="1:20" x14ac:dyDescent="0.25">
      <c r="A4" t="s">
        <v>3</v>
      </c>
      <c r="B4">
        <v>0.01</v>
      </c>
      <c r="D4" s="2">
        <f t="shared" si="0"/>
        <v>5.8177641733144318E-2</v>
      </c>
      <c r="E4" s="2">
        <v>3</v>
      </c>
      <c r="G4" s="2"/>
      <c r="H4" s="2"/>
      <c r="I4" s="2"/>
      <c r="J4" s="2"/>
      <c r="K4" t="e">
        <f>AVERAGE(F4:J4)</f>
        <v>#DIV/0!</v>
      </c>
      <c r="L4" t="e">
        <f t="shared" si="1"/>
        <v>#DIV/0!</v>
      </c>
      <c r="M4" t="e">
        <f>_xlfn.STDEV.S(F4:J4)</f>
        <v>#DIV/0!</v>
      </c>
      <c r="S4" t="e">
        <f t="shared" si="2"/>
        <v>#DIV/0!</v>
      </c>
      <c r="T4" t="e">
        <f t="shared" si="3"/>
        <v>#DIV/0!</v>
      </c>
    </row>
    <row r="5" spans="1:20" x14ac:dyDescent="0.25">
      <c r="A5" t="s">
        <v>4</v>
      </c>
      <c r="B5">
        <v>15</v>
      </c>
      <c r="D5" s="2">
        <f t="shared" si="0"/>
        <v>0.11635528346628864</v>
      </c>
      <c r="E5" s="2">
        <v>6</v>
      </c>
      <c r="G5" s="2"/>
      <c r="H5" s="2"/>
      <c r="I5" s="2"/>
      <c r="J5" s="2"/>
      <c r="K5" t="e">
        <f>AVERAGE(F5:J5)</f>
        <v>#DIV/0!</v>
      </c>
      <c r="L5" t="e">
        <f t="shared" si="1"/>
        <v>#DIV/0!</v>
      </c>
      <c r="M5" t="e">
        <f>_xlfn.STDEV.S(F5:J5)</f>
        <v>#DIV/0!</v>
      </c>
      <c r="S5" t="e">
        <f t="shared" si="2"/>
        <v>#DIV/0!</v>
      </c>
      <c r="T5" t="e">
        <f t="shared" si="3"/>
        <v>#DIV/0!</v>
      </c>
    </row>
    <row r="6" spans="1:20" x14ac:dyDescent="0.25">
      <c r="A6" t="s">
        <v>5</v>
      </c>
      <c r="B6">
        <v>0</v>
      </c>
      <c r="D6">
        <f t="shared" si="0"/>
        <v>0.17453292519943295</v>
      </c>
      <c r="E6">
        <v>9</v>
      </c>
      <c r="G6" s="2"/>
      <c r="H6" s="2"/>
      <c r="I6" s="2"/>
      <c r="J6" s="2"/>
      <c r="K6" t="e">
        <f>AVERAGE(F6:J6)</f>
        <v>#DIV/0!</v>
      </c>
      <c r="L6" t="e">
        <f t="shared" si="1"/>
        <v>#DIV/0!</v>
      </c>
      <c r="M6" t="e">
        <f>_xlfn.STDEV.S(F6:J6)</f>
        <v>#DIV/0!</v>
      </c>
      <c r="S6" t="e">
        <f t="shared" si="2"/>
        <v>#DIV/0!</v>
      </c>
      <c r="T6" t="e">
        <f t="shared" si="3"/>
        <v>#DIV/0!</v>
      </c>
    </row>
    <row r="7" spans="1:20" x14ac:dyDescent="0.25">
      <c r="A7" t="s">
        <v>6</v>
      </c>
      <c r="B7">
        <v>4.5</v>
      </c>
      <c r="D7">
        <f t="shared" si="0"/>
        <v>0.23271056693257727</v>
      </c>
      <c r="E7" s="2">
        <v>12</v>
      </c>
      <c r="G7" s="2"/>
      <c r="H7" s="2"/>
      <c r="I7" s="2"/>
      <c r="J7" s="2"/>
      <c r="K7" t="e">
        <f t="shared" ref="K7:K36" si="4">AVERAGE(F7:J7)</f>
        <v>#DIV/0!</v>
      </c>
      <c r="L7" t="e">
        <f t="shared" si="1"/>
        <v>#DIV/0!</v>
      </c>
      <c r="M7" t="e">
        <f t="shared" ref="M7:M36" si="5">_xlfn.STDEV.S(F7:J7)</f>
        <v>#DIV/0!</v>
      </c>
      <c r="S7" t="e">
        <f t="shared" si="2"/>
        <v>#DIV/0!</v>
      </c>
      <c r="T7" t="e">
        <f t="shared" si="3"/>
        <v>#DIV/0!</v>
      </c>
    </row>
    <row r="8" spans="1:20" x14ac:dyDescent="0.25">
      <c r="A8" t="s">
        <v>7</v>
      </c>
      <c r="B8">
        <v>25</v>
      </c>
      <c r="D8">
        <f t="shared" si="0"/>
        <v>0.29088820866572157</v>
      </c>
      <c r="E8">
        <v>15</v>
      </c>
      <c r="G8" s="2"/>
      <c r="H8" s="2"/>
      <c r="I8" s="2"/>
      <c r="J8" s="2"/>
      <c r="K8" t="e">
        <f t="shared" si="4"/>
        <v>#DIV/0!</v>
      </c>
      <c r="L8" t="e">
        <f t="shared" si="1"/>
        <v>#DIV/0!</v>
      </c>
      <c r="M8" t="e">
        <f t="shared" si="5"/>
        <v>#DIV/0!</v>
      </c>
      <c r="S8" t="e">
        <f t="shared" si="2"/>
        <v>#DIV/0!</v>
      </c>
      <c r="T8" t="e">
        <f t="shared" si="3"/>
        <v>#DIV/0!</v>
      </c>
    </row>
    <row r="9" spans="1:20" x14ac:dyDescent="0.25">
      <c r="A9" t="s">
        <v>8</v>
      </c>
      <c r="B9">
        <v>196.3</v>
      </c>
      <c r="D9">
        <f t="shared" si="0"/>
        <v>0.3490658503988659</v>
      </c>
      <c r="E9" s="2">
        <v>18</v>
      </c>
      <c r="H9" s="2"/>
      <c r="I9" s="2"/>
      <c r="J9" s="2"/>
      <c r="K9" t="e">
        <f t="shared" si="4"/>
        <v>#DIV/0!</v>
      </c>
      <c r="L9" t="e">
        <f t="shared" si="1"/>
        <v>#DIV/0!</v>
      </c>
      <c r="M9" t="e">
        <f t="shared" si="5"/>
        <v>#DIV/0!</v>
      </c>
      <c r="S9" t="e">
        <f t="shared" si="2"/>
        <v>#DIV/0!</v>
      </c>
      <c r="T9" t="e">
        <f t="shared" si="3"/>
        <v>#DIV/0!</v>
      </c>
    </row>
    <row r="10" spans="1:20" ht="15" customHeight="1" x14ac:dyDescent="0.25">
      <c r="A10" t="s">
        <v>9</v>
      </c>
      <c r="B10">
        <v>3</v>
      </c>
      <c r="D10">
        <f t="shared" si="0"/>
        <v>0.40724349213201022</v>
      </c>
      <c r="E10">
        <v>21</v>
      </c>
      <c r="H10" s="2"/>
      <c r="I10" s="2"/>
      <c r="J10" s="2"/>
      <c r="K10" t="e">
        <f t="shared" si="4"/>
        <v>#DIV/0!</v>
      </c>
      <c r="L10" t="e">
        <f t="shared" si="1"/>
        <v>#DIV/0!</v>
      </c>
      <c r="M10" t="e">
        <f t="shared" si="5"/>
        <v>#DIV/0!</v>
      </c>
      <c r="S10" t="e">
        <f t="shared" si="2"/>
        <v>#DIV/0!</v>
      </c>
      <c r="T10" t="e">
        <f t="shared" si="3"/>
        <v>#DIV/0!</v>
      </c>
    </row>
    <row r="11" spans="1:20" x14ac:dyDescent="0.25">
      <c r="A11" t="s">
        <v>10</v>
      </c>
      <c r="B11">
        <v>5</v>
      </c>
      <c r="D11">
        <f t="shared" si="0"/>
        <v>0.46542113386515455</v>
      </c>
      <c r="E11" s="2">
        <v>24</v>
      </c>
      <c r="H11" s="2"/>
      <c r="I11" s="2"/>
      <c r="J11" s="2"/>
      <c r="K11" t="e">
        <f t="shared" si="4"/>
        <v>#DIV/0!</v>
      </c>
      <c r="L11" t="e">
        <f t="shared" si="1"/>
        <v>#DIV/0!</v>
      </c>
      <c r="M11" t="e">
        <f t="shared" si="5"/>
        <v>#DIV/0!</v>
      </c>
      <c r="S11" t="e">
        <f t="shared" si="2"/>
        <v>#DIV/0!</v>
      </c>
      <c r="T11" t="e">
        <f t="shared" si="3"/>
        <v>#DIV/0!</v>
      </c>
    </row>
    <row r="12" spans="1:20" x14ac:dyDescent="0.25">
      <c r="A12" t="s">
        <v>11</v>
      </c>
      <c r="B12">
        <v>3</v>
      </c>
      <c r="D12">
        <f t="shared" si="0"/>
        <v>0.52359877559829893</v>
      </c>
      <c r="E12">
        <v>27</v>
      </c>
      <c r="H12" s="2"/>
      <c r="I12" s="2"/>
      <c r="J12" s="2"/>
      <c r="K12" t="e">
        <f t="shared" si="4"/>
        <v>#DIV/0!</v>
      </c>
      <c r="L12" t="e">
        <f t="shared" si="1"/>
        <v>#DIV/0!</v>
      </c>
      <c r="M12" t="e">
        <f t="shared" si="5"/>
        <v>#DIV/0!</v>
      </c>
      <c r="S12" t="e">
        <f t="shared" si="2"/>
        <v>#DIV/0!</v>
      </c>
      <c r="T12" t="e">
        <f t="shared" si="3"/>
        <v>#DIV/0!</v>
      </c>
    </row>
    <row r="13" spans="1:20" x14ac:dyDescent="0.25">
      <c r="A13" t="s">
        <v>12</v>
      </c>
      <c r="B13">
        <v>2.4500000000000002</v>
      </c>
      <c r="D13">
        <f t="shared" si="0"/>
        <v>0.58177641733144314</v>
      </c>
      <c r="E13" s="2">
        <v>30</v>
      </c>
      <c r="F13" s="3">
        <v>48.807659999999998</v>
      </c>
      <c r="G13">
        <v>71.840050000000005</v>
      </c>
      <c r="H13" s="2"/>
      <c r="K13">
        <f>AVERAGE(F13:J13)</f>
        <v>60.323855000000002</v>
      </c>
      <c r="L13">
        <f t="shared" si="1"/>
        <v>43.32863227604436</v>
      </c>
      <c r="M13">
        <f>_xlfn.STDEV.S(F13:J13)</f>
        <v>16.286359155933233</v>
      </c>
      <c r="N13">
        <v>39.631</v>
      </c>
      <c r="O13">
        <v>39.628999999999998</v>
      </c>
      <c r="S13">
        <f t="shared" si="2"/>
        <v>39.629999999999995</v>
      </c>
      <c r="T13">
        <f t="shared" si="3"/>
        <v>1.4142135623748235E-3</v>
      </c>
    </row>
    <row r="14" spans="1:20" x14ac:dyDescent="0.25">
      <c r="A14" t="s">
        <v>13</v>
      </c>
      <c r="B14">
        <v>110</v>
      </c>
      <c r="D14">
        <f t="shared" si="0"/>
        <v>0.60116896457582458</v>
      </c>
      <c r="E14" s="2">
        <v>31</v>
      </c>
      <c r="H14" s="2"/>
      <c r="K14" t="e">
        <f t="shared" si="4"/>
        <v>#DIV/0!</v>
      </c>
      <c r="L14" t="e">
        <f t="shared" si="1"/>
        <v>#DIV/0!</v>
      </c>
      <c r="M14" t="e">
        <f t="shared" si="5"/>
        <v>#DIV/0!</v>
      </c>
      <c r="S14" t="e">
        <f t="shared" si="2"/>
        <v>#DIV/0!</v>
      </c>
      <c r="T14" t="e">
        <f t="shared" si="3"/>
        <v>#DIV/0!</v>
      </c>
    </row>
    <row r="15" spans="1:20" x14ac:dyDescent="0.25">
      <c r="A15" t="s">
        <v>14</v>
      </c>
      <c r="B15">
        <v>4.45</v>
      </c>
      <c r="D15">
        <f t="shared" si="0"/>
        <v>0.62056151182020602</v>
      </c>
      <c r="E15" s="2">
        <v>32</v>
      </c>
      <c r="H15" s="2"/>
      <c r="K15" t="e">
        <f t="shared" si="4"/>
        <v>#DIV/0!</v>
      </c>
      <c r="L15" t="e">
        <f t="shared" si="1"/>
        <v>#DIV/0!</v>
      </c>
      <c r="M15" t="e">
        <f t="shared" si="5"/>
        <v>#DIV/0!</v>
      </c>
      <c r="S15" t="e">
        <f t="shared" si="2"/>
        <v>#DIV/0!</v>
      </c>
      <c r="T15" t="e">
        <f t="shared" si="3"/>
        <v>#DIV/0!</v>
      </c>
    </row>
    <row r="16" spans="1:20" x14ac:dyDescent="0.25">
      <c r="D16">
        <f t="shared" si="0"/>
        <v>0.63995405906458758</v>
      </c>
      <c r="E16">
        <v>33</v>
      </c>
      <c r="F16" s="3">
        <v>82.980289999999997</v>
      </c>
      <c r="G16">
        <v>58.68797</v>
      </c>
      <c r="H16" s="2"/>
      <c r="K16">
        <f>AVERAGE(F16:J16)</f>
        <v>70.834130000000002</v>
      </c>
      <c r="L16">
        <f t="shared" si="1"/>
        <v>50.877815606504619</v>
      </c>
      <c r="M16">
        <f>_xlfn.STDEV.S(F16:J16)</f>
        <v>17.177264202753584</v>
      </c>
      <c r="N16">
        <v>42.079000000000001</v>
      </c>
      <c r="O16">
        <v>42.122</v>
      </c>
      <c r="S16">
        <f t="shared" si="2"/>
        <v>42.100499999999997</v>
      </c>
      <c r="T16">
        <f t="shared" si="3"/>
        <v>3.0405591591021019E-2</v>
      </c>
    </row>
    <row r="17" spans="1:20" x14ac:dyDescent="0.25">
      <c r="A17" t="s">
        <v>24</v>
      </c>
      <c r="B17">
        <f>B1/B5^3</f>
        <v>2.9629629629629628</v>
      </c>
      <c r="D17">
        <f t="shared" si="0"/>
        <v>0.65934660630896891</v>
      </c>
      <c r="E17">
        <v>34</v>
      </c>
      <c r="H17" s="2"/>
      <c r="K17" t="e">
        <f t="shared" si="4"/>
        <v>#DIV/0!</v>
      </c>
      <c r="L17" t="e">
        <f t="shared" si="1"/>
        <v>#DIV/0!</v>
      </c>
      <c r="M17" t="e">
        <f t="shared" si="5"/>
        <v>#DIV/0!</v>
      </c>
      <c r="S17" t="e">
        <f t="shared" si="2"/>
        <v>#DIV/0!</v>
      </c>
      <c r="T17" t="e">
        <f t="shared" si="3"/>
        <v>#DIV/0!</v>
      </c>
    </row>
    <row r="18" spans="1:20" x14ac:dyDescent="0.25">
      <c r="D18">
        <f t="shared" si="0"/>
        <v>0.67873915355335046</v>
      </c>
      <c r="E18">
        <v>35</v>
      </c>
      <c r="H18" s="2"/>
      <c r="K18" t="e">
        <f t="shared" si="4"/>
        <v>#DIV/0!</v>
      </c>
      <c r="L18" t="e">
        <f t="shared" si="1"/>
        <v>#DIV/0!</v>
      </c>
      <c r="M18" t="e">
        <f t="shared" si="5"/>
        <v>#DIV/0!</v>
      </c>
      <c r="S18" t="e">
        <f t="shared" si="2"/>
        <v>#DIV/0!</v>
      </c>
      <c r="T18" t="e">
        <f t="shared" si="3"/>
        <v>#DIV/0!</v>
      </c>
    </row>
    <row r="19" spans="1:20" x14ac:dyDescent="0.25">
      <c r="D19">
        <f t="shared" si="0"/>
        <v>0.69813170079773179</v>
      </c>
      <c r="E19" s="2">
        <v>36</v>
      </c>
      <c r="F19" s="3">
        <v>91.551159999999996</v>
      </c>
      <c r="G19">
        <v>87.538640000000001</v>
      </c>
      <c r="H19" s="2"/>
      <c r="K19">
        <f>AVERAGE(F19:J19)</f>
        <v>89.544899999999998</v>
      </c>
      <c r="L19">
        <f t="shared" si="1"/>
        <v>64.317143595931725</v>
      </c>
      <c r="M19">
        <f>_xlfn.STDEV.S(F19:J19)</f>
        <v>2.837280101646642</v>
      </c>
      <c r="N19">
        <v>44.718000000000004</v>
      </c>
      <c r="O19">
        <v>44.686999999999998</v>
      </c>
      <c r="S19">
        <f t="shared" si="2"/>
        <v>44.702500000000001</v>
      </c>
      <c r="T19">
        <f t="shared" si="3"/>
        <v>2.1920310216787153E-2</v>
      </c>
    </row>
    <row r="20" spans="1:20" x14ac:dyDescent="0.25">
      <c r="D20">
        <f t="shared" si="0"/>
        <v>0.71752424804211334</v>
      </c>
      <c r="E20" s="2">
        <v>37</v>
      </c>
      <c r="H20" s="2"/>
      <c r="K20" t="e">
        <f t="shared" si="4"/>
        <v>#DIV/0!</v>
      </c>
      <c r="L20" t="e">
        <f t="shared" si="1"/>
        <v>#DIV/0!</v>
      </c>
      <c r="M20" t="e">
        <f t="shared" si="5"/>
        <v>#DIV/0!</v>
      </c>
      <c r="S20" t="e">
        <f t="shared" si="2"/>
        <v>#DIV/0!</v>
      </c>
      <c r="T20" t="e">
        <f t="shared" si="3"/>
        <v>#DIV/0!</v>
      </c>
    </row>
    <row r="21" spans="1:20" x14ac:dyDescent="0.25">
      <c r="D21">
        <f t="shared" si="0"/>
        <v>0.73691679528649467</v>
      </c>
      <c r="E21" s="2">
        <v>38</v>
      </c>
      <c r="H21" s="2"/>
      <c r="K21" t="e">
        <f t="shared" si="4"/>
        <v>#DIV/0!</v>
      </c>
      <c r="L21" t="e">
        <f t="shared" si="1"/>
        <v>#DIV/0!</v>
      </c>
      <c r="M21" t="e">
        <f t="shared" si="5"/>
        <v>#DIV/0!</v>
      </c>
      <c r="S21" t="e">
        <f t="shared" si="2"/>
        <v>#DIV/0!</v>
      </c>
      <c r="T21" t="e">
        <f t="shared" si="3"/>
        <v>#DIV/0!</v>
      </c>
    </row>
    <row r="22" spans="1:20" x14ac:dyDescent="0.25">
      <c r="D22">
        <f t="shared" si="0"/>
        <v>0.75630934253087612</v>
      </c>
      <c r="E22">
        <v>39</v>
      </c>
      <c r="F22" s="3">
        <v>99.04862</v>
      </c>
      <c r="G22">
        <v>97.741630000000001</v>
      </c>
      <c r="H22" s="2"/>
      <c r="J22" s="2"/>
      <c r="K22">
        <f>AVERAGE(F22:J22)</f>
        <v>98.395125000000007</v>
      </c>
      <c r="L22">
        <f t="shared" si="1"/>
        <v>70.67396785037063</v>
      </c>
      <c r="M22">
        <f>_xlfn.STDEV.S(F22:J22)</f>
        <v>0.92418149194300503</v>
      </c>
      <c r="N22">
        <v>47.563000000000002</v>
      </c>
      <c r="O22">
        <v>47.545000000000002</v>
      </c>
      <c r="S22">
        <f t="shared" si="2"/>
        <v>47.554000000000002</v>
      </c>
      <c r="T22">
        <f t="shared" si="3"/>
        <v>1.2727922061358338E-2</v>
      </c>
    </row>
    <row r="23" spans="1:20" x14ac:dyDescent="0.25">
      <c r="D23">
        <f t="shared" si="0"/>
        <v>0.77570188977525756</v>
      </c>
      <c r="E23" s="2">
        <v>40</v>
      </c>
      <c r="H23" s="2"/>
      <c r="K23" t="e">
        <f t="shared" si="4"/>
        <v>#DIV/0!</v>
      </c>
      <c r="L23" t="e">
        <f t="shared" si="1"/>
        <v>#DIV/0!</v>
      </c>
      <c r="M23" t="e">
        <f t="shared" si="5"/>
        <v>#DIV/0!</v>
      </c>
      <c r="S23" t="e">
        <f t="shared" si="2"/>
        <v>#DIV/0!</v>
      </c>
      <c r="T23" t="e">
        <f t="shared" si="3"/>
        <v>#DIV/0!</v>
      </c>
    </row>
    <row r="24" spans="1:20" x14ac:dyDescent="0.25">
      <c r="D24">
        <f t="shared" si="0"/>
        <v>0.795094437019639</v>
      </c>
      <c r="E24">
        <v>41</v>
      </c>
      <c r="H24" s="2"/>
      <c r="K24" t="e">
        <f>AVERAGE(F24:J24)</f>
        <v>#DIV/0!</v>
      </c>
      <c r="L24" t="e">
        <f t="shared" si="1"/>
        <v>#DIV/0!</v>
      </c>
      <c r="M24" t="e">
        <f>_xlfn.STDEV.S(F24:J24)</f>
        <v>#DIV/0!</v>
      </c>
      <c r="S24" t="e">
        <f t="shared" si="2"/>
        <v>#DIV/0!</v>
      </c>
      <c r="T24" t="e">
        <f t="shared" si="3"/>
        <v>#DIV/0!</v>
      </c>
    </row>
    <row r="25" spans="1:20" x14ac:dyDescent="0.25">
      <c r="D25">
        <f t="shared" si="0"/>
        <v>0.81448698426402044</v>
      </c>
      <c r="E25" s="2">
        <v>42</v>
      </c>
      <c r="F25" s="6">
        <v>147.03408999999999</v>
      </c>
      <c r="G25">
        <v>226.68768</v>
      </c>
      <c r="H25" s="2"/>
      <c r="K25">
        <f t="shared" si="4"/>
        <v>186.860885</v>
      </c>
      <c r="L25">
        <f t="shared" si="1"/>
        <v>134.21600083318967</v>
      </c>
      <c r="M25">
        <f t="shared" si="5"/>
        <v>56.323593634852983</v>
      </c>
      <c r="N25">
        <v>50.74</v>
      </c>
      <c r="O25">
        <v>50.707999999999998</v>
      </c>
      <c r="S25">
        <f t="shared" si="2"/>
        <v>50.724000000000004</v>
      </c>
      <c r="T25">
        <f t="shared" si="3"/>
        <v>2.2627416997972053E-2</v>
      </c>
    </row>
    <row r="26" spans="1:20" x14ac:dyDescent="0.25">
      <c r="D26">
        <f t="shared" si="0"/>
        <v>0.83387953150840188</v>
      </c>
      <c r="E26" s="2">
        <v>43</v>
      </c>
      <c r="F26" s="6">
        <v>197.09918999999999</v>
      </c>
      <c r="G26">
        <v>178.32918000000001</v>
      </c>
      <c r="H26" s="2"/>
      <c r="K26">
        <f t="shared" si="4"/>
        <v>187.71418499999999</v>
      </c>
      <c r="L26">
        <f t="shared" si="1"/>
        <v>134.82889803482155</v>
      </c>
      <c r="M26">
        <f t="shared" si="5"/>
        <v>13.272401353939298</v>
      </c>
      <c r="N26">
        <v>52.026000000000003</v>
      </c>
      <c r="O26">
        <v>51.704999999999998</v>
      </c>
      <c r="S26">
        <f t="shared" si="2"/>
        <v>51.865499999999997</v>
      </c>
      <c r="T26">
        <f t="shared" si="3"/>
        <v>0.22698127676088534</v>
      </c>
    </row>
    <row r="27" spans="1:20" x14ac:dyDescent="0.25">
      <c r="D27">
        <f t="shared" si="0"/>
        <v>0.85327207875278333</v>
      </c>
      <c r="E27" s="2">
        <v>44</v>
      </c>
      <c r="F27" s="6">
        <v>260.05691999999999</v>
      </c>
      <c r="G27">
        <v>215.10252</v>
      </c>
      <c r="H27" s="2"/>
      <c r="K27">
        <f t="shared" si="4"/>
        <v>237.57972000000001</v>
      </c>
      <c r="L27">
        <f t="shared" si="1"/>
        <v>170.64566454059644</v>
      </c>
      <c r="M27">
        <f t="shared" si="5"/>
        <v>31.787561084172527</v>
      </c>
      <c r="N27">
        <v>53.156999999999996</v>
      </c>
      <c r="O27">
        <v>53.045999999999999</v>
      </c>
      <c r="S27">
        <f t="shared" si="2"/>
        <v>53.101500000000001</v>
      </c>
      <c r="T27">
        <f t="shared" si="3"/>
        <v>7.8488852711704721E-2</v>
      </c>
    </row>
    <row r="28" spans="1:20" x14ac:dyDescent="0.25">
      <c r="D28">
        <f t="shared" si="0"/>
        <v>0.87266462599716477</v>
      </c>
      <c r="E28" s="2">
        <v>45</v>
      </c>
      <c r="F28" s="6">
        <v>302.29320000000001</v>
      </c>
      <c r="G28">
        <v>173.32678999999999</v>
      </c>
      <c r="H28" s="2"/>
      <c r="I28" s="2"/>
      <c r="K28">
        <f>AVERAGE(F28:J28)</f>
        <v>237.80999500000001</v>
      </c>
      <c r="L28">
        <f t="shared" si="1"/>
        <v>170.81106346606907</v>
      </c>
      <c r="M28">
        <f>_xlfn.STDEV.S(F28:J28)</f>
        <v>91.19302305628446</v>
      </c>
      <c r="N28">
        <v>54.290999999999997</v>
      </c>
      <c r="O28">
        <v>54.145000000000003</v>
      </c>
      <c r="S28">
        <f t="shared" si="2"/>
        <v>54.218000000000004</v>
      </c>
      <c r="T28">
        <f t="shared" si="3"/>
        <v>0.10323759005323148</v>
      </c>
    </row>
    <row r="29" spans="1:20" x14ac:dyDescent="0.25">
      <c r="D29">
        <f t="shared" si="0"/>
        <v>0.8920571732415461</v>
      </c>
      <c r="E29" s="2">
        <v>46</v>
      </c>
      <c r="F29" s="5">
        <v>298.24309</v>
      </c>
      <c r="G29">
        <v>294.09383000000003</v>
      </c>
      <c r="H29" s="2"/>
      <c r="J29" s="2"/>
      <c r="K29">
        <f t="shared" si="4"/>
        <v>296.16845999999998</v>
      </c>
      <c r="L29">
        <f t="shared" si="1"/>
        <v>212.72802103085672</v>
      </c>
      <c r="M29">
        <f t="shared" si="5"/>
        <v>2.9339698829060725</v>
      </c>
      <c r="N29">
        <v>55.671999999999997</v>
      </c>
      <c r="O29">
        <v>55.756</v>
      </c>
      <c r="S29">
        <f t="shared" si="2"/>
        <v>55.713999999999999</v>
      </c>
      <c r="T29">
        <f t="shared" si="3"/>
        <v>5.9396969619672245E-2</v>
      </c>
    </row>
    <row r="30" spans="1:20" x14ac:dyDescent="0.25">
      <c r="D30">
        <f t="shared" si="0"/>
        <v>0.91144972048592765</v>
      </c>
      <c r="E30" s="2">
        <v>47</v>
      </c>
      <c r="F30" s="5">
        <v>382.25198</v>
      </c>
      <c r="G30">
        <v>388.53863000000001</v>
      </c>
      <c r="H30" s="2"/>
      <c r="K30">
        <f t="shared" si="4"/>
        <v>385.39530500000001</v>
      </c>
      <c r="L30">
        <f t="shared" si="1"/>
        <v>276.81671622708728</v>
      </c>
      <c r="M30">
        <f t="shared" si="5"/>
        <v>4.4453328459464148</v>
      </c>
      <c r="N30">
        <v>56.853999999999999</v>
      </c>
      <c r="O30">
        <v>56.972999999999999</v>
      </c>
      <c r="S30">
        <f t="shared" si="2"/>
        <v>56.913499999999999</v>
      </c>
      <c r="T30">
        <f t="shared" si="3"/>
        <v>8.4145706961198996E-2</v>
      </c>
    </row>
    <row r="31" spans="1:20" x14ac:dyDescent="0.25">
      <c r="D31">
        <f t="shared" si="0"/>
        <v>0.93084226773030909</v>
      </c>
      <c r="E31" s="2">
        <v>48</v>
      </c>
      <c r="F31" s="5">
        <v>346.4024</v>
      </c>
      <c r="G31">
        <v>394.83645999999999</v>
      </c>
      <c r="H31" s="2"/>
      <c r="K31">
        <f t="shared" si="4"/>
        <v>370.61942999999997</v>
      </c>
      <c r="L31">
        <f t="shared" si="1"/>
        <v>266.20369332873639</v>
      </c>
      <c r="M31">
        <f t="shared" si="5"/>
        <v>34.248052266396101</v>
      </c>
      <c r="N31">
        <v>58.393000000000001</v>
      </c>
      <c r="O31">
        <v>58.484000000000002</v>
      </c>
      <c r="S31">
        <f t="shared" si="2"/>
        <v>58.438500000000005</v>
      </c>
      <c r="T31">
        <f t="shared" si="3"/>
        <v>6.4346717087976596E-2</v>
      </c>
    </row>
    <row r="32" spans="1:20" x14ac:dyDescent="0.25">
      <c r="D32">
        <f t="shared" si="0"/>
        <v>0.95023481497469053</v>
      </c>
      <c r="E32" s="2">
        <v>49</v>
      </c>
      <c r="F32" s="5">
        <v>784.19979999999998</v>
      </c>
      <c r="G32">
        <v>626.63633000000004</v>
      </c>
      <c r="H32" s="2"/>
      <c r="K32">
        <f t="shared" si="4"/>
        <v>705.41806500000007</v>
      </c>
      <c r="L32">
        <f t="shared" si="1"/>
        <v>506.67849293225305</v>
      </c>
      <c r="M32">
        <f t="shared" si="5"/>
        <v>111.41419810428251</v>
      </c>
      <c r="N32">
        <v>60.021000000000001</v>
      </c>
      <c r="O32">
        <v>59.988999999999997</v>
      </c>
      <c r="S32">
        <f t="shared" si="2"/>
        <v>60.004999999999995</v>
      </c>
      <c r="T32">
        <f t="shared" si="3"/>
        <v>2.2627416997972053E-2</v>
      </c>
    </row>
    <row r="33" spans="4:20" x14ac:dyDescent="0.25">
      <c r="D33">
        <f t="shared" si="0"/>
        <v>0.96962736221907198</v>
      </c>
      <c r="E33" s="2">
        <v>50</v>
      </c>
      <c r="F33" s="4">
        <v>923.63747000000001</v>
      </c>
      <c r="G33">
        <v>1056.2461900000001</v>
      </c>
      <c r="H33">
        <v>921.9</v>
      </c>
      <c r="K33">
        <f t="shared" si="4"/>
        <v>967.26121999999998</v>
      </c>
      <c r="L33">
        <f t="shared" si="1"/>
        <v>694.75178130207428</v>
      </c>
      <c r="M33">
        <f t="shared" si="5"/>
        <v>77.068141050150587</v>
      </c>
      <c r="N33">
        <v>61.59</v>
      </c>
      <c r="O33">
        <v>61.453000000000003</v>
      </c>
      <c r="S33">
        <f t="shared" si="2"/>
        <v>61.521500000000003</v>
      </c>
      <c r="T33">
        <f t="shared" si="3"/>
        <v>9.6873629022557334E-2</v>
      </c>
    </row>
    <row r="34" spans="4:20" x14ac:dyDescent="0.25">
      <c r="D34">
        <f t="shared" si="0"/>
        <v>0.98901990946345342</v>
      </c>
      <c r="E34" s="2">
        <v>51</v>
      </c>
      <c r="F34" s="4">
        <v>736.01014999999995</v>
      </c>
      <c r="G34">
        <v>815.98033999999996</v>
      </c>
      <c r="K34">
        <f t="shared" si="4"/>
        <v>775.99524499999995</v>
      </c>
      <c r="L34">
        <f t="shared" si="1"/>
        <v>557.37174984198123</v>
      </c>
      <c r="M34">
        <f t="shared" si="5"/>
        <v>56.547463641776631</v>
      </c>
      <c r="N34">
        <v>63.442999999999998</v>
      </c>
      <c r="O34">
        <v>63.305</v>
      </c>
      <c r="S34">
        <f t="shared" si="2"/>
        <v>63.373999999999995</v>
      </c>
      <c r="T34">
        <f t="shared" si="3"/>
        <v>9.7580735803742227E-2</v>
      </c>
    </row>
    <row r="35" spans="4:20" x14ac:dyDescent="0.25">
      <c r="D35">
        <f t="shared" si="0"/>
        <v>1.008412456707835</v>
      </c>
      <c r="E35" s="2">
        <v>52</v>
      </c>
      <c r="F35" s="4">
        <v>1069.5530200000001</v>
      </c>
      <c r="G35">
        <v>1316.32909</v>
      </c>
      <c r="K35">
        <f t="shared" si="4"/>
        <v>1192.941055</v>
      </c>
      <c r="L35">
        <f t="shared" si="1"/>
        <v>856.85015155432961</v>
      </c>
      <c r="M35">
        <f t="shared" si="5"/>
        <v>174.49703253156585</v>
      </c>
      <c r="N35">
        <v>64.98</v>
      </c>
      <c r="O35">
        <v>65.171000000000006</v>
      </c>
      <c r="S35">
        <f t="shared" si="2"/>
        <v>65.075500000000005</v>
      </c>
      <c r="T35">
        <f t="shared" si="3"/>
        <v>0.13505739520663235</v>
      </c>
    </row>
    <row r="36" spans="4:20" x14ac:dyDescent="0.25">
      <c r="D36">
        <f t="shared" si="0"/>
        <v>1.0278050039522162</v>
      </c>
      <c r="E36" s="2">
        <v>53</v>
      </c>
      <c r="F36" s="4">
        <v>940.67867999999999</v>
      </c>
      <c r="G36">
        <v>1699.8444099999999</v>
      </c>
      <c r="K36">
        <f t="shared" si="4"/>
        <v>1320.2615449999998</v>
      </c>
      <c r="L36">
        <f t="shared" si="1"/>
        <v>948.30025354823863</v>
      </c>
      <c r="M36">
        <f t="shared" si="5"/>
        <v>536.81123572743616</v>
      </c>
      <c r="N36">
        <v>66.034000000000006</v>
      </c>
      <c r="O36">
        <v>66.915000000000006</v>
      </c>
      <c r="S36">
        <f t="shared" si="2"/>
        <v>66.474500000000006</v>
      </c>
      <c r="T36">
        <f t="shared" si="3"/>
        <v>0.62296107422534852</v>
      </c>
    </row>
    <row r="38" spans="4:20" x14ac:dyDescent="0.25">
      <c r="D38" t="s">
        <v>17</v>
      </c>
      <c r="E38" t="s">
        <v>30</v>
      </c>
      <c r="F38" t="s">
        <v>31</v>
      </c>
    </row>
    <row r="39" spans="4:20" x14ac:dyDescent="0.25">
      <c r="D39">
        <v>0</v>
      </c>
      <c r="E39">
        <f>L2</f>
        <v>1</v>
      </c>
      <c r="F39">
        <f>(1-D39/$J$58)^(-2)*(1-$J$59*D39/$J$58+$J$60*(D39/$J$58)^2)</f>
        <v>1</v>
      </c>
    </row>
    <row r="40" spans="4:20" x14ac:dyDescent="0.25">
      <c r="D40">
        <v>1.9392547244381438E-2</v>
      </c>
      <c r="F40">
        <f t="shared" ref="F40:F81" si="6">(1-D40/$J$58)^(-2)*(1-$J$59*D40/$J$58+$J$60*(D40/$J$58)^2)</f>
        <v>1.0301893897675021</v>
      </c>
    </row>
    <row r="41" spans="4:20" x14ac:dyDescent="0.25">
      <c r="D41">
        <v>5.8177641733144318E-2</v>
      </c>
      <c r="F41">
        <f t="shared" si="6"/>
        <v>1.0962416171645919</v>
      </c>
    </row>
    <row r="42" spans="4:20" x14ac:dyDescent="0.25">
      <c r="D42">
        <v>0.11635528346628864</v>
      </c>
      <c r="F42">
        <f t="shared" si="6"/>
        <v>1.2119640307752102</v>
      </c>
    </row>
    <row r="43" spans="4:20" x14ac:dyDescent="0.25">
      <c r="D43">
        <v>0.17453292519943295</v>
      </c>
      <c r="F43">
        <f t="shared" si="6"/>
        <v>1.3526120008408742</v>
      </c>
    </row>
    <row r="44" spans="4:20" x14ac:dyDescent="0.25">
      <c r="D44">
        <v>0.23271056693257727</v>
      </c>
      <c r="F44">
        <f t="shared" si="6"/>
        <v>1.525646867927472</v>
      </c>
    </row>
    <row r="45" spans="4:20" x14ac:dyDescent="0.25">
      <c r="D45">
        <v>0.29088820866572157</v>
      </c>
      <c r="F45">
        <f t="shared" si="6"/>
        <v>1.7415073549536146</v>
      </c>
    </row>
    <row r="46" spans="4:20" x14ac:dyDescent="0.25">
      <c r="D46">
        <v>0.3490658503988659</v>
      </c>
      <c r="F46">
        <f t="shared" si="6"/>
        <v>2.0151478038015225</v>
      </c>
    </row>
    <row r="47" spans="4:20" x14ac:dyDescent="0.25">
      <c r="D47">
        <v>0.40724349213201022</v>
      </c>
      <c r="F47">
        <f t="shared" si="6"/>
        <v>2.3685862490418956</v>
      </c>
    </row>
    <row r="48" spans="4:20" x14ac:dyDescent="0.25">
      <c r="D48">
        <v>0.46542113386515455</v>
      </c>
      <c r="F48">
        <f t="shared" si="6"/>
        <v>2.8352955296716074</v>
      </c>
    </row>
    <row r="49" spans="4:10" x14ac:dyDescent="0.25">
      <c r="D49">
        <v>0.52359877559829893</v>
      </c>
      <c r="F49">
        <f t="shared" si="6"/>
        <v>3.4681304939327204</v>
      </c>
    </row>
    <row r="50" spans="4:10" x14ac:dyDescent="0.25">
      <c r="D50">
        <v>0.58177641733144314</v>
      </c>
      <c r="E50">
        <f t="shared" ref="E50:E73" si="7">L13</f>
        <v>43.32863227604436</v>
      </c>
      <c r="F50">
        <f t="shared" si="6"/>
        <v>4.3544548615869676</v>
      </c>
    </row>
    <row r="51" spans="4:10" x14ac:dyDescent="0.25">
      <c r="D51">
        <v>0.60116896457582458</v>
      </c>
      <c r="F51">
        <f t="shared" si="6"/>
        <v>4.7297584036803864</v>
      </c>
    </row>
    <row r="52" spans="4:10" x14ac:dyDescent="0.25">
      <c r="D52">
        <v>0.62056151182020602</v>
      </c>
      <c r="F52">
        <f t="shared" si="6"/>
        <v>5.1572740816545934</v>
      </c>
    </row>
    <row r="53" spans="4:10" x14ac:dyDescent="0.25">
      <c r="D53">
        <v>0.63995405906458758</v>
      </c>
      <c r="E53">
        <f t="shared" si="7"/>
        <v>50.877815606504619</v>
      </c>
      <c r="F53">
        <f t="shared" si="6"/>
        <v>5.6470195462680248</v>
      </c>
    </row>
    <row r="54" spans="4:10" x14ac:dyDescent="0.25">
      <c r="D54">
        <v>0.65934660630896891</v>
      </c>
      <c r="F54">
        <f t="shared" si="6"/>
        <v>6.2115218420437621</v>
      </c>
    </row>
    <row r="55" spans="4:10" x14ac:dyDescent="0.25">
      <c r="D55">
        <v>0.67873915355335046</v>
      </c>
      <c r="F55">
        <f t="shared" si="6"/>
        <v>6.8666091366086244</v>
      </c>
    </row>
    <row r="56" spans="4:10" x14ac:dyDescent="0.25">
      <c r="D56">
        <v>0.69813170079773179</v>
      </c>
      <c r="E56">
        <f t="shared" si="7"/>
        <v>64.317143595931725</v>
      </c>
      <c r="F56">
        <f t="shared" si="6"/>
        <v>7.632509479469844</v>
      </c>
    </row>
    <row r="57" spans="4:10" x14ac:dyDescent="0.25">
      <c r="D57">
        <v>0.71752424804211334</v>
      </c>
      <c r="F57">
        <f t="shared" si="6"/>
        <v>8.5354004548607314</v>
      </c>
      <c r="I57" t="s">
        <v>32</v>
      </c>
      <c r="J57">
        <f>SUMXMY2(E39:E73,F39:F73)</f>
        <v>1037389.7831871572</v>
      </c>
    </row>
    <row r="58" spans="4:10" x14ac:dyDescent="0.25">
      <c r="D58">
        <v>0.73691679528649467</v>
      </c>
      <c r="F58">
        <f t="shared" si="6"/>
        <v>9.6096340654112424</v>
      </c>
      <c r="I58" t="s">
        <v>33</v>
      </c>
      <c r="J58">
        <v>1.0584547729979594</v>
      </c>
    </row>
    <row r="59" spans="4:10" x14ac:dyDescent="0.25">
      <c r="D59">
        <v>0.75630934253087612</v>
      </c>
      <c r="E59">
        <f t="shared" si="7"/>
        <v>70.67396785037063</v>
      </c>
      <c r="F59">
        <f t="shared" si="6"/>
        <v>10.90099493757957</v>
      </c>
      <c r="I59" t="s">
        <v>34</v>
      </c>
      <c r="J59">
        <v>0.4</v>
      </c>
    </row>
    <row r="60" spans="4:10" x14ac:dyDescent="0.25">
      <c r="D60">
        <v>0.77570188977525756</v>
      </c>
      <c r="F60">
        <f t="shared" si="6"/>
        <v>12.471578501343851</v>
      </c>
      <c r="I60" t="s">
        <v>35</v>
      </c>
      <c r="J60">
        <v>0.34100000000000003</v>
      </c>
    </row>
    <row r="61" spans="4:10" x14ac:dyDescent="0.25">
      <c r="D61">
        <v>0.795094437019639</v>
      </c>
      <c r="F61">
        <f t="shared" si="6"/>
        <v>14.407278658280561</v>
      </c>
    </row>
    <row r="62" spans="4:10" x14ac:dyDescent="0.25">
      <c r="D62">
        <v>0.81448698426402044</v>
      </c>
      <c r="E62">
        <f t="shared" si="7"/>
        <v>134.21600083318967</v>
      </c>
      <c r="F62">
        <f t="shared" si="6"/>
        <v>16.829609750345881</v>
      </c>
    </row>
    <row r="63" spans="4:10" x14ac:dyDescent="0.25">
      <c r="D63">
        <v>0.83387953150840188</v>
      </c>
      <c r="E63">
        <f t="shared" si="7"/>
        <v>134.82889803482155</v>
      </c>
      <c r="F63">
        <f t="shared" si="6"/>
        <v>19.914983935992684</v>
      </c>
    </row>
    <row r="64" spans="4:10" x14ac:dyDescent="0.25">
      <c r="D64">
        <v>0.85327207875278333</v>
      </c>
      <c r="E64">
        <f t="shared" si="7"/>
        <v>170.64566454059644</v>
      </c>
      <c r="F64">
        <f t="shared" si="6"/>
        <v>23.927339732875247</v>
      </c>
    </row>
    <row r="65" spans="4:6" x14ac:dyDescent="0.25">
      <c r="D65">
        <v>0.87266462599716477</v>
      </c>
      <c r="E65">
        <f t="shared" si="7"/>
        <v>170.81106346606907</v>
      </c>
      <c r="F65">
        <f t="shared" si="6"/>
        <v>29.275828968053169</v>
      </c>
    </row>
    <row r="66" spans="4:6" x14ac:dyDescent="0.25">
      <c r="D66">
        <v>0.8920571732415461</v>
      </c>
      <c r="E66">
        <f t="shared" si="7"/>
        <v>212.72802103085672</v>
      </c>
      <c r="F66">
        <f t="shared" si="6"/>
        <v>36.622216837623625</v>
      </c>
    </row>
    <row r="67" spans="4:6" x14ac:dyDescent="0.25">
      <c r="D67">
        <v>0.91144972048592765</v>
      </c>
      <c r="E67">
        <f t="shared" si="7"/>
        <v>276.81671622708728</v>
      </c>
      <c r="F67">
        <f t="shared" si="6"/>
        <v>47.093700304889502</v>
      </c>
    </row>
    <row r="68" spans="4:6" x14ac:dyDescent="0.25">
      <c r="D68">
        <v>0.93084226773030909</v>
      </c>
      <c r="E68">
        <f t="shared" si="7"/>
        <v>266.20369332873639</v>
      </c>
      <c r="F68">
        <f t="shared" si="6"/>
        <v>62.738294836510747</v>
      </c>
    </row>
    <row r="69" spans="4:6" x14ac:dyDescent="0.25">
      <c r="D69">
        <v>0.95023481497469053</v>
      </c>
      <c r="E69">
        <f t="shared" si="7"/>
        <v>506.67849293225305</v>
      </c>
      <c r="F69">
        <f t="shared" si="6"/>
        <v>87.598833272317279</v>
      </c>
    </row>
    <row r="70" spans="4:6" x14ac:dyDescent="0.25">
      <c r="D70">
        <v>0.96962736221907198</v>
      </c>
      <c r="E70">
        <f t="shared" si="7"/>
        <v>694.75178130207428</v>
      </c>
      <c r="F70">
        <f t="shared" si="6"/>
        <v>130.59111722045046</v>
      </c>
    </row>
    <row r="71" spans="4:6" x14ac:dyDescent="0.25">
      <c r="D71">
        <v>0.98901990946345342</v>
      </c>
      <c r="E71">
        <f t="shared" si="7"/>
        <v>557.37174984198123</v>
      </c>
      <c r="F71">
        <f t="shared" si="6"/>
        <v>214.70712689046451</v>
      </c>
    </row>
    <row r="72" spans="4:6" x14ac:dyDescent="0.25">
      <c r="D72">
        <v>1.008412456707835</v>
      </c>
      <c r="E72">
        <f t="shared" si="7"/>
        <v>856.85015155432961</v>
      </c>
      <c r="F72">
        <f t="shared" si="6"/>
        <v>415.35438948145787</v>
      </c>
    </row>
    <row r="73" spans="4:6" x14ac:dyDescent="0.25">
      <c r="D73">
        <v>1.0278050039522162</v>
      </c>
      <c r="E73">
        <f t="shared" si="7"/>
        <v>948.30025354823863</v>
      </c>
      <c r="F73">
        <f t="shared" si="6"/>
        <v>1112.8271490493012</v>
      </c>
    </row>
    <row r="74" spans="4:6" x14ac:dyDescent="0.25">
      <c r="D74">
        <v>1.0471975511966001</v>
      </c>
      <c r="F74">
        <f t="shared" si="6"/>
        <v>8292.8388123746554</v>
      </c>
    </row>
    <row r="75" spans="4:6" x14ac:dyDescent="0.25">
      <c r="D75">
        <v>1.06659009844098</v>
      </c>
      <c r="F75">
        <f t="shared" si="6"/>
        <v>15965.879068402734</v>
      </c>
    </row>
    <row r="76" spans="4:6" x14ac:dyDescent="0.25">
      <c r="D76">
        <v>1.0859826456853601</v>
      </c>
      <c r="F76">
        <f t="shared" si="6"/>
        <v>1402.381944135788</v>
      </c>
    </row>
    <row r="77" spans="4:6" x14ac:dyDescent="0.25">
      <c r="D77">
        <v>1.10537519292974</v>
      </c>
      <c r="F77">
        <f t="shared" si="6"/>
        <v>485.56458701142759</v>
      </c>
    </row>
    <row r="78" spans="4:6" x14ac:dyDescent="0.25">
      <c r="D78">
        <v>1.1247677401741201</v>
      </c>
      <c r="F78">
        <f t="shared" si="6"/>
        <v>244.58038465276991</v>
      </c>
    </row>
    <row r="79" spans="4:6" x14ac:dyDescent="0.25">
      <c r="D79">
        <v>1.1441602874185</v>
      </c>
      <c r="F79">
        <f t="shared" si="6"/>
        <v>147.3450860398799</v>
      </c>
    </row>
    <row r="80" spans="4:6" x14ac:dyDescent="0.25">
      <c r="D80">
        <v>1.1635528346628801</v>
      </c>
      <c r="F80">
        <f t="shared" si="6"/>
        <v>98.624217400842184</v>
      </c>
    </row>
    <row r="81" spans="4:6" x14ac:dyDescent="0.25">
      <c r="D81">
        <v>1.1829453819072699</v>
      </c>
      <c r="F81">
        <f t="shared" si="6"/>
        <v>70.762470246647851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"/>
  <sheetViews>
    <sheetView topLeftCell="F1" zoomScale="70" zoomScaleNormal="70" workbookViewId="0">
      <selection activeCell="B8" sqref="B8"/>
    </sheetView>
  </sheetViews>
  <sheetFormatPr defaultRowHeight="15" x14ac:dyDescent="0.25"/>
  <cols>
    <col min="1" max="1" width="19.42578125" customWidth="1"/>
    <col min="6" max="6" width="12.5703125" bestFit="1" customWidth="1"/>
    <col min="12" max="12" width="12.42578125" bestFit="1" customWidth="1"/>
    <col min="13" max="13" width="12.42578125" customWidth="1"/>
  </cols>
  <sheetData>
    <row r="1" spans="1:21" x14ac:dyDescent="0.25">
      <c r="A1" t="s">
        <v>0</v>
      </c>
      <c r="B1" s="1" t="s">
        <v>16</v>
      </c>
      <c r="D1" t="s">
        <v>46</v>
      </c>
      <c r="E1" t="s">
        <v>17</v>
      </c>
      <c r="F1" t="s">
        <v>15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47</v>
      </c>
      <c r="M1" t="s">
        <v>30</v>
      </c>
      <c r="N1" t="s">
        <v>23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48</v>
      </c>
      <c r="U1" t="s">
        <v>23</v>
      </c>
    </row>
    <row r="2" spans="1:21" ht="15" customHeight="1" x14ac:dyDescent="0.25">
      <c r="A2" t="s">
        <v>1</v>
      </c>
      <c r="B2" s="1" t="s">
        <v>16</v>
      </c>
      <c r="D2">
        <f t="shared" ref="D2:D35" si="0">$B$18-125*F2</f>
        <v>10000</v>
      </c>
      <c r="E2">
        <f t="shared" ref="E2:E35" si="1">4/3*PI()*2.5^3*F2/$B$5^3</f>
        <v>0</v>
      </c>
      <c r="F2">
        <v>0</v>
      </c>
      <c r="G2">
        <v>1.4189000000000001</v>
      </c>
      <c r="H2">
        <v>1.43</v>
      </c>
      <c r="I2">
        <v>1.43201</v>
      </c>
      <c r="J2" s="2"/>
      <c r="K2" s="2"/>
      <c r="L2">
        <f t="shared" ref="L2:L14" si="2">AVERAGE(G2:K2)</f>
        <v>1.4269700000000001</v>
      </c>
      <c r="M2">
        <f t="shared" ref="M2:M35" si="3">L2/$L$2</f>
        <v>1</v>
      </c>
      <c r="N2">
        <f t="shared" ref="N2:N14" si="4">_xlfn.STDEV.S(G2:K2)</f>
        <v>7.0607152612181881E-3</v>
      </c>
      <c r="O2">
        <v>23.105399999999999</v>
      </c>
      <c r="P2">
        <v>23.127500000000001</v>
      </c>
      <c r="Q2">
        <v>23.107099999999999</v>
      </c>
      <c r="R2" s="2"/>
      <c r="S2" s="2"/>
      <c r="T2">
        <f t="shared" ref="T2:T14" si="5">AVERAGE(O2:S2)</f>
        <v>23.113333333333333</v>
      </c>
      <c r="U2">
        <f t="shared" ref="U2:U14" si="6">_xlfn.STDEV.S(O2:S2)</f>
        <v>1.2298102834720532E-2</v>
      </c>
    </row>
    <row r="3" spans="1:21" x14ac:dyDescent="0.25">
      <c r="A3" t="s">
        <v>2</v>
      </c>
      <c r="B3" s="12">
        <v>1000</v>
      </c>
      <c r="D3">
        <f t="shared" si="0"/>
        <v>9625</v>
      </c>
      <c r="E3" s="2">
        <f t="shared" si="1"/>
        <v>5.8177641733144318E-2</v>
      </c>
      <c r="F3" s="2">
        <v>3</v>
      </c>
      <c r="G3">
        <v>2.9990800000000002</v>
      </c>
      <c r="H3">
        <v>2.4214099999999998</v>
      </c>
      <c r="I3">
        <v>2.2987000000000002</v>
      </c>
      <c r="J3" s="2"/>
      <c r="K3" s="2"/>
      <c r="L3">
        <f t="shared" si="2"/>
        <v>2.5730633333333333</v>
      </c>
      <c r="M3">
        <f t="shared" si="3"/>
        <v>1.8031656820629258</v>
      </c>
      <c r="N3">
        <f t="shared" si="4"/>
        <v>0.37400813658707138</v>
      </c>
      <c r="O3">
        <v>22.4695</v>
      </c>
      <c r="P3">
        <v>22.491199999999999</v>
      </c>
      <c r="Q3">
        <v>22.485700000000001</v>
      </c>
      <c r="R3" s="2"/>
      <c r="S3" s="2"/>
      <c r="T3">
        <f t="shared" si="5"/>
        <v>22.482133333333337</v>
      </c>
      <c r="U3">
        <f t="shared" si="6"/>
        <v>1.128110514680767E-2</v>
      </c>
    </row>
    <row r="4" spans="1:21" x14ac:dyDescent="0.25">
      <c r="A4" t="s">
        <v>3</v>
      </c>
      <c r="B4" s="12">
        <v>0.01</v>
      </c>
      <c r="D4">
        <f t="shared" si="0"/>
        <v>9250</v>
      </c>
      <c r="E4" s="2">
        <f t="shared" si="1"/>
        <v>0.11635528346628864</v>
      </c>
      <c r="F4" s="2">
        <v>6</v>
      </c>
      <c r="G4">
        <v>3.4855999999999998</v>
      </c>
      <c r="H4">
        <v>3.2176300000000002</v>
      </c>
      <c r="I4">
        <v>3.3691</v>
      </c>
      <c r="J4" s="2"/>
      <c r="K4" s="2"/>
      <c r="L4">
        <f t="shared" si="2"/>
        <v>3.3574433333333329</v>
      </c>
      <c r="M4">
        <f t="shared" si="3"/>
        <v>2.352847875802107</v>
      </c>
      <c r="N4">
        <f t="shared" si="4"/>
        <v>0.13436475964081238</v>
      </c>
      <c r="O4">
        <v>21.8398</v>
      </c>
      <c r="P4">
        <v>21.822299999999998</v>
      </c>
      <c r="Q4">
        <v>21.8246</v>
      </c>
      <c r="R4" s="2"/>
      <c r="S4" s="2"/>
      <c r="T4">
        <f t="shared" si="5"/>
        <v>21.828900000000001</v>
      </c>
      <c r="U4">
        <f t="shared" si="6"/>
        <v>9.509468965195304E-3</v>
      </c>
    </row>
    <row r="5" spans="1:21" x14ac:dyDescent="0.25">
      <c r="A5" t="s">
        <v>4</v>
      </c>
      <c r="B5">
        <v>15</v>
      </c>
      <c r="D5">
        <f t="shared" si="0"/>
        <v>8875</v>
      </c>
      <c r="E5">
        <f t="shared" si="1"/>
        <v>0.17453292519943295</v>
      </c>
      <c r="F5">
        <v>9</v>
      </c>
      <c r="G5">
        <v>4.0446400000000002</v>
      </c>
      <c r="H5">
        <v>5.0350900000000003</v>
      </c>
      <c r="I5">
        <v>4.85928</v>
      </c>
      <c r="J5" s="2"/>
      <c r="K5" s="2"/>
      <c r="L5">
        <f t="shared" si="2"/>
        <v>4.6463366666666674</v>
      </c>
      <c r="M5">
        <f t="shared" si="3"/>
        <v>3.2560857387798392</v>
      </c>
      <c r="N5">
        <f t="shared" si="4"/>
        <v>0.52844720458465222</v>
      </c>
      <c r="O5">
        <v>21.1403</v>
      </c>
      <c r="P5">
        <v>21.201599999999999</v>
      </c>
      <c r="Q5">
        <v>21.0809</v>
      </c>
      <c r="R5" s="2"/>
      <c r="S5" s="2"/>
      <c r="T5">
        <f t="shared" si="5"/>
        <v>21.140933333333333</v>
      </c>
      <c r="U5">
        <f t="shared" si="6"/>
        <v>6.0352492353947525E-2</v>
      </c>
    </row>
    <row r="6" spans="1:21" x14ac:dyDescent="0.25">
      <c r="A6" t="s">
        <v>5</v>
      </c>
      <c r="B6" s="13">
        <v>0</v>
      </c>
      <c r="D6">
        <f t="shared" si="0"/>
        <v>8500</v>
      </c>
      <c r="E6">
        <f t="shared" si="1"/>
        <v>0.23271056693257727</v>
      </c>
      <c r="F6" s="2">
        <v>12</v>
      </c>
      <c r="G6">
        <v>5.7834599999999998</v>
      </c>
      <c r="H6">
        <v>4.8519600000000001</v>
      </c>
      <c r="I6">
        <v>5.2363900000000001</v>
      </c>
      <c r="J6" s="2"/>
      <c r="K6" s="2"/>
      <c r="L6">
        <f t="shared" si="2"/>
        <v>5.2906033333333333</v>
      </c>
      <c r="M6">
        <f t="shared" si="3"/>
        <v>3.70757852886419</v>
      </c>
      <c r="N6">
        <f t="shared" si="4"/>
        <v>0.46811043209197251</v>
      </c>
      <c r="O6">
        <v>20.4453</v>
      </c>
      <c r="P6">
        <v>20.4831</v>
      </c>
      <c r="Q6">
        <v>20.460999999999999</v>
      </c>
      <c r="R6" s="2"/>
      <c r="S6" s="2"/>
      <c r="T6">
        <f t="shared" si="5"/>
        <v>20.463133333333332</v>
      </c>
      <c r="U6">
        <f t="shared" si="6"/>
        <v>1.8990085132335507E-2</v>
      </c>
    </row>
    <row r="7" spans="1:21" x14ac:dyDescent="0.25">
      <c r="A7" t="s">
        <v>6</v>
      </c>
      <c r="B7">
        <v>4.5</v>
      </c>
      <c r="D7">
        <f t="shared" si="0"/>
        <v>8125</v>
      </c>
      <c r="E7">
        <f t="shared" si="1"/>
        <v>0.29088820866572157</v>
      </c>
      <c r="F7">
        <v>15</v>
      </c>
      <c r="G7">
        <v>6.4554200000000002</v>
      </c>
      <c r="H7">
        <v>7.82986</v>
      </c>
      <c r="I7">
        <v>5.8895900000000001</v>
      </c>
      <c r="J7">
        <v>6.17781</v>
      </c>
      <c r="K7" s="2"/>
      <c r="L7">
        <f t="shared" si="2"/>
        <v>6.5881699999999999</v>
      </c>
      <c r="M7">
        <f t="shared" si="3"/>
        <v>4.6168945387779701</v>
      </c>
      <c r="N7">
        <f t="shared" si="4"/>
        <v>0.85942344328431697</v>
      </c>
      <c r="O7">
        <v>19.724499999999999</v>
      </c>
      <c r="P7">
        <v>19.7224</v>
      </c>
      <c r="Q7">
        <v>19.7362</v>
      </c>
      <c r="R7">
        <v>19.7578</v>
      </c>
      <c r="S7" s="2"/>
      <c r="T7">
        <f t="shared" si="5"/>
        <v>19.735225</v>
      </c>
      <c r="U7">
        <f t="shared" si="6"/>
        <v>1.6228447245500648E-2</v>
      </c>
    </row>
    <row r="8" spans="1:21" x14ac:dyDescent="0.25">
      <c r="A8" t="s">
        <v>7</v>
      </c>
      <c r="B8">
        <v>25</v>
      </c>
      <c r="D8">
        <f t="shared" si="0"/>
        <v>7750</v>
      </c>
      <c r="E8">
        <f t="shared" si="1"/>
        <v>0.3490658503988659</v>
      </c>
      <c r="F8" s="2">
        <v>18</v>
      </c>
      <c r="G8">
        <v>6.7492700000000001</v>
      </c>
      <c r="H8">
        <v>5.9210799999999999</v>
      </c>
      <c r="I8">
        <v>7.1255899999999999</v>
      </c>
      <c r="J8">
        <v>6.7748400000000002</v>
      </c>
      <c r="K8" s="2"/>
      <c r="L8">
        <f t="shared" si="2"/>
        <v>6.6426949999999998</v>
      </c>
      <c r="M8">
        <f t="shared" si="3"/>
        <v>4.6551048725621422</v>
      </c>
      <c r="N8">
        <f t="shared" si="4"/>
        <v>0.51079556279069882</v>
      </c>
      <c r="O8">
        <v>18.970199999999998</v>
      </c>
      <c r="P8">
        <v>19.0381</v>
      </c>
      <c r="Q8">
        <v>19.004000000000001</v>
      </c>
      <c r="R8">
        <v>18.983899999999998</v>
      </c>
      <c r="S8" s="2"/>
      <c r="T8">
        <f t="shared" si="5"/>
        <v>18.999049999999997</v>
      </c>
      <c r="U8">
        <f t="shared" si="6"/>
        <v>2.9502824723519581E-2</v>
      </c>
    </row>
    <row r="9" spans="1:21" x14ac:dyDescent="0.25">
      <c r="A9" t="s">
        <v>8</v>
      </c>
      <c r="B9">
        <v>196.3</v>
      </c>
      <c r="D9">
        <f t="shared" si="0"/>
        <v>7375</v>
      </c>
      <c r="E9">
        <f t="shared" si="1"/>
        <v>0.40724349213201022</v>
      </c>
      <c r="F9">
        <v>21</v>
      </c>
      <c r="G9">
        <v>10.4773</v>
      </c>
      <c r="H9">
        <v>8.9500700000000002</v>
      </c>
      <c r="I9">
        <v>9.4568100000000008</v>
      </c>
      <c r="J9">
        <v>8.6361699999999999</v>
      </c>
      <c r="K9" s="2"/>
      <c r="L9">
        <f t="shared" si="2"/>
        <v>9.3800875000000001</v>
      </c>
      <c r="M9">
        <f t="shared" si="3"/>
        <v>6.57343006510298</v>
      </c>
      <c r="N9">
        <f t="shared" si="4"/>
        <v>0.80583081542695201</v>
      </c>
      <c r="O9">
        <v>18.286000000000001</v>
      </c>
      <c r="P9">
        <v>18.247800000000002</v>
      </c>
      <c r="Q9">
        <v>18.2346</v>
      </c>
      <c r="R9">
        <v>18.189299999999999</v>
      </c>
      <c r="S9" s="2"/>
      <c r="T9">
        <f t="shared" si="5"/>
        <v>18.239425000000001</v>
      </c>
      <c r="U9">
        <f t="shared" si="6"/>
        <v>3.9896397080439121E-2</v>
      </c>
    </row>
    <row r="10" spans="1:21" ht="15" customHeight="1" x14ac:dyDescent="0.25">
      <c r="A10" t="s">
        <v>9</v>
      </c>
      <c r="B10">
        <v>3</v>
      </c>
      <c r="D10">
        <f t="shared" si="0"/>
        <v>7000</v>
      </c>
      <c r="E10">
        <f t="shared" si="1"/>
        <v>0.46542113386515455</v>
      </c>
      <c r="F10" s="2">
        <v>24</v>
      </c>
      <c r="G10">
        <v>12.82368</v>
      </c>
      <c r="H10">
        <v>9.9474199999999993</v>
      </c>
      <c r="I10">
        <v>7.8782399999999999</v>
      </c>
      <c r="J10">
        <v>8.9316999999999993</v>
      </c>
      <c r="K10" s="2"/>
      <c r="L10">
        <f t="shared" si="2"/>
        <v>9.8952599999999986</v>
      </c>
      <c r="M10">
        <f t="shared" si="3"/>
        <v>6.9344555246431234</v>
      </c>
      <c r="N10">
        <f t="shared" si="4"/>
        <v>2.1272189917041198</v>
      </c>
      <c r="O10">
        <v>17.403600000000001</v>
      </c>
      <c r="P10">
        <v>17.4299</v>
      </c>
      <c r="Q10">
        <v>17.430299999999999</v>
      </c>
      <c r="R10">
        <v>17.436499999999999</v>
      </c>
      <c r="S10" s="2"/>
      <c r="T10">
        <f t="shared" si="5"/>
        <v>17.425075</v>
      </c>
      <c r="U10">
        <f t="shared" si="6"/>
        <v>1.4632013987599531E-2</v>
      </c>
    </row>
    <row r="11" spans="1:21" x14ac:dyDescent="0.25">
      <c r="A11" t="s">
        <v>10</v>
      </c>
      <c r="B11">
        <v>5</v>
      </c>
      <c r="D11">
        <f t="shared" si="0"/>
        <v>6625</v>
      </c>
      <c r="E11">
        <f t="shared" si="1"/>
        <v>0.52359877559829893</v>
      </c>
      <c r="F11">
        <v>27</v>
      </c>
      <c r="G11">
        <v>12.130229999999999</v>
      </c>
      <c r="H11">
        <v>11.053050000000001</v>
      </c>
      <c r="I11">
        <v>12.85943</v>
      </c>
      <c r="J11">
        <v>8.0935000000000006</v>
      </c>
      <c r="K11" s="2"/>
      <c r="L11">
        <f t="shared" si="2"/>
        <v>11.0340525</v>
      </c>
      <c r="M11">
        <f t="shared" si="3"/>
        <v>7.7325048879794247</v>
      </c>
      <c r="N11">
        <f t="shared" si="4"/>
        <v>2.0960930354093734</v>
      </c>
      <c r="O11">
        <v>16.595300000000002</v>
      </c>
      <c r="P11">
        <v>16.643899999999999</v>
      </c>
      <c r="Q11">
        <v>16.608799999999999</v>
      </c>
      <c r="R11">
        <v>16.520900000000001</v>
      </c>
      <c r="S11" s="2"/>
      <c r="T11">
        <f t="shared" si="5"/>
        <v>16.592224999999999</v>
      </c>
      <c r="U11">
        <f t="shared" si="6"/>
        <v>5.1774342101082185E-2</v>
      </c>
    </row>
    <row r="12" spans="1:21" x14ac:dyDescent="0.25">
      <c r="A12" t="s">
        <v>11</v>
      </c>
      <c r="B12">
        <v>3</v>
      </c>
      <c r="D12">
        <f t="shared" si="0"/>
        <v>6250</v>
      </c>
      <c r="E12">
        <f t="shared" si="1"/>
        <v>0.58177641733144314</v>
      </c>
      <c r="F12" s="2">
        <v>30</v>
      </c>
      <c r="G12">
        <v>11.80124</v>
      </c>
      <c r="H12">
        <v>14.83417</v>
      </c>
      <c r="I12">
        <v>11.525969999999999</v>
      </c>
      <c r="J12">
        <v>9.6999499999999994</v>
      </c>
      <c r="K12">
        <v>14.34619</v>
      </c>
      <c r="L12">
        <f t="shared" si="2"/>
        <v>12.441504</v>
      </c>
      <c r="M12">
        <f t="shared" si="3"/>
        <v>8.7188266046237821</v>
      </c>
      <c r="N12">
        <f t="shared" si="4"/>
        <v>2.1281998364768175</v>
      </c>
      <c r="O12">
        <v>15.725199999999999</v>
      </c>
      <c r="P12">
        <v>15.8507</v>
      </c>
      <c r="Q12">
        <v>15.7277</v>
      </c>
      <c r="R12">
        <v>15.741</v>
      </c>
      <c r="S12">
        <v>15.792299999999999</v>
      </c>
      <c r="T12">
        <f t="shared" si="5"/>
        <v>15.767379999999999</v>
      </c>
      <c r="U12">
        <f t="shared" si="6"/>
        <v>5.3881323294811469E-2</v>
      </c>
    </row>
    <row r="13" spans="1:21" x14ac:dyDescent="0.25">
      <c r="A13" t="s">
        <v>12</v>
      </c>
      <c r="B13">
        <v>2.4500000000000002</v>
      </c>
      <c r="D13">
        <f t="shared" si="0"/>
        <v>6125</v>
      </c>
      <c r="E13">
        <f t="shared" si="1"/>
        <v>0.60116896457582458</v>
      </c>
      <c r="F13" s="2">
        <v>31</v>
      </c>
      <c r="G13">
        <v>20.535589999999999</v>
      </c>
      <c r="H13">
        <v>23.276700000000002</v>
      </c>
      <c r="I13">
        <v>10.83756</v>
      </c>
      <c r="J13">
        <v>19.505579999999998</v>
      </c>
      <c r="K13">
        <v>10.60717</v>
      </c>
      <c r="L13">
        <f t="shared" si="2"/>
        <v>16.95252</v>
      </c>
      <c r="M13">
        <f t="shared" si="3"/>
        <v>11.880081571441586</v>
      </c>
      <c r="N13">
        <f t="shared" si="4"/>
        <v>5.8525199932379657</v>
      </c>
      <c r="O13">
        <v>15.351900000000001</v>
      </c>
      <c r="P13">
        <v>15.492900000000001</v>
      </c>
      <c r="Q13">
        <v>15.444000000000001</v>
      </c>
      <c r="R13">
        <v>15.3965</v>
      </c>
      <c r="S13">
        <v>15.518000000000001</v>
      </c>
      <c r="T13">
        <f t="shared" si="5"/>
        <v>15.440659999999999</v>
      </c>
      <c r="U13">
        <f t="shared" si="6"/>
        <v>6.8099361230484587E-2</v>
      </c>
    </row>
    <row r="14" spans="1:21" x14ac:dyDescent="0.25">
      <c r="A14" t="s">
        <v>13</v>
      </c>
      <c r="B14">
        <v>110</v>
      </c>
      <c r="D14">
        <f t="shared" si="0"/>
        <v>6000</v>
      </c>
      <c r="E14">
        <f t="shared" si="1"/>
        <v>0.62056151182020602</v>
      </c>
      <c r="F14" s="2">
        <v>32</v>
      </c>
      <c r="G14">
        <v>12.660629999999999</v>
      </c>
      <c r="H14">
        <v>17.314630000000001</v>
      </c>
      <c r="I14">
        <v>15.952680000000001</v>
      </c>
      <c r="J14">
        <v>14.24953</v>
      </c>
      <c r="K14">
        <v>14.055630000000001</v>
      </c>
      <c r="L14">
        <f t="shared" si="2"/>
        <v>14.846620000000001</v>
      </c>
      <c r="M14">
        <f t="shared" si="3"/>
        <v>10.40429721718046</v>
      </c>
      <c r="N14">
        <f t="shared" si="4"/>
        <v>1.8079806423189333</v>
      </c>
      <c r="O14">
        <v>15.2613</v>
      </c>
      <c r="P14">
        <v>15.188000000000001</v>
      </c>
      <c r="Q14">
        <v>15.2227</v>
      </c>
      <c r="R14">
        <v>15.186999999999999</v>
      </c>
      <c r="S14">
        <v>15.216900000000001</v>
      </c>
      <c r="T14">
        <f t="shared" si="5"/>
        <v>15.215179999999998</v>
      </c>
      <c r="U14">
        <f t="shared" si="6"/>
        <v>3.0493556696456498E-2</v>
      </c>
    </row>
    <row r="15" spans="1:21" x14ac:dyDescent="0.25">
      <c r="A15" t="s">
        <v>14</v>
      </c>
      <c r="B15">
        <v>4.45</v>
      </c>
      <c r="D15">
        <f t="shared" si="0"/>
        <v>5875</v>
      </c>
      <c r="E15">
        <f t="shared" si="1"/>
        <v>0.63995405906458758</v>
      </c>
      <c r="F15">
        <v>33</v>
      </c>
      <c r="G15">
        <v>18.067509999999999</v>
      </c>
      <c r="H15">
        <v>12.17268</v>
      </c>
      <c r="I15">
        <v>13.88743</v>
      </c>
      <c r="J15">
        <v>13.254239999999999</v>
      </c>
      <c r="K15">
        <v>9.7651000000000003</v>
      </c>
      <c r="L15">
        <f>AVERAGE(G15:J15)</f>
        <v>14.345465000000001</v>
      </c>
      <c r="M15">
        <f t="shared" si="3"/>
        <v>10.053095019516878</v>
      </c>
      <c r="N15">
        <f>_xlfn.STDEV.S(G15:J15)</f>
        <v>2.5803863858021949</v>
      </c>
      <c r="O15">
        <v>14.8422</v>
      </c>
      <c r="P15">
        <v>14.9537</v>
      </c>
      <c r="Q15">
        <v>14.895</v>
      </c>
      <c r="R15">
        <v>14.872400000000001</v>
      </c>
      <c r="S15">
        <v>14.904999999999999</v>
      </c>
      <c r="T15">
        <f>AVERAGE(O15:R15)</f>
        <v>14.890825</v>
      </c>
      <c r="U15">
        <f>_xlfn.STDEV.S(O15:R15)</f>
        <v>4.7168377471917586E-2</v>
      </c>
    </row>
    <row r="16" spans="1:21" x14ac:dyDescent="0.25">
      <c r="D16">
        <f t="shared" si="0"/>
        <v>5750</v>
      </c>
      <c r="E16">
        <f t="shared" si="1"/>
        <v>0.65934660630896891</v>
      </c>
      <c r="F16">
        <v>34</v>
      </c>
      <c r="G16">
        <v>11.319940000000001</v>
      </c>
      <c r="H16">
        <v>11.42314</v>
      </c>
      <c r="I16">
        <v>14.897410000000001</v>
      </c>
      <c r="J16">
        <v>11.140829999999999</v>
      </c>
      <c r="K16">
        <v>15.66042</v>
      </c>
      <c r="L16">
        <f>AVERAGE(G16:J16)</f>
        <v>12.19533</v>
      </c>
      <c r="M16">
        <f t="shared" si="3"/>
        <v>8.5463114150963229</v>
      </c>
      <c r="N16">
        <f>_xlfn.STDEV.S(G16:J16)</f>
        <v>1.8051584994675731</v>
      </c>
      <c r="O16">
        <v>14.4747</v>
      </c>
      <c r="P16">
        <v>14.629300000000001</v>
      </c>
      <c r="Q16">
        <v>14.5977</v>
      </c>
      <c r="R16">
        <v>14.5771</v>
      </c>
      <c r="S16">
        <v>14.624599999999999</v>
      </c>
      <c r="T16">
        <f>AVERAGE(O16:R16)</f>
        <v>14.569700000000001</v>
      </c>
      <c r="U16">
        <f>_xlfn.STDEV.S(O16:R16)</f>
        <v>6.6872814606036501E-2</v>
      </c>
    </row>
    <row r="17" spans="1:21" x14ac:dyDescent="0.25">
      <c r="A17" t="s">
        <v>24</v>
      </c>
      <c r="B17">
        <f>B18/B5^3</f>
        <v>2.9629629629629628</v>
      </c>
      <c r="D17">
        <f t="shared" si="0"/>
        <v>5625</v>
      </c>
      <c r="E17">
        <f t="shared" si="1"/>
        <v>0.67873915355335046</v>
      </c>
      <c r="F17">
        <v>35</v>
      </c>
      <c r="G17">
        <v>18.657620000000001</v>
      </c>
      <c r="H17">
        <v>13.857609999999999</v>
      </c>
      <c r="I17">
        <v>11.335179999999999</v>
      </c>
      <c r="J17">
        <v>15.888070000000001</v>
      </c>
      <c r="K17">
        <v>18.342449999999999</v>
      </c>
      <c r="L17">
        <f t="shared" ref="L17:L31" si="7">AVERAGE(G17:K17)</f>
        <v>15.616185999999999</v>
      </c>
      <c r="M17">
        <f t="shared" si="3"/>
        <v>10.943597973328099</v>
      </c>
      <c r="N17">
        <f t="shared" ref="N17:N31" si="8">_xlfn.STDEV.S(G17:K17)</f>
        <v>3.0893510242169051</v>
      </c>
      <c r="O17">
        <v>14.15</v>
      </c>
      <c r="P17">
        <v>14.3185</v>
      </c>
      <c r="Q17">
        <v>14.2483</v>
      </c>
      <c r="R17">
        <v>14.2401</v>
      </c>
      <c r="S17">
        <v>14.242900000000001</v>
      </c>
      <c r="T17">
        <f t="shared" ref="T17:T31" si="9">AVERAGE(O17:S17)</f>
        <v>14.23996</v>
      </c>
      <c r="U17">
        <f t="shared" ref="U17:U31" si="10">_xlfn.STDEV.S(O17:S17)</f>
        <v>5.9873934228510443E-2</v>
      </c>
    </row>
    <row r="18" spans="1:21" x14ac:dyDescent="0.25">
      <c r="A18" t="s">
        <v>49</v>
      </c>
      <c r="B18">
        <v>10000</v>
      </c>
      <c r="D18">
        <f t="shared" si="0"/>
        <v>5500</v>
      </c>
      <c r="E18">
        <f t="shared" si="1"/>
        <v>0.69813170079773179</v>
      </c>
      <c r="F18" s="2">
        <v>36</v>
      </c>
      <c r="G18">
        <v>10.348330000000001</v>
      </c>
      <c r="H18">
        <v>9.5250599999999999</v>
      </c>
      <c r="I18">
        <v>30.513259999999999</v>
      </c>
      <c r="J18">
        <v>15.44229</v>
      </c>
      <c r="K18">
        <v>18.165500000000002</v>
      </c>
      <c r="L18">
        <f t="shared" si="7"/>
        <v>16.798887999999998</v>
      </c>
      <c r="M18">
        <f t="shared" si="3"/>
        <v>11.772418481117331</v>
      </c>
      <c r="N18">
        <f t="shared" si="8"/>
        <v>8.4603525064189871</v>
      </c>
      <c r="O18">
        <v>13.9032</v>
      </c>
      <c r="P18">
        <v>13.931900000000001</v>
      </c>
      <c r="Q18">
        <v>14.144399999999999</v>
      </c>
      <c r="R18">
        <v>14.075799999999999</v>
      </c>
      <c r="S18">
        <v>14.0937</v>
      </c>
      <c r="T18">
        <f t="shared" si="9"/>
        <v>14.0298</v>
      </c>
      <c r="U18">
        <f t="shared" si="10"/>
        <v>0.10600040094263752</v>
      </c>
    </row>
    <row r="19" spans="1:21" x14ac:dyDescent="0.25">
      <c r="D19">
        <f t="shared" si="0"/>
        <v>5375</v>
      </c>
      <c r="E19">
        <f t="shared" si="1"/>
        <v>0.71752424804211334</v>
      </c>
      <c r="F19" s="2">
        <v>37</v>
      </c>
      <c r="G19">
        <v>30.062760000000001</v>
      </c>
      <c r="H19">
        <v>8.6632700000000007</v>
      </c>
      <c r="I19">
        <v>18.519580000000001</v>
      </c>
      <c r="J19">
        <v>17.914580000000001</v>
      </c>
      <c r="K19">
        <v>18.973230000000001</v>
      </c>
      <c r="L19">
        <f t="shared" si="7"/>
        <v>18.826684</v>
      </c>
      <c r="M19">
        <f t="shared" si="3"/>
        <v>13.193468678388474</v>
      </c>
      <c r="N19">
        <f t="shared" si="8"/>
        <v>7.5909833077955051</v>
      </c>
      <c r="O19">
        <v>13.780099999999999</v>
      </c>
      <c r="P19">
        <v>13.786899999999999</v>
      </c>
      <c r="Q19">
        <v>13.7311</v>
      </c>
      <c r="R19">
        <v>13.6533</v>
      </c>
      <c r="S19">
        <v>13.8514</v>
      </c>
      <c r="T19">
        <f t="shared" si="9"/>
        <v>13.760560000000002</v>
      </c>
      <c r="U19">
        <f t="shared" si="10"/>
        <v>7.3654789389421216E-2</v>
      </c>
    </row>
    <row r="20" spans="1:21" x14ac:dyDescent="0.25">
      <c r="D20">
        <f t="shared" si="0"/>
        <v>5250</v>
      </c>
      <c r="E20">
        <f t="shared" si="1"/>
        <v>0.73691679528649467</v>
      </c>
      <c r="F20" s="2">
        <v>38</v>
      </c>
      <c r="G20">
        <v>18.938939999999999</v>
      </c>
      <c r="H20">
        <v>33.321170000000002</v>
      </c>
      <c r="I20">
        <v>23.354469999999999</v>
      </c>
      <c r="J20">
        <v>35.240819999999999</v>
      </c>
      <c r="K20">
        <v>23.57227</v>
      </c>
      <c r="L20">
        <f t="shared" si="7"/>
        <v>26.885533999999996</v>
      </c>
      <c r="M20">
        <f t="shared" si="3"/>
        <v>18.840994554896035</v>
      </c>
      <c r="N20">
        <f t="shared" si="8"/>
        <v>7.0324729358334874</v>
      </c>
      <c r="O20">
        <v>13.407</v>
      </c>
      <c r="P20">
        <v>13.4369</v>
      </c>
      <c r="Q20">
        <v>13.4292</v>
      </c>
      <c r="R20">
        <v>13.5593</v>
      </c>
      <c r="S20">
        <v>13.494999999999999</v>
      </c>
      <c r="T20">
        <f t="shared" si="9"/>
        <v>13.465479999999999</v>
      </c>
      <c r="U20">
        <f t="shared" si="10"/>
        <v>6.1698030762740011E-2</v>
      </c>
    </row>
    <row r="21" spans="1:21" x14ac:dyDescent="0.25">
      <c r="D21">
        <f t="shared" si="0"/>
        <v>5125</v>
      </c>
      <c r="E21">
        <f t="shared" si="1"/>
        <v>0.75630934253087612</v>
      </c>
      <c r="F21">
        <v>39</v>
      </c>
      <c r="G21">
        <v>16.781580000000002</v>
      </c>
      <c r="H21">
        <v>32.425789999999999</v>
      </c>
      <c r="I21">
        <v>17.990849999999998</v>
      </c>
      <c r="J21">
        <v>18.445699999999999</v>
      </c>
      <c r="K21">
        <v>19.990410000000001</v>
      </c>
      <c r="L21">
        <f t="shared" si="7"/>
        <v>21.126866</v>
      </c>
      <c r="M21">
        <f t="shared" si="3"/>
        <v>14.805403056826702</v>
      </c>
      <c r="N21">
        <f t="shared" si="8"/>
        <v>6.419929393913157</v>
      </c>
      <c r="O21">
        <v>13.3012</v>
      </c>
      <c r="P21">
        <v>13.209899999999999</v>
      </c>
      <c r="Q21">
        <v>13.059900000000001</v>
      </c>
      <c r="R21">
        <v>13.227499999999999</v>
      </c>
      <c r="S21">
        <v>13.244300000000001</v>
      </c>
      <c r="T21">
        <f t="shared" si="9"/>
        <v>13.20856</v>
      </c>
      <c r="U21">
        <f t="shared" si="10"/>
        <v>8.988858659473925E-2</v>
      </c>
    </row>
    <row r="22" spans="1:21" x14ac:dyDescent="0.25">
      <c r="D22">
        <f t="shared" si="0"/>
        <v>5000</v>
      </c>
      <c r="E22">
        <f t="shared" si="1"/>
        <v>0.77570188977525756</v>
      </c>
      <c r="F22" s="2">
        <v>40</v>
      </c>
      <c r="G22">
        <v>45.670119999999997</v>
      </c>
      <c r="H22">
        <v>20.607209999999998</v>
      </c>
      <c r="I22">
        <v>43.816920000000003</v>
      </c>
      <c r="J22">
        <v>22.483609999999999</v>
      </c>
      <c r="K22">
        <v>30.117830000000001</v>
      </c>
      <c r="L22">
        <f t="shared" si="7"/>
        <v>32.539137999999994</v>
      </c>
      <c r="M22">
        <f t="shared" si="3"/>
        <v>22.802958716721438</v>
      </c>
      <c r="N22">
        <f t="shared" si="8"/>
        <v>11.714929968961409</v>
      </c>
      <c r="O22">
        <v>13.137600000000001</v>
      </c>
      <c r="P22">
        <v>12.941599999999999</v>
      </c>
      <c r="Q22">
        <v>13.0489</v>
      </c>
      <c r="R22">
        <v>12.847</v>
      </c>
      <c r="S22">
        <v>13.110300000000001</v>
      </c>
      <c r="T22">
        <f t="shared" si="9"/>
        <v>13.017080000000002</v>
      </c>
      <c r="U22">
        <f t="shared" si="10"/>
        <v>0.12129714341236621</v>
      </c>
    </row>
    <row r="23" spans="1:21" x14ac:dyDescent="0.25">
      <c r="D23">
        <f t="shared" si="0"/>
        <v>4875</v>
      </c>
      <c r="E23">
        <f t="shared" si="1"/>
        <v>0.795094437019639</v>
      </c>
      <c r="F23">
        <v>41</v>
      </c>
      <c r="G23">
        <v>61.612020000000001</v>
      </c>
      <c r="H23">
        <v>28.54391</v>
      </c>
      <c r="I23">
        <v>32.862119999999997</v>
      </c>
      <c r="J23">
        <v>15.25841</v>
      </c>
      <c r="K23">
        <v>19.061219999999999</v>
      </c>
      <c r="L23">
        <f t="shared" si="7"/>
        <v>31.467535999999996</v>
      </c>
      <c r="M23">
        <f t="shared" si="3"/>
        <v>22.051995486940857</v>
      </c>
      <c r="N23">
        <f t="shared" si="8"/>
        <v>18.274537008655795</v>
      </c>
      <c r="O23">
        <v>12.855</v>
      </c>
      <c r="P23">
        <v>12.919600000000001</v>
      </c>
      <c r="Q23">
        <v>12.7248</v>
      </c>
      <c r="R23">
        <v>12.450900000000001</v>
      </c>
      <c r="S23">
        <v>12.800700000000001</v>
      </c>
      <c r="T23">
        <f t="shared" si="9"/>
        <v>12.7502</v>
      </c>
      <c r="U23">
        <f t="shared" si="10"/>
        <v>0.18197204455629992</v>
      </c>
    </row>
    <row r="24" spans="1:21" x14ac:dyDescent="0.25">
      <c r="D24">
        <f t="shared" si="0"/>
        <v>4750</v>
      </c>
      <c r="E24">
        <f t="shared" si="1"/>
        <v>0.81448698426402044</v>
      </c>
      <c r="F24" s="2">
        <v>42</v>
      </c>
      <c r="G24">
        <v>44.655259999999998</v>
      </c>
      <c r="H24">
        <v>42.129809999999999</v>
      </c>
      <c r="I24">
        <v>51.147500000000001</v>
      </c>
      <c r="J24">
        <v>34.080840000000002</v>
      </c>
      <c r="K24">
        <v>47.690890000000003</v>
      </c>
      <c r="L24">
        <f t="shared" si="7"/>
        <v>43.940860000000001</v>
      </c>
      <c r="M24">
        <f t="shared" si="3"/>
        <v>30.793121088740477</v>
      </c>
      <c r="N24">
        <f t="shared" si="8"/>
        <v>6.4615913085207266</v>
      </c>
      <c r="O24">
        <v>12.853400000000001</v>
      </c>
      <c r="P24">
        <v>12.462199999999999</v>
      </c>
      <c r="Q24">
        <v>12.691000000000001</v>
      </c>
      <c r="R24">
        <v>12.647399999999999</v>
      </c>
      <c r="S24">
        <v>12.4777</v>
      </c>
      <c r="T24">
        <f t="shared" si="9"/>
        <v>12.626339999999999</v>
      </c>
      <c r="U24">
        <f t="shared" si="10"/>
        <v>0.16218544324322115</v>
      </c>
    </row>
    <row r="25" spans="1:21" x14ac:dyDescent="0.25">
      <c r="D25">
        <f t="shared" si="0"/>
        <v>4625</v>
      </c>
      <c r="E25">
        <f t="shared" si="1"/>
        <v>0.83387953150840188</v>
      </c>
      <c r="F25" s="2">
        <v>43</v>
      </c>
      <c r="G25">
        <v>72.821659999999994</v>
      </c>
      <c r="H25">
        <v>38.520029999999998</v>
      </c>
      <c r="I25">
        <v>46.053989999999999</v>
      </c>
      <c r="J25">
        <v>42.932879999999997</v>
      </c>
      <c r="K25">
        <v>51.566209999999998</v>
      </c>
      <c r="L25">
        <f t="shared" si="7"/>
        <v>50.378954</v>
      </c>
      <c r="M25">
        <f t="shared" si="3"/>
        <v>35.304844530718931</v>
      </c>
      <c r="N25">
        <f t="shared" si="8"/>
        <v>13.415178338961024</v>
      </c>
      <c r="O25">
        <v>12.752599999999999</v>
      </c>
      <c r="P25">
        <v>12.402699999999999</v>
      </c>
      <c r="Q25">
        <v>12.2088</v>
      </c>
      <c r="R25">
        <v>12.3965</v>
      </c>
      <c r="S25">
        <v>12.2887</v>
      </c>
      <c r="T25">
        <f t="shared" si="9"/>
        <v>12.409859999999998</v>
      </c>
      <c r="U25">
        <f t="shared" si="10"/>
        <v>0.20784930358314854</v>
      </c>
    </row>
    <row r="26" spans="1:21" x14ac:dyDescent="0.25">
      <c r="D26">
        <f t="shared" si="0"/>
        <v>4500</v>
      </c>
      <c r="E26">
        <f t="shared" si="1"/>
        <v>0.85327207875278333</v>
      </c>
      <c r="F26" s="2">
        <v>44</v>
      </c>
      <c r="G26">
        <v>49.54607</v>
      </c>
      <c r="H26">
        <v>52.116639999999997</v>
      </c>
      <c r="I26">
        <v>44.07002</v>
      </c>
      <c r="J26">
        <v>63.178400000000003</v>
      </c>
      <c r="K26">
        <v>29.307829999999999</v>
      </c>
      <c r="L26">
        <f t="shared" si="7"/>
        <v>47.643792000000005</v>
      </c>
      <c r="M26">
        <f t="shared" si="3"/>
        <v>33.388082440415708</v>
      </c>
      <c r="N26">
        <f t="shared" si="8"/>
        <v>12.388789542439955</v>
      </c>
      <c r="O26">
        <v>12.2479</v>
      </c>
      <c r="P26">
        <v>11.993</v>
      </c>
      <c r="Q26">
        <v>11.968400000000001</v>
      </c>
      <c r="R26">
        <v>12.2189</v>
      </c>
      <c r="S26">
        <v>11.9619</v>
      </c>
      <c r="T26">
        <f t="shared" si="9"/>
        <v>12.078019999999999</v>
      </c>
      <c r="U26">
        <f t="shared" si="10"/>
        <v>0.14268425631442272</v>
      </c>
    </row>
    <row r="27" spans="1:21" x14ac:dyDescent="0.25">
      <c r="D27">
        <f t="shared" si="0"/>
        <v>4375</v>
      </c>
      <c r="E27">
        <f t="shared" si="1"/>
        <v>0.87266462599716477</v>
      </c>
      <c r="F27" s="2">
        <v>45</v>
      </c>
      <c r="G27">
        <v>86.102010000000007</v>
      </c>
      <c r="H27">
        <v>65.199420000000003</v>
      </c>
      <c r="I27">
        <v>93.267690000000002</v>
      </c>
      <c r="J27">
        <v>62.893859999999997</v>
      </c>
      <c r="K27">
        <v>73.710269999999994</v>
      </c>
      <c r="L27">
        <f t="shared" si="7"/>
        <v>76.234650000000002</v>
      </c>
      <c r="M27">
        <f t="shared" si="3"/>
        <v>53.42414346482407</v>
      </c>
      <c r="N27">
        <f t="shared" si="8"/>
        <v>13.168283092079644</v>
      </c>
      <c r="O27">
        <v>12.092700000000001</v>
      </c>
      <c r="P27">
        <v>12.1412</v>
      </c>
      <c r="Q27">
        <v>12.3765</v>
      </c>
      <c r="R27">
        <v>12.028700000000001</v>
      </c>
      <c r="S27">
        <v>12.480399999999999</v>
      </c>
      <c r="T27">
        <f t="shared" si="9"/>
        <v>12.2239</v>
      </c>
      <c r="U27">
        <f t="shared" si="10"/>
        <v>0.19444458079360263</v>
      </c>
    </row>
    <row r="28" spans="1:21" x14ac:dyDescent="0.25">
      <c r="D28">
        <f t="shared" si="0"/>
        <v>4250</v>
      </c>
      <c r="E28">
        <f t="shared" si="1"/>
        <v>0.8920571732415461</v>
      </c>
      <c r="F28" s="2">
        <v>46</v>
      </c>
      <c r="G28">
        <v>104.04062999999999</v>
      </c>
      <c r="H28">
        <v>97.522739999999999</v>
      </c>
      <c r="I28">
        <v>112.17143</v>
      </c>
      <c r="J28">
        <v>110.30862999999999</v>
      </c>
      <c r="K28">
        <v>191.76201</v>
      </c>
      <c r="L28">
        <f t="shared" si="7"/>
        <v>123.16108799999999</v>
      </c>
      <c r="M28">
        <f t="shared" si="3"/>
        <v>86.30951456582828</v>
      </c>
      <c r="N28">
        <f t="shared" si="8"/>
        <v>38.778091627708022</v>
      </c>
      <c r="O28">
        <v>11.7887</v>
      </c>
      <c r="P28">
        <v>12.0168</v>
      </c>
      <c r="Q28">
        <v>11.8794</v>
      </c>
      <c r="R28">
        <v>11.6447</v>
      </c>
      <c r="S28">
        <v>12.1799</v>
      </c>
      <c r="T28">
        <f t="shared" si="9"/>
        <v>11.901900000000001</v>
      </c>
      <c r="U28">
        <f t="shared" si="10"/>
        <v>0.20613001964779396</v>
      </c>
    </row>
    <row r="29" spans="1:21" x14ac:dyDescent="0.25">
      <c r="D29">
        <f t="shared" si="0"/>
        <v>4125</v>
      </c>
      <c r="E29">
        <f t="shared" si="1"/>
        <v>0.91144972048592765</v>
      </c>
      <c r="F29" s="2">
        <v>47</v>
      </c>
      <c r="G29">
        <v>140.47774000000001</v>
      </c>
      <c r="H29">
        <v>90.714659999999995</v>
      </c>
      <c r="I29">
        <v>160.94543999999999</v>
      </c>
      <c r="J29">
        <v>82.391009999999994</v>
      </c>
      <c r="K29">
        <v>147.11292</v>
      </c>
      <c r="L29">
        <f t="shared" si="7"/>
        <v>124.32835399999999</v>
      </c>
      <c r="M29">
        <f t="shared" si="3"/>
        <v>87.127517747394819</v>
      </c>
      <c r="N29">
        <f t="shared" si="8"/>
        <v>35.388456271843545</v>
      </c>
      <c r="O29">
        <v>11.990399999999999</v>
      </c>
      <c r="P29">
        <v>11.7835</v>
      </c>
      <c r="Q29">
        <v>12.0596</v>
      </c>
      <c r="R29">
        <v>11.4856</v>
      </c>
      <c r="S29">
        <v>11.879300000000001</v>
      </c>
      <c r="T29">
        <f t="shared" si="9"/>
        <v>11.83968</v>
      </c>
      <c r="U29">
        <f t="shared" si="10"/>
        <v>0.22426541641546063</v>
      </c>
    </row>
    <row r="30" spans="1:21" x14ac:dyDescent="0.25">
      <c r="D30">
        <f t="shared" si="0"/>
        <v>4000</v>
      </c>
      <c r="E30">
        <f t="shared" si="1"/>
        <v>0.93084226773030909</v>
      </c>
      <c r="F30" s="2">
        <v>48</v>
      </c>
      <c r="G30">
        <v>199.64823000000001</v>
      </c>
      <c r="H30">
        <v>159.4949</v>
      </c>
      <c r="I30">
        <v>90.246930000000006</v>
      </c>
      <c r="J30">
        <v>159.24583000000001</v>
      </c>
      <c r="K30">
        <v>99.250550000000004</v>
      </c>
      <c r="L30">
        <f t="shared" si="7"/>
        <v>141.57728800000001</v>
      </c>
      <c r="M30">
        <f t="shared" si="3"/>
        <v>99.215321975935026</v>
      </c>
      <c r="N30">
        <f t="shared" si="8"/>
        <v>45.912446305670969</v>
      </c>
      <c r="O30">
        <v>12.028499999999999</v>
      </c>
      <c r="P30">
        <v>12.0162</v>
      </c>
      <c r="Q30">
        <v>11.817299999999999</v>
      </c>
      <c r="R30">
        <v>11.645300000000001</v>
      </c>
      <c r="S30">
        <v>11.835599999999999</v>
      </c>
      <c r="T30">
        <f t="shared" si="9"/>
        <v>11.868579999999998</v>
      </c>
      <c r="U30">
        <f t="shared" si="10"/>
        <v>0.15885319323198971</v>
      </c>
    </row>
    <row r="31" spans="1:21" x14ac:dyDescent="0.25">
      <c r="D31">
        <f t="shared" si="0"/>
        <v>3875</v>
      </c>
      <c r="E31">
        <f t="shared" si="1"/>
        <v>0.95023481497469053</v>
      </c>
      <c r="F31" s="2">
        <v>49</v>
      </c>
      <c r="G31">
        <v>143.94148000000001</v>
      </c>
      <c r="H31">
        <v>89.329369999999997</v>
      </c>
      <c r="I31">
        <v>178.77896999999999</v>
      </c>
      <c r="J31">
        <v>191.78088</v>
      </c>
      <c r="K31">
        <v>217.79418999999999</v>
      </c>
      <c r="L31">
        <f t="shared" si="7"/>
        <v>164.32497799999999</v>
      </c>
      <c r="M31">
        <f t="shared" si="3"/>
        <v>115.1565751207103</v>
      </c>
      <c r="N31">
        <f t="shared" si="8"/>
        <v>49.65261644988184</v>
      </c>
      <c r="O31">
        <v>11.6518</v>
      </c>
      <c r="P31">
        <v>11.5801</v>
      </c>
      <c r="Q31">
        <v>11.716699999999999</v>
      </c>
      <c r="R31">
        <v>11.982100000000001</v>
      </c>
      <c r="S31">
        <v>11.748200000000001</v>
      </c>
      <c r="T31">
        <f t="shared" si="9"/>
        <v>11.73578</v>
      </c>
      <c r="U31">
        <f t="shared" si="10"/>
        <v>0.15205323738743659</v>
      </c>
    </row>
    <row r="32" spans="1:21" x14ac:dyDescent="0.25">
      <c r="D32">
        <f t="shared" si="0"/>
        <v>3750</v>
      </c>
      <c r="E32">
        <f t="shared" si="1"/>
        <v>0.96962736221907198</v>
      </c>
      <c r="F32" s="2">
        <v>50</v>
      </c>
      <c r="L32" t="e">
        <f t="shared" ref="L32:L35" si="11">AVERAGE(G32:K32)</f>
        <v>#DIV/0!</v>
      </c>
      <c r="M32" t="e">
        <f t="shared" si="3"/>
        <v>#DIV/0!</v>
      </c>
      <c r="N32" t="e">
        <f t="shared" ref="N32:N35" si="12">_xlfn.STDEV.S(G32:K32)</f>
        <v>#DIV/0!</v>
      </c>
      <c r="T32" t="e">
        <f t="shared" ref="T32:T35" si="13">AVERAGE(O32:S32)</f>
        <v>#DIV/0!</v>
      </c>
      <c r="U32" t="e">
        <f t="shared" ref="U32:U35" si="14">_xlfn.STDEV.S(O32:S32)</f>
        <v>#DIV/0!</v>
      </c>
    </row>
    <row r="33" spans="4:28" x14ac:dyDescent="0.25">
      <c r="D33">
        <f t="shared" si="0"/>
        <v>3625</v>
      </c>
      <c r="E33">
        <f t="shared" si="1"/>
        <v>0.98901990946345342</v>
      </c>
      <c r="F33" s="2">
        <v>51</v>
      </c>
      <c r="L33" t="e">
        <f t="shared" si="11"/>
        <v>#DIV/0!</v>
      </c>
      <c r="M33" t="e">
        <f t="shared" si="3"/>
        <v>#DIV/0!</v>
      </c>
      <c r="N33" t="e">
        <f t="shared" si="12"/>
        <v>#DIV/0!</v>
      </c>
      <c r="T33" t="e">
        <f t="shared" si="13"/>
        <v>#DIV/0!</v>
      </c>
      <c r="U33" t="e">
        <f t="shared" si="14"/>
        <v>#DIV/0!</v>
      </c>
    </row>
    <row r="34" spans="4:28" x14ac:dyDescent="0.25">
      <c r="D34">
        <f t="shared" si="0"/>
        <v>3500</v>
      </c>
      <c r="E34">
        <f t="shared" si="1"/>
        <v>1.008412456707835</v>
      </c>
      <c r="F34" s="2">
        <v>52</v>
      </c>
      <c r="L34" t="e">
        <f t="shared" si="11"/>
        <v>#DIV/0!</v>
      </c>
      <c r="M34" t="e">
        <f t="shared" si="3"/>
        <v>#DIV/0!</v>
      </c>
      <c r="N34" t="e">
        <f t="shared" si="12"/>
        <v>#DIV/0!</v>
      </c>
      <c r="T34" t="e">
        <f t="shared" si="13"/>
        <v>#DIV/0!</v>
      </c>
      <c r="U34" t="e">
        <f t="shared" si="14"/>
        <v>#DIV/0!</v>
      </c>
    </row>
    <row r="35" spans="4:28" x14ac:dyDescent="0.25">
      <c r="D35">
        <f t="shared" si="0"/>
        <v>3375</v>
      </c>
      <c r="E35">
        <f t="shared" si="1"/>
        <v>1.0278050039522162</v>
      </c>
      <c r="F35" s="2">
        <v>53</v>
      </c>
      <c r="L35" t="e">
        <f t="shared" si="11"/>
        <v>#DIV/0!</v>
      </c>
      <c r="M35" t="e">
        <f t="shared" si="3"/>
        <v>#DIV/0!</v>
      </c>
      <c r="N35" t="e">
        <f t="shared" si="12"/>
        <v>#DIV/0!</v>
      </c>
      <c r="T35" t="e">
        <f t="shared" si="13"/>
        <v>#DIV/0!</v>
      </c>
      <c r="U35" t="e">
        <f t="shared" si="14"/>
        <v>#DIV/0!</v>
      </c>
    </row>
    <row r="38" spans="4:28" x14ac:dyDescent="0.25">
      <c r="D38" t="s">
        <v>46</v>
      </c>
      <c r="E38" t="s">
        <v>17</v>
      </c>
      <c r="F38" t="s">
        <v>15</v>
      </c>
      <c r="G38" t="s">
        <v>50</v>
      </c>
      <c r="H38" t="s">
        <v>51</v>
      </c>
      <c r="I38" t="s">
        <v>52</v>
      </c>
      <c r="J38" t="s">
        <v>53</v>
      </c>
      <c r="K38" t="s">
        <v>54</v>
      </c>
      <c r="L38" t="s">
        <v>55</v>
      </c>
      <c r="N38" t="s">
        <v>23</v>
      </c>
      <c r="O38" t="s">
        <v>56</v>
      </c>
      <c r="P38" t="s">
        <v>57</v>
      </c>
      <c r="Q38" t="s">
        <v>58</v>
      </c>
      <c r="R38" t="s">
        <v>59</v>
      </c>
      <c r="S38" t="s">
        <v>60</v>
      </c>
      <c r="T38" t="s">
        <v>61</v>
      </c>
      <c r="U38" t="s">
        <v>23</v>
      </c>
      <c r="Y38" s="10" t="s">
        <v>17</v>
      </c>
      <c r="Z38" t="s">
        <v>30</v>
      </c>
      <c r="AA38" t="s">
        <v>31</v>
      </c>
      <c r="AB38" t="s">
        <v>42</v>
      </c>
    </row>
    <row r="39" spans="4:28" x14ac:dyDescent="0.25">
      <c r="D39">
        <f t="shared" ref="D39:D72" si="15">$B$18-125*F39</f>
        <v>10000</v>
      </c>
      <c r="E39">
        <f t="shared" ref="E39:E72" si="16">4/3*PI()*2.5^3*F39/$B$5^3</f>
        <v>0</v>
      </c>
      <c r="F39">
        <v>0</v>
      </c>
      <c r="G39">
        <v>0.99990000000000001</v>
      </c>
      <c r="H39">
        <v>1.0036</v>
      </c>
      <c r="I39">
        <v>1.0016</v>
      </c>
      <c r="J39" s="2"/>
      <c r="K39" s="2"/>
      <c r="L39">
        <f t="shared" ref="L39:L51" si="17">AVERAGE(G39:K39)</f>
        <v>1.0016999999999998</v>
      </c>
      <c r="N39">
        <f t="shared" ref="N39:N51" si="18">_xlfn.STDEV.S(G39:K39)</f>
        <v>1.8520259177452311E-3</v>
      </c>
      <c r="O39">
        <v>1.0072000000000001</v>
      </c>
      <c r="P39">
        <v>1.0089999999999999</v>
      </c>
      <c r="Q39">
        <v>0.99419999999999997</v>
      </c>
      <c r="R39" s="2"/>
      <c r="S39" s="2"/>
      <c r="T39">
        <f t="shared" ref="T39:T51" si="19">AVERAGE(O39:S39)</f>
        <v>1.0034666666666665</v>
      </c>
      <c r="U39">
        <f t="shared" ref="U39:U51" si="20">_xlfn.STDEV.S(O39:S39)</f>
        <v>8.075477282076483E-3</v>
      </c>
      <c r="Y39" s="10">
        <f>E2</f>
        <v>0</v>
      </c>
      <c r="Z39">
        <f>M2</f>
        <v>1</v>
      </c>
      <c r="AA39">
        <f t="shared" ref="AA39:AA66" si="21">(1-Y39/$AF$52)^(-2)*(1-$AF$53*Y39/$AF$52+$AF$54*(Y39/$AF$52)^2)</f>
        <v>1</v>
      </c>
      <c r="AB39">
        <f t="shared" ref="AB39:AB66" si="22">1+2.5*Y39+6.2*Y39^2</f>
        <v>1</v>
      </c>
    </row>
    <row r="40" spans="4:28" x14ac:dyDescent="0.25">
      <c r="D40">
        <f t="shared" si="15"/>
        <v>9625</v>
      </c>
      <c r="E40" s="2">
        <f t="shared" si="16"/>
        <v>5.8177641733144318E-2</v>
      </c>
      <c r="F40" s="2">
        <v>3</v>
      </c>
      <c r="G40">
        <v>1.0057</v>
      </c>
      <c r="H40">
        <v>0.99860000000000004</v>
      </c>
      <c r="I40">
        <v>1.0007999999999999</v>
      </c>
      <c r="J40" s="2"/>
      <c r="K40" s="2"/>
      <c r="L40">
        <f t="shared" si="17"/>
        <v>1.0017</v>
      </c>
      <c r="N40">
        <f t="shared" si="18"/>
        <v>3.6345563690772633E-3</v>
      </c>
      <c r="O40">
        <v>1.0073000000000001</v>
      </c>
      <c r="P40">
        <v>1.0043</v>
      </c>
      <c r="Q40">
        <v>0.99919999999999998</v>
      </c>
      <c r="R40" s="2"/>
      <c r="S40" s="2"/>
      <c r="T40">
        <f t="shared" si="19"/>
        <v>1.0036</v>
      </c>
      <c r="U40">
        <f t="shared" si="20"/>
        <v>4.0951190458887021E-3</v>
      </c>
      <c r="Y40" s="10">
        <f t="shared" ref="Y40:Y66" si="23">E3</f>
        <v>5.8177641733144318E-2</v>
      </c>
      <c r="Z40">
        <f t="shared" ref="Z40:Z66" si="24">M3</f>
        <v>1.8031656820629258</v>
      </c>
      <c r="AA40">
        <f t="shared" si="21"/>
        <v>1.0659303370602617</v>
      </c>
      <c r="AB40">
        <f t="shared" si="22"/>
        <v>1.1664288599181674</v>
      </c>
    </row>
    <row r="41" spans="4:28" x14ac:dyDescent="0.25">
      <c r="D41">
        <f t="shared" si="15"/>
        <v>9250</v>
      </c>
      <c r="E41" s="2">
        <f t="shared" si="16"/>
        <v>0.11635528346628864</v>
      </c>
      <c r="F41" s="2">
        <v>6</v>
      </c>
      <c r="G41">
        <v>1.0059</v>
      </c>
      <c r="H41">
        <v>1.0047999999999999</v>
      </c>
      <c r="I41">
        <v>0.99550000000000005</v>
      </c>
      <c r="J41" s="2"/>
      <c r="K41" s="2"/>
      <c r="L41">
        <f t="shared" si="17"/>
        <v>1.0020666666666667</v>
      </c>
      <c r="N41">
        <f t="shared" si="18"/>
        <v>5.7134344604040767E-3</v>
      </c>
      <c r="O41">
        <v>1.0054000000000001</v>
      </c>
      <c r="P41">
        <v>0.99809999999999999</v>
      </c>
      <c r="Q41">
        <v>1.0037</v>
      </c>
      <c r="R41" s="2"/>
      <c r="S41" s="2"/>
      <c r="T41">
        <f t="shared" si="19"/>
        <v>1.0024</v>
      </c>
      <c r="U41">
        <f t="shared" si="20"/>
        <v>3.8196858509568976E-3</v>
      </c>
      <c r="Y41" s="10">
        <f t="shared" si="23"/>
        <v>0.11635528346628864</v>
      </c>
      <c r="Z41">
        <f t="shared" si="24"/>
        <v>2.352847875802107</v>
      </c>
      <c r="AA41">
        <f t="shared" si="21"/>
        <v>1.1444062229343144</v>
      </c>
      <c r="AB41">
        <f t="shared" si="22"/>
        <v>1.374827231006948</v>
      </c>
    </row>
    <row r="42" spans="4:28" x14ac:dyDescent="0.25">
      <c r="D42">
        <f t="shared" si="15"/>
        <v>8875</v>
      </c>
      <c r="E42">
        <f t="shared" si="16"/>
        <v>0.17453292519943295</v>
      </c>
      <c r="F42">
        <v>9</v>
      </c>
      <c r="G42">
        <v>1.002</v>
      </c>
      <c r="H42">
        <v>1.0032000000000001</v>
      </c>
      <c r="I42">
        <v>0.99880000000000002</v>
      </c>
      <c r="J42" s="2"/>
      <c r="K42" s="2"/>
      <c r="L42">
        <f t="shared" si="17"/>
        <v>1.0013333333333334</v>
      </c>
      <c r="N42">
        <f t="shared" si="18"/>
        <v>2.2744962812309569E-3</v>
      </c>
      <c r="O42">
        <v>0.99380000000000002</v>
      </c>
      <c r="P42">
        <v>1.0014000000000001</v>
      </c>
      <c r="Q42">
        <v>0.99970000000000003</v>
      </c>
      <c r="R42" s="2"/>
      <c r="S42" s="2"/>
      <c r="T42">
        <f t="shared" si="19"/>
        <v>0.99830000000000008</v>
      </c>
      <c r="U42">
        <f t="shared" si="20"/>
        <v>3.9887341350358487E-3</v>
      </c>
      <c r="Y42" s="10">
        <f t="shared" si="23"/>
        <v>0.17453292519943295</v>
      </c>
      <c r="Z42">
        <f t="shared" si="24"/>
        <v>3.2560857387798392</v>
      </c>
      <c r="AA42">
        <f t="shared" si="21"/>
        <v>1.2390392775350687</v>
      </c>
      <c r="AB42">
        <f t="shared" si="22"/>
        <v>1.6251951132663416</v>
      </c>
    </row>
    <row r="43" spans="4:28" x14ac:dyDescent="0.25">
      <c r="D43">
        <f t="shared" si="15"/>
        <v>8500</v>
      </c>
      <c r="E43">
        <f t="shared" si="16"/>
        <v>0.23271056693257727</v>
      </c>
      <c r="F43" s="2">
        <v>12</v>
      </c>
      <c r="G43">
        <v>1.0033000000000001</v>
      </c>
      <c r="H43">
        <v>1.0038</v>
      </c>
      <c r="I43">
        <v>0.99909999999999999</v>
      </c>
      <c r="J43" s="2"/>
      <c r="K43" s="2"/>
      <c r="L43">
        <f t="shared" si="17"/>
        <v>1.0020666666666667</v>
      </c>
      <c r="N43">
        <f t="shared" si="18"/>
        <v>2.5813433195399469E-3</v>
      </c>
      <c r="O43">
        <v>1.0087999999999999</v>
      </c>
      <c r="P43">
        <v>1.0048999999999999</v>
      </c>
      <c r="Q43">
        <v>1.0022</v>
      </c>
      <c r="R43" s="2"/>
      <c r="S43" s="2"/>
      <c r="T43">
        <f t="shared" si="19"/>
        <v>1.0053000000000001</v>
      </c>
      <c r="U43">
        <f t="shared" si="20"/>
        <v>3.3181320046073845E-3</v>
      </c>
      <c r="Y43" s="10">
        <f t="shared" si="23"/>
        <v>0.23271056693257727</v>
      </c>
      <c r="Z43">
        <f t="shared" si="24"/>
        <v>3.70757852886419</v>
      </c>
      <c r="AA43">
        <f t="shared" si="21"/>
        <v>1.3548814628857551</v>
      </c>
      <c r="AB43">
        <f t="shared" si="22"/>
        <v>1.9175325066963487</v>
      </c>
    </row>
    <row r="44" spans="4:28" x14ac:dyDescent="0.25">
      <c r="D44">
        <f t="shared" si="15"/>
        <v>8125</v>
      </c>
      <c r="E44">
        <f t="shared" si="16"/>
        <v>0.29088820866572157</v>
      </c>
      <c r="F44">
        <v>15</v>
      </c>
      <c r="G44">
        <v>1.0078</v>
      </c>
      <c r="H44">
        <v>1.004</v>
      </c>
      <c r="I44">
        <v>1.0024</v>
      </c>
      <c r="J44">
        <v>1.0096000000000001</v>
      </c>
      <c r="K44" s="2"/>
      <c r="L44">
        <f t="shared" si="17"/>
        <v>1.0059499999999999</v>
      </c>
      <c r="N44">
        <f t="shared" si="18"/>
        <v>3.3241540277189714E-3</v>
      </c>
      <c r="O44">
        <v>0.99619999999999997</v>
      </c>
      <c r="P44">
        <v>1.0018</v>
      </c>
      <c r="Q44">
        <v>1.0125999999999999</v>
      </c>
      <c r="R44">
        <v>0.99250000000000005</v>
      </c>
      <c r="S44" s="2"/>
      <c r="T44">
        <f t="shared" si="19"/>
        <v>1.000775</v>
      </c>
      <c r="U44">
        <f t="shared" si="20"/>
        <v>8.7614211176041176E-3</v>
      </c>
      <c r="Y44" s="10">
        <f t="shared" si="23"/>
        <v>0.29088820866572157</v>
      </c>
      <c r="Z44">
        <f t="shared" si="24"/>
        <v>4.6168945387779701</v>
      </c>
      <c r="AA44">
        <f t="shared" si="21"/>
        <v>1.4991858013818384</v>
      </c>
      <c r="AB44">
        <f t="shared" si="22"/>
        <v>2.2518394112969689</v>
      </c>
    </row>
    <row r="45" spans="4:28" x14ac:dyDescent="0.25">
      <c r="D45">
        <f t="shared" si="15"/>
        <v>7750</v>
      </c>
      <c r="E45">
        <f t="shared" si="16"/>
        <v>0.3490658503988659</v>
      </c>
      <c r="F45" s="2">
        <v>18</v>
      </c>
      <c r="G45">
        <v>1.0066999999999999</v>
      </c>
      <c r="H45">
        <v>0.99709999999999999</v>
      </c>
      <c r="I45">
        <v>0.99960000000000004</v>
      </c>
      <c r="J45">
        <v>1.0065999999999999</v>
      </c>
      <c r="K45" s="2"/>
      <c r="L45">
        <f t="shared" si="17"/>
        <v>1.0024999999999999</v>
      </c>
      <c r="N45">
        <f t="shared" si="18"/>
        <v>4.8996598521393563E-3</v>
      </c>
      <c r="O45">
        <v>1.0041</v>
      </c>
      <c r="P45">
        <v>0.99690000000000001</v>
      </c>
      <c r="Q45">
        <v>1.0085</v>
      </c>
      <c r="R45">
        <v>0.99209999999999998</v>
      </c>
      <c r="S45" s="2"/>
      <c r="T45">
        <f t="shared" si="19"/>
        <v>1.0004</v>
      </c>
      <c r="U45">
        <f t="shared" si="20"/>
        <v>7.3130021195128752E-3</v>
      </c>
      <c r="Y45" s="10">
        <f t="shared" si="23"/>
        <v>0.3490658503988659</v>
      </c>
      <c r="Z45">
        <f t="shared" si="24"/>
        <v>4.6551048725621422</v>
      </c>
      <c r="AA45">
        <f t="shared" si="21"/>
        <v>1.6826859371678631</v>
      </c>
      <c r="AB45">
        <f t="shared" si="22"/>
        <v>2.6281158270682017</v>
      </c>
    </row>
    <row r="46" spans="4:28" x14ac:dyDescent="0.25">
      <c r="D46">
        <f t="shared" si="15"/>
        <v>7375</v>
      </c>
      <c r="E46">
        <f t="shared" si="16"/>
        <v>0.40724349213201022</v>
      </c>
      <c r="F46">
        <v>21</v>
      </c>
      <c r="G46">
        <v>1.0024</v>
      </c>
      <c r="H46">
        <v>1.0023</v>
      </c>
      <c r="I46">
        <v>1.0026999999999999</v>
      </c>
      <c r="J46">
        <v>1.0055000000000001</v>
      </c>
      <c r="K46" s="2"/>
      <c r="L46">
        <f t="shared" si="17"/>
        <v>1.003225</v>
      </c>
      <c r="N46">
        <f t="shared" si="18"/>
        <v>1.5261607604269045E-3</v>
      </c>
      <c r="O46">
        <v>1.0041</v>
      </c>
      <c r="P46">
        <v>1.006</v>
      </c>
      <c r="Q46">
        <v>1.0009999999999999</v>
      </c>
      <c r="R46">
        <v>1.0013000000000001</v>
      </c>
      <c r="S46" s="2"/>
      <c r="T46">
        <f t="shared" si="19"/>
        <v>1.0030999999999999</v>
      </c>
      <c r="U46">
        <f t="shared" si="20"/>
        <v>2.3846732830026698E-3</v>
      </c>
      <c r="Y46" s="10">
        <f t="shared" si="23"/>
        <v>0.40724349213201022</v>
      </c>
      <c r="Z46">
        <f t="shared" si="24"/>
        <v>6.57343006510298</v>
      </c>
      <c r="AA46">
        <f t="shared" si="21"/>
        <v>1.9218453586519424</v>
      </c>
      <c r="AB46">
        <f t="shared" si="22"/>
        <v>3.0463617540100483</v>
      </c>
    </row>
    <row r="47" spans="4:28" x14ac:dyDescent="0.25">
      <c r="D47">
        <f t="shared" si="15"/>
        <v>7000</v>
      </c>
      <c r="E47">
        <f t="shared" si="16"/>
        <v>0.46542113386515455</v>
      </c>
      <c r="F47" s="2">
        <v>24</v>
      </c>
      <c r="G47">
        <v>1.0066999999999999</v>
      </c>
      <c r="H47">
        <v>1.0054000000000001</v>
      </c>
      <c r="I47">
        <v>0.99990000000000001</v>
      </c>
      <c r="J47">
        <v>1.0051000000000001</v>
      </c>
      <c r="K47" s="2"/>
      <c r="L47">
        <f t="shared" si="17"/>
        <v>1.0042750000000003</v>
      </c>
      <c r="N47">
        <f t="shared" si="18"/>
        <v>2.9981939007787052E-3</v>
      </c>
      <c r="O47">
        <v>1.0035000000000001</v>
      </c>
      <c r="P47">
        <v>0.99819999999999998</v>
      </c>
      <c r="Q47">
        <v>1.0031000000000001</v>
      </c>
      <c r="R47">
        <v>0.99739999999999995</v>
      </c>
      <c r="S47" s="2"/>
      <c r="T47">
        <f t="shared" si="19"/>
        <v>1.0005500000000001</v>
      </c>
      <c r="U47">
        <f t="shared" si="20"/>
        <v>3.1963520874063751E-3</v>
      </c>
      <c r="Y47" s="10">
        <f t="shared" si="23"/>
        <v>0.46542113386515455</v>
      </c>
      <c r="Z47">
        <f t="shared" si="24"/>
        <v>6.9344555246431234</v>
      </c>
      <c r="AA47">
        <f t="shared" si="21"/>
        <v>2.2430234479913995</v>
      </c>
      <c r="AB47">
        <f t="shared" si="22"/>
        <v>3.5065771921225082</v>
      </c>
    </row>
    <row r="48" spans="4:28" x14ac:dyDescent="0.25">
      <c r="D48">
        <f t="shared" si="15"/>
        <v>6625</v>
      </c>
      <c r="E48">
        <f t="shared" si="16"/>
        <v>0.52359877559829893</v>
      </c>
      <c r="F48">
        <v>27</v>
      </c>
      <c r="G48">
        <v>1.0048999999999999</v>
      </c>
      <c r="H48">
        <v>1.0042</v>
      </c>
      <c r="I48">
        <v>1.0004</v>
      </c>
      <c r="J48">
        <v>1.0004</v>
      </c>
      <c r="K48" s="2"/>
      <c r="L48">
        <f t="shared" si="17"/>
        <v>1.002475</v>
      </c>
      <c r="N48">
        <f t="shared" si="18"/>
        <v>2.4129857024027196E-3</v>
      </c>
      <c r="O48">
        <v>0.99880000000000002</v>
      </c>
      <c r="P48">
        <v>1.0004</v>
      </c>
      <c r="Q48">
        <v>1.0069999999999999</v>
      </c>
      <c r="R48">
        <v>0.99570000000000003</v>
      </c>
      <c r="S48" s="2"/>
      <c r="T48">
        <f t="shared" si="19"/>
        <v>1.000475</v>
      </c>
      <c r="U48">
        <f t="shared" si="20"/>
        <v>4.767511580129208E-3</v>
      </c>
      <c r="Y48" s="10">
        <f t="shared" si="23"/>
        <v>0.52359877559829893</v>
      </c>
      <c r="Z48">
        <f t="shared" si="24"/>
        <v>7.7325048879794247</v>
      </c>
      <c r="AA48">
        <f t="shared" si="21"/>
        <v>2.6906954435625612</v>
      </c>
      <c r="AB48">
        <f t="shared" si="22"/>
        <v>4.0087621414055814</v>
      </c>
    </row>
    <row r="49" spans="4:34" x14ac:dyDescent="0.25">
      <c r="D49">
        <f t="shared" si="15"/>
        <v>6250</v>
      </c>
      <c r="E49">
        <f t="shared" si="16"/>
        <v>0.58177641733144314</v>
      </c>
      <c r="F49" s="2">
        <v>30</v>
      </c>
      <c r="G49">
        <v>1.0144</v>
      </c>
      <c r="H49">
        <v>0.99809999999999999</v>
      </c>
      <c r="I49">
        <v>1.0026999999999999</v>
      </c>
      <c r="J49">
        <v>1.0043</v>
      </c>
      <c r="K49">
        <v>1.0093000000000001</v>
      </c>
      <c r="L49">
        <f t="shared" si="17"/>
        <v>1.00576</v>
      </c>
      <c r="N49">
        <f t="shared" si="18"/>
        <v>6.2720012755100906E-3</v>
      </c>
      <c r="O49">
        <v>1.0084</v>
      </c>
      <c r="P49">
        <v>0.98860000000000003</v>
      </c>
      <c r="Q49">
        <v>0.99929999999999997</v>
      </c>
      <c r="R49">
        <v>1.0018</v>
      </c>
      <c r="S49">
        <v>1.0047999999999999</v>
      </c>
      <c r="T49">
        <f t="shared" si="19"/>
        <v>1.00058</v>
      </c>
      <c r="U49">
        <f t="shared" si="20"/>
        <v>7.5101264969372854E-3</v>
      </c>
      <c r="Y49" s="10">
        <f t="shared" si="23"/>
        <v>0.58177641733144314</v>
      </c>
      <c r="Z49">
        <f t="shared" si="24"/>
        <v>8.7188266046237821</v>
      </c>
      <c r="AA49">
        <f t="shared" si="21"/>
        <v>3.3449877496043849</v>
      </c>
      <c r="AB49">
        <f t="shared" si="22"/>
        <v>4.5529166018592671</v>
      </c>
    </row>
    <row r="50" spans="4:34" x14ac:dyDescent="0.25">
      <c r="D50">
        <f t="shared" si="15"/>
        <v>6125</v>
      </c>
      <c r="E50">
        <f t="shared" si="16"/>
        <v>0.60116896457582458</v>
      </c>
      <c r="F50" s="2">
        <v>31</v>
      </c>
      <c r="G50">
        <v>1.0125</v>
      </c>
      <c r="H50">
        <v>1.0085999999999999</v>
      </c>
      <c r="I50">
        <v>1.0103</v>
      </c>
      <c r="J50">
        <v>1.0115000000000001</v>
      </c>
      <c r="K50">
        <v>1.0139</v>
      </c>
      <c r="L50">
        <f t="shared" si="17"/>
        <v>1.0113599999999998</v>
      </c>
      <c r="N50">
        <f t="shared" si="18"/>
        <v>2.0317480158720726E-3</v>
      </c>
      <c r="O50">
        <v>1.0118</v>
      </c>
      <c r="P50">
        <v>0.99860000000000004</v>
      </c>
      <c r="Q50">
        <v>1.0009999999999999</v>
      </c>
      <c r="R50">
        <v>1.0038</v>
      </c>
      <c r="S50">
        <v>0.99839999999999995</v>
      </c>
      <c r="T50">
        <f t="shared" si="19"/>
        <v>1.0027200000000001</v>
      </c>
      <c r="U50">
        <f t="shared" si="20"/>
        <v>5.5273863624682746E-3</v>
      </c>
      <c r="Y50" s="10">
        <f t="shared" si="23"/>
        <v>0.60116896457582458</v>
      </c>
      <c r="Z50">
        <f t="shared" si="24"/>
        <v>11.880081571441586</v>
      </c>
      <c r="AA50">
        <f t="shared" si="21"/>
        <v>3.6324762852864976</v>
      </c>
      <c r="AB50">
        <f t="shared" si="22"/>
        <v>4.7436279800484096</v>
      </c>
    </row>
    <row r="51" spans="4:34" x14ac:dyDescent="0.25">
      <c r="D51">
        <f t="shared" si="15"/>
        <v>6000</v>
      </c>
      <c r="E51">
        <f t="shared" si="16"/>
        <v>0.62056151182020602</v>
      </c>
      <c r="F51" s="2">
        <v>32</v>
      </c>
      <c r="G51">
        <v>1.0067999999999999</v>
      </c>
      <c r="H51">
        <v>1.0074000000000001</v>
      </c>
      <c r="I51">
        <v>1.0019</v>
      </c>
      <c r="J51">
        <v>1.0004999999999999</v>
      </c>
      <c r="K51">
        <v>1.0006999999999999</v>
      </c>
      <c r="L51">
        <f t="shared" si="17"/>
        <v>1.00346</v>
      </c>
      <c r="N51">
        <f t="shared" si="18"/>
        <v>3.3723878780472722E-3</v>
      </c>
      <c r="O51">
        <v>0.99880000000000002</v>
      </c>
      <c r="P51">
        <v>0.99670000000000003</v>
      </c>
      <c r="Q51">
        <v>1.0017</v>
      </c>
      <c r="R51">
        <v>1.0042</v>
      </c>
      <c r="S51">
        <v>1.0029999999999999</v>
      </c>
      <c r="T51">
        <f t="shared" si="19"/>
        <v>1.00088</v>
      </c>
      <c r="U51">
        <f t="shared" si="20"/>
        <v>3.0817202987941305E-3</v>
      </c>
      <c r="Y51" s="10">
        <f t="shared" si="23"/>
        <v>0.62056151182020602</v>
      </c>
      <c r="Z51">
        <f t="shared" si="24"/>
        <v>10.40429721718046</v>
      </c>
      <c r="AA51">
        <f t="shared" si="21"/>
        <v>3.9679299451620347</v>
      </c>
      <c r="AB51">
        <f t="shared" si="22"/>
        <v>4.9390026372565092</v>
      </c>
      <c r="AE51" t="s">
        <v>32</v>
      </c>
      <c r="AF51">
        <f>SUMXMY2(Z39:Z73,AA39:AA73)</f>
        <v>4127.577600427976</v>
      </c>
    </row>
    <row r="52" spans="4:34" x14ac:dyDescent="0.25">
      <c r="D52">
        <f t="shared" si="15"/>
        <v>5875</v>
      </c>
      <c r="E52">
        <f t="shared" si="16"/>
        <v>0.63995405906458758</v>
      </c>
      <c r="F52">
        <v>33</v>
      </c>
      <c r="G52">
        <v>1.0032000000000001</v>
      </c>
      <c r="H52">
        <v>1.0073000000000001</v>
      </c>
      <c r="I52">
        <v>1.0046999999999999</v>
      </c>
      <c r="J52">
        <v>1.0086999999999999</v>
      </c>
      <c r="K52">
        <v>1.0005999999999999</v>
      </c>
      <c r="L52">
        <f>AVERAGE(G52:J52)</f>
        <v>1.0059750000000001</v>
      </c>
      <c r="N52">
        <f>_xlfn.STDEV.S(G52:J52)</f>
        <v>2.4837807203266769E-3</v>
      </c>
      <c r="O52">
        <v>1.0008999999999999</v>
      </c>
      <c r="P52">
        <v>1.0053000000000001</v>
      </c>
      <c r="Q52">
        <v>0.98760000000000003</v>
      </c>
      <c r="R52">
        <v>0.99780000000000002</v>
      </c>
      <c r="S52">
        <v>1.0051000000000001</v>
      </c>
      <c r="T52">
        <f>AVERAGE(O52:R52)</f>
        <v>0.99790000000000001</v>
      </c>
      <c r="U52">
        <f>_xlfn.STDEV.S(O52:R52)</f>
        <v>7.5246262365648419E-3</v>
      </c>
      <c r="Y52" s="10">
        <f t="shared" si="23"/>
        <v>0.63995405906458758</v>
      </c>
      <c r="Z52">
        <f t="shared" si="24"/>
        <v>10.053095019516878</v>
      </c>
      <c r="AA52">
        <f t="shared" si="21"/>
        <v>4.362982043408465</v>
      </c>
      <c r="AB52">
        <f t="shared" si="22"/>
        <v>5.1390405734835678</v>
      </c>
      <c r="AE52" t="s">
        <v>33</v>
      </c>
      <c r="AF52">
        <v>0.96</v>
      </c>
    </row>
    <row r="53" spans="4:34" x14ac:dyDescent="0.25">
      <c r="D53">
        <f t="shared" si="15"/>
        <v>5750</v>
      </c>
      <c r="E53">
        <f t="shared" si="16"/>
        <v>0.65934660630896891</v>
      </c>
      <c r="F53">
        <v>34</v>
      </c>
      <c r="G53">
        <v>1.0038</v>
      </c>
      <c r="H53">
        <v>1.0114000000000001</v>
      </c>
      <c r="I53">
        <v>1.0091000000000001</v>
      </c>
      <c r="J53">
        <v>1.0085</v>
      </c>
      <c r="K53">
        <v>1.0172000000000001</v>
      </c>
      <c r="L53">
        <f>AVERAGE(G53:J53)</f>
        <v>1.0082</v>
      </c>
      <c r="N53">
        <f>_xlfn.STDEV.S(G53:J53)</f>
        <v>3.1885210782848544E-3</v>
      </c>
      <c r="O53">
        <v>1.0044</v>
      </c>
      <c r="P53">
        <v>1.0106999999999999</v>
      </c>
      <c r="Q53">
        <v>1.0101</v>
      </c>
      <c r="R53">
        <v>0.99750000000000005</v>
      </c>
      <c r="S53">
        <v>0.99739999999999995</v>
      </c>
      <c r="T53">
        <f>AVERAGE(O53:R53)</f>
        <v>1.0056750000000001</v>
      </c>
      <c r="U53">
        <f>_xlfn.STDEV.S(O53:R53)</f>
        <v>6.1451200151013737E-3</v>
      </c>
      <c r="Y53" s="10">
        <f t="shared" si="23"/>
        <v>0.65934660630896891</v>
      </c>
      <c r="Z53">
        <f t="shared" si="24"/>
        <v>8.5463114150963229</v>
      </c>
      <c r="AA53">
        <f t="shared" si="21"/>
        <v>4.8330677447011103</v>
      </c>
      <c r="AB53">
        <f t="shared" si="22"/>
        <v>5.3437417887295799</v>
      </c>
      <c r="AE53" t="s">
        <v>34</v>
      </c>
      <c r="AF53">
        <v>1</v>
      </c>
      <c r="AH53">
        <v>0.4</v>
      </c>
    </row>
    <row r="54" spans="4:34" x14ac:dyDescent="0.25">
      <c r="D54">
        <f t="shared" si="15"/>
        <v>5625</v>
      </c>
      <c r="E54">
        <f t="shared" si="16"/>
        <v>0.67873915355335046</v>
      </c>
      <c r="F54">
        <v>35</v>
      </c>
      <c r="G54">
        <v>1.0081</v>
      </c>
      <c r="H54">
        <v>1.0182</v>
      </c>
      <c r="I54">
        <v>1.0057</v>
      </c>
      <c r="J54">
        <v>1.0036</v>
      </c>
      <c r="K54">
        <v>1.0117</v>
      </c>
      <c r="L54">
        <f t="shared" ref="L54:L68" si="25">AVERAGE(G54:K54)</f>
        <v>1.0094600000000002</v>
      </c>
      <c r="N54">
        <f t="shared" ref="N54:N68" si="26">_xlfn.STDEV.S(G54:K54)</f>
        <v>5.7387280820753147E-3</v>
      </c>
      <c r="O54">
        <v>1.0034000000000001</v>
      </c>
      <c r="P54">
        <v>1.0033000000000001</v>
      </c>
      <c r="Q54">
        <v>0.99570000000000003</v>
      </c>
      <c r="R54">
        <v>1.0018</v>
      </c>
      <c r="S54">
        <v>1.0129999999999999</v>
      </c>
      <c r="T54">
        <f t="shared" ref="T54:T68" si="27">AVERAGE(O54:S54)</f>
        <v>1.0034400000000001</v>
      </c>
      <c r="U54">
        <f t="shared" ref="U54:U68" si="28">_xlfn.STDEV.S(O54:S54)</f>
        <v>6.2050785651754144E-3</v>
      </c>
      <c r="Y54" s="10">
        <f t="shared" si="23"/>
        <v>0.67873915355335046</v>
      </c>
      <c r="Z54">
        <f t="shared" si="24"/>
        <v>10.943597973328099</v>
      </c>
      <c r="AA54">
        <f t="shared" si="21"/>
        <v>5.3990296809000267</v>
      </c>
      <c r="AB54">
        <f t="shared" si="22"/>
        <v>5.5531062829945519</v>
      </c>
      <c r="AE54" t="s">
        <v>35</v>
      </c>
      <c r="AF54">
        <v>0.34100000000000003</v>
      </c>
      <c r="AH54">
        <v>0.34100000000000003</v>
      </c>
    </row>
    <row r="55" spans="4:34" x14ac:dyDescent="0.25">
      <c r="D55">
        <f t="shared" si="15"/>
        <v>5500</v>
      </c>
      <c r="E55">
        <f t="shared" si="16"/>
        <v>0.69813170079773179</v>
      </c>
      <c r="F55" s="2">
        <v>36</v>
      </c>
      <c r="G55">
        <v>1.0074000000000001</v>
      </c>
      <c r="H55">
        <v>1.0069999999999999</v>
      </c>
      <c r="I55">
        <v>1.0091000000000001</v>
      </c>
      <c r="J55">
        <v>1.0024999999999999</v>
      </c>
      <c r="K55">
        <v>1.0072000000000001</v>
      </c>
      <c r="L55">
        <f t="shared" si="25"/>
        <v>1.00664</v>
      </c>
      <c r="N55">
        <f t="shared" si="26"/>
        <v>2.460284536390106E-3</v>
      </c>
      <c r="O55">
        <v>1.0019</v>
      </c>
      <c r="P55">
        <v>1.0027999999999999</v>
      </c>
      <c r="Q55">
        <v>0.98460000000000003</v>
      </c>
      <c r="R55">
        <v>1</v>
      </c>
      <c r="S55">
        <v>1.0092000000000001</v>
      </c>
      <c r="T55">
        <f t="shared" si="27"/>
        <v>0.99970000000000003</v>
      </c>
      <c r="U55">
        <f t="shared" si="28"/>
        <v>9.1214034007931089E-3</v>
      </c>
      <c r="Y55" s="10">
        <f t="shared" si="23"/>
        <v>0.69813170079773179</v>
      </c>
      <c r="Z55">
        <f t="shared" si="24"/>
        <v>11.772418481117331</v>
      </c>
      <c r="AA55">
        <f t="shared" si="21"/>
        <v>6.0895777493025589</v>
      </c>
      <c r="AB55">
        <f t="shared" si="22"/>
        <v>5.7671340562784783</v>
      </c>
    </row>
    <row r="56" spans="4:34" x14ac:dyDescent="0.25">
      <c r="D56">
        <f t="shared" si="15"/>
        <v>5375</v>
      </c>
      <c r="E56">
        <f t="shared" si="16"/>
        <v>0.71752424804211334</v>
      </c>
      <c r="F56" s="2">
        <v>37</v>
      </c>
      <c r="G56">
        <v>1.0128999999999999</v>
      </c>
      <c r="H56">
        <v>1.0084</v>
      </c>
      <c r="I56">
        <v>1.0072000000000001</v>
      </c>
      <c r="J56">
        <v>1.0123</v>
      </c>
      <c r="K56">
        <v>1.0189999999999999</v>
      </c>
      <c r="L56">
        <f t="shared" si="25"/>
        <v>1.01196</v>
      </c>
      <c r="N56">
        <f t="shared" si="26"/>
        <v>4.6338968482260651E-3</v>
      </c>
      <c r="O56">
        <v>1.0092000000000001</v>
      </c>
      <c r="P56">
        <v>1.0133000000000001</v>
      </c>
      <c r="Q56">
        <v>0.99970000000000003</v>
      </c>
      <c r="R56">
        <v>1.006</v>
      </c>
      <c r="S56">
        <v>1.0043</v>
      </c>
      <c r="T56">
        <f t="shared" si="27"/>
        <v>1.0065</v>
      </c>
      <c r="U56">
        <f t="shared" si="28"/>
        <v>5.120058593414762E-3</v>
      </c>
      <c r="Y56" s="10">
        <f t="shared" si="23"/>
        <v>0.71752424804211334</v>
      </c>
      <c r="Z56">
        <f t="shared" si="24"/>
        <v>13.193468678388474</v>
      </c>
      <c r="AA56">
        <f t="shared" si="21"/>
        <v>6.9451664050274893</v>
      </c>
      <c r="AB56">
        <f t="shared" si="22"/>
        <v>5.9858251085813645</v>
      </c>
    </row>
    <row r="57" spans="4:34" x14ac:dyDescent="0.25">
      <c r="D57">
        <f t="shared" si="15"/>
        <v>5250</v>
      </c>
      <c r="E57">
        <f t="shared" si="16"/>
        <v>0.73691679528649467</v>
      </c>
      <c r="F57" s="2">
        <v>38</v>
      </c>
      <c r="G57">
        <v>1.0085999999999999</v>
      </c>
      <c r="H57">
        <v>1.0088999999999999</v>
      </c>
      <c r="I57">
        <v>1.016</v>
      </c>
      <c r="J57">
        <v>1.0053000000000001</v>
      </c>
      <c r="K57">
        <v>1.0071000000000001</v>
      </c>
      <c r="L57">
        <f t="shared" si="25"/>
        <v>1.0091800000000002</v>
      </c>
      <c r="N57">
        <f t="shared" si="26"/>
        <v>4.0714862151307605E-3</v>
      </c>
      <c r="O57">
        <v>0.99760000000000004</v>
      </c>
      <c r="P57">
        <v>0.99050000000000005</v>
      </c>
      <c r="Q57">
        <v>0.998</v>
      </c>
      <c r="R57">
        <v>1.0007999999999999</v>
      </c>
      <c r="S57">
        <v>0.98709999999999998</v>
      </c>
      <c r="T57">
        <f t="shared" si="27"/>
        <v>0.99480000000000002</v>
      </c>
      <c r="U57">
        <f t="shared" si="28"/>
        <v>5.7415154793834505E-3</v>
      </c>
      <c r="Y57" s="10">
        <f t="shared" si="23"/>
        <v>0.73691679528649467</v>
      </c>
      <c r="Z57">
        <f t="shared" si="24"/>
        <v>18.840994554896035</v>
      </c>
      <c r="AA57">
        <f t="shared" si="21"/>
        <v>8.0243088401813605</v>
      </c>
      <c r="AB57">
        <f t="shared" si="22"/>
        <v>6.2091794399032061</v>
      </c>
    </row>
    <row r="58" spans="4:34" x14ac:dyDescent="0.25">
      <c r="D58">
        <f t="shared" si="15"/>
        <v>5125</v>
      </c>
      <c r="E58">
        <f t="shared" si="16"/>
        <v>0.75630934253087612</v>
      </c>
      <c r="F58">
        <v>39</v>
      </c>
      <c r="G58">
        <v>1.0016</v>
      </c>
      <c r="H58">
        <v>1.0153000000000001</v>
      </c>
      <c r="I58">
        <v>0.99509999999999998</v>
      </c>
      <c r="J58">
        <v>1.0086999999999999</v>
      </c>
      <c r="K58">
        <v>1.0044</v>
      </c>
      <c r="L58">
        <f t="shared" si="25"/>
        <v>1.00502</v>
      </c>
      <c r="N58">
        <f t="shared" si="26"/>
        <v>7.5780604378693339E-3</v>
      </c>
      <c r="O58">
        <v>1.0029999999999999</v>
      </c>
      <c r="P58">
        <v>1.0133000000000001</v>
      </c>
      <c r="Q58">
        <v>0.995</v>
      </c>
      <c r="R58">
        <v>0.99760000000000004</v>
      </c>
      <c r="S58">
        <v>0.99109999999999998</v>
      </c>
      <c r="T58">
        <f t="shared" si="27"/>
        <v>1.0000000000000002</v>
      </c>
      <c r="U58">
        <f t="shared" si="28"/>
        <v>8.6002906927615235E-3</v>
      </c>
      <c r="Y58" s="10">
        <f t="shared" si="23"/>
        <v>0.75630934253087612</v>
      </c>
      <c r="Z58">
        <f t="shared" si="24"/>
        <v>14.805403056826702</v>
      </c>
      <c r="AA58">
        <f t="shared" si="21"/>
        <v>9.4142546867260197</v>
      </c>
      <c r="AB58">
        <f t="shared" si="22"/>
        <v>6.4371970502440039</v>
      </c>
    </row>
    <row r="59" spans="4:34" x14ac:dyDescent="0.25">
      <c r="D59">
        <f t="shared" si="15"/>
        <v>5000</v>
      </c>
      <c r="E59">
        <f t="shared" si="16"/>
        <v>0.77570188977525756</v>
      </c>
      <c r="F59" s="2">
        <v>40</v>
      </c>
      <c r="G59">
        <v>1.0097</v>
      </c>
      <c r="H59">
        <v>1.0026999999999999</v>
      </c>
      <c r="I59">
        <v>1.0105999999999999</v>
      </c>
      <c r="J59">
        <v>1.0109999999999999</v>
      </c>
      <c r="K59">
        <v>1.0143</v>
      </c>
      <c r="L59">
        <f t="shared" si="25"/>
        <v>1.0096599999999998</v>
      </c>
      <c r="N59">
        <f t="shared" si="26"/>
        <v>4.2618071284374328E-3</v>
      </c>
      <c r="O59">
        <v>0.99860000000000004</v>
      </c>
      <c r="P59">
        <v>1.0035000000000001</v>
      </c>
      <c r="Q59">
        <v>0.99399999999999999</v>
      </c>
      <c r="R59">
        <v>1.0109999999999999</v>
      </c>
      <c r="S59">
        <v>1.006</v>
      </c>
      <c r="T59">
        <f t="shared" si="27"/>
        <v>1.0026200000000001</v>
      </c>
      <c r="U59">
        <f t="shared" si="28"/>
        <v>6.5743440737460303E-3</v>
      </c>
      <c r="Y59" s="10">
        <f t="shared" si="23"/>
        <v>0.77570188977525756</v>
      </c>
      <c r="Z59">
        <f t="shared" si="24"/>
        <v>22.802958716721438</v>
      </c>
      <c r="AA59">
        <f t="shared" si="21"/>
        <v>11.249861229069335</v>
      </c>
      <c r="AB59">
        <f t="shared" si="22"/>
        <v>6.6698779396037597</v>
      </c>
    </row>
    <row r="60" spans="4:34" x14ac:dyDescent="0.25">
      <c r="D60">
        <f t="shared" si="15"/>
        <v>4875</v>
      </c>
      <c r="E60">
        <f t="shared" si="16"/>
        <v>0.795094437019639</v>
      </c>
      <c r="F60">
        <v>41</v>
      </c>
      <c r="G60">
        <v>1.0178</v>
      </c>
      <c r="H60">
        <v>1.0109999999999999</v>
      </c>
      <c r="I60">
        <v>1.0178</v>
      </c>
      <c r="J60">
        <v>1.012</v>
      </c>
      <c r="K60">
        <v>1.0139</v>
      </c>
      <c r="L60">
        <f t="shared" si="25"/>
        <v>1.0145</v>
      </c>
      <c r="N60">
        <f t="shared" si="26"/>
        <v>3.1874754901018896E-3</v>
      </c>
      <c r="O60">
        <v>0.99360000000000004</v>
      </c>
      <c r="P60">
        <v>1.0079</v>
      </c>
      <c r="Q60">
        <v>1.0065</v>
      </c>
      <c r="R60">
        <v>1.0176000000000001</v>
      </c>
      <c r="S60">
        <v>0.99570000000000003</v>
      </c>
      <c r="T60">
        <f t="shared" si="27"/>
        <v>1.0042599999999999</v>
      </c>
      <c r="U60">
        <f t="shared" si="28"/>
        <v>9.7868789713575211E-3</v>
      </c>
      <c r="Y60" s="10">
        <f t="shared" si="23"/>
        <v>0.795094437019639</v>
      </c>
      <c r="Z60">
        <f t="shared" si="24"/>
        <v>22.051995486940857</v>
      </c>
      <c r="AA60">
        <f t="shared" si="21"/>
        <v>13.748738930037172</v>
      </c>
      <c r="AB60">
        <f t="shared" si="22"/>
        <v>6.9072221079824736</v>
      </c>
    </row>
    <row r="61" spans="4:34" x14ac:dyDescent="0.25">
      <c r="D61">
        <f t="shared" si="15"/>
        <v>4750</v>
      </c>
      <c r="E61">
        <f t="shared" si="16"/>
        <v>0.81448698426402044</v>
      </c>
      <c r="F61" s="2">
        <v>42</v>
      </c>
      <c r="G61">
        <v>1.0164</v>
      </c>
      <c r="H61">
        <v>1.0047999999999999</v>
      </c>
      <c r="I61">
        <v>1.0101</v>
      </c>
      <c r="J61">
        <v>1.0095000000000001</v>
      </c>
      <c r="K61">
        <v>1.0045999999999999</v>
      </c>
      <c r="L61">
        <f t="shared" si="25"/>
        <v>1.00908</v>
      </c>
      <c r="N61">
        <f t="shared" si="26"/>
        <v>4.8266965929090909E-3</v>
      </c>
      <c r="O61">
        <v>1.0055000000000001</v>
      </c>
      <c r="P61">
        <v>1.0079</v>
      </c>
      <c r="Q61">
        <v>0.99109999999999998</v>
      </c>
      <c r="R61">
        <v>0.99109999999999998</v>
      </c>
      <c r="S61">
        <v>1.0064</v>
      </c>
      <c r="T61">
        <f t="shared" si="27"/>
        <v>1.0004</v>
      </c>
      <c r="U61">
        <f t="shared" si="28"/>
        <v>8.5328775919967514E-3</v>
      </c>
      <c r="Y61" s="10">
        <f t="shared" si="23"/>
        <v>0.81448698426402044</v>
      </c>
      <c r="Z61">
        <f t="shared" si="24"/>
        <v>30.793121088740477</v>
      </c>
      <c r="AA61">
        <f t="shared" si="21"/>
        <v>17.280981769322405</v>
      </c>
      <c r="AB61">
        <f t="shared" si="22"/>
        <v>7.1492295553801428</v>
      </c>
    </row>
    <row r="62" spans="4:34" x14ac:dyDescent="0.25">
      <c r="D62">
        <f t="shared" si="15"/>
        <v>4625</v>
      </c>
      <c r="E62">
        <f t="shared" si="16"/>
        <v>0.83387953150840188</v>
      </c>
      <c r="F62" s="2">
        <v>43</v>
      </c>
      <c r="G62">
        <v>1.0216000000000001</v>
      </c>
      <c r="H62">
        <v>1.0079</v>
      </c>
      <c r="I62">
        <v>1.0032000000000001</v>
      </c>
      <c r="J62">
        <v>1.0108999999999999</v>
      </c>
      <c r="K62">
        <v>1.0078</v>
      </c>
      <c r="L62">
        <f t="shared" si="25"/>
        <v>1.0102799999999998</v>
      </c>
      <c r="N62">
        <f t="shared" si="26"/>
        <v>6.9005072277333315E-3</v>
      </c>
      <c r="O62">
        <v>0.99929999999999997</v>
      </c>
      <c r="P62">
        <v>0.99650000000000005</v>
      </c>
      <c r="Q62">
        <v>1.0038</v>
      </c>
      <c r="R62">
        <v>0.996</v>
      </c>
      <c r="S62">
        <v>1.0141</v>
      </c>
      <c r="T62">
        <f t="shared" si="27"/>
        <v>1.0019400000000001</v>
      </c>
      <c r="U62">
        <f t="shared" si="28"/>
        <v>7.469471199489288E-3</v>
      </c>
      <c r="Y62" s="10">
        <f t="shared" si="23"/>
        <v>0.83387953150840188</v>
      </c>
      <c r="Z62">
        <f t="shared" si="24"/>
        <v>35.304844530718931</v>
      </c>
      <c r="AA62">
        <f t="shared" si="21"/>
        <v>22.518756431413674</v>
      </c>
      <c r="AB62">
        <f t="shared" si="22"/>
        <v>7.3959002817967701</v>
      </c>
    </row>
    <row r="63" spans="4:34" x14ac:dyDescent="0.25">
      <c r="D63">
        <f t="shared" si="15"/>
        <v>4500</v>
      </c>
      <c r="E63">
        <f t="shared" si="16"/>
        <v>0.85327207875278333</v>
      </c>
      <c r="F63" s="2">
        <v>44</v>
      </c>
      <c r="G63">
        <v>1.0046999999999999</v>
      </c>
      <c r="H63">
        <v>1.0066999999999999</v>
      </c>
      <c r="I63">
        <v>1.0146999999999999</v>
      </c>
      <c r="J63">
        <v>1.0133000000000001</v>
      </c>
      <c r="K63">
        <v>1.006</v>
      </c>
      <c r="L63">
        <f t="shared" si="25"/>
        <v>1.0090800000000002</v>
      </c>
      <c r="N63">
        <f t="shared" si="26"/>
        <v>4.5751502707561684E-3</v>
      </c>
      <c r="O63">
        <v>0.99150000000000005</v>
      </c>
      <c r="P63">
        <v>1.0093000000000001</v>
      </c>
      <c r="Q63">
        <v>0.99619999999999997</v>
      </c>
      <c r="R63">
        <v>0.98960000000000004</v>
      </c>
      <c r="S63">
        <v>1.0038</v>
      </c>
      <c r="T63">
        <f t="shared" si="27"/>
        <v>0.99808000000000008</v>
      </c>
      <c r="U63">
        <f t="shared" si="28"/>
        <v>8.3268841711651217E-3</v>
      </c>
      <c r="Y63" s="10">
        <f t="shared" si="23"/>
        <v>0.85327207875278333</v>
      </c>
      <c r="Z63">
        <f t="shared" si="24"/>
        <v>33.388082440415708</v>
      </c>
      <c r="AA63">
        <f t="shared" si="21"/>
        <v>30.790661347249745</v>
      </c>
      <c r="AB63">
        <f t="shared" si="22"/>
        <v>7.6472342872323535</v>
      </c>
    </row>
    <row r="64" spans="4:34" x14ac:dyDescent="0.25">
      <c r="D64">
        <f t="shared" si="15"/>
        <v>4375</v>
      </c>
      <c r="E64">
        <f t="shared" si="16"/>
        <v>0.87266462599716477</v>
      </c>
      <c r="F64" s="2">
        <v>45</v>
      </c>
      <c r="G64">
        <v>1.0158</v>
      </c>
      <c r="H64">
        <v>1.0144</v>
      </c>
      <c r="I64">
        <v>1.0145</v>
      </c>
      <c r="J64">
        <v>1.0079</v>
      </c>
      <c r="K64">
        <v>1.0130999999999999</v>
      </c>
      <c r="L64">
        <f t="shared" si="25"/>
        <v>1.0131399999999999</v>
      </c>
      <c r="N64">
        <f t="shared" si="26"/>
        <v>3.08107124227921E-3</v>
      </c>
      <c r="O64">
        <v>0.99770000000000003</v>
      </c>
      <c r="P64">
        <v>1.0109999999999999</v>
      </c>
      <c r="Q64">
        <v>0.99760000000000004</v>
      </c>
      <c r="R64">
        <v>1.0044999999999999</v>
      </c>
      <c r="S64">
        <v>0.99850000000000005</v>
      </c>
      <c r="T64">
        <f t="shared" si="27"/>
        <v>1.0018600000000002</v>
      </c>
      <c r="U64">
        <f t="shared" si="28"/>
        <v>5.8577299357344239E-3</v>
      </c>
      <c r="Y64" s="10">
        <f t="shared" si="23"/>
        <v>0.87266462599716477</v>
      </c>
      <c r="Z64">
        <f t="shared" si="24"/>
        <v>53.42414346482407</v>
      </c>
      <c r="AA64">
        <f t="shared" si="21"/>
        <v>45.038318034027746</v>
      </c>
      <c r="AB64">
        <f t="shared" si="22"/>
        <v>7.9032315716868959</v>
      </c>
    </row>
    <row r="65" spans="4:28" x14ac:dyDescent="0.25">
      <c r="D65">
        <f t="shared" si="15"/>
        <v>4250</v>
      </c>
      <c r="E65">
        <f t="shared" si="16"/>
        <v>0.8920571732415461</v>
      </c>
      <c r="F65" s="2">
        <v>46</v>
      </c>
      <c r="G65">
        <v>1.0113000000000001</v>
      </c>
      <c r="H65">
        <v>1.0181</v>
      </c>
      <c r="I65">
        <v>1.0196000000000001</v>
      </c>
      <c r="J65">
        <v>1.0206</v>
      </c>
      <c r="K65">
        <v>1.0178</v>
      </c>
      <c r="L65">
        <f t="shared" si="25"/>
        <v>1.0174799999999999</v>
      </c>
      <c r="N65">
        <f t="shared" si="26"/>
        <v>3.636894279464242E-3</v>
      </c>
      <c r="O65">
        <v>1.0113000000000001</v>
      </c>
      <c r="P65">
        <v>0.99550000000000005</v>
      </c>
      <c r="Q65">
        <v>1.0141</v>
      </c>
      <c r="R65">
        <v>0.99129999999999996</v>
      </c>
      <c r="S65">
        <v>1.0027999999999999</v>
      </c>
      <c r="T65">
        <f t="shared" si="27"/>
        <v>1.0029999999999999</v>
      </c>
      <c r="U65">
        <f t="shared" si="28"/>
        <v>9.8142753171082606E-3</v>
      </c>
      <c r="Y65" s="10">
        <f t="shared" si="23"/>
        <v>0.8920571732415461</v>
      </c>
      <c r="Z65">
        <f t="shared" si="24"/>
        <v>86.30951456582828</v>
      </c>
      <c r="AA65">
        <f t="shared" si="21"/>
        <v>72.912633669062799</v>
      </c>
      <c r="AB65">
        <f t="shared" si="22"/>
        <v>8.1638921351603919</v>
      </c>
    </row>
    <row r="66" spans="4:28" x14ac:dyDescent="0.25">
      <c r="D66">
        <f t="shared" si="15"/>
        <v>4125</v>
      </c>
      <c r="E66">
        <f t="shared" si="16"/>
        <v>0.91144972048592765</v>
      </c>
      <c r="F66" s="2">
        <v>47</v>
      </c>
      <c r="G66">
        <v>1.0255000000000001</v>
      </c>
      <c r="H66">
        <v>1.0155000000000001</v>
      </c>
      <c r="I66">
        <v>1.0178</v>
      </c>
      <c r="J66">
        <v>1.016</v>
      </c>
      <c r="K66">
        <v>1.0116000000000001</v>
      </c>
      <c r="L66">
        <f t="shared" si="25"/>
        <v>1.0172800000000002</v>
      </c>
      <c r="N66">
        <f t="shared" si="26"/>
        <v>5.1212303209287619E-3</v>
      </c>
      <c r="O66">
        <v>1.0069999999999999</v>
      </c>
      <c r="P66">
        <v>0.995</v>
      </c>
      <c r="Q66">
        <v>1.0022</v>
      </c>
      <c r="R66">
        <v>0.9909</v>
      </c>
      <c r="S66">
        <v>0.99529999999999996</v>
      </c>
      <c r="T66">
        <f t="shared" si="27"/>
        <v>0.99808000000000008</v>
      </c>
      <c r="U66">
        <f t="shared" si="28"/>
        <v>6.4286079364042374E-3</v>
      </c>
      <c r="Y66" s="10">
        <f t="shared" si="23"/>
        <v>0.91144972048592765</v>
      </c>
      <c r="Z66">
        <f t="shared" si="24"/>
        <v>87.127517747394819</v>
      </c>
      <c r="AA66">
        <f t="shared" si="21"/>
        <v>139.95446190749377</v>
      </c>
      <c r="AB66">
        <f t="shared" si="22"/>
        <v>8.4292159776528486</v>
      </c>
    </row>
    <row r="67" spans="4:28" x14ac:dyDescent="0.25">
      <c r="D67">
        <f t="shared" si="15"/>
        <v>4000</v>
      </c>
      <c r="E67">
        <f t="shared" si="16"/>
        <v>0.93084226773030909</v>
      </c>
      <c r="F67" s="2">
        <v>48</v>
      </c>
      <c r="G67">
        <v>1.0145999999999999</v>
      </c>
      <c r="H67">
        <v>1.0193000000000001</v>
      </c>
      <c r="I67">
        <v>1.0246999999999999</v>
      </c>
      <c r="J67">
        <v>1.0098</v>
      </c>
      <c r="K67">
        <v>1.0141</v>
      </c>
      <c r="L67">
        <f t="shared" si="25"/>
        <v>1.0165000000000002</v>
      </c>
      <c r="N67">
        <f t="shared" si="26"/>
        <v>5.6863872537842386E-3</v>
      </c>
      <c r="O67">
        <v>1.0027999999999999</v>
      </c>
      <c r="P67">
        <v>1.0051000000000001</v>
      </c>
      <c r="Q67">
        <v>0.99219999999999997</v>
      </c>
      <c r="R67">
        <v>1.0029999999999999</v>
      </c>
      <c r="S67">
        <v>1.0021</v>
      </c>
      <c r="T67">
        <f t="shared" si="27"/>
        <v>1.0010400000000002</v>
      </c>
      <c r="U67">
        <f t="shared" si="28"/>
        <v>5.0668530667466721E-3</v>
      </c>
      <c r="Y67" s="10"/>
    </row>
    <row r="68" spans="4:28" x14ac:dyDescent="0.25">
      <c r="D68">
        <f t="shared" si="15"/>
        <v>3875</v>
      </c>
      <c r="E68">
        <f t="shared" si="16"/>
        <v>0.95023481497469053</v>
      </c>
      <c r="F68" s="2">
        <v>49</v>
      </c>
      <c r="G68">
        <v>1.0235000000000001</v>
      </c>
      <c r="H68">
        <v>1.0056</v>
      </c>
      <c r="I68">
        <v>1.0318000000000001</v>
      </c>
      <c r="J68">
        <v>1.0177</v>
      </c>
      <c r="K68">
        <v>1.0172000000000001</v>
      </c>
      <c r="L68">
        <f t="shared" si="25"/>
        <v>1.0191599999999998</v>
      </c>
      <c r="N68">
        <f t="shared" si="26"/>
        <v>9.597551771154976E-3</v>
      </c>
      <c r="O68">
        <v>0.99970000000000003</v>
      </c>
      <c r="P68">
        <v>1.0011000000000001</v>
      </c>
      <c r="Q68">
        <v>1.0221</v>
      </c>
      <c r="R68">
        <v>0.98699999999999999</v>
      </c>
      <c r="S68">
        <v>1.0146999999999999</v>
      </c>
      <c r="T68">
        <f t="shared" si="27"/>
        <v>1.0049199999999998</v>
      </c>
      <c r="U68">
        <f t="shared" si="28"/>
        <v>1.3727417819823201E-2</v>
      </c>
      <c r="Y68" s="10"/>
    </row>
    <row r="69" spans="4:28" x14ac:dyDescent="0.25">
      <c r="D69">
        <f t="shared" si="15"/>
        <v>3750</v>
      </c>
      <c r="E69">
        <f t="shared" si="16"/>
        <v>0.96962736221907198</v>
      </c>
      <c r="F69" s="2">
        <v>50</v>
      </c>
      <c r="L69" t="e">
        <f t="shared" ref="L69:L72" si="29">AVERAGE(G69:K69)</f>
        <v>#DIV/0!</v>
      </c>
      <c r="N69" t="e">
        <f t="shared" ref="N69:N72" si="30">_xlfn.STDEV.S(G69:K69)</f>
        <v>#DIV/0!</v>
      </c>
      <c r="T69" t="e">
        <f t="shared" ref="T69:T72" si="31">AVERAGE(O69:S69)</f>
        <v>#DIV/0!</v>
      </c>
      <c r="U69" t="e">
        <f t="shared" ref="U69:U72" si="32">_xlfn.STDEV.S(O69:S69)</f>
        <v>#DIV/0!</v>
      </c>
      <c r="Y69" s="10"/>
    </row>
    <row r="70" spans="4:28" x14ac:dyDescent="0.25">
      <c r="D70">
        <f t="shared" si="15"/>
        <v>3625</v>
      </c>
      <c r="E70">
        <f t="shared" si="16"/>
        <v>0.98901990946345342</v>
      </c>
      <c r="F70" s="2">
        <v>51</v>
      </c>
      <c r="L70" t="e">
        <f t="shared" si="29"/>
        <v>#DIV/0!</v>
      </c>
      <c r="N70" t="e">
        <f t="shared" si="30"/>
        <v>#DIV/0!</v>
      </c>
      <c r="T70" t="e">
        <f t="shared" si="31"/>
        <v>#DIV/0!</v>
      </c>
      <c r="U70" t="e">
        <f t="shared" si="32"/>
        <v>#DIV/0!</v>
      </c>
      <c r="Y70" s="10"/>
    </row>
    <row r="71" spans="4:28" x14ac:dyDescent="0.25">
      <c r="D71">
        <f t="shared" si="15"/>
        <v>3500</v>
      </c>
      <c r="E71">
        <f t="shared" si="16"/>
        <v>1.008412456707835</v>
      </c>
      <c r="F71" s="2">
        <v>52</v>
      </c>
      <c r="L71" t="e">
        <f t="shared" si="29"/>
        <v>#DIV/0!</v>
      </c>
      <c r="N71" t="e">
        <f t="shared" si="30"/>
        <v>#DIV/0!</v>
      </c>
      <c r="T71" t="e">
        <f t="shared" si="31"/>
        <v>#DIV/0!</v>
      </c>
      <c r="U71" t="e">
        <f t="shared" si="32"/>
        <v>#DIV/0!</v>
      </c>
      <c r="Y71" s="10"/>
    </row>
    <row r="72" spans="4:28" x14ac:dyDescent="0.25">
      <c r="D72">
        <f t="shared" si="15"/>
        <v>3375</v>
      </c>
      <c r="E72">
        <f t="shared" si="16"/>
        <v>1.0278050039522162</v>
      </c>
      <c r="F72" s="2">
        <v>53</v>
      </c>
      <c r="L72" t="e">
        <f t="shared" si="29"/>
        <v>#DIV/0!</v>
      </c>
      <c r="N72" t="e">
        <f t="shared" si="30"/>
        <v>#DIV/0!</v>
      </c>
      <c r="T72" t="e">
        <f t="shared" si="31"/>
        <v>#DIV/0!</v>
      </c>
      <c r="U72" t="e">
        <f t="shared" si="32"/>
        <v>#DIV/0!</v>
      </c>
      <c r="Y72" s="10"/>
    </row>
    <row r="73" spans="4:28" x14ac:dyDescent="0.25">
      <c r="Y73" s="10"/>
    </row>
    <row r="75" spans="4:28" x14ac:dyDescent="0.25">
      <c r="F75" t="s">
        <v>67</v>
      </c>
      <c r="G75" t="s">
        <v>63</v>
      </c>
      <c r="H75" t="s">
        <v>64</v>
      </c>
      <c r="I75" t="s">
        <v>65</v>
      </c>
      <c r="J75" t="s">
        <v>66</v>
      </c>
    </row>
    <row r="76" spans="4:28" x14ac:dyDescent="0.25">
      <c r="F76">
        <v>40</v>
      </c>
      <c r="L76">
        <v>40</v>
      </c>
    </row>
    <row r="77" spans="4:28" x14ac:dyDescent="0.25">
      <c r="F77">
        <v>41</v>
      </c>
      <c r="L77">
        <v>41</v>
      </c>
    </row>
    <row r="78" spans="4:28" x14ac:dyDescent="0.25">
      <c r="F78">
        <v>42</v>
      </c>
      <c r="L78">
        <v>42</v>
      </c>
    </row>
    <row r="79" spans="4:28" x14ac:dyDescent="0.25">
      <c r="F79">
        <v>43</v>
      </c>
      <c r="L79">
        <v>43</v>
      </c>
    </row>
    <row r="80" spans="4:28" x14ac:dyDescent="0.25">
      <c r="F80">
        <v>44</v>
      </c>
      <c r="L80">
        <v>44</v>
      </c>
    </row>
    <row r="81" spans="6:12" x14ac:dyDescent="0.25">
      <c r="F81">
        <v>45</v>
      </c>
      <c r="L81">
        <v>40</v>
      </c>
    </row>
    <row r="82" spans="6:12" x14ac:dyDescent="0.25">
      <c r="F82">
        <v>46</v>
      </c>
      <c r="L82">
        <v>41</v>
      </c>
    </row>
    <row r="83" spans="6:12" x14ac:dyDescent="0.25">
      <c r="F83">
        <v>47</v>
      </c>
      <c r="L83">
        <v>42</v>
      </c>
    </row>
    <row r="84" spans="6:12" x14ac:dyDescent="0.25">
      <c r="F84">
        <v>48</v>
      </c>
      <c r="L84">
        <v>43</v>
      </c>
    </row>
    <row r="85" spans="6:12" x14ac:dyDescent="0.25">
      <c r="F85">
        <v>49</v>
      </c>
      <c r="L85">
        <v>44</v>
      </c>
    </row>
    <row r="86" spans="6:12" x14ac:dyDescent="0.25">
      <c r="F86">
        <v>45</v>
      </c>
      <c r="L86">
        <v>40</v>
      </c>
    </row>
    <row r="87" spans="6:12" x14ac:dyDescent="0.25">
      <c r="F87">
        <v>46</v>
      </c>
      <c r="L87">
        <v>41</v>
      </c>
    </row>
    <row r="88" spans="6:12" x14ac:dyDescent="0.25">
      <c r="F88">
        <v>47</v>
      </c>
      <c r="L88">
        <v>42</v>
      </c>
    </row>
    <row r="89" spans="6:12" x14ac:dyDescent="0.25">
      <c r="F89">
        <v>48</v>
      </c>
      <c r="L89">
        <v>43</v>
      </c>
    </row>
    <row r="90" spans="6:12" x14ac:dyDescent="0.25">
      <c r="F90">
        <v>49</v>
      </c>
      <c r="L90">
        <v>44</v>
      </c>
    </row>
    <row r="91" spans="6:12" x14ac:dyDescent="0.25">
      <c r="F91">
        <v>45</v>
      </c>
      <c r="L91">
        <v>40</v>
      </c>
    </row>
    <row r="92" spans="6:12" x14ac:dyDescent="0.25">
      <c r="F92">
        <v>46</v>
      </c>
      <c r="L92">
        <v>41</v>
      </c>
    </row>
    <row r="93" spans="6:12" x14ac:dyDescent="0.25">
      <c r="F93">
        <v>47</v>
      </c>
      <c r="L93">
        <v>42</v>
      </c>
    </row>
    <row r="94" spans="6:12" x14ac:dyDescent="0.25">
      <c r="F94">
        <v>48</v>
      </c>
      <c r="L94">
        <v>43</v>
      </c>
    </row>
    <row r="95" spans="6:12" x14ac:dyDescent="0.25">
      <c r="F95">
        <v>49</v>
      </c>
      <c r="L95">
        <v>44</v>
      </c>
    </row>
    <row r="96" spans="6:12" x14ac:dyDescent="0.25">
      <c r="F96">
        <v>45</v>
      </c>
    </row>
    <row r="97" spans="6:6" x14ac:dyDescent="0.25">
      <c r="F97">
        <v>46</v>
      </c>
    </row>
    <row r="98" spans="6:6" x14ac:dyDescent="0.25">
      <c r="F98">
        <v>47</v>
      </c>
    </row>
    <row r="99" spans="6:6" x14ac:dyDescent="0.25">
      <c r="F99">
        <v>48</v>
      </c>
    </row>
    <row r="100" spans="6:6" x14ac:dyDescent="0.25">
      <c r="F100">
        <v>49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0"/>
  <sheetViews>
    <sheetView zoomScale="55" zoomScaleNormal="55" workbookViewId="0">
      <selection activeCell="R49" sqref="R49:R53"/>
    </sheetView>
  </sheetViews>
  <sheetFormatPr defaultRowHeight="15" x14ac:dyDescent="0.25"/>
  <cols>
    <col min="1" max="1" width="19.42578125" customWidth="1"/>
    <col min="6" max="6" width="12.5703125" bestFit="1" customWidth="1"/>
    <col min="12" max="12" width="12.42578125" bestFit="1" customWidth="1"/>
    <col min="13" max="13" width="12.42578125" customWidth="1"/>
  </cols>
  <sheetData>
    <row r="1" spans="1:22" x14ac:dyDescent="0.25">
      <c r="A1" t="s">
        <v>0</v>
      </c>
      <c r="B1" s="1" t="s">
        <v>16</v>
      </c>
      <c r="D1" t="s">
        <v>46</v>
      </c>
      <c r="E1" t="s">
        <v>17</v>
      </c>
      <c r="F1" t="s">
        <v>15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47</v>
      </c>
      <c r="M1" t="s">
        <v>30</v>
      </c>
      <c r="N1" t="s">
        <v>23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48</v>
      </c>
      <c r="U1" t="s">
        <v>23</v>
      </c>
      <c r="V1" t="s">
        <v>68</v>
      </c>
    </row>
    <row r="2" spans="1:22" ht="15" customHeight="1" x14ac:dyDescent="0.25">
      <c r="A2" t="s">
        <v>1</v>
      </c>
      <c r="B2" s="1" t="s">
        <v>16</v>
      </c>
      <c r="D2">
        <f t="shared" ref="D2:D35" si="0">$B$18-125*F2</f>
        <v>10000</v>
      </c>
      <c r="E2">
        <f t="shared" ref="E2:E35" si="1">4/3*PI()*2.5^3*F2/$B$5^3</f>
        <v>0</v>
      </c>
      <c r="F2">
        <v>0</v>
      </c>
      <c r="G2">
        <v>1.36019</v>
      </c>
      <c r="H2">
        <v>1.4323600000000001</v>
      </c>
      <c r="I2" s="3"/>
      <c r="J2" s="3"/>
      <c r="K2" s="3"/>
      <c r="L2">
        <f t="shared" ref="L2:L11" si="2">AVERAGE(G2:K2)</f>
        <v>1.3962750000000002</v>
      </c>
      <c r="M2">
        <f t="shared" ref="M2:M35" si="3">L2/$L$2</f>
        <v>1</v>
      </c>
      <c r="N2">
        <f t="shared" ref="N2:N11" si="4">_xlfn.STDEV.S(G2:K2)</f>
        <v>5.1031896398233183E-2</v>
      </c>
      <c r="O2">
        <v>23.085699999999999</v>
      </c>
      <c r="P2">
        <v>23.075099999999999</v>
      </c>
      <c r="Q2" s="3"/>
      <c r="R2" s="3"/>
      <c r="S2" s="3"/>
      <c r="T2">
        <f t="shared" ref="T2:T11" si="5">AVERAGE(O2:S2)</f>
        <v>23.080399999999997</v>
      </c>
      <c r="U2">
        <f t="shared" ref="U2:U11" si="6">_xlfn.STDEV.S(O2:S2)</f>
        <v>7.4953318805775198E-3</v>
      </c>
      <c r="V2">
        <f>T2+(10000-D2)/15^3</f>
        <v>23.080399999999997</v>
      </c>
    </row>
    <row r="3" spans="1:22" x14ac:dyDescent="0.25">
      <c r="A3" t="s">
        <v>2</v>
      </c>
      <c r="B3" s="8">
        <v>10000</v>
      </c>
      <c r="D3">
        <f t="shared" si="0"/>
        <v>9625</v>
      </c>
      <c r="E3" s="2">
        <f t="shared" si="1"/>
        <v>5.8177641733144318E-2</v>
      </c>
      <c r="F3" s="2">
        <v>3</v>
      </c>
      <c r="G3">
        <v>2.5265399999999998</v>
      </c>
      <c r="H3">
        <v>2.2792599999999998</v>
      </c>
      <c r="I3" s="3"/>
      <c r="J3" s="3"/>
      <c r="K3" s="3"/>
      <c r="L3">
        <f t="shared" si="2"/>
        <v>2.4028999999999998</v>
      </c>
      <c r="M3">
        <f t="shared" si="3"/>
        <v>1.7209360620221659</v>
      </c>
      <c r="N3">
        <f t="shared" si="4"/>
        <v>0.17485336485180944</v>
      </c>
      <c r="O3">
        <v>22.446100000000001</v>
      </c>
      <c r="P3">
        <v>22.452500000000001</v>
      </c>
      <c r="Q3" s="3"/>
      <c r="R3" s="3"/>
      <c r="S3" s="3"/>
      <c r="T3">
        <f t="shared" si="5"/>
        <v>22.449300000000001</v>
      </c>
      <c r="U3">
        <f t="shared" si="6"/>
        <v>4.5254833995934055E-3</v>
      </c>
      <c r="V3">
        <f t="shared" ref="V3:V35" si="7">T3+(10000-D3)/15^3</f>
        <v>22.560411111111112</v>
      </c>
    </row>
    <row r="4" spans="1:22" x14ac:dyDescent="0.25">
      <c r="A4" t="s">
        <v>3</v>
      </c>
      <c r="B4" s="11">
        <v>1E-3</v>
      </c>
      <c r="D4">
        <f t="shared" si="0"/>
        <v>9250</v>
      </c>
      <c r="E4" s="2">
        <f t="shared" si="1"/>
        <v>0.11635528346628864</v>
      </c>
      <c r="F4" s="2">
        <v>6</v>
      </c>
      <c r="G4">
        <v>4.0767800000000003</v>
      </c>
      <c r="H4">
        <v>3.61341</v>
      </c>
      <c r="I4" s="3"/>
      <c r="J4" s="3"/>
      <c r="K4" s="3"/>
      <c r="L4">
        <f t="shared" si="2"/>
        <v>3.8450950000000002</v>
      </c>
      <c r="M4">
        <f t="shared" si="3"/>
        <v>2.7538235662745518</v>
      </c>
      <c r="N4">
        <f t="shared" si="4"/>
        <v>0.32765206919841072</v>
      </c>
      <c r="O4">
        <v>21.785699999999999</v>
      </c>
      <c r="P4">
        <v>21.813700000000001</v>
      </c>
      <c r="Q4" s="3"/>
      <c r="R4" s="3"/>
      <c r="S4" s="3"/>
      <c r="T4">
        <f t="shared" si="5"/>
        <v>21.799700000000001</v>
      </c>
      <c r="U4">
        <f t="shared" si="6"/>
        <v>1.9798989873224919E-2</v>
      </c>
      <c r="V4">
        <f t="shared" si="7"/>
        <v>22.021922222222223</v>
      </c>
    </row>
    <row r="5" spans="1:22" x14ac:dyDescent="0.25">
      <c r="A5" t="s">
        <v>4</v>
      </c>
      <c r="B5">
        <v>15</v>
      </c>
      <c r="D5">
        <f t="shared" si="0"/>
        <v>8875</v>
      </c>
      <c r="E5">
        <f t="shared" si="1"/>
        <v>0.17453292519943295</v>
      </c>
      <c r="F5">
        <v>9</v>
      </c>
      <c r="G5">
        <v>4.2676400000000001</v>
      </c>
      <c r="H5">
        <v>4.3710599999999999</v>
      </c>
      <c r="I5" s="3"/>
      <c r="J5" s="3"/>
      <c r="K5" s="3"/>
      <c r="L5">
        <f t="shared" si="2"/>
        <v>4.31935</v>
      </c>
      <c r="M5">
        <f t="shared" si="3"/>
        <v>3.0934808687400404</v>
      </c>
      <c r="N5">
        <f t="shared" si="4"/>
        <v>7.3128983310312631E-2</v>
      </c>
      <c r="O5">
        <v>21.119900000000001</v>
      </c>
      <c r="P5">
        <v>21.150400000000001</v>
      </c>
      <c r="Q5" s="3"/>
      <c r="R5" s="3"/>
      <c r="S5" s="3"/>
      <c r="T5">
        <f t="shared" si="5"/>
        <v>21.135150000000003</v>
      </c>
      <c r="U5">
        <f t="shared" si="6"/>
        <v>2.1566756826189679E-2</v>
      </c>
      <c r="V5">
        <f t="shared" si="7"/>
        <v>21.468483333333335</v>
      </c>
    </row>
    <row r="6" spans="1:22" x14ac:dyDescent="0.25">
      <c r="A6" t="s">
        <v>5</v>
      </c>
      <c r="B6" s="9">
        <v>0</v>
      </c>
      <c r="D6">
        <f t="shared" si="0"/>
        <v>8500</v>
      </c>
      <c r="E6">
        <f t="shared" si="1"/>
        <v>0.23271056693257727</v>
      </c>
      <c r="F6" s="2">
        <v>12</v>
      </c>
      <c r="G6">
        <v>6.5503799999999996</v>
      </c>
      <c r="H6">
        <v>5.7170500000000004</v>
      </c>
      <c r="I6" s="3"/>
      <c r="J6" s="3"/>
      <c r="K6" s="3"/>
      <c r="L6">
        <f t="shared" si="2"/>
        <v>6.1337150000000005</v>
      </c>
      <c r="M6">
        <f t="shared" si="3"/>
        <v>4.3929132871389944</v>
      </c>
      <c r="N6">
        <f t="shared" si="4"/>
        <v>0.58925329396618509</v>
      </c>
      <c r="O6">
        <v>20.456299999999999</v>
      </c>
      <c r="P6">
        <v>20.4434</v>
      </c>
      <c r="Q6" s="3"/>
      <c r="R6" s="3"/>
      <c r="S6" s="3"/>
      <c r="T6">
        <f t="shared" si="5"/>
        <v>20.449849999999998</v>
      </c>
      <c r="U6">
        <f t="shared" si="6"/>
        <v>9.1216774773053028E-3</v>
      </c>
      <c r="V6">
        <f t="shared" si="7"/>
        <v>20.894294444444441</v>
      </c>
    </row>
    <row r="7" spans="1:22" x14ac:dyDescent="0.25">
      <c r="A7" t="s">
        <v>6</v>
      </c>
      <c r="B7">
        <v>0.2</v>
      </c>
      <c r="D7">
        <f t="shared" si="0"/>
        <v>8125</v>
      </c>
      <c r="E7">
        <f t="shared" si="1"/>
        <v>0.29088820866572157</v>
      </c>
      <c r="F7">
        <v>15</v>
      </c>
      <c r="G7">
        <v>8.9671500000000002</v>
      </c>
      <c r="H7">
        <v>6.2405299999999997</v>
      </c>
      <c r="I7">
        <v>6.21943</v>
      </c>
      <c r="J7" s="5"/>
      <c r="K7" s="5"/>
      <c r="L7">
        <f t="shared" si="2"/>
        <v>7.1423699999999997</v>
      </c>
      <c r="M7">
        <f t="shared" si="3"/>
        <v>5.1153032174893909</v>
      </c>
      <c r="N7">
        <f t="shared" si="4"/>
        <v>1.5803410514189633</v>
      </c>
      <c r="O7">
        <v>19.747900000000001</v>
      </c>
      <c r="P7">
        <v>19.773399999999999</v>
      </c>
      <c r="Q7">
        <v>19.805299999999999</v>
      </c>
      <c r="R7" s="5"/>
      <c r="S7" s="5"/>
      <c r="T7">
        <f t="shared" si="5"/>
        <v>19.775533333333332</v>
      </c>
      <c r="U7">
        <f t="shared" si="6"/>
        <v>2.8759404259011863E-2</v>
      </c>
      <c r="V7">
        <f t="shared" si="7"/>
        <v>20.331088888888889</v>
      </c>
    </row>
    <row r="8" spans="1:22" x14ac:dyDescent="0.25">
      <c r="A8" t="s">
        <v>7</v>
      </c>
      <c r="B8">
        <v>25</v>
      </c>
      <c r="D8">
        <f t="shared" si="0"/>
        <v>7750</v>
      </c>
      <c r="E8">
        <f t="shared" si="1"/>
        <v>0.3490658503988659</v>
      </c>
      <c r="F8" s="2">
        <v>18</v>
      </c>
      <c r="G8">
        <v>9.6763999999999992</v>
      </c>
      <c r="H8">
        <v>7.1982100000000004</v>
      </c>
      <c r="I8">
        <v>8.1252200000000006</v>
      </c>
      <c r="J8" s="5"/>
      <c r="K8" s="5"/>
      <c r="L8">
        <f t="shared" si="2"/>
        <v>8.3332766666666682</v>
      </c>
      <c r="M8">
        <f t="shared" si="3"/>
        <v>5.9682202049500761</v>
      </c>
      <c r="N8">
        <f t="shared" si="4"/>
        <v>1.2521270308691956</v>
      </c>
      <c r="O8">
        <v>18.976700000000001</v>
      </c>
      <c r="P8">
        <v>18.999400000000001</v>
      </c>
      <c r="Q8">
        <v>18.993300000000001</v>
      </c>
      <c r="R8" s="5"/>
      <c r="S8" s="5"/>
      <c r="T8">
        <f t="shared" si="5"/>
        <v>18.989800000000002</v>
      </c>
      <c r="U8">
        <f t="shared" si="6"/>
        <v>1.1747765745025949E-2</v>
      </c>
      <c r="V8">
        <f t="shared" si="7"/>
        <v>19.65646666666667</v>
      </c>
    </row>
    <row r="9" spans="1:22" x14ac:dyDescent="0.25">
      <c r="A9" t="s">
        <v>8</v>
      </c>
      <c r="B9">
        <v>196.3</v>
      </c>
      <c r="D9">
        <f t="shared" si="0"/>
        <v>7375</v>
      </c>
      <c r="E9">
        <f t="shared" si="1"/>
        <v>0.40724349213201022</v>
      </c>
      <c r="F9">
        <v>21</v>
      </c>
      <c r="G9">
        <v>13.24432</v>
      </c>
      <c r="H9">
        <v>13.467919999999999</v>
      </c>
      <c r="I9">
        <v>10.79499</v>
      </c>
      <c r="J9" s="5"/>
      <c r="K9" s="5"/>
      <c r="L9">
        <f t="shared" si="2"/>
        <v>12.502409999999999</v>
      </c>
      <c r="M9">
        <f t="shared" si="3"/>
        <v>8.9541172047053745</v>
      </c>
      <c r="N9">
        <f t="shared" si="4"/>
        <v>1.4828895887084779</v>
      </c>
      <c r="O9">
        <v>18.332699999999999</v>
      </c>
      <c r="P9">
        <v>18.194500000000001</v>
      </c>
      <c r="Q9">
        <v>18.272400000000001</v>
      </c>
      <c r="R9" s="5"/>
      <c r="S9" s="5"/>
      <c r="T9">
        <f t="shared" si="5"/>
        <v>18.266533333333332</v>
      </c>
      <c r="U9">
        <f t="shared" si="6"/>
        <v>6.9286530677565142E-2</v>
      </c>
      <c r="V9">
        <f t="shared" si="7"/>
        <v>19.04431111111111</v>
      </c>
    </row>
    <row r="10" spans="1:22" ht="15" customHeight="1" x14ac:dyDescent="0.25">
      <c r="A10" t="s">
        <v>9</v>
      </c>
      <c r="B10">
        <v>3</v>
      </c>
      <c r="D10">
        <f t="shared" si="0"/>
        <v>7000</v>
      </c>
      <c r="E10">
        <f t="shared" si="1"/>
        <v>0.46542113386515455</v>
      </c>
      <c r="F10" s="2">
        <v>24</v>
      </c>
      <c r="G10">
        <v>14.335839999999999</v>
      </c>
      <c r="H10">
        <v>9.0230200000000007</v>
      </c>
      <c r="I10">
        <v>13.433999999999999</v>
      </c>
      <c r="J10" s="5"/>
      <c r="K10" s="5"/>
      <c r="L10">
        <f t="shared" si="2"/>
        <v>12.264286666666665</v>
      </c>
      <c r="M10">
        <f t="shared" si="3"/>
        <v>8.7835753463083304</v>
      </c>
      <c r="N10">
        <f t="shared" si="4"/>
        <v>2.8430065159498588</v>
      </c>
      <c r="O10">
        <v>17.572099999999999</v>
      </c>
      <c r="P10">
        <v>17.409500000000001</v>
      </c>
      <c r="Q10">
        <v>17.551300000000001</v>
      </c>
      <c r="R10" s="5"/>
      <c r="S10" s="5"/>
      <c r="T10">
        <f t="shared" si="5"/>
        <v>17.510966666666665</v>
      </c>
      <c r="U10">
        <f t="shared" si="6"/>
        <v>8.8486006426627628E-2</v>
      </c>
      <c r="V10">
        <f t="shared" si="7"/>
        <v>18.399855555555554</v>
      </c>
    </row>
    <row r="11" spans="1:22" x14ac:dyDescent="0.25">
      <c r="A11" t="s">
        <v>10</v>
      </c>
      <c r="B11">
        <v>5</v>
      </c>
      <c r="D11">
        <f t="shared" si="0"/>
        <v>6625</v>
      </c>
      <c r="E11">
        <f t="shared" si="1"/>
        <v>0.52359877559829893</v>
      </c>
      <c r="F11">
        <v>27</v>
      </c>
      <c r="G11">
        <v>12.964090000000001</v>
      </c>
      <c r="H11">
        <v>20.870249999999999</v>
      </c>
      <c r="I11">
        <v>10.24329</v>
      </c>
      <c r="J11" s="5"/>
      <c r="K11" s="5"/>
      <c r="L11">
        <f t="shared" si="2"/>
        <v>14.692543333333333</v>
      </c>
      <c r="M11">
        <f t="shared" si="3"/>
        <v>10.522671632259641</v>
      </c>
      <c r="N11">
        <f t="shared" si="4"/>
        <v>5.5203018852716088</v>
      </c>
      <c r="O11">
        <v>16.774999999999999</v>
      </c>
      <c r="P11">
        <v>16.822299999999998</v>
      </c>
      <c r="Q11">
        <v>16.616900000000001</v>
      </c>
      <c r="R11" s="5"/>
      <c r="S11" s="5"/>
      <c r="T11">
        <f t="shared" si="5"/>
        <v>16.738066666666665</v>
      </c>
      <c r="U11">
        <f t="shared" si="6"/>
        <v>0.1075655304144084</v>
      </c>
      <c r="V11">
        <f t="shared" si="7"/>
        <v>17.738066666666665</v>
      </c>
    </row>
    <row r="12" spans="1:22" x14ac:dyDescent="0.25">
      <c r="A12" t="s">
        <v>11</v>
      </c>
      <c r="B12">
        <v>3</v>
      </c>
      <c r="D12">
        <f t="shared" si="0"/>
        <v>6250</v>
      </c>
      <c r="E12">
        <f t="shared" si="1"/>
        <v>0.58177641733144314</v>
      </c>
      <c r="F12" s="2">
        <v>30</v>
      </c>
      <c r="G12">
        <v>20.72364</v>
      </c>
      <c r="H12">
        <v>38.416420000000002</v>
      </c>
      <c r="I12">
        <v>6.1947799999999997</v>
      </c>
      <c r="J12">
        <v>11.6396</v>
      </c>
      <c r="K12" s="3"/>
      <c r="L12">
        <f>AVERAGE(G12:K12)</f>
        <v>19.24361</v>
      </c>
      <c r="M12">
        <f t="shared" si="3"/>
        <v>13.782105960502049</v>
      </c>
      <c r="N12">
        <f>_xlfn.STDEV.S(G12:K12)</f>
        <v>14.117129837494121</v>
      </c>
      <c r="O12">
        <v>15.7882</v>
      </c>
      <c r="P12">
        <v>15.943199999999999</v>
      </c>
      <c r="Q12">
        <v>15.975199999999999</v>
      </c>
      <c r="R12">
        <v>15.9575</v>
      </c>
      <c r="S12" s="3"/>
      <c r="T12">
        <f>AVERAGE(O12:S12)</f>
        <v>15.916025000000001</v>
      </c>
      <c r="U12">
        <f>_xlfn.STDEV.S(O12:S12)</f>
        <v>8.6215944967660274E-2</v>
      </c>
      <c r="V12">
        <f t="shared" si="7"/>
        <v>17.027136111111112</v>
      </c>
    </row>
    <row r="13" spans="1:22" x14ac:dyDescent="0.25">
      <c r="A13" t="s">
        <v>12</v>
      </c>
      <c r="B13">
        <v>2.4500000000000002</v>
      </c>
      <c r="D13">
        <f t="shared" si="0"/>
        <v>6125</v>
      </c>
      <c r="E13">
        <f t="shared" si="1"/>
        <v>0.60116896457582458</v>
      </c>
      <c r="F13" s="2">
        <v>31</v>
      </c>
      <c r="G13">
        <v>37.905360000000002</v>
      </c>
      <c r="H13">
        <v>26.50414</v>
      </c>
      <c r="I13">
        <v>22.439830000000001</v>
      </c>
      <c r="J13">
        <v>20.741099999999999</v>
      </c>
      <c r="K13" s="3"/>
      <c r="L13">
        <f>AVERAGE(G13:K13)</f>
        <v>26.897607500000003</v>
      </c>
      <c r="M13">
        <f t="shared" si="3"/>
        <v>19.263832339617913</v>
      </c>
      <c r="N13">
        <f>_xlfn.STDEV.S(G13:K13)</f>
        <v>7.7265731216340745</v>
      </c>
      <c r="O13">
        <v>15.592700000000001</v>
      </c>
      <c r="P13">
        <v>15.786</v>
      </c>
      <c r="Q13">
        <v>15.804600000000001</v>
      </c>
      <c r="R13">
        <v>15.6602</v>
      </c>
      <c r="S13" s="3"/>
      <c r="T13">
        <f>AVERAGE(O13:S13)</f>
        <v>15.710875000000001</v>
      </c>
      <c r="U13">
        <f>_xlfn.STDEV.S(O13:S13)</f>
        <v>0.10158974275650721</v>
      </c>
      <c r="V13">
        <f t="shared" si="7"/>
        <v>16.85902314814815</v>
      </c>
    </row>
    <row r="14" spans="1:22" x14ac:dyDescent="0.25">
      <c r="A14" t="s">
        <v>13</v>
      </c>
      <c r="B14">
        <v>110</v>
      </c>
      <c r="D14">
        <f t="shared" si="0"/>
        <v>6000</v>
      </c>
      <c r="E14">
        <f t="shared" si="1"/>
        <v>0.62056151182020602</v>
      </c>
      <c r="F14" s="2">
        <v>32</v>
      </c>
      <c r="G14">
        <v>22.551100000000002</v>
      </c>
      <c r="H14">
        <v>19.797260000000001</v>
      </c>
      <c r="I14">
        <v>19.85181</v>
      </c>
      <c r="J14">
        <v>28.754639999999998</v>
      </c>
      <c r="K14" s="3"/>
      <c r="L14">
        <f>AVERAGE(G14:K14)</f>
        <v>22.738702499999999</v>
      </c>
      <c r="M14">
        <f t="shared" si="3"/>
        <v>16.285260783155177</v>
      </c>
      <c r="N14">
        <f>_xlfn.STDEV.S(G14:K14)</f>
        <v>4.211608203892161</v>
      </c>
      <c r="O14">
        <v>15.398300000000001</v>
      </c>
      <c r="P14">
        <v>15.290900000000001</v>
      </c>
      <c r="Q14">
        <v>15.169499999999999</v>
      </c>
      <c r="R14">
        <v>15.4168</v>
      </c>
      <c r="S14" s="3"/>
      <c r="T14">
        <f>AVERAGE(O14:S14)</f>
        <v>15.318875</v>
      </c>
      <c r="U14">
        <f>_xlfn.STDEV.S(O14:S14)</f>
        <v>0.11400749609857583</v>
      </c>
      <c r="V14">
        <f t="shared" si="7"/>
        <v>16.504060185185185</v>
      </c>
    </row>
    <row r="15" spans="1:22" x14ac:dyDescent="0.25">
      <c r="A15" t="s">
        <v>14</v>
      </c>
      <c r="B15">
        <v>4.45</v>
      </c>
      <c r="D15">
        <f t="shared" si="0"/>
        <v>5875</v>
      </c>
      <c r="E15">
        <f t="shared" si="1"/>
        <v>0.63995405906458758</v>
      </c>
      <c r="F15">
        <v>33</v>
      </c>
      <c r="G15">
        <v>32.842170000000003</v>
      </c>
      <c r="H15">
        <v>22.001729999999998</v>
      </c>
      <c r="I15">
        <v>91.49427</v>
      </c>
      <c r="J15">
        <v>15.662509999999999</v>
      </c>
      <c r="K15" s="3"/>
      <c r="L15">
        <f>AVERAGE(G15:J15)</f>
        <v>40.500169999999997</v>
      </c>
      <c r="M15">
        <f t="shared" si="3"/>
        <v>29.005869187660018</v>
      </c>
      <c r="N15">
        <f>_xlfn.STDEV.S(G15:J15)</f>
        <v>34.728205806036115</v>
      </c>
      <c r="O15">
        <v>15.233599999999999</v>
      </c>
      <c r="P15">
        <v>15.089700000000001</v>
      </c>
      <c r="Q15">
        <v>15.2828</v>
      </c>
      <c r="R15">
        <v>15.2278</v>
      </c>
      <c r="S15" s="3"/>
      <c r="T15">
        <f>AVERAGE(O15:R15)</f>
        <v>15.208475</v>
      </c>
      <c r="U15">
        <f>_xlfn.STDEV.S(O15:R15)</f>
        <v>8.2938586717321197E-2</v>
      </c>
      <c r="V15">
        <f t="shared" si="7"/>
        <v>16.430697222222221</v>
      </c>
    </row>
    <row r="16" spans="1:22" x14ac:dyDescent="0.25">
      <c r="D16">
        <f t="shared" si="0"/>
        <v>5750</v>
      </c>
      <c r="E16">
        <f t="shared" si="1"/>
        <v>0.65934660630896891</v>
      </c>
      <c r="F16">
        <v>34</v>
      </c>
      <c r="G16">
        <v>25.720669999999998</v>
      </c>
      <c r="H16">
        <v>26.8691</v>
      </c>
      <c r="I16">
        <v>31.53969</v>
      </c>
      <c r="J16">
        <v>27.1859</v>
      </c>
      <c r="K16" s="3"/>
      <c r="L16">
        <f>AVERAGE(G16:J16)</f>
        <v>27.82884</v>
      </c>
      <c r="M16">
        <f t="shared" si="3"/>
        <v>19.930772949454798</v>
      </c>
      <c r="N16">
        <f>_xlfn.STDEV.S(G16:J16)</f>
        <v>2.5527280298143795</v>
      </c>
      <c r="O16">
        <v>14.9199</v>
      </c>
      <c r="P16">
        <v>14.7957</v>
      </c>
      <c r="Q16">
        <v>14.844099999999999</v>
      </c>
      <c r="R16">
        <v>14.808299999999999</v>
      </c>
      <c r="S16" s="3"/>
      <c r="T16">
        <f>AVERAGE(O16:R16)</f>
        <v>14.841999999999999</v>
      </c>
      <c r="U16">
        <f>_xlfn.STDEV.S(O16:R16)</f>
        <v>5.58336815909539E-2</v>
      </c>
      <c r="V16">
        <f t="shared" si="7"/>
        <v>16.101259259259258</v>
      </c>
    </row>
    <row r="17" spans="1:22" x14ac:dyDescent="0.25">
      <c r="A17" t="s">
        <v>24</v>
      </c>
      <c r="B17">
        <f>B18/B5^3</f>
        <v>2.9629629629629628</v>
      </c>
      <c r="D17">
        <f t="shared" si="0"/>
        <v>5625</v>
      </c>
      <c r="E17">
        <f t="shared" si="1"/>
        <v>0.67873915355335046</v>
      </c>
      <c r="F17">
        <v>35</v>
      </c>
      <c r="G17">
        <v>45.957920000000001</v>
      </c>
      <c r="H17">
        <v>33.796689999999998</v>
      </c>
      <c r="I17">
        <v>41.706789999999998</v>
      </c>
      <c r="J17">
        <v>21.236070000000002</v>
      </c>
      <c r="K17" s="5"/>
      <c r="L17">
        <f>AVERAGE(G17:K17)</f>
        <v>35.674367500000002</v>
      </c>
      <c r="M17">
        <f t="shared" si="3"/>
        <v>25.549671447243558</v>
      </c>
      <c r="N17">
        <f>_xlfn.STDEV.S(G17:K17)</f>
        <v>10.864800668999473</v>
      </c>
      <c r="O17">
        <v>14.6241</v>
      </c>
      <c r="P17">
        <v>14.6531</v>
      </c>
      <c r="Q17">
        <v>14.6999</v>
      </c>
      <c r="R17">
        <v>14.6775</v>
      </c>
      <c r="S17" s="5"/>
      <c r="T17">
        <f>AVERAGE(O17:S17)</f>
        <v>14.663650000000001</v>
      </c>
      <c r="U17">
        <f>_xlfn.STDEV.S(O17:S17)</f>
        <v>3.2564755999904459E-2</v>
      </c>
      <c r="V17">
        <f t="shared" si="7"/>
        <v>15.959946296296296</v>
      </c>
    </row>
    <row r="18" spans="1:22" x14ac:dyDescent="0.25">
      <c r="A18" t="s">
        <v>49</v>
      </c>
      <c r="B18">
        <v>10000</v>
      </c>
      <c r="D18">
        <f t="shared" si="0"/>
        <v>5500</v>
      </c>
      <c r="E18">
        <f t="shared" si="1"/>
        <v>0.69813170079773179</v>
      </c>
      <c r="F18" s="2">
        <v>36</v>
      </c>
      <c r="G18">
        <v>46.244520000000001</v>
      </c>
      <c r="H18">
        <v>72.280569999999997</v>
      </c>
      <c r="I18">
        <v>30.63907</v>
      </c>
      <c r="J18">
        <v>36.942929999999997</v>
      </c>
      <c r="K18" s="5"/>
      <c r="L18">
        <f>AVERAGE(G18:K18)</f>
        <v>46.5267725</v>
      </c>
      <c r="M18">
        <f t="shared" si="3"/>
        <v>33.32206943474602</v>
      </c>
      <c r="N18">
        <f>_xlfn.STDEV.S(G18:K18)</f>
        <v>18.32672802164527</v>
      </c>
      <c r="O18">
        <v>14.3804</v>
      </c>
      <c r="P18">
        <v>14.720800000000001</v>
      </c>
      <c r="Q18">
        <v>14.4274</v>
      </c>
      <c r="R18">
        <v>14.187099999999999</v>
      </c>
      <c r="S18" s="5"/>
      <c r="T18">
        <f>AVERAGE(O18:S18)</f>
        <v>14.428925</v>
      </c>
      <c r="U18">
        <f>_xlfn.STDEV.S(O18:S18)</f>
        <v>0.22062588810019609</v>
      </c>
      <c r="V18">
        <f t="shared" si="7"/>
        <v>15.762258333333333</v>
      </c>
    </row>
    <row r="19" spans="1:22" x14ac:dyDescent="0.25">
      <c r="D19">
        <f t="shared" si="0"/>
        <v>5375</v>
      </c>
      <c r="E19">
        <f t="shared" si="1"/>
        <v>0.71752424804211334</v>
      </c>
      <c r="F19" s="2">
        <v>37</v>
      </c>
      <c r="G19">
        <v>44.45335</v>
      </c>
      <c r="H19">
        <v>60.08511</v>
      </c>
      <c r="I19">
        <v>46.593879999999999</v>
      </c>
      <c r="J19">
        <v>32.314709999999998</v>
      </c>
      <c r="K19" s="5"/>
      <c r="L19">
        <f>AVERAGE(G19:K19)</f>
        <v>45.861762499999998</v>
      </c>
      <c r="M19">
        <f t="shared" si="3"/>
        <v>32.845795061861018</v>
      </c>
      <c r="N19">
        <f>_xlfn.STDEV.S(G19:K19)</f>
        <v>11.377549052812681</v>
      </c>
      <c r="O19">
        <v>13.9573</v>
      </c>
      <c r="P19">
        <v>13.8903</v>
      </c>
      <c r="Q19">
        <v>14.0311</v>
      </c>
      <c r="R19">
        <v>14.140599999999999</v>
      </c>
      <c r="S19" s="5"/>
      <c r="T19">
        <f>AVERAGE(O19:S19)</f>
        <v>14.004825</v>
      </c>
      <c r="U19">
        <f>_xlfn.STDEV.S(O19:S19)</f>
        <v>0.10723778485216831</v>
      </c>
      <c r="V19">
        <f t="shared" si="7"/>
        <v>15.375195370370371</v>
      </c>
    </row>
    <row r="20" spans="1:22" x14ac:dyDescent="0.25">
      <c r="D20">
        <f t="shared" si="0"/>
        <v>5250</v>
      </c>
      <c r="E20">
        <f t="shared" si="1"/>
        <v>0.73691679528649467</v>
      </c>
      <c r="F20" s="2">
        <v>38</v>
      </c>
      <c r="G20">
        <v>40.460479999999997</v>
      </c>
      <c r="H20">
        <v>26.820630000000001</v>
      </c>
      <c r="I20">
        <v>42.090380000000003</v>
      </c>
      <c r="J20">
        <v>66.856390000000005</v>
      </c>
      <c r="K20" s="5"/>
      <c r="L20">
        <f>AVERAGE(G20:K20)</f>
        <v>44.05697</v>
      </c>
      <c r="M20">
        <f t="shared" si="3"/>
        <v>31.553218384630529</v>
      </c>
      <c r="N20">
        <f>_xlfn.STDEV.S(G20:K20)</f>
        <v>16.670404768933075</v>
      </c>
      <c r="O20">
        <v>13.865</v>
      </c>
      <c r="P20">
        <v>13.840400000000001</v>
      </c>
      <c r="Q20">
        <v>13.7982</v>
      </c>
      <c r="R20">
        <v>14.0265</v>
      </c>
      <c r="S20" s="5"/>
      <c r="T20">
        <f>AVERAGE(O20:S20)</f>
        <v>13.882524999999999</v>
      </c>
      <c r="U20">
        <f>_xlfn.STDEV.S(O20:S20)</f>
        <v>9.9868492695811606E-2</v>
      </c>
      <c r="V20">
        <f t="shared" si="7"/>
        <v>15.289932407407406</v>
      </c>
    </row>
    <row r="21" spans="1:22" x14ac:dyDescent="0.25">
      <c r="D21">
        <f t="shared" si="0"/>
        <v>5125</v>
      </c>
      <c r="E21">
        <f t="shared" si="1"/>
        <v>0.75630934253087612</v>
      </c>
      <c r="F21">
        <v>39</v>
      </c>
      <c r="G21">
        <v>45.335720000000002</v>
      </c>
      <c r="H21">
        <v>49.492980000000003</v>
      </c>
      <c r="I21">
        <v>53.470239999999997</v>
      </c>
      <c r="J21">
        <v>66.296940000000006</v>
      </c>
      <c r="K21" s="5"/>
      <c r="L21">
        <f>AVERAGE(G21:K21)</f>
        <v>53.648969999999998</v>
      </c>
      <c r="M21">
        <f t="shared" si="3"/>
        <v>38.422925283343176</v>
      </c>
      <c r="N21">
        <f>_xlfn.STDEV.S(G21:K21)</f>
        <v>9.0624769972379493</v>
      </c>
      <c r="O21">
        <v>13.737500000000001</v>
      </c>
      <c r="P21">
        <v>13.5723</v>
      </c>
      <c r="Q21">
        <v>13.675599999999999</v>
      </c>
      <c r="R21">
        <v>13.6225</v>
      </c>
      <c r="S21" s="5"/>
      <c r="T21">
        <f>AVERAGE(O21:S21)</f>
        <v>13.651975</v>
      </c>
      <c r="U21">
        <f>_xlfn.STDEV.S(O21:S21)</f>
        <v>7.092142953061982E-2</v>
      </c>
      <c r="V21">
        <f t="shared" si="7"/>
        <v>15.096419444444445</v>
      </c>
    </row>
    <row r="22" spans="1:22" x14ac:dyDescent="0.25">
      <c r="D22">
        <f t="shared" si="0"/>
        <v>5000</v>
      </c>
      <c r="E22">
        <f t="shared" si="1"/>
        <v>0.77570188977525756</v>
      </c>
      <c r="F22" s="2">
        <v>40</v>
      </c>
      <c r="G22">
        <v>67.796710000000004</v>
      </c>
      <c r="H22">
        <v>56.760539999999999</v>
      </c>
      <c r="I22">
        <v>68.515609999999995</v>
      </c>
      <c r="J22">
        <v>60.501930000000002</v>
      </c>
      <c r="K22" s="3"/>
      <c r="L22">
        <f t="shared" ref="L22:L31" si="8">AVERAGE(G22:K22)</f>
        <v>63.393697500000002</v>
      </c>
      <c r="M22">
        <f t="shared" si="3"/>
        <v>45.402014288016325</v>
      </c>
      <c r="N22">
        <f t="shared" ref="N22:N31" si="9">_xlfn.STDEV.S(G22:K22)</f>
        <v>5.7149396155070322</v>
      </c>
      <c r="O22">
        <v>13.563700000000001</v>
      </c>
      <c r="P22">
        <v>13.3645</v>
      </c>
      <c r="Q22">
        <v>13.5159</v>
      </c>
      <c r="R22">
        <v>13.5542</v>
      </c>
      <c r="S22" s="3"/>
      <c r="T22">
        <f t="shared" ref="T22:T31" si="10">AVERAGE(O22:S22)</f>
        <v>13.499575</v>
      </c>
      <c r="U22">
        <f t="shared" ref="U22:U31" si="11">_xlfn.STDEV.S(O22:S22)</f>
        <v>9.2389875888360895E-2</v>
      </c>
      <c r="V22">
        <f t="shared" si="7"/>
        <v>14.981056481481481</v>
      </c>
    </row>
    <row r="23" spans="1:22" x14ac:dyDescent="0.25">
      <c r="D23">
        <f t="shared" si="0"/>
        <v>4875</v>
      </c>
      <c r="E23">
        <f t="shared" si="1"/>
        <v>0.795094437019639</v>
      </c>
      <c r="F23">
        <v>41</v>
      </c>
      <c r="G23">
        <v>48.554200000000002</v>
      </c>
      <c r="H23">
        <v>105.11382</v>
      </c>
      <c r="I23">
        <v>50.41675</v>
      </c>
      <c r="J23">
        <v>89.094679999999997</v>
      </c>
      <c r="K23" s="3"/>
      <c r="L23">
        <f t="shared" si="8"/>
        <v>73.294862500000008</v>
      </c>
      <c r="M23">
        <f t="shared" si="3"/>
        <v>52.493142468353298</v>
      </c>
      <c r="N23">
        <f t="shared" si="9"/>
        <v>28.270058966579651</v>
      </c>
      <c r="O23">
        <v>13.014799999999999</v>
      </c>
      <c r="P23">
        <v>13.607900000000001</v>
      </c>
      <c r="Q23">
        <v>13.049200000000001</v>
      </c>
      <c r="R23">
        <v>13.252000000000001</v>
      </c>
      <c r="S23" s="3"/>
      <c r="T23">
        <f t="shared" si="10"/>
        <v>13.230975000000001</v>
      </c>
      <c r="U23">
        <f t="shared" si="11"/>
        <v>0.27220598052455341</v>
      </c>
      <c r="V23">
        <f t="shared" si="7"/>
        <v>14.74949351851852</v>
      </c>
    </row>
    <row r="24" spans="1:22" x14ac:dyDescent="0.25">
      <c r="D24">
        <f t="shared" si="0"/>
        <v>4750</v>
      </c>
      <c r="E24">
        <f t="shared" si="1"/>
        <v>0.81448698426402044</v>
      </c>
      <c r="F24" s="2">
        <v>42</v>
      </c>
      <c r="G24">
        <v>228.38650999999999</v>
      </c>
      <c r="H24">
        <v>96.962299999999999</v>
      </c>
      <c r="I24">
        <v>89.255489999999995</v>
      </c>
      <c r="J24">
        <v>57.86486</v>
      </c>
      <c r="K24" s="3"/>
      <c r="L24">
        <f t="shared" si="8"/>
        <v>118.11729</v>
      </c>
      <c r="M24">
        <f t="shared" si="3"/>
        <v>84.594574850942678</v>
      </c>
      <c r="N24">
        <f t="shared" si="9"/>
        <v>75.432515759570151</v>
      </c>
      <c r="O24">
        <v>13.3962</v>
      </c>
      <c r="P24">
        <v>13.041399999999999</v>
      </c>
      <c r="Q24">
        <v>13.226100000000001</v>
      </c>
      <c r="R24">
        <v>13.0457</v>
      </c>
      <c r="S24" s="3"/>
      <c r="T24">
        <f t="shared" si="10"/>
        <v>13.177350000000001</v>
      </c>
      <c r="U24">
        <f t="shared" si="11"/>
        <v>0.16939697950868776</v>
      </c>
      <c r="V24">
        <f t="shared" si="7"/>
        <v>14.732905555555556</v>
      </c>
    </row>
    <row r="25" spans="1:22" x14ac:dyDescent="0.25">
      <c r="D25">
        <f t="shared" si="0"/>
        <v>4625</v>
      </c>
      <c r="E25">
        <f t="shared" si="1"/>
        <v>0.83387953150840188</v>
      </c>
      <c r="F25" s="2">
        <v>43</v>
      </c>
      <c r="G25">
        <v>173.14421999999999</v>
      </c>
      <c r="H25">
        <v>104.8545</v>
      </c>
      <c r="I25">
        <v>237.72051999999999</v>
      </c>
      <c r="J25">
        <v>60.178840000000001</v>
      </c>
      <c r="K25" s="3"/>
      <c r="L25">
        <f t="shared" si="8"/>
        <v>143.97452000000001</v>
      </c>
      <c r="M25">
        <f t="shared" si="3"/>
        <v>103.11329788186424</v>
      </c>
      <c r="N25">
        <f t="shared" si="9"/>
        <v>77.870139474967715</v>
      </c>
      <c r="O25">
        <v>13.044499999999999</v>
      </c>
      <c r="P25">
        <v>12.7591</v>
      </c>
      <c r="Q25">
        <v>13.694699999999999</v>
      </c>
      <c r="R25">
        <v>12.9292</v>
      </c>
      <c r="S25" s="3"/>
      <c r="T25">
        <f t="shared" si="10"/>
        <v>13.106875</v>
      </c>
      <c r="U25">
        <f t="shared" si="11"/>
        <v>0.40904145164844402</v>
      </c>
      <c r="V25">
        <f t="shared" si="7"/>
        <v>14.699467592592594</v>
      </c>
    </row>
    <row r="26" spans="1:22" x14ac:dyDescent="0.25">
      <c r="D26">
        <f t="shared" si="0"/>
        <v>4500</v>
      </c>
      <c r="E26">
        <f t="shared" si="1"/>
        <v>0.85327207875278333</v>
      </c>
      <c r="F26" s="2">
        <v>44</v>
      </c>
      <c r="G26">
        <v>175.59625</v>
      </c>
      <c r="H26">
        <v>104.43544</v>
      </c>
      <c r="I26">
        <v>137.43395000000001</v>
      </c>
      <c r="J26">
        <v>64.586590000000001</v>
      </c>
      <c r="K26" s="3"/>
      <c r="L26">
        <f t="shared" si="8"/>
        <v>120.5130575</v>
      </c>
      <c r="M26">
        <f t="shared" si="3"/>
        <v>86.310402678555434</v>
      </c>
      <c r="N26">
        <f t="shared" si="9"/>
        <v>47.281900168011688</v>
      </c>
      <c r="O26">
        <v>12.860799999999999</v>
      </c>
      <c r="P26">
        <v>12.959199999999999</v>
      </c>
      <c r="Q26">
        <v>12.7896</v>
      </c>
      <c r="R26">
        <v>12.411</v>
      </c>
      <c r="S26" s="3"/>
      <c r="T26">
        <f t="shared" si="10"/>
        <v>12.75515</v>
      </c>
      <c r="U26">
        <f t="shared" si="11"/>
        <v>0.23973899001483523</v>
      </c>
      <c r="V26">
        <f t="shared" si="7"/>
        <v>14.38477962962963</v>
      </c>
    </row>
    <row r="27" spans="1:22" x14ac:dyDescent="0.25">
      <c r="D27">
        <f t="shared" si="0"/>
        <v>4375</v>
      </c>
      <c r="E27">
        <f t="shared" si="1"/>
        <v>0.87266462599716477</v>
      </c>
      <c r="F27" s="2">
        <v>45</v>
      </c>
      <c r="G27">
        <v>98.25497</v>
      </c>
      <c r="H27">
        <v>121.66175</v>
      </c>
      <c r="I27">
        <v>173.10836</v>
      </c>
      <c r="J27">
        <v>162.74471</v>
      </c>
      <c r="K27">
        <v>236.53354999999999</v>
      </c>
      <c r="L27">
        <f t="shared" si="8"/>
        <v>158.460668</v>
      </c>
      <c r="M27">
        <f t="shared" si="3"/>
        <v>113.4881509731249</v>
      </c>
      <c r="N27">
        <f t="shared" si="9"/>
        <v>53.167587020214846</v>
      </c>
      <c r="O27">
        <v>12.524699999999999</v>
      </c>
      <c r="P27">
        <v>12.946300000000001</v>
      </c>
      <c r="Q27">
        <v>12.4582</v>
      </c>
      <c r="R27">
        <v>12.979200000000001</v>
      </c>
      <c r="S27">
        <v>13.156499999999999</v>
      </c>
      <c r="T27">
        <f t="shared" si="10"/>
        <v>12.81298</v>
      </c>
      <c r="U27">
        <f t="shared" si="11"/>
        <v>0.30511616967968141</v>
      </c>
      <c r="V27">
        <f t="shared" si="7"/>
        <v>14.479646666666666</v>
      </c>
    </row>
    <row r="28" spans="1:22" x14ac:dyDescent="0.25">
      <c r="D28">
        <f t="shared" si="0"/>
        <v>4250</v>
      </c>
      <c r="E28">
        <f t="shared" si="1"/>
        <v>0.8920571732415461</v>
      </c>
      <c r="F28" s="2">
        <v>46</v>
      </c>
      <c r="G28">
        <v>112.26733</v>
      </c>
      <c r="H28">
        <v>118.38567999999999</v>
      </c>
      <c r="I28">
        <v>54.907600000000002</v>
      </c>
      <c r="J28">
        <v>183.13729000000001</v>
      </c>
      <c r="K28">
        <v>143.45643000000001</v>
      </c>
      <c r="L28">
        <f t="shared" si="8"/>
        <v>122.43086600000001</v>
      </c>
      <c r="M28">
        <f t="shared" si="3"/>
        <v>87.683920431147158</v>
      </c>
      <c r="N28">
        <f t="shared" si="9"/>
        <v>46.921201768205201</v>
      </c>
      <c r="O28">
        <v>12.6759</v>
      </c>
      <c r="P28">
        <v>12.291600000000001</v>
      </c>
      <c r="Q28">
        <v>12.8262</v>
      </c>
      <c r="R28">
        <v>12.4626</v>
      </c>
      <c r="S28">
        <v>12.5641</v>
      </c>
      <c r="T28">
        <f t="shared" si="10"/>
        <v>12.564080000000001</v>
      </c>
      <c r="U28">
        <f t="shared" si="11"/>
        <v>0.20356457697742975</v>
      </c>
      <c r="V28">
        <f t="shared" si="7"/>
        <v>14.267783703703705</v>
      </c>
    </row>
    <row r="29" spans="1:22" x14ac:dyDescent="0.25">
      <c r="D29">
        <f t="shared" si="0"/>
        <v>4125</v>
      </c>
      <c r="E29">
        <f t="shared" si="1"/>
        <v>0.91144972048592765</v>
      </c>
      <c r="F29" s="2">
        <v>47</v>
      </c>
      <c r="G29">
        <v>121.00695</v>
      </c>
      <c r="H29">
        <v>179.30031</v>
      </c>
      <c r="I29">
        <v>117.39487</v>
      </c>
      <c r="J29">
        <v>105.24302</v>
      </c>
      <c r="K29">
        <v>164.98039</v>
      </c>
      <c r="L29">
        <f t="shared" si="8"/>
        <v>137.58510799999999</v>
      </c>
      <c r="M29">
        <f t="shared" si="3"/>
        <v>98.537256629245661</v>
      </c>
      <c r="N29">
        <f t="shared" si="9"/>
        <v>32.477496990723061</v>
      </c>
      <c r="O29">
        <v>12.4061</v>
      </c>
      <c r="P29">
        <v>12.5976</v>
      </c>
      <c r="Q29">
        <v>12.7348</v>
      </c>
      <c r="R29">
        <v>12.6106</v>
      </c>
      <c r="S29">
        <v>12.7828</v>
      </c>
      <c r="T29">
        <f t="shared" si="10"/>
        <v>12.626380000000001</v>
      </c>
      <c r="U29">
        <f t="shared" si="11"/>
        <v>0.14647754776756727</v>
      </c>
      <c r="V29">
        <f t="shared" si="7"/>
        <v>14.367120740740742</v>
      </c>
    </row>
    <row r="30" spans="1:22" x14ac:dyDescent="0.25">
      <c r="D30">
        <f t="shared" si="0"/>
        <v>4000</v>
      </c>
      <c r="E30">
        <f t="shared" si="1"/>
        <v>0.93084226773030909</v>
      </c>
      <c r="F30" s="2">
        <v>48</v>
      </c>
      <c r="G30">
        <v>317.44526999999999</v>
      </c>
      <c r="H30">
        <v>183.34905000000001</v>
      </c>
      <c r="I30">
        <v>381.53795000000002</v>
      </c>
      <c r="J30">
        <v>150.45552000000001</v>
      </c>
      <c r="K30">
        <v>166.71012999999999</v>
      </c>
      <c r="L30">
        <f t="shared" si="8"/>
        <v>239.899584</v>
      </c>
      <c r="M30">
        <f t="shared" si="3"/>
        <v>171.81399366170703</v>
      </c>
      <c r="N30">
        <f t="shared" si="9"/>
        <v>103.23475649908313</v>
      </c>
      <c r="O30">
        <v>12.5153</v>
      </c>
      <c r="P30">
        <v>12.7356</v>
      </c>
      <c r="Q30">
        <v>12.797700000000001</v>
      </c>
      <c r="R30">
        <v>12.7925</v>
      </c>
      <c r="S30">
        <v>12.857200000000001</v>
      </c>
      <c r="T30">
        <f t="shared" si="10"/>
        <v>12.739659999999999</v>
      </c>
      <c r="U30">
        <f t="shared" si="11"/>
        <v>0.13259925716232382</v>
      </c>
      <c r="V30">
        <f t="shared" si="7"/>
        <v>14.517437777777776</v>
      </c>
    </row>
    <row r="31" spans="1:22" x14ac:dyDescent="0.25">
      <c r="D31">
        <f t="shared" si="0"/>
        <v>3875</v>
      </c>
      <c r="E31">
        <f t="shared" si="1"/>
        <v>0.95023481497469053</v>
      </c>
      <c r="F31" s="2">
        <v>49</v>
      </c>
      <c r="G31">
        <v>302.75220000000002</v>
      </c>
      <c r="H31">
        <v>204.98877999999999</v>
      </c>
      <c r="I31">
        <v>336.26573000000002</v>
      </c>
      <c r="J31">
        <v>459.31328999999999</v>
      </c>
      <c r="K31">
        <v>189.13443000000001</v>
      </c>
      <c r="L31">
        <f t="shared" si="8"/>
        <v>298.49088600000005</v>
      </c>
      <c r="M31">
        <f t="shared" si="3"/>
        <v>213.77657409894184</v>
      </c>
      <c r="N31">
        <f t="shared" si="9"/>
        <v>109.55640277944195</v>
      </c>
      <c r="O31">
        <v>12.9009</v>
      </c>
      <c r="P31">
        <v>12.434699999999999</v>
      </c>
      <c r="Q31">
        <v>12.624499999999999</v>
      </c>
      <c r="R31">
        <v>12.8363</v>
      </c>
      <c r="S31">
        <v>12.412599999999999</v>
      </c>
      <c r="T31">
        <f t="shared" si="10"/>
        <v>12.6418</v>
      </c>
      <c r="U31">
        <f t="shared" si="11"/>
        <v>0.22398962029522729</v>
      </c>
      <c r="V31">
        <f t="shared" si="7"/>
        <v>14.456614814814815</v>
      </c>
    </row>
    <row r="32" spans="1:22" x14ac:dyDescent="0.25">
      <c r="D32">
        <f t="shared" si="0"/>
        <v>3750</v>
      </c>
      <c r="E32">
        <f t="shared" si="1"/>
        <v>0.96962736221907198</v>
      </c>
      <c r="F32" s="2">
        <v>50</v>
      </c>
      <c r="L32" t="e">
        <f t="shared" ref="L32:L35" si="12">AVERAGE(G32:K32)</f>
        <v>#DIV/0!</v>
      </c>
      <c r="M32" t="e">
        <f t="shared" si="3"/>
        <v>#DIV/0!</v>
      </c>
      <c r="N32" t="e">
        <f t="shared" ref="N32:N35" si="13">_xlfn.STDEV.S(G32:K32)</f>
        <v>#DIV/0!</v>
      </c>
      <c r="T32" t="e">
        <f t="shared" ref="T32:T35" si="14">AVERAGE(O32:S32)</f>
        <v>#DIV/0!</v>
      </c>
      <c r="U32" t="e">
        <f t="shared" ref="U32:U35" si="15">_xlfn.STDEV.S(O32:S32)</f>
        <v>#DIV/0!</v>
      </c>
      <c r="V32" t="e">
        <f t="shared" si="7"/>
        <v>#DIV/0!</v>
      </c>
    </row>
    <row r="33" spans="4:29" x14ac:dyDescent="0.25">
      <c r="D33">
        <f t="shared" si="0"/>
        <v>3625</v>
      </c>
      <c r="E33">
        <f t="shared" si="1"/>
        <v>0.98901990946345342</v>
      </c>
      <c r="F33" s="2">
        <v>51</v>
      </c>
      <c r="L33" t="e">
        <f t="shared" si="12"/>
        <v>#DIV/0!</v>
      </c>
      <c r="M33" t="e">
        <f t="shared" si="3"/>
        <v>#DIV/0!</v>
      </c>
      <c r="N33" t="e">
        <f t="shared" si="13"/>
        <v>#DIV/0!</v>
      </c>
      <c r="T33" t="e">
        <f t="shared" si="14"/>
        <v>#DIV/0!</v>
      </c>
      <c r="U33" t="e">
        <f t="shared" si="15"/>
        <v>#DIV/0!</v>
      </c>
      <c r="V33" t="e">
        <f t="shared" si="7"/>
        <v>#DIV/0!</v>
      </c>
    </row>
    <row r="34" spans="4:29" x14ac:dyDescent="0.25">
      <c r="D34">
        <f t="shared" si="0"/>
        <v>3500</v>
      </c>
      <c r="E34">
        <f t="shared" si="1"/>
        <v>1.008412456707835</v>
      </c>
      <c r="F34" s="2">
        <v>52</v>
      </c>
      <c r="L34" t="e">
        <f t="shared" si="12"/>
        <v>#DIV/0!</v>
      </c>
      <c r="M34" t="e">
        <f t="shared" si="3"/>
        <v>#DIV/0!</v>
      </c>
      <c r="N34" t="e">
        <f t="shared" si="13"/>
        <v>#DIV/0!</v>
      </c>
      <c r="T34" t="e">
        <f t="shared" si="14"/>
        <v>#DIV/0!</v>
      </c>
      <c r="U34" t="e">
        <f t="shared" si="15"/>
        <v>#DIV/0!</v>
      </c>
      <c r="V34" t="e">
        <f t="shared" si="7"/>
        <v>#DIV/0!</v>
      </c>
    </row>
    <row r="35" spans="4:29" x14ac:dyDescent="0.25">
      <c r="D35">
        <f t="shared" si="0"/>
        <v>3375</v>
      </c>
      <c r="E35">
        <f t="shared" si="1"/>
        <v>1.0278050039522162</v>
      </c>
      <c r="F35" s="2">
        <v>53</v>
      </c>
      <c r="L35" t="e">
        <f t="shared" si="12"/>
        <v>#DIV/0!</v>
      </c>
      <c r="M35" t="e">
        <f t="shared" si="3"/>
        <v>#DIV/0!</v>
      </c>
      <c r="N35" t="e">
        <f t="shared" si="13"/>
        <v>#DIV/0!</v>
      </c>
      <c r="T35" t="e">
        <f t="shared" si="14"/>
        <v>#DIV/0!</v>
      </c>
      <c r="U35" t="e">
        <f t="shared" si="15"/>
        <v>#DIV/0!</v>
      </c>
      <c r="V35" t="e">
        <f t="shared" si="7"/>
        <v>#DIV/0!</v>
      </c>
    </row>
    <row r="38" spans="4:29" x14ac:dyDescent="0.25">
      <c r="D38" t="s">
        <v>46</v>
      </c>
      <c r="E38" t="s">
        <v>17</v>
      </c>
      <c r="F38" t="s">
        <v>15</v>
      </c>
      <c r="G38" t="s">
        <v>50</v>
      </c>
      <c r="H38" t="s">
        <v>51</v>
      </c>
      <c r="I38" t="s">
        <v>52</v>
      </c>
      <c r="J38" t="s">
        <v>53</v>
      </c>
      <c r="K38" t="s">
        <v>54</v>
      </c>
      <c r="L38" t="s">
        <v>55</v>
      </c>
      <c r="N38" t="s">
        <v>23</v>
      </c>
      <c r="O38" t="s">
        <v>56</v>
      </c>
      <c r="P38" t="s">
        <v>57</v>
      </c>
      <c r="Q38" t="s">
        <v>58</v>
      </c>
      <c r="R38" t="s">
        <v>59</v>
      </c>
      <c r="S38" t="s">
        <v>60</v>
      </c>
      <c r="T38" t="s">
        <v>61</v>
      </c>
      <c r="U38" t="s">
        <v>23</v>
      </c>
      <c r="Z38" s="10" t="s">
        <v>17</v>
      </c>
      <c r="AA38" t="s">
        <v>30</v>
      </c>
      <c r="AB38" t="s">
        <v>31</v>
      </c>
      <c r="AC38" t="s">
        <v>42</v>
      </c>
    </row>
    <row r="39" spans="4:29" x14ac:dyDescent="0.25">
      <c r="D39">
        <f t="shared" ref="D39:D72" si="16">$B$18-125*F39</f>
        <v>10000</v>
      </c>
      <c r="E39">
        <f t="shared" ref="E39:E72" si="17">4/3*PI()*2.5^3*F39/$B$5^3</f>
        <v>0</v>
      </c>
      <c r="F39">
        <v>0</v>
      </c>
      <c r="G39">
        <v>0.99450000000000005</v>
      </c>
      <c r="H39">
        <v>0.99780000000000002</v>
      </c>
      <c r="I39" s="3"/>
      <c r="J39" s="3"/>
      <c r="K39" s="3"/>
      <c r="L39">
        <f t="shared" ref="L39:L48" si="18">AVERAGE(G39:K39)</f>
        <v>0.99615000000000009</v>
      </c>
      <c r="N39">
        <f t="shared" ref="N39:N48" si="19">_xlfn.STDEV.S(G39:K39)</f>
        <v>2.3334523779155853E-3</v>
      </c>
      <c r="O39">
        <v>1.0059</v>
      </c>
      <c r="P39">
        <v>0.99270000000000003</v>
      </c>
      <c r="Q39" s="3"/>
      <c r="R39" s="3"/>
      <c r="S39" s="3"/>
      <c r="T39">
        <f t="shared" ref="T39:T48" si="20">AVERAGE(O39:S39)</f>
        <v>0.99930000000000008</v>
      </c>
      <c r="U39">
        <f t="shared" ref="U39:U48" si="21">_xlfn.STDEV.S(O39:S39)</f>
        <v>9.3338095116624192E-3</v>
      </c>
      <c r="Z39" s="10">
        <f t="shared" ref="Z39:Z68" si="22">E2</f>
        <v>0</v>
      </c>
      <c r="AA39">
        <f t="shared" ref="AA39:AA68" si="23">M2</f>
        <v>1</v>
      </c>
      <c r="AB39">
        <f t="shared" ref="AB39:AB66" si="24">(1-Z39/$AG$52)^(-2)*(1-$AG$53*Z39/$AG$52+$AG$54*(Z39/$AG$52)^2)</f>
        <v>1</v>
      </c>
      <c r="AC39">
        <f t="shared" ref="AC39:AC66" si="25">1+2.5*Z39+6.2*Z39^2</f>
        <v>1</v>
      </c>
    </row>
    <row r="40" spans="4:29" x14ac:dyDescent="0.25">
      <c r="D40">
        <f t="shared" si="16"/>
        <v>9625</v>
      </c>
      <c r="E40" s="2">
        <f t="shared" si="17"/>
        <v>5.8177641733144318E-2</v>
      </c>
      <c r="F40" s="2">
        <v>3</v>
      </c>
      <c r="G40">
        <v>1.008</v>
      </c>
      <c r="H40">
        <v>1.0001</v>
      </c>
      <c r="I40" s="3"/>
      <c r="J40" s="3"/>
      <c r="K40" s="3"/>
      <c r="L40">
        <f t="shared" si="18"/>
        <v>1.0040499999999999</v>
      </c>
      <c r="N40">
        <f t="shared" si="19"/>
        <v>5.5861435713737383E-3</v>
      </c>
      <c r="O40">
        <v>1.0116000000000001</v>
      </c>
      <c r="P40">
        <v>0.99439999999999995</v>
      </c>
      <c r="Q40" s="3"/>
      <c r="R40" s="3"/>
      <c r="S40" s="3"/>
      <c r="T40">
        <f t="shared" si="20"/>
        <v>1.0030000000000001</v>
      </c>
      <c r="U40">
        <f t="shared" si="21"/>
        <v>1.2162236636408691E-2</v>
      </c>
      <c r="Z40" s="10">
        <f t="shared" si="22"/>
        <v>5.8177641733144318E-2</v>
      </c>
      <c r="AA40">
        <f t="shared" si="23"/>
        <v>1.7209360620221659</v>
      </c>
      <c r="AB40">
        <f t="shared" si="24"/>
        <v>1.0641542223008673</v>
      </c>
      <c r="AC40">
        <f t="shared" si="25"/>
        <v>1.1664288599181674</v>
      </c>
    </row>
    <row r="41" spans="4:29" x14ac:dyDescent="0.25">
      <c r="D41">
        <f t="shared" si="16"/>
        <v>9250</v>
      </c>
      <c r="E41" s="2">
        <f t="shared" si="17"/>
        <v>0.11635528346628864</v>
      </c>
      <c r="F41" s="2">
        <v>6</v>
      </c>
      <c r="G41">
        <v>1.0066999999999999</v>
      </c>
      <c r="H41">
        <v>1.0059</v>
      </c>
      <c r="I41" s="3"/>
      <c r="J41" s="3"/>
      <c r="K41" s="3"/>
      <c r="L41">
        <f t="shared" si="18"/>
        <v>1.0063</v>
      </c>
      <c r="N41">
        <f t="shared" si="19"/>
        <v>5.6568542494917569E-4</v>
      </c>
      <c r="O41">
        <v>1.002</v>
      </c>
      <c r="P41">
        <v>1.0016</v>
      </c>
      <c r="Q41" s="3"/>
      <c r="R41" s="3"/>
      <c r="S41" s="3"/>
      <c r="T41">
        <f t="shared" si="20"/>
        <v>1.0018</v>
      </c>
      <c r="U41">
        <f t="shared" si="21"/>
        <v>2.8284271247458785E-4</v>
      </c>
      <c r="Z41" s="10">
        <f t="shared" si="22"/>
        <v>0.11635528346628864</v>
      </c>
      <c r="AA41">
        <f t="shared" si="23"/>
        <v>2.7538235662745518</v>
      </c>
      <c r="AB41">
        <f t="shared" si="24"/>
        <v>1.1406644568314936</v>
      </c>
      <c r="AC41">
        <f t="shared" si="25"/>
        <v>1.374827231006948</v>
      </c>
    </row>
    <row r="42" spans="4:29" x14ac:dyDescent="0.25">
      <c r="D42">
        <f t="shared" si="16"/>
        <v>8875</v>
      </c>
      <c r="E42">
        <f t="shared" si="17"/>
        <v>0.17453292519943295</v>
      </c>
      <c r="F42">
        <v>9</v>
      </c>
      <c r="G42">
        <v>1.0065999999999999</v>
      </c>
      <c r="H42">
        <v>1.0094000000000001</v>
      </c>
      <c r="I42" s="3"/>
      <c r="J42" s="3"/>
      <c r="K42" s="3"/>
      <c r="L42">
        <f t="shared" si="18"/>
        <v>1.008</v>
      </c>
      <c r="N42">
        <f t="shared" si="19"/>
        <v>1.979898987322429E-3</v>
      </c>
      <c r="O42">
        <v>0.99009999999999998</v>
      </c>
      <c r="P42">
        <v>0.99450000000000005</v>
      </c>
      <c r="Q42" s="3"/>
      <c r="R42" s="3"/>
      <c r="S42" s="3"/>
      <c r="T42">
        <f t="shared" si="20"/>
        <v>0.99229999999999996</v>
      </c>
      <c r="U42">
        <f t="shared" si="21"/>
        <v>3.1112698372208589E-3</v>
      </c>
      <c r="Z42" s="10">
        <f t="shared" si="22"/>
        <v>0.17453292519943295</v>
      </c>
      <c r="AA42">
        <f t="shared" si="23"/>
        <v>3.0934808687400404</v>
      </c>
      <c r="AB42">
        <f t="shared" si="24"/>
        <v>1.2330541399593167</v>
      </c>
      <c r="AC42">
        <f t="shared" si="25"/>
        <v>1.6251951132663416</v>
      </c>
    </row>
    <row r="43" spans="4:29" x14ac:dyDescent="0.25">
      <c r="D43">
        <f t="shared" si="16"/>
        <v>8500</v>
      </c>
      <c r="E43">
        <f t="shared" si="17"/>
        <v>0.23271056693257727</v>
      </c>
      <c r="F43" s="2">
        <v>12</v>
      </c>
      <c r="G43">
        <v>1.014</v>
      </c>
      <c r="H43">
        <v>1.0145999999999999</v>
      </c>
      <c r="I43" s="3"/>
      <c r="J43" s="3"/>
      <c r="K43" s="3"/>
      <c r="L43">
        <f t="shared" si="18"/>
        <v>1.0143</v>
      </c>
      <c r="N43">
        <f t="shared" si="19"/>
        <v>4.2426406871188177E-4</v>
      </c>
      <c r="O43">
        <v>0.996</v>
      </c>
      <c r="P43">
        <v>1.0041</v>
      </c>
      <c r="Q43" s="3"/>
      <c r="R43" s="3"/>
      <c r="S43" s="3"/>
      <c r="T43">
        <f t="shared" si="20"/>
        <v>1.0000499999999999</v>
      </c>
      <c r="U43">
        <f t="shared" si="21"/>
        <v>5.7275649276110323E-3</v>
      </c>
      <c r="Z43" s="10">
        <f t="shared" si="22"/>
        <v>0.23271056693257727</v>
      </c>
      <c r="AA43">
        <f t="shared" si="23"/>
        <v>4.3929132871389944</v>
      </c>
      <c r="AB43">
        <f t="shared" si="24"/>
        <v>1.3462220178267004</v>
      </c>
      <c r="AC43">
        <f t="shared" si="25"/>
        <v>1.9175325066963487</v>
      </c>
    </row>
    <row r="44" spans="4:29" x14ac:dyDescent="0.25">
      <c r="D44">
        <f t="shared" si="16"/>
        <v>8125</v>
      </c>
      <c r="E44">
        <f t="shared" si="17"/>
        <v>0.29088820866572157</v>
      </c>
      <c r="F44">
        <v>15</v>
      </c>
      <c r="G44">
        <v>1.0183</v>
      </c>
      <c r="H44">
        <v>1.0251999999999999</v>
      </c>
      <c r="I44">
        <v>1.0298</v>
      </c>
      <c r="J44" s="5"/>
      <c r="K44" s="5"/>
      <c r="L44">
        <f t="shared" si="18"/>
        <v>1.0244333333333333</v>
      </c>
      <c r="N44">
        <f t="shared" si="19"/>
        <v>5.7882064003742656E-3</v>
      </c>
      <c r="O44">
        <v>0.99670000000000003</v>
      </c>
      <c r="P44">
        <v>1.0027999999999999</v>
      </c>
      <c r="Q44">
        <v>1.0079</v>
      </c>
      <c r="R44" s="5"/>
      <c r="S44" s="5"/>
      <c r="T44">
        <f t="shared" si="20"/>
        <v>1.0024666666666666</v>
      </c>
      <c r="U44">
        <f t="shared" si="21"/>
        <v>5.6074355398286323E-3</v>
      </c>
      <c r="Z44" s="10">
        <f t="shared" si="22"/>
        <v>0.29088820866572157</v>
      </c>
      <c r="AA44">
        <f t="shared" si="23"/>
        <v>5.1153032174893909</v>
      </c>
      <c r="AB44">
        <f t="shared" si="24"/>
        <v>1.4871471140256687</v>
      </c>
      <c r="AC44">
        <f t="shared" si="25"/>
        <v>2.2518394112969689</v>
      </c>
    </row>
    <row r="45" spans="4:29" x14ac:dyDescent="0.25">
      <c r="D45">
        <f t="shared" si="16"/>
        <v>7750</v>
      </c>
      <c r="E45">
        <f t="shared" si="17"/>
        <v>0.3490658503988659</v>
      </c>
      <c r="F45" s="2">
        <v>18</v>
      </c>
      <c r="G45">
        <v>1.0265</v>
      </c>
      <c r="H45">
        <v>1.0306</v>
      </c>
      <c r="I45">
        <v>1.0118</v>
      </c>
      <c r="J45" s="5"/>
      <c r="K45" s="5"/>
      <c r="L45">
        <f t="shared" si="18"/>
        <v>1.0229666666666668</v>
      </c>
      <c r="N45">
        <f t="shared" si="19"/>
        <v>9.8855112833546727E-3</v>
      </c>
      <c r="O45">
        <v>1.0021</v>
      </c>
      <c r="P45">
        <v>0.98850000000000005</v>
      </c>
      <c r="Q45">
        <v>1.0052000000000001</v>
      </c>
      <c r="R45" s="5"/>
      <c r="S45" s="5"/>
      <c r="T45">
        <f t="shared" si="20"/>
        <v>0.99860000000000004</v>
      </c>
      <c r="U45">
        <f t="shared" si="21"/>
        <v>8.8831300789755478E-3</v>
      </c>
      <c r="Z45" s="10">
        <f t="shared" si="22"/>
        <v>0.3490658503988659</v>
      </c>
      <c r="AA45">
        <f t="shared" si="23"/>
        <v>5.9682202049500761</v>
      </c>
      <c r="AB45">
        <f t="shared" si="24"/>
        <v>1.6660570421975707</v>
      </c>
      <c r="AC45">
        <f t="shared" si="25"/>
        <v>2.6281158270682017</v>
      </c>
    </row>
    <row r="46" spans="4:29" x14ac:dyDescent="0.25">
      <c r="D46">
        <f t="shared" si="16"/>
        <v>7375</v>
      </c>
      <c r="E46">
        <f t="shared" si="17"/>
        <v>0.40724349213201022</v>
      </c>
      <c r="F46">
        <v>21</v>
      </c>
      <c r="G46">
        <v>1.0190999999999999</v>
      </c>
      <c r="H46">
        <v>1.0458000000000001</v>
      </c>
      <c r="I46">
        <v>1.0304</v>
      </c>
      <c r="J46" s="5"/>
      <c r="K46" s="5"/>
      <c r="L46">
        <f t="shared" si="18"/>
        <v>1.0317666666666667</v>
      </c>
      <c r="N46">
        <f t="shared" si="19"/>
        <v>1.3402362975734375E-2</v>
      </c>
      <c r="O46">
        <v>0.99160000000000004</v>
      </c>
      <c r="P46">
        <v>0.99370000000000003</v>
      </c>
      <c r="Q46">
        <v>0.99009999999999998</v>
      </c>
      <c r="R46" s="5"/>
      <c r="S46" s="5"/>
      <c r="T46">
        <f t="shared" si="20"/>
        <v>0.99180000000000001</v>
      </c>
      <c r="U46">
        <f t="shared" si="21"/>
        <v>1.8083141320025342E-3</v>
      </c>
      <c r="Z46" s="10">
        <f t="shared" si="22"/>
        <v>0.40724349213201022</v>
      </c>
      <c r="AA46">
        <f t="shared" si="23"/>
        <v>8.9541172047053745</v>
      </c>
      <c r="AB46">
        <f t="shared" si="24"/>
        <v>1.8984449645076611</v>
      </c>
      <c r="AC46">
        <f t="shared" si="25"/>
        <v>3.0463617540100483</v>
      </c>
    </row>
    <row r="47" spans="4:29" x14ac:dyDescent="0.25">
      <c r="D47">
        <f t="shared" si="16"/>
        <v>7000</v>
      </c>
      <c r="E47">
        <f t="shared" si="17"/>
        <v>0.46542113386515455</v>
      </c>
      <c r="F47" s="2">
        <v>24</v>
      </c>
      <c r="G47">
        <v>1.0279</v>
      </c>
      <c r="H47">
        <v>1.0197000000000001</v>
      </c>
      <c r="I47">
        <v>1.0266999999999999</v>
      </c>
      <c r="J47" s="5"/>
      <c r="K47" s="5"/>
      <c r="L47">
        <f t="shared" si="18"/>
        <v>1.0247666666666666</v>
      </c>
      <c r="N47">
        <f t="shared" si="19"/>
        <v>4.4286943147312709E-3</v>
      </c>
      <c r="O47">
        <v>1.0065</v>
      </c>
      <c r="P47">
        <v>1.0007999999999999</v>
      </c>
      <c r="Q47">
        <v>1.0007999999999999</v>
      </c>
      <c r="R47" s="5"/>
      <c r="S47" s="5"/>
      <c r="T47">
        <f t="shared" si="20"/>
        <v>1.0026999999999999</v>
      </c>
      <c r="U47">
        <f t="shared" si="21"/>
        <v>3.2908965343808891E-3</v>
      </c>
      <c r="Z47" s="10">
        <f t="shared" si="22"/>
        <v>0.46542113386515455</v>
      </c>
      <c r="AA47">
        <f t="shared" si="23"/>
        <v>8.7835753463083304</v>
      </c>
      <c r="AB47">
        <f t="shared" si="24"/>
        <v>2.2087234913616691</v>
      </c>
      <c r="AC47">
        <f t="shared" si="25"/>
        <v>3.5065771921225082</v>
      </c>
    </row>
    <row r="48" spans="4:29" x14ac:dyDescent="0.25">
      <c r="D48">
        <f t="shared" si="16"/>
        <v>6625</v>
      </c>
      <c r="E48">
        <f t="shared" si="17"/>
        <v>0.52359877559829893</v>
      </c>
      <c r="F48">
        <v>27</v>
      </c>
      <c r="G48">
        <v>1.0228999999999999</v>
      </c>
      <c r="H48">
        <v>1.0283</v>
      </c>
      <c r="I48">
        <v>1.02</v>
      </c>
      <c r="J48" s="5"/>
      <c r="K48" s="5"/>
      <c r="L48">
        <f t="shared" si="18"/>
        <v>1.0237333333333332</v>
      </c>
      <c r="N48">
        <f t="shared" si="19"/>
        <v>4.2122836245121597E-3</v>
      </c>
      <c r="O48">
        <v>0.99880000000000002</v>
      </c>
      <c r="P48">
        <v>0.99450000000000005</v>
      </c>
      <c r="Q48">
        <v>1.0072000000000001</v>
      </c>
      <c r="R48" s="5"/>
      <c r="S48" s="5"/>
      <c r="T48">
        <f t="shared" si="20"/>
        <v>1.0001666666666666</v>
      </c>
      <c r="U48">
        <f t="shared" si="21"/>
        <v>6.4593601334291375E-3</v>
      </c>
      <c r="Z48" s="10">
        <f t="shared" si="22"/>
        <v>0.52359877559829893</v>
      </c>
      <c r="AA48">
        <f t="shared" si="23"/>
        <v>10.522671632259641</v>
      </c>
      <c r="AB48">
        <f t="shared" si="24"/>
        <v>2.6372371828549643</v>
      </c>
      <c r="AC48">
        <f t="shared" si="25"/>
        <v>4.0087621414055814</v>
      </c>
    </row>
    <row r="49" spans="4:35" x14ac:dyDescent="0.25">
      <c r="D49">
        <f t="shared" si="16"/>
        <v>6250</v>
      </c>
      <c r="E49">
        <f t="shared" si="17"/>
        <v>0.58177641733144314</v>
      </c>
      <c r="F49" s="2">
        <v>30</v>
      </c>
      <c r="G49">
        <v>1.0247999999999999</v>
      </c>
      <c r="H49">
        <v>1.0253000000000001</v>
      </c>
      <c r="I49">
        <v>1.0262</v>
      </c>
      <c r="J49">
        <v>1.0297000000000001</v>
      </c>
      <c r="K49" s="3"/>
      <c r="L49">
        <f>AVERAGE(G49:K49)</f>
        <v>1.0265</v>
      </c>
      <c r="N49">
        <f>_xlfn.STDEV.S(G49:K49)</f>
        <v>2.2105806175452616E-3</v>
      </c>
      <c r="O49">
        <v>1.0001</v>
      </c>
      <c r="P49">
        <v>1.0032000000000001</v>
      </c>
      <c r="Q49">
        <v>1.0075000000000001</v>
      </c>
      <c r="R49">
        <v>1.0024999999999999</v>
      </c>
      <c r="S49" s="3"/>
      <c r="T49">
        <f>AVERAGE(O49:S49)</f>
        <v>1.0033250000000002</v>
      </c>
      <c r="U49">
        <f>_xlfn.STDEV.S(O49:S49)</f>
        <v>3.0836936726378783E-3</v>
      </c>
      <c r="Z49" s="10">
        <f t="shared" si="22"/>
        <v>0.58177641733144314</v>
      </c>
      <c r="AA49">
        <f t="shared" si="23"/>
        <v>13.782105960502049</v>
      </c>
      <c r="AB49">
        <f t="shared" si="24"/>
        <v>3.2547032364445414</v>
      </c>
      <c r="AC49">
        <f t="shared" si="25"/>
        <v>4.5529166018592671</v>
      </c>
    </row>
    <row r="50" spans="4:35" x14ac:dyDescent="0.25">
      <c r="D50">
        <f t="shared" si="16"/>
        <v>6125</v>
      </c>
      <c r="E50">
        <f t="shared" si="17"/>
        <v>0.60116896457582458</v>
      </c>
      <c r="F50" s="2">
        <v>31</v>
      </c>
      <c r="G50">
        <v>1.0339</v>
      </c>
      <c r="H50">
        <v>1.0535000000000001</v>
      </c>
      <c r="I50">
        <v>1.0401</v>
      </c>
      <c r="J50">
        <v>1.0221</v>
      </c>
      <c r="K50" s="3"/>
      <c r="L50">
        <f>AVERAGE(G50:K50)</f>
        <v>1.0374000000000001</v>
      </c>
      <c r="N50">
        <f>_xlfn.STDEV.S(G50:K50)</f>
        <v>1.3074657420623595E-2</v>
      </c>
      <c r="O50">
        <v>0.99590000000000001</v>
      </c>
      <c r="P50">
        <v>1.0072000000000001</v>
      </c>
      <c r="Q50">
        <v>1.0074000000000001</v>
      </c>
      <c r="R50">
        <v>1.0024999999999999</v>
      </c>
      <c r="S50" s="3"/>
      <c r="T50">
        <f>AVERAGE(O50:S50)</f>
        <v>1.00325</v>
      </c>
      <c r="U50">
        <f>_xlfn.STDEV.S(O50:S50)</f>
        <v>5.3978390738023225E-3</v>
      </c>
      <c r="Z50" s="10">
        <f t="shared" si="22"/>
        <v>0.60116896457582458</v>
      </c>
      <c r="AA50">
        <f t="shared" si="23"/>
        <v>19.263832339617913</v>
      </c>
      <c r="AB50">
        <f t="shared" si="24"/>
        <v>3.5226798307383134</v>
      </c>
      <c r="AC50">
        <f t="shared" si="25"/>
        <v>4.7436279800484096</v>
      </c>
    </row>
    <row r="51" spans="4:35" x14ac:dyDescent="0.25">
      <c r="D51">
        <f t="shared" si="16"/>
        <v>6000</v>
      </c>
      <c r="E51">
        <f t="shared" si="17"/>
        <v>0.62056151182020602</v>
      </c>
      <c r="F51" s="2">
        <v>32</v>
      </c>
      <c r="G51">
        <v>1.0342</v>
      </c>
      <c r="H51">
        <v>1.0291999999999999</v>
      </c>
      <c r="I51">
        <v>1.0229999999999999</v>
      </c>
      <c r="J51">
        <v>1.0344</v>
      </c>
      <c r="K51" s="3"/>
      <c r="L51">
        <f>AVERAGE(G51:K51)</f>
        <v>1.0301999999999998</v>
      </c>
      <c r="N51">
        <f>_xlfn.STDEV.S(G51:K51)</f>
        <v>5.3690470911202815E-3</v>
      </c>
      <c r="O51">
        <v>1.0106999999999999</v>
      </c>
      <c r="P51">
        <v>1.0047999999999999</v>
      </c>
      <c r="Q51">
        <v>1.0006999999999999</v>
      </c>
      <c r="R51">
        <v>1.0078</v>
      </c>
      <c r="S51" s="3"/>
      <c r="T51">
        <f>AVERAGE(O51:S51)</f>
        <v>1.0059999999999998</v>
      </c>
      <c r="U51">
        <f>_xlfn.STDEV.S(O51:S51)</f>
        <v>4.2762912279996589E-3</v>
      </c>
      <c r="Z51" s="10">
        <f t="shared" si="22"/>
        <v>0.62056151182020602</v>
      </c>
      <c r="AA51">
        <f t="shared" si="23"/>
        <v>16.285260783155177</v>
      </c>
      <c r="AB51">
        <f t="shared" si="24"/>
        <v>3.8328396809773393</v>
      </c>
      <c r="AC51">
        <f t="shared" si="25"/>
        <v>4.9390026372565092</v>
      </c>
      <c r="AF51" t="s">
        <v>32</v>
      </c>
      <c r="AG51">
        <f>SUMXMY2(AA39:AA73,AB39:AB73)</f>
        <v>40298.707167095548</v>
      </c>
    </row>
    <row r="52" spans="4:35" x14ac:dyDescent="0.25">
      <c r="D52">
        <f t="shared" si="16"/>
        <v>5875</v>
      </c>
      <c r="E52">
        <f t="shared" si="17"/>
        <v>0.63995405906458758</v>
      </c>
      <c r="F52">
        <v>33</v>
      </c>
      <c r="G52">
        <v>1.042</v>
      </c>
      <c r="H52">
        <v>1.0305</v>
      </c>
      <c r="I52">
        <v>1.0396000000000001</v>
      </c>
      <c r="J52">
        <v>1.0403</v>
      </c>
      <c r="K52" s="3"/>
      <c r="L52">
        <f>AVERAGE(G52:J52)</f>
        <v>1.0381</v>
      </c>
      <c r="N52">
        <f>_xlfn.STDEV.S(G52:J52)</f>
        <v>5.1659139236602649E-3</v>
      </c>
      <c r="O52">
        <v>1.0052000000000001</v>
      </c>
      <c r="P52">
        <v>0.99019999999999997</v>
      </c>
      <c r="Q52">
        <v>1.0023</v>
      </c>
      <c r="R52">
        <v>0.99319999999999997</v>
      </c>
      <c r="S52" s="3"/>
      <c r="T52">
        <f>AVERAGE(O52:R52)</f>
        <v>0.99772499999999997</v>
      </c>
      <c r="U52">
        <f>_xlfn.STDEV.S(O52:R52)</f>
        <v>7.1625763521236275E-3</v>
      </c>
      <c r="Z52" s="10">
        <f t="shared" si="22"/>
        <v>0.63995405906458758</v>
      </c>
      <c r="AA52">
        <f t="shared" si="23"/>
        <v>29.005869187660018</v>
      </c>
      <c r="AB52">
        <f t="shared" si="24"/>
        <v>4.194690234058327</v>
      </c>
      <c r="AC52">
        <f t="shared" si="25"/>
        <v>5.1390405734835678</v>
      </c>
      <c r="AF52" t="s">
        <v>33</v>
      </c>
      <c r="AG52">
        <v>0.98772075523802405</v>
      </c>
    </row>
    <row r="53" spans="4:35" x14ac:dyDescent="0.25">
      <c r="D53">
        <f t="shared" si="16"/>
        <v>5750</v>
      </c>
      <c r="E53">
        <f t="shared" si="17"/>
        <v>0.65934660630896891</v>
      </c>
      <c r="F53">
        <v>34</v>
      </c>
      <c r="G53">
        <v>1.0223</v>
      </c>
      <c r="H53">
        <v>1.0354000000000001</v>
      </c>
      <c r="I53">
        <v>1.0310999999999999</v>
      </c>
      <c r="J53">
        <v>1.0338000000000001</v>
      </c>
      <c r="K53" s="3"/>
      <c r="L53">
        <f>AVERAGE(G53:J53)</f>
        <v>1.0306500000000001</v>
      </c>
      <c r="N53">
        <f>_xlfn.STDEV.S(G53:J53)</f>
        <v>5.8426592119228665E-3</v>
      </c>
      <c r="O53">
        <v>1.0143</v>
      </c>
      <c r="P53">
        <v>1</v>
      </c>
      <c r="Q53">
        <v>1.004</v>
      </c>
      <c r="R53">
        <v>1.0212000000000001</v>
      </c>
      <c r="S53" s="3"/>
      <c r="T53">
        <f>AVERAGE(O53:R53)</f>
        <v>1.0098750000000001</v>
      </c>
      <c r="U53">
        <f>_xlfn.STDEV.S(O53:R53)</f>
        <v>9.6586317181403814E-3</v>
      </c>
      <c r="Z53" s="10">
        <f t="shared" si="22"/>
        <v>0.65934660630896891</v>
      </c>
      <c r="AA53">
        <f t="shared" si="23"/>
        <v>19.930772949454798</v>
      </c>
      <c r="AB53">
        <f t="shared" si="24"/>
        <v>4.6205979240218911</v>
      </c>
      <c r="AC53">
        <f t="shared" si="25"/>
        <v>5.3437417887295799</v>
      </c>
      <c r="AF53" t="s">
        <v>34</v>
      </c>
      <c r="AG53">
        <v>1</v>
      </c>
      <c r="AI53">
        <v>0.4</v>
      </c>
    </row>
    <row r="54" spans="4:35" x14ac:dyDescent="0.25">
      <c r="D54">
        <f t="shared" si="16"/>
        <v>5625</v>
      </c>
      <c r="E54">
        <f t="shared" si="17"/>
        <v>0.67873915355335046</v>
      </c>
      <c r="F54">
        <v>35</v>
      </c>
      <c r="G54">
        <v>1.0396000000000001</v>
      </c>
      <c r="H54">
        <v>1.0389999999999999</v>
      </c>
      <c r="I54">
        <v>1.0113000000000001</v>
      </c>
      <c r="J54">
        <v>1.0411999999999999</v>
      </c>
      <c r="K54" s="5"/>
      <c r="L54">
        <f>AVERAGE(G54:K54)</f>
        <v>1.032775</v>
      </c>
      <c r="N54">
        <f>_xlfn.STDEV.S(G54:K54)</f>
        <v>1.4346747598904251E-2</v>
      </c>
      <c r="O54">
        <v>1.0185</v>
      </c>
      <c r="P54">
        <v>1.0147999999999999</v>
      </c>
      <c r="Q54">
        <v>1.0045999999999999</v>
      </c>
      <c r="R54">
        <v>1.0059</v>
      </c>
      <c r="S54" s="5"/>
      <c r="T54">
        <f>AVERAGE(O54:S54)</f>
        <v>1.0109499999999998</v>
      </c>
      <c r="U54">
        <f>_xlfn.STDEV.S(O54:S54)</f>
        <v>6.7737237420294281E-3</v>
      </c>
      <c r="Z54" s="10">
        <f t="shared" si="22"/>
        <v>0.67873915355335046</v>
      </c>
      <c r="AA54">
        <f t="shared" si="23"/>
        <v>25.549671447243558</v>
      </c>
      <c r="AB54">
        <f t="shared" si="24"/>
        <v>5.1268898337224451</v>
      </c>
      <c r="AC54">
        <f t="shared" si="25"/>
        <v>5.5531062829945519</v>
      </c>
      <c r="AF54" t="s">
        <v>35</v>
      </c>
      <c r="AG54">
        <v>0.4</v>
      </c>
      <c r="AI54">
        <v>0.34100000000000003</v>
      </c>
    </row>
    <row r="55" spans="4:35" x14ac:dyDescent="0.25">
      <c r="D55">
        <f t="shared" si="16"/>
        <v>5500</v>
      </c>
      <c r="E55">
        <f t="shared" si="17"/>
        <v>0.69813170079773179</v>
      </c>
      <c r="F55" s="2">
        <v>36</v>
      </c>
      <c r="G55">
        <v>1.0357000000000001</v>
      </c>
      <c r="H55">
        <v>1.0395000000000001</v>
      </c>
      <c r="I55">
        <v>1.0288999999999999</v>
      </c>
      <c r="J55">
        <v>1.0268999999999999</v>
      </c>
      <c r="K55" s="5"/>
      <c r="L55">
        <f>AVERAGE(G55:K55)</f>
        <v>1.0327500000000001</v>
      </c>
      <c r="N55">
        <f>_xlfn.STDEV.S(G55:K55)</f>
        <v>5.8682762943361557E-3</v>
      </c>
      <c r="O55">
        <v>1.0044999999999999</v>
      </c>
      <c r="P55">
        <v>1.0066999999999999</v>
      </c>
      <c r="Q55">
        <v>0.99470000000000003</v>
      </c>
      <c r="R55">
        <v>1.0051000000000001</v>
      </c>
      <c r="S55" s="5"/>
      <c r="T55">
        <f>AVERAGE(O55:S55)</f>
        <v>1.0027499999999998</v>
      </c>
      <c r="U55">
        <f>_xlfn.STDEV.S(O55:S55)</f>
        <v>5.4464055424961787E-3</v>
      </c>
      <c r="Z55" s="10">
        <f t="shared" si="22"/>
        <v>0.69813170079773179</v>
      </c>
      <c r="AA55">
        <f t="shared" si="23"/>
        <v>33.32206943474602</v>
      </c>
      <c r="AB55">
        <f t="shared" si="24"/>
        <v>5.7354856552558662</v>
      </c>
      <c r="AC55">
        <f t="shared" si="25"/>
        <v>5.7671340562784783</v>
      </c>
    </row>
    <row r="56" spans="4:35" x14ac:dyDescent="0.25">
      <c r="D56">
        <f t="shared" si="16"/>
        <v>5375</v>
      </c>
      <c r="E56">
        <f t="shared" si="17"/>
        <v>0.71752424804211334</v>
      </c>
      <c r="F56" s="2">
        <v>37</v>
      </c>
      <c r="G56">
        <v>1.0321</v>
      </c>
      <c r="H56">
        <v>1.0222</v>
      </c>
      <c r="I56">
        <v>1.0448</v>
      </c>
      <c r="J56">
        <v>1.0356000000000001</v>
      </c>
      <c r="K56" s="5"/>
      <c r="L56">
        <f>AVERAGE(G56:K56)</f>
        <v>1.0336750000000001</v>
      </c>
      <c r="N56">
        <f>_xlfn.STDEV.S(G56:K56)</f>
        <v>9.3385848321181093E-3</v>
      </c>
      <c r="O56">
        <v>1.0018</v>
      </c>
      <c r="P56">
        <v>1.0091000000000001</v>
      </c>
      <c r="Q56">
        <v>0.99919999999999998</v>
      </c>
      <c r="R56">
        <v>0.99570000000000003</v>
      </c>
      <c r="S56" s="5"/>
      <c r="T56">
        <f>AVERAGE(O56:S56)</f>
        <v>1.0014500000000002</v>
      </c>
      <c r="U56">
        <f>_xlfn.STDEV.S(O56:S56)</f>
        <v>5.6794952827401088E-3</v>
      </c>
      <c r="Z56" s="10">
        <f t="shared" si="22"/>
        <v>0.71752424804211334</v>
      </c>
      <c r="AA56">
        <f t="shared" si="23"/>
        <v>32.845795061861018</v>
      </c>
      <c r="AB56">
        <f t="shared" si="24"/>
        <v>6.4763735735278996</v>
      </c>
      <c r="AC56">
        <f t="shared" si="25"/>
        <v>5.9858251085813645</v>
      </c>
    </row>
    <row r="57" spans="4:35" x14ac:dyDescent="0.25">
      <c r="D57">
        <f t="shared" si="16"/>
        <v>5250</v>
      </c>
      <c r="E57">
        <f t="shared" si="17"/>
        <v>0.73691679528649467</v>
      </c>
      <c r="F57" s="2">
        <v>38</v>
      </c>
      <c r="G57">
        <v>1.0194000000000001</v>
      </c>
      <c r="H57">
        <v>1.0328999999999999</v>
      </c>
      <c r="I57">
        <v>1.0246</v>
      </c>
      <c r="J57">
        <v>1.0467</v>
      </c>
      <c r="K57" s="5"/>
      <c r="L57">
        <f>AVERAGE(G57:K57)</f>
        <v>1.0308999999999999</v>
      </c>
      <c r="N57">
        <f>_xlfn.STDEV.S(G57:K57)</f>
        <v>1.1910499569707354E-2</v>
      </c>
      <c r="O57">
        <v>1.0184</v>
      </c>
      <c r="P57">
        <v>1.0061</v>
      </c>
      <c r="Q57">
        <v>1.0012000000000001</v>
      </c>
      <c r="R57">
        <v>1.0018</v>
      </c>
      <c r="S57" s="5"/>
      <c r="T57">
        <f>AVERAGE(O57:S57)</f>
        <v>1.006875</v>
      </c>
      <c r="U57">
        <f>_xlfn.STDEV.S(O57:S57)</f>
        <v>7.987229390303793E-3</v>
      </c>
      <c r="Z57" s="10">
        <f t="shared" si="22"/>
        <v>0.73691679528649467</v>
      </c>
      <c r="AA57">
        <f t="shared" si="23"/>
        <v>31.553218384630529</v>
      </c>
      <c r="AB57">
        <f t="shared" si="24"/>
        <v>7.3914691509128039</v>
      </c>
      <c r="AC57">
        <f t="shared" si="25"/>
        <v>6.2091794399032061</v>
      </c>
    </row>
    <row r="58" spans="4:35" x14ac:dyDescent="0.25">
      <c r="D58">
        <f t="shared" si="16"/>
        <v>5125</v>
      </c>
      <c r="E58">
        <f t="shared" si="17"/>
        <v>0.75630934253087612</v>
      </c>
      <c r="F58">
        <v>39</v>
      </c>
      <c r="G58">
        <v>1.0403</v>
      </c>
      <c r="H58">
        <v>1.0242</v>
      </c>
      <c r="I58">
        <v>1.0184</v>
      </c>
      <c r="J58">
        <v>1.0314000000000001</v>
      </c>
      <c r="K58" s="5"/>
      <c r="L58">
        <f>AVERAGE(G58:K58)</f>
        <v>1.028575</v>
      </c>
      <c r="N58">
        <f>_xlfn.STDEV.S(G58:K58)</f>
        <v>9.4538792743155825E-3</v>
      </c>
      <c r="O58">
        <v>1.016</v>
      </c>
      <c r="P58">
        <v>1.0004</v>
      </c>
      <c r="Q58">
        <v>1.0044999999999999</v>
      </c>
      <c r="R58">
        <v>1.0108999999999999</v>
      </c>
      <c r="S58" s="5"/>
      <c r="T58">
        <f>AVERAGE(O58:S58)</f>
        <v>1.0079500000000001</v>
      </c>
      <c r="U58">
        <f>_xlfn.STDEV.S(O58:S58)</f>
        <v>6.88984760353959E-3</v>
      </c>
      <c r="Z58" s="10">
        <f t="shared" si="22"/>
        <v>0.75630934253087612</v>
      </c>
      <c r="AA58">
        <f t="shared" si="23"/>
        <v>38.422925283343176</v>
      </c>
      <c r="AB58">
        <f t="shared" si="24"/>
        <v>8.5408174950994713</v>
      </c>
      <c r="AC58">
        <f t="shared" si="25"/>
        <v>6.4371970502440039</v>
      </c>
    </row>
    <row r="59" spans="4:35" x14ac:dyDescent="0.25">
      <c r="D59">
        <f t="shared" si="16"/>
        <v>5000</v>
      </c>
      <c r="E59">
        <f t="shared" si="17"/>
        <v>0.77570188977525756</v>
      </c>
      <c r="F59" s="2">
        <v>40</v>
      </c>
      <c r="G59">
        <v>1.0259</v>
      </c>
      <c r="H59">
        <v>1.0246999999999999</v>
      </c>
      <c r="I59">
        <v>1.0333000000000001</v>
      </c>
      <c r="J59">
        <v>1.0324</v>
      </c>
      <c r="K59" s="3"/>
      <c r="L59">
        <f t="shared" ref="L59:L68" si="26">AVERAGE(G59:K59)</f>
        <v>1.0290750000000002</v>
      </c>
      <c r="N59">
        <f t="shared" ref="N59:N68" si="27">_xlfn.STDEV.S(G59:K59)</f>
        <v>4.4017988747026698E-3</v>
      </c>
      <c r="O59">
        <v>0.99409999999999998</v>
      </c>
      <c r="P59">
        <v>0.99929999999999997</v>
      </c>
      <c r="Q59">
        <v>1.0134000000000001</v>
      </c>
      <c r="R59">
        <v>0.99519999999999997</v>
      </c>
      <c r="S59" s="3"/>
      <c r="T59">
        <f t="shared" ref="T59:T68" si="28">AVERAGE(O59:S59)</f>
        <v>1.0004999999999999</v>
      </c>
      <c r="U59">
        <f t="shared" ref="U59:U68" si="29">_xlfn.STDEV.S(O59:S59)</f>
        <v>8.8863190729720886E-3</v>
      </c>
      <c r="Z59" s="10">
        <f t="shared" si="22"/>
        <v>0.77570188977525756</v>
      </c>
      <c r="AA59">
        <f t="shared" si="23"/>
        <v>45.402014288016325</v>
      </c>
      <c r="AB59">
        <f t="shared" si="24"/>
        <v>10.012920660430149</v>
      </c>
      <c r="AC59">
        <f t="shared" si="25"/>
        <v>6.6698779396037597</v>
      </c>
    </row>
    <row r="60" spans="4:35" x14ac:dyDescent="0.25">
      <c r="D60">
        <f t="shared" si="16"/>
        <v>4875</v>
      </c>
      <c r="E60">
        <f t="shared" si="17"/>
        <v>0.795094437019639</v>
      </c>
      <c r="F60">
        <v>41</v>
      </c>
      <c r="G60">
        <v>1.0249999999999999</v>
      </c>
      <c r="H60">
        <v>1.0327</v>
      </c>
      <c r="I60">
        <v>1.0327999999999999</v>
      </c>
      <c r="J60">
        <v>1.0325</v>
      </c>
      <c r="K60" s="3"/>
      <c r="L60">
        <f t="shared" si="26"/>
        <v>1.0307499999999998</v>
      </c>
      <c r="N60">
        <f t="shared" si="27"/>
        <v>3.8353617821530431E-3</v>
      </c>
      <c r="O60">
        <v>0.99199999999999999</v>
      </c>
      <c r="P60">
        <v>0.99160000000000004</v>
      </c>
      <c r="Q60">
        <v>1.0316000000000001</v>
      </c>
      <c r="R60">
        <v>1.0103</v>
      </c>
      <c r="S60" s="3"/>
      <c r="T60">
        <f t="shared" si="28"/>
        <v>1.006375</v>
      </c>
      <c r="U60">
        <f t="shared" si="29"/>
        <v>1.8944194361334054E-2</v>
      </c>
      <c r="Z60" s="10">
        <f t="shared" si="22"/>
        <v>0.795094437019639</v>
      </c>
      <c r="AA60">
        <f t="shared" si="23"/>
        <v>52.493142468353298</v>
      </c>
      <c r="AB60">
        <f t="shared" si="24"/>
        <v>11.942657069256455</v>
      </c>
      <c r="AC60">
        <f t="shared" si="25"/>
        <v>6.9072221079824736</v>
      </c>
    </row>
    <row r="61" spans="4:35" x14ac:dyDescent="0.25">
      <c r="D61">
        <f t="shared" si="16"/>
        <v>4750</v>
      </c>
      <c r="E61">
        <f t="shared" si="17"/>
        <v>0.81448698426402044</v>
      </c>
      <c r="F61" s="2">
        <v>42</v>
      </c>
      <c r="G61">
        <v>1.0348999999999999</v>
      </c>
      <c r="H61">
        <v>1.0371999999999999</v>
      </c>
      <c r="I61">
        <v>1.0283</v>
      </c>
      <c r="J61">
        <v>1.0270999999999999</v>
      </c>
      <c r="K61" s="3"/>
      <c r="L61">
        <f t="shared" si="26"/>
        <v>1.0318749999999999</v>
      </c>
      <c r="N61">
        <f t="shared" si="27"/>
        <v>4.9358383279843997E-3</v>
      </c>
      <c r="O61">
        <v>1.0021</v>
      </c>
      <c r="P61">
        <v>0.99199999999999999</v>
      </c>
      <c r="Q61">
        <v>0.99990000000000001</v>
      </c>
      <c r="R61">
        <v>1.0023</v>
      </c>
      <c r="S61" s="3"/>
      <c r="T61">
        <f t="shared" si="28"/>
        <v>0.99907499999999994</v>
      </c>
      <c r="U61">
        <f t="shared" si="29"/>
        <v>4.8403684432764636E-3</v>
      </c>
      <c r="Z61" s="10">
        <f t="shared" si="22"/>
        <v>0.81448698426402044</v>
      </c>
      <c r="AA61">
        <f t="shared" si="23"/>
        <v>84.594574850942678</v>
      </c>
      <c r="AB61">
        <f t="shared" si="24"/>
        <v>14.54392173907385</v>
      </c>
      <c r="AC61">
        <f t="shared" si="25"/>
        <v>7.1492295553801428</v>
      </c>
    </row>
    <row r="62" spans="4:35" x14ac:dyDescent="0.25">
      <c r="D62">
        <f t="shared" si="16"/>
        <v>4625</v>
      </c>
      <c r="E62">
        <f t="shared" si="17"/>
        <v>0.83387953150840188</v>
      </c>
      <c r="F62" s="2">
        <v>43</v>
      </c>
      <c r="G62">
        <v>1.0342</v>
      </c>
      <c r="H62">
        <v>1.0207999999999999</v>
      </c>
      <c r="I62">
        <v>1.0395000000000001</v>
      </c>
      <c r="J62">
        <v>1.0423</v>
      </c>
      <c r="K62" s="3"/>
      <c r="L62">
        <f t="shared" si="26"/>
        <v>1.0342</v>
      </c>
      <c r="N62">
        <f t="shared" si="27"/>
        <v>9.5439335007463065E-3</v>
      </c>
      <c r="O62">
        <v>1.0202</v>
      </c>
      <c r="P62">
        <v>1.0081</v>
      </c>
      <c r="Q62">
        <v>0.99590000000000001</v>
      </c>
      <c r="R62">
        <v>0.98939999999999995</v>
      </c>
      <c r="S62" s="3"/>
      <c r="T62">
        <f t="shared" si="28"/>
        <v>1.0033999999999998</v>
      </c>
      <c r="U62">
        <f t="shared" si="29"/>
        <v>1.3620817400826834E-2</v>
      </c>
      <c r="Z62" s="10">
        <f t="shared" si="22"/>
        <v>0.83387953150840188</v>
      </c>
      <c r="AA62">
        <f t="shared" si="23"/>
        <v>103.11329788186424</v>
      </c>
      <c r="AB62">
        <f t="shared" si="24"/>
        <v>18.172644597879472</v>
      </c>
      <c r="AC62">
        <f t="shared" si="25"/>
        <v>7.3959002817967701</v>
      </c>
    </row>
    <row r="63" spans="4:35" x14ac:dyDescent="0.25">
      <c r="D63">
        <f t="shared" si="16"/>
        <v>4500</v>
      </c>
      <c r="E63">
        <f t="shared" si="17"/>
        <v>0.85327207875278333</v>
      </c>
      <c r="F63" s="2">
        <v>44</v>
      </c>
      <c r="G63">
        <v>1.0244</v>
      </c>
      <c r="H63">
        <v>1.0239</v>
      </c>
      <c r="I63">
        <v>1.0418000000000001</v>
      </c>
      <c r="J63">
        <v>1.0404</v>
      </c>
      <c r="K63" s="3"/>
      <c r="L63">
        <f t="shared" si="26"/>
        <v>1.0326250000000001</v>
      </c>
      <c r="N63">
        <f t="shared" si="27"/>
        <v>9.8048882366569383E-3</v>
      </c>
      <c r="O63">
        <v>1.0109999999999999</v>
      </c>
      <c r="P63">
        <v>1.0009999999999999</v>
      </c>
      <c r="Q63">
        <v>1.0041</v>
      </c>
      <c r="R63">
        <v>1.0041</v>
      </c>
      <c r="S63" s="3"/>
      <c r="T63">
        <f t="shared" si="28"/>
        <v>1.00505</v>
      </c>
      <c r="U63">
        <f t="shared" si="29"/>
        <v>4.2272922775696388E-3</v>
      </c>
      <c r="Z63" s="10">
        <f t="shared" si="22"/>
        <v>0.85327207875278333</v>
      </c>
      <c r="AA63">
        <f t="shared" si="23"/>
        <v>86.310402678555434</v>
      </c>
      <c r="AB63">
        <f t="shared" si="24"/>
        <v>23.457433510626299</v>
      </c>
      <c r="AC63">
        <f t="shared" si="25"/>
        <v>7.6472342872323535</v>
      </c>
    </row>
    <row r="64" spans="4:35" x14ac:dyDescent="0.25">
      <c r="D64">
        <f t="shared" si="16"/>
        <v>4375</v>
      </c>
      <c r="E64">
        <f t="shared" si="17"/>
        <v>0.87266462599716477</v>
      </c>
      <c r="F64" s="2">
        <v>45</v>
      </c>
      <c r="G64">
        <v>1.0388999999999999</v>
      </c>
      <c r="H64">
        <v>1.0298</v>
      </c>
      <c r="I64">
        <v>1.0295000000000001</v>
      </c>
      <c r="J64">
        <v>1.0266999999999999</v>
      </c>
      <c r="K64">
        <v>1.0362</v>
      </c>
      <c r="L64">
        <f t="shared" si="26"/>
        <v>1.0322200000000001</v>
      </c>
      <c r="N64">
        <f t="shared" si="27"/>
        <v>5.1036261618578396E-3</v>
      </c>
      <c r="O64">
        <v>1.0075000000000001</v>
      </c>
      <c r="P64">
        <v>1.0002</v>
      </c>
      <c r="Q64">
        <v>1.0077</v>
      </c>
      <c r="R64">
        <v>0.99160000000000004</v>
      </c>
      <c r="S64">
        <v>1.0085</v>
      </c>
      <c r="T64">
        <f t="shared" si="28"/>
        <v>1.0030999999999999</v>
      </c>
      <c r="U64">
        <f t="shared" si="29"/>
        <v>7.2515515581149884E-3</v>
      </c>
      <c r="Z64" s="10">
        <f t="shared" si="22"/>
        <v>0.87266462599716477</v>
      </c>
      <c r="AA64">
        <f t="shared" si="23"/>
        <v>113.4881509731249</v>
      </c>
      <c r="AB64">
        <f t="shared" si="24"/>
        <v>31.595671506272485</v>
      </c>
      <c r="AC64">
        <f t="shared" si="25"/>
        <v>7.9032315716868959</v>
      </c>
    </row>
    <row r="65" spans="4:29" x14ac:dyDescent="0.25">
      <c r="D65">
        <f t="shared" si="16"/>
        <v>4250</v>
      </c>
      <c r="E65">
        <f t="shared" si="17"/>
        <v>0.8920571732415461</v>
      </c>
      <c r="F65" s="2">
        <v>46</v>
      </c>
      <c r="G65">
        <v>1.0399</v>
      </c>
      <c r="H65">
        <v>1.0407</v>
      </c>
      <c r="I65">
        <v>1.0238</v>
      </c>
      <c r="J65">
        <v>1.0295000000000001</v>
      </c>
      <c r="K65">
        <v>1.0392999999999999</v>
      </c>
      <c r="L65">
        <f t="shared" si="26"/>
        <v>1.03464</v>
      </c>
      <c r="N65">
        <f t="shared" si="27"/>
        <v>7.5834029300835184E-3</v>
      </c>
      <c r="O65">
        <v>1.0096000000000001</v>
      </c>
      <c r="P65">
        <v>1.0166999999999999</v>
      </c>
      <c r="Q65">
        <v>1.0119</v>
      </c>
      <c r="R65">
        <v>1.0003</v>
      </c>
      <c r="S65">
        <v>1.0135000000000001</v>
      </c>
      <c r="T65">
        <f t="shared" si="28"/>
        <v>1.0104</v>
      </c>
      <c r="U65">
        <f t="shared" si="29"/>
        <v>6.2088646305101594E-3</v>
      </c>
      <c r="Z65" s="10">
        <f t="shared" si="22"/>
        <v>0.8920571732415461</v>
      </c>
      <c r="AA65">
        <f t="shared" si="23"/>
        <v>87.683920431147158</v>
      </c>
      <c r="AB65">
        <f t="shared" si="24"/>
        <v>45.106743368851269</v>
      </c>
      <c r="AC65">
        <f t="shared" si="25"/>
        <v>8.1638921351603919</v>
      </c>
    </row>
    <row r="66" spans="4:29" x14ac:dyDescent="0.25">
      <c r="D66">
        <f t="shared" si="16"/>
        <v>4125</v>
      </c>
      <c r="E66">
        <f t="shared" si="17"/>
        <v>0.91144972048592765</v>
      </c>
      <c r="F66" s="2">
        <v>47</v>
      </c>
      <c r="G66">
        <v>1.0213000000000001</v>
      </c>
      <c r="H66">
        <v>1.0458000000000001</v>
      </c>
      <c r="I66">
        <v>1.0289999999999999</v>
      </c>
      <c r="J66">
        <v>1.0383</v>
      </c>
      <c r="K66">
        <v>1.0437000000000001</v>
      </c>
      <c r="L66">
        <f t="shared" si="26"/>
        <v>1.03562</v>
      </c>
      <c r="N66">
        <f t="shared" si="27"/>
        <v>1.0307618541641915E-2</v>
      </c>
      <c r="O66">
        <v>0.998</v>
      </c>
      <c r="P66">
        <v>1.0075000000000001</v>
      </c>
      <c r="Q66">
        <v>0.99780000000000002</v>
      </c>
      <c r="R66">
        <v>0.99680000000000002</v>
      </c>
      <c r="S66">
        <v>1.01</v>
      </c>
      <c r="T66">
        <f t="shared" si="28"/>
        <v>1.0020200000000001</v>
      </c>
      <c r="U66">
        <f t="shared" si="29"/>
        <v>6.2235038362645941E-3</v>
      </c>
      <c r="Z66" s="10">
        <f t="shared" si="22"/>
        <v>0.91144972048592765</v>
      </c>
      <c r="AA66">
        <f t="shared" si="23"/>
        <v>98.537256629245661</v>
      </c>
      <c r="AB66">
        <f t="shared" si="24"/>
        <v>70.072502949490556</v>
      </c>
      <c r="AC66">
        <f t="shared" si="25"/>
        <v>8.4292159776528486</v>
      </c>
    </row>
    <row r="67" spans="4:29" x14ac:dyDescent="0.25">
      <c r="D67">
        <f t="shared" si="16"/>
        <v>4000</v>
      </c>
      <c r="E67">
        <f t="shared" si="17"/>
        <v>0.93084226773030909</v>
      </c>
      <c r="F67" s="2">
        <v>48</v>
      </c>
      <c r="G67">
        <v>1.0538000000000001</v>
      </c>
      <c r="H67">
        <v>1.0385</v>
      </c>
      <c r="I67">
        <v>1.0425</v>
      </c>
      <c r="J67">
        <v>1.0511999999999999</v>
      </c>
      <c r="K67">
        <v>1.0461</v>
      </c>
      <c r="L67">
        <f t="shared" si="26"/>
        <v>1.0464199999999999</v>
      </c>
      <c r="N67">
        <f t="shared" si="27"/>
        <v>6.2351423399951474E-3</v>
      </c>
      <c r="O67">
        <v>1.0158</v>
      </c>
      <c r="P67">
        <v>0.99680000000000002</v>
      </c>
      <c r="Q67">
        <v>1.0150999999999999</v>
      </c>
      <c r="R67">
        <v>1.0079</v>
      </c>
      <c r="S67">
        <v>1.0047999999999999</v>
      </c>
      <c r="T67">
        <f t="shared" si="28"/>
        <v>1.0080800000000001</v>
      </c>
      <c r="U67">
        <f t="shared" si="29"/>
        <v>7.8566532314974791E-3</v>
      </c>
      <c r="Z67" s="10">
        <f t="shared" si="22"/>
        <v>0.93084226773030909</v>
      </c>
      <c r="AA67">
        <f t="shared" si="23"/>
        <v>171.81399366170703</v>
      </c>
      <c r="AB67">
        <f t="shared" ref="AB67:AB68" si="30">(1-Z67/$AG$52)^(-2)*(1-$AG$53*Z67/$AG$52+$AG$54*(Z67/$AG$52)^2)</f>
        <v>124.49668706583786</v>
      </c>
      <c r="AC67">
        <f t="shared" ref="AC67:AC68" si="31">1+2.5*Z67+6.2*Z67^2</f>
        <v>8.6992030991642597</v>
      </c>
    </row>
    <row r="68" spans="4:29" x14ac:dyDescent="0.25">
      <c r="D68">
        <f t="shared" si="16"/>
        <v>3875</v>
      </c>
      <c r="E68">
        <f t="shared" si="17"/>
        <v>0.95023481497469053</v>
      </c>
      <c r="F68" s="2">
        <v>49</v>
      </c>
      <c r="G68">
        <v>1.0494000000000001</v>
      </c>
      <c r="H68">
        <v>1.0411999999999999</v>
      </c>
      <c r="I68">
        <v>1.0449999999999999</v>
      </c>
      <c r="J68">
        <v>1.0546</v>
      </c>
      <c r="K68">
        <v>1.0455000000000001</v>
      </c>
      <c r="L68">
        <f t="shared" si="26"/>
        <v>1.04714</v>
      </c>
      <c r="N68">
        <f t="shared" si="27"/>
        <v>5.0821255395749861E-3</v>
      </c>
      <c r="O68">
        <v>0.99939999999999996</v>
      </c>
      <c r="P68">
        <v>1.0122</v>
      </c>
      <c r="Q68">
        <v>0.99529999999999996</v>
      </c>
      <c r="R68">
        <v>1.0028999999999999</v>
      </c>
      <c r="S68">
        <v>0.99370000000000003</v>
      </c>
      <c r="T68">
        <f t="shared" si="28"/>
        <v>1.0007000000000001</v>
      </c>
      <c r="U68">
        <f t="shared" si="29"/>
        <v>7.3644415945813479E-3</v>
      </c>
      <c r="Z68" s="10">
        <f t="shared" si="22"/>
        <v>0.95023481497469053</v>
      </c>
      <c r="AA68">
        <f t="shared" si="23"/>
        <v>213.77657409894184</v>
      </c>
      <c r="AB68">
        <f t="shared" si="30"/>
        <v>283.37982938993065</v>
      </c>
      <c r="AC68">
        <f t="shared" si="31"/>
        <v>8.9738534996946289</v>
      </c>
    </row>
    <row r="69" spans="4:29" x14ac:dyDescent="0.25">
      <c r="D69">
        <f t="shared" si="16"/>
        <v>3750</v>
      </c>
      <c r="E69">
        <f t="shared" si="17"/>
        <v>0.96962736221907198</v>
      </c>
      <c r="F69" s="2">
        <v>50</v>
      </c>
      <c r="L69" t="e">
        <f t="shared" ref="L69:L72" si="32">AVERAGE(G69:K69)</f>
        <v>#DIV/0!</v>
      </c>
      <c r="N69" t="e">
        <f t="shared" ref="N69:N72" si="33">_xlfn.STDEV.S(G69:K69)</f>
        <v>#DIV/0!</v>
      </c>
      <c r="T69" t="e">
        <f t="shared" ref="T69:T72" si="34">AVERAGE(O69:S69)</f>
        <v>#DIV/0!</v>
      </c>
      <c r="U69" t="e">
        <f t="shared" ref="U69:U72" si="35">_xlfn.STDEV.S(O69:S69)</f>
        <v>#DIV/0!</v>
      </c>
      <c r="Z69" s="10"/>
    </row>
    <row r="70" spans="4:29" x14ac:dyDescent="0.25">
      <c r="D70">
        <f t="shared" si="16"/>
        <v>3625</v>
      </c>
      <c r="E70">
        <f t="shared" si="17"/>
        <v>0.98901990946345342</v>
      </c>
      <c r="F70" s="2">
        <v>51</v>
      </c>
      <c r="L70" t="e">
        <f t="shared" si="32"/>
        <v>#DIV/0!</v>
      </c>
      <c r="N70" t="e">
        <f t="shared" si="33"/>
        <v>#DIV/0!</v>
      </c>
      <c r="T70" t="e">
        <f t="shared" si="34"/>
        <v>#DIV/0!</v>
      </c>
      <c r="U70" t="e">
        <f t="shared" si="35"/>
        <v>#DIV/0!</v>
      </c>
      <c r="Z70" s="10"/>
    </row>
    <row r="71" spans="4:29" x14ac:dyDescent="0.25">
      <c r="D71">
        <f t="shared" si="16"/>
        <v>3500</v>
      </c>
      <c r="E71">
        <f t="shared" si="17"/>
        <v>1.008412456707835</v>
      </c>
      <c r="F71" s="2">
        <v>52</v>
      </c>
      <c r="L71" t="e">
        <f t="shared" si="32"/>
        <v>#DIV/0!</v>
      </c>
      <c r="N71" t="e">
        <f t="shared" si="33"/>
        <v>#DIV/0!</v>
      </c>
      <c r="T71" t="e">
        <f t="shared" si="34"/>
        <v>#DIV/0!</v>
      </c>
      <c r="U71" t="e">
        <f t="shared" si="35"/>
        <v>#DIV/0!</v>
      </c>
      <c r="Z71" s="10"/>
    </row>
    <row r="72" spans="4:29" x14ac:dyDescent="0.25">
      <c r="D72">
        <f t="shared" si="16"/>
        <v>3375</v>
      </c>
      <c r="E72">
        <f t="shared" si="17"/>
        <v>1.0278050039522162</v>
      </c>
      <c r="F72" s="2">
        <v>53</v>
      </c>
      <c r="L72" t="e">
        <f t="shared" si="32"/>
        <v>#DIV/0!</v>
      </c>
      <c r="N72" t="e">
        <f t="shared" si="33"/>
        <v>#DIV/0!</v>
      </c>
      <c r="T72" t="e">
        <f t="shared" si="34"/>
        <v>#DIV/0!</v>
      </c>
      <c r="U72" t="e">
        <f t="shared" si="35"/>
        <v>#DIV/0!</v>
      </c>
      <c r="Z72" s="10"/>
    </row>
    <row r="73" spans="4:29" x14ac:dyDescent="0.25">
      <c r="Z73" s="10"/>
    </row>
    <row r="75" spans="4:29" x14ac:dyDescent="0.25">
      <c r="F75" t="s">
        <v>62</v>
      </c>
      <c r="G75" t="s">
        <v>63</v>
      </c>
      <c r="H75" t="s">
        <v>64</v>
      </c>
      <c r="I75" t="s">
        <v>65</v>
      </c>
      <c r="J75" t="s">
        <v>66</v>
      </c>
    </row>
    <row r="76" spans="4:29" x14ac:dyDescent="0.25">
      <c r="F76">
        <v>30</v>
      </c>
    </row>
    <row r="77" spans="4:29" x14ac:dyDescent="0.25">
      <c r="F77">
        <v>31</v>
      </c>
    </row>
    <row r="78" spans="4:29" x14ac:dyDescent="0.25">
      <c r="F78">
        <v>32</v>
      </c>
    </row>
    <row r="79" spans="4:29" x14ac:dyDescent="0.25">
      <c r="F79">
        <v>33</v>
      </c>
    </row>
    <row r="80" spans="4:29" x14ac:dyDescent="0.25">
      <c r="F80">
        <v>34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69</v>
      </c>
    </row>
    <row r="2" spans="1:2" x14ac:dyDescent="0.25">
      <c r="A2" t="s">
        <v>70</v>
      </c>
    </row>
    <row r="3" spans="1:2" x14ac:dyDescent="0.25">
      <c r="A3" t="s">
        <v>71</v>
      </c>
    </row>
    <row r="4" spans="1:2" x14ac:dyDescent="0.25">
      <c r="B4" t="s">
        <v>72</v>
      </c>
    </row>
    <row r="5" spans="1:2" x14ac:dyDescent="0.25">
      <c r="B5" t="s">
        <v>73</v>
      </c>
    </row>
    <row r="6" spans="1:2" x14ac:dyDescent="0.25">
      <c r="A6" t="s">
        <v>74</v>
      </c>
    </row>
    <row r="7" spans="1:2" x14ac:dyDescent="0.25">
      <c r="B7" t="s">
        <v>75</v>
      </c>
    </row>
    <row r="8" spans="1:2" x14ac:dyDescent="0.25">
      <c r="B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Particles</vt:lpstr>
      <vt:lpstr>Particles 5x E_CC</vt:lpstr>
      <vt:lpstr>Particles 10x Time</vt:lpstr>
      <vt:lpstr>Particles Remove Wat</vt:lpstr>
      <vt:lpstr>Particles Remove Wat 0.1x Step</vt:lpstr>
      <vt:lpstr>Difference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</dc:creator>
  <cp:lastModifiedBy>Qi</cp:lastModifiedBy>
  <dcterms:created xsi:type="dcterms:W3CDTF">2016-07-08T03:50:16Z</dcterms:created>
  <dcterms:modified xsi:type="dcterms:W3CDTF">2016-08-05T03:29:06Z</dcterms:modified>
</cp:coreProperties>
</file>