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Dropbox\Davis\Research Projects\Ed Lab GSR\caschls\out\xls\factoranalysis\indexhorserace\"/>
    </mc:Choice>
  </mc:AlternateContent>
  <xr:revisionPtr revIDLastSave="0" documentId="13_ncr:1_{977E59BF-492A-4FE9-B4FA-0B05B56B0C03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imputedhorsera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A23" i="1"/>
</calcChain>
</file>

<file path=xl/sharedStrings.xml><?xml version="1.0" encoding="utf-8"?>
<sst xmlns="http://schemas.openxmlformats.org/spreadsheetml/2006/main" count="27" uniqueCount="27">
  <si>
    <t>="* p&lt;0.05</t>
  </si>
  <si>
    <t xml:space="preserve"> ** p&lt;0.01</t>
  </si>
  <si>
    <t xml:space="preserve"> *** p&lt;0.001"</t>
  </si>
  <si>
    <t>Category Index</t>
  </si>
  <si>
    <t>Value Added Variables</t>
  </si>
  <si>
    <t>ELA VA</t>
  </si>
  <si>
    <t>Math VA</t>
  </si>
  <si>
    <t>Overall Enrollment</t>
  </si>
  <si>
    <t>Overall Enrollment Controlling for ELA</t>
  </si>
  <si>
    <t>Overall Enrollment Controlling for Math</t>
  </si>
  <si>
    <t>Overall Enrollment Deep Knowledge</t>
  </si>
  <si>
    <t>2 Year Enrollment VA</t>
  </si>
  <si>
    <t>2Y Enrollment Controlling for ELA</t>
  </si>
  <si>
    <t>2Y Enrollment Controlling for Math</t>
  </si>
  <si>
    <t>2Y Enrollment Deep Knowledge</t>
  </si>
  <si>
    <t>4 Year Enrollment</t>
  </si>
  <si>
    <t>4Y Enrollment Controlling for ELA</t>
  </si>
  <si>
    <t>4Y Enrollment Controlling for Math</t>
  </si>
  <si>
    <t>4Y Enrollment Deep Knowledge</t>
  </si>
  <si>
    <t>School Climate</t>
  </si>
  <si>
    <t>Teacher and Staff Quality</t>
  </si>
  <si>
    <t>Student Support</t>
  </si>
  <si>
    <t>Student Motivation</t>
  </si>
  <si>
    <t>Constant</t>
  </si>
  <si>
    <t>N</t>
  </si>
  <si>
    <t>Multivariate Value-Added Regressions on All Category Index: Imputed Data Analysis</t>
  </si>
  <si>
    <t>NOTE: Reregressions are run using standardized z scores for all variables. These are multivariate regressions with all 4 index variables as regressors.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</si>
</sst>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49" fontId="0" fillId="0" borderId="11" xfId="0" applyNumberFormat="1" applyBorder="1" applyAlignment="1">
      <alignment vertical="top" wrapText="1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I30" sqref="I30"/>
    </sheetView>
  </sheetViews>
  <sheetFormatPr defaultRowHeight="14.5" x14ac:dyDescent="0.35"/>
  <cols>
    <col min="1" max="1" width="22.90625" customWidth="1"/>
    <col min="2" max="15" width="15.6328125" customWidth="1"/>
  </cols>
  <sheetData>
    <row r="1" spans="1:15" x14ac:dyDescent="0.35">
      <c r="A1" t="s">
        <v>25</v>
      </c>
    </row>
    <row r="3" spans="1:15" x14ac:dyDescent="0.35">
      <c r="A3" s="1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58" x14ac:dyDescent="0.35">
      <c r="A4" s="3"/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16</v>
      </c>
      <c r="N4" s="3" t="s">
        <v>17</v>
      </c>
      <c r="O4" s="3" t="s">
        <v>18</v>
      </c>
    </row>
    <row r="6" spans="1:15" x14ac:dyDescent="0.35">
      <c r="A6" t="s">
        <v>19</v>
      </c>
      <c r="B6" s="4" t="str">
        <f>"0.613***"</f>
        <v>0.613***</v>
      </c>
      <c r="C6" s="4" t="str">
        <f>"0.561***"</f>
        <v>0.561***</v>
      </c>
      <c r="D6" s="4" t="str">
        <f>"0.331***"</f>
        <v>0.331***</v>
      </c>
      <c r="E6" s="4" t="str">
        <f>"0.156*"</f>
        <v>0.156*</v>
      </c>
      <c r="F6" s="4" t="str">
        <f>"0.121"</f>
        <v>0.121</v>
      </c>
      <c r="G6" s="4" t="str">
        <f>"0.110"</f>
        <v>0.110</v>
      </c>
      <c r="H6" s="4" t="str">
        <f>"0.104"</f>
        <v>0.104</v>
      </c>
      <c r="I6" s="4" t="str">
        <f>"0.0883"</f>
        <v>0.0883</v>
      </c>
      <c r="J6" s="4" t="str">
        <f>"0.114"</f>
        <v>0.114</v>
      </c>
      <c r="K6" s="4" t="str">
        <f>"0.0968"</f>
        <v>0.0968</v>
      </c>
      <c r="L6" s="4" t="str">
        <f>"0.186*"</f>
        <v>0.186*</v>
      </c>
      <c r="M6" s="4" t="str">
        <f>"0.0411"</f>
        <v>0.0411</v>
      </c>
      <c r="N6" s="4" t="str">
        <f>"-0.0185"</f>
        <v>-0.0185</v>
      </c>
      <c r="O6" s="4" t="str">
        <f>"-0.00800"</f>
        <v>-0.00800</v>
      </c>
    </row>
    <row r="7" spans="1:15" x14ac:dyDescent="0.35">
      <c r="B7" s="4" t="str">
        <f>"(8.57)"</f>
        <v>(8.57)</v>
      </c>
      <c r="C7" s="4" t="str">
        <f>"(7.83)"</f>
        <v>(7.83)</v>
      </c>
      <c r="D7" s="4" t="str">
        <f>"(4.49)"</f>
        <v>(4.49)</v>
      </c>
      <c r="E7" s="4" t="str">
        <f>"(2.07)"</f>
        <v>(2.07)</v>
      </c>
      <c r="F7" s="4" t="str">
        <f>"(1.60)"</f>
        <v>(1.60)</v>
      </c>
      <c r="G7" s="4" t="str">
        <f>"(1.46)"</f>
        <v>(1.46)</v>
      </c>
      <c r="H7" s="4" t="str">
        <f>"(1.35)"</f>
        <v>(1.35)</v>
      </c>
      <c r="I7" s="4" t="str">
        <f>"(1.15)"</f>
        <v>(1.15)</v>
      </c>
      <c r="J7" s="4" t="str">
        <f>"(1.49)"</f>
        <v>(1.49)</v>
      </c>
      <c r="K7" s="4" t="str">
        <f>"(1.26)"</f>
        <v>(1.26)</v>
      </c>
      <c r="L7" s="4" t="str">
        <f>"(2.52)"</f>
        <v>(2.52)</v>
      </c>
      <c r="M7" s="4" t="str">
        <f>"(0.55)"</f>
        <v>(0.55)</v>
      </c>
      <c r="N7" s="4" t="str">
        <f>"(-0.24)"</f>
        <v>(-0.24)</v>
      </c>
      <c r="O7" s="4" t="str">
        <f>"(-0.11)"</f>
        <v>(-0.11)</v>
      </c>
    </row>
    <row r="8" spans="1:15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35">
      <c r="A9" t="s">
        <v>20</v>
      </c>
      <c r="B9" s="4" t="str">
        <f>"-0.382***"</f>
        <v>-0.382***</v>
      </c>
      <c r="C9" s="4" t="str">
        <f>"-0.158*"</f>
        <v>-0.158*</v>
      </c>
      <c r="D9" s="4" t="str">
        <f>"-0.279***"</f>
        <v>-0.279***</v>
      </c>
      <c r="E9" s="4" t="str">
        <f>"-0.173*"</f>
        <v>-0.173*</v>
      </c>
      <c r="F9" s="4" t="str">
        <f>"-0.236**"</f>
        <v>-0.236**</v>
      </c>
      <c r="G9" s="4" t="str">
        <f>"-0.224**"</f>
        <v>-0.224**</v>
      </c>
      <c r="H9" s="4" t="str">
        <f>"-0.234**"</f>
        <v>-0.234**</v>
      </c>
      <c r="I9" s="4" t="str">
        <f>"-0.224**"</f>
        <v>-0.224**</v>
      </c>
      <c r="J9" s="4" t="str">
        <f>"-0.235**"</f>
        <v>-0.235**</v>
      </c>
      <c r="K9" s="4" t="str">
        <f>"-0.217**"</f>
        <v>-0.217**</v>
      </c>
      <c r="L9" s="4" t="str">
        <f>"0.00242"</f>
        <v>0.00242</v>
      </c>
      <c r="M9" s="4" t="str">
        <f>"0.0932"</f>
        <v>0.0932</v>
      </c>
      <c r="N9" s="4" t="str">
        <f>"0.0571"</f>
        <v>0.0571</v>
      </c>
      <c r="O9" s="4" t="str">
        <f>"0.0460"</f>
        <v>0.0460</v>
      </c>
    </row>
    <row r="10" spans="1:15" x14ac:dyDescent="0.35">
      <c r="B10" s="4" t="str">
        <f>"(-5.70)"</f>
        <v>(-5.70)</v>
      </c>
      <c r="C10" s="4" t="str">
        <f>"(-2.36)"</f>
        <v>(-2.36)</v>
      </c>
      <c r="D10" s="4" t="str">
        <f>"(-4.01)"</f>
        <v>(-4.01)</v>
      </c>
      <c r="E10" s="4" t="str">
        <f>"(-2.43)"</f>
        <v>(-2.43)</v>
      </c>
      <c r="F10" s="4" t="str">
        <f>"(-3.30)"</f>
        <v>(-3.30)</v>
      </c>
      <c r="G10" s="4" t="str">
        <f>"(-3.13)"</f>
        <v>(-3.13)</v>
      </c>
      <c r="H10" s="4" t="str">
        <f>"(-3.25)"</f>
        <v>(-3.25)</v>
      </c>
      <c r="I10" s="4" t="str">
        <f>"(-3.10)"</f>
        <v>(-3.10)</v>
      </c>
      <c r="J10" s="4" t="str">
        <f>"(-3.26)"</f>
        <v>(-3.26)</v>
      </c>
      <c r="K10" s="4" t="str">
        <f>"(-3.01)"</f>
        <v>(-3.01)</v>
      </c>
      <c r="L10" s="4" t="str">
        <f>"(0.03)"</f>
        <v>(0.03)</v>
      </c>
      <c r="M10" s="4" t="str">
        <f>"(1.32)"</f>
        <v>(1.32)</v>
      </c>
      <c r="N10" s="4" t="str">
        <f>"(0.80)"</f>
        <v>(0.80)</v>
      </c>
      <c r="O10" s="4" t="str">
        <f>"(0.64)"</f>
        <v>(0.64)</v>
      </c>
    </row>
    <row r="11" spans="1:15" x14ac:dyDescent="0.3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35">
      <c r="A12" t="s">
        <v>21</v>
      </c>
      <c r="B12" s="4" t="str">
        <f>"-0.0810"</f>
        <v>-0.0810</v>
      </c>
      <c r="C12" s="4" t="str">
        <f>"-0.146*"</f>
        <v>-0.146*</v>
      </c>
      <c r="D12" s="4" t="str">
        <f>"0.0320"</f>
        <v>0.0320</v>
      </c>
      <c r="E12" s="4" t="str">
        <f>"0.0502"</f>
        <v>0.0502</v>
      </c>
      <c r="F12" s="4" t="str">
        <f>"0.0744"</f>
        <v>0.0744</v>
      </c>
      <c r="G12" s="4" t="str">
        <f>"0.0741"</f>
        <v>0.0741</v>
      </c>
      <c r="H12" s="4" t="str">
        <f>"0.0198"</f>
        <v>0.0198</v>
      </c>
      <c r="I12" s="4" t="str">
        <f>"0.0212"</f>
        <v>0.0212</v>
      </c>
      <c r="J12" s="4" t="str">
        <f>"0.0177"</f>
        <v>0.0177</v>
      </c>
      <c r="K12" s="4" t="str">
        <f>"0.0172"</f>
        <v>0.0172</v>
      </c>
      <c r="L12" s="4" t="str">
        <f>"0.00700"</f>
        <v>0.00700</v>
      </c>
      <c r="M12" s="4" t="str">
        <f>"0.0218"</f>
        <v>0.0218</v>
      </c>
      <c r="N12" s="4" t="str">
        <f>"0.0475"</f>
        <v>0.0475</v>
      </c>
      <c r="O12" s="4" t="str">
        <f>"0.0478"</f>
        <v>0.0478</v>
      </c>
    </row>
    <row r="13" spans="1:15" x14ac:dyDescent="0.35">
      <c r="B13" s="4" t="str">
        <f>"(-1.41)"</f>
        <v>(-1.41)</v>
      </c>
      <c r="C13" s="4" t="str">
        <f>"(-2.55)"</f>
        <v>(-2.55)</v>
      </c>
      <c r="D13" s="4" t="str">
        <f>"(0.54)"</f>
        <v>(0.54)</v>
      </c>
      <c r="E13" s="4" t="str">
        <f>"(0.83)"</f>
        <v>(0.83)</v>
      </c>
      <c r="F13" s="4" t="str">
        <f>"(1.22)"</f>
        <v>(1.22)</v>
      </c>
      <c r="G13" s="4" t="str">
        <f>"(1.22)"</f>
        <v>(1.22)</v>
      </c>
      <c r="H13" s="4" t="str">
        <f>"(0.32)"</f>
        <v>(0.32)</v>
      </c>
      <c r="I13" s="4" t="str">
        <f>"(0.34)"</f>
        <v>(0.34)</v>
      </c>
      <c r="J13" s="4" t="str">
        <f>"(0.29)"</f>
        <v>(0.29)</v>
      </c>
      <c r="K13" s="4" t="str">
        <f>"(0.28)"</f>
        <v>(0.28)</v>
      </c>
      <c r="L13" s="4" t="str">
        <f>"(0.12)"</f>
        <v>(0.12)</v>
      </c>
      <c r="M13" s="4" t="str">
        <f>"(0.36)"</f>
        <v>(0.36)</v>
      </c>
      <c r="N13" s="4" t="str">
        <f>"(0.78)"</f>
        <v>(0.78)</v>
      </c>
      <c r="O13" s="4" t="str">
        <f>"(0.79)"</f>
        <v>(0.79)</v>
      </c>
    </row>
    <row r="14" spans="1:15" x14ac:dyDescent="0.3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35">
      <c r="A15" t="s">
        <v>22</v>
      </c>
      <c r="B15" s="4" t="str">
        <f>"0.209***"</f>
        <v>0.209***</v>
      </c>
      <c r="C15" s="4" t="str">
        <f>"0.155**"</f>
        <v>0.155**</v>
      </c>
      <c r="D15" s="4" t="str">
        <f>"0.310***"</f>
        <v>0.310***</v>
      </c>
      <c r="E15" s="4" t="str">
        <f>"0.267***"</f>
        <v>0.267***</v>
      </c>
      <c r="F15" s="4" t="str">
        <f>"0.253***"</f>
        <v>0.253***</v>
      </c>
      <c r="G15" s="4" t="str">
        <f>"0.251***"</f>
        <v>0.251***</v>
      </c>
      <c r="H15" s="4" t="str">
        <f>"-0.0351"</f>
        <v>-0.0351</v>
      </c>
      <c r="I15" s="4" t="str">
        <f>"-0.0396"</f>
        <v>-0.0396</v>
      </c>
      <c r="J15" s="4" t="str">
        <f>"-0.0323"</f>
        <v>-0.0323</v>
      </c>
      <c r="K15" s="4" t="str">
        <f>"-0.0365"</f>
        <v>-0.0365</v>
      </c>
      <c r="L15" s="4" t="str">
        <f>"0.316***"</f>
        <v>0.316***</v>
      </c>
      <c r="M15" s="4" t="str">
        <f>"0.281***"</f>
        <v>0.281***</v>
      </c>
      <c r="N15" s="4" t="str">
        <f>"0.270***"</f>
        <v>0.270***</v>
      </c>
      <c r="O15" s="4" t="str">
        <f>"0.272***"</f>
        <v>0.272***</v>
      </c>
    </row>
    <row r="16" spans="1:15" x14ac:dyDescent="0.35">
      <c r="B16" s="4" t="str">
        <f>"(3.68)"</f>
        <v>(3.68)</v>
      </c>
      <c r="C16" s="4" t="str">
        <f>"(2.73)"</f>
        <v>(2.73)</v>
      </c>
      <c r="D16" s="4" t="str">
        <f>"(5.24)"</f>
        <v>(5.24)</v>
      </c>
      <c r="E16" s="4" t="str">
        <f>"(4.42)"</f>
        <v>(4.42)</v>
      </c>
      <c r="F16" s="4" t="str">
        <f>"(4.17)"</f>
        <v>(4.17)</v>
      </c>
      <c r="G16" s="4" t="str">
        <f>"(4.13)"</f>
        <v>(4.13)</v>
      </c>
      <c r="H16" s="4" t="str">
        <f>"(-0.57)"</f>
        <v>(-0.57)</v>
      </c>
      <c r="I16" s="4" t="str">
        <f>"(-0.65)"</f>
        <v>(-0.65)</v>
      </c>
      <c r="J16" s="4" t="str">
        <f>"(-0.53)"</f>
        <v>(-0.53)</v>
      </c>
      <c r="K16" s="4" t="str">
        <f>"(-0.60)"</f>
        <v>(-0.60)</v>
      </c>
      <c r="L16" s="4" t="str">
        <f>"(5.34)"</f>
        <v>(5.34)</v>
      </c>
      <c r="M16" s="4" t="str">
        <f>"(4.67)"</f>
        <v>(4.67)</v>
      </c>
      <c r="N16" s="4" t="str">
        <f>"(4.45)"</f>
        <v>(4.45)</v>
      </c>
      <c r="O16" s="4" t="str">
        <f>"(4.49)"</f>
        <v>(4.49)</v>
      </c>
    </row>
    <row r="17" spans="1:15" x14ac:dyDescent="0.3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35">
      <c r="A18" t="s">
        <v>23</v>
      </c>
      <c r="B18" s="4" t="str">
        <f>"0.122**"</f>
        <v>0.122**</v>
      </c>
      <c r="C18" s="4" t="str">
        <f>"0.161***"</f>
        <v>0.161***</v>
      </c>
      <c r="D18" s="4" t="str">
        <f>"0.102**"</f>
        <v>0.102**</v>
      </c>
      <c r="E18" s="4" t="str">
        <f>"0.0705"</f>
        <v>0.0705</v>
      </c>
      <c r="F18" s="4" t="str">
        <f>"0.0361"</f>
        <v>0.0361</v>
      </c>
      <c r="G18" s="4" t="str">
        <f>"0.0359"</f>
        <v>0.0359</v>
      </c>
      <c r="H18" s="4" t="str">
        <f>"-0.0540"</f>
        <v>-0.0540</v>
      </c>
      <c r="I18" s="4" t="str">
        <f>"-0.0570"</f>
        <v>-0.0570</v>
      </c>
      <c r="J18" s="4" t="str">
        <f>"-0.0509"</f>
        <v>-0.0509</v>
      </c>
      <c r="K18" s="4" t="str">
        <f>"-0.0515"</f>
        <v>-0.0515</v>
      </c>
      <c r="L18" s="4" t="str">
        <f>"0.150***"</f>
        <v>0.150***</v>
      </c>
      <c r="M18" s="4" t="str">
        <f>"0.125**"</f>
        <v>0.125**</v>
      </c>
      <c r="N18" s="4" t="str">
        <f>"0.0930*"</f>
        <v>0.0930*</v>
      </c>
      <c r="O18" s="4" t="str">
        <f>"0.0934*"</f>
        <v>0.0934*</v>
      </c>
    </row>
    <row r="19" spans="1:15" x14ac:dyDescent="0.35">
      <c r="B19" s="4" t="str">
        <f>"(3.25)"</f>
        <v>(3.25)</v>
      </c>
      <c r="C19" s="4" t="str">
        <f>"(4.28)"</f>
        <v>(4.28)</v>
      </c>
      <c r="D19" s="4" t="str">
        <f>"(2.60)"</f>
        <v>(2.60)</v>
      </c>
      <c r="E19" s="4" t="str">
        <f>"(1.77)"</f>
        <v>(1.77)</v>
      </c>
      <c r="F19" s="4" t="str">
        <f>"(0.90)"</f>
        <v>(0.90)</v>
      </c>
      <c r="G19" s="4" t="str">
        <f>"(0.89)"</f>
        <v>(0.89)</v>
      </c>
      <c r="H19" s="4" t="str">
        <f>"(-1.34)"</f>
        <v>(-1.34)</v>
      </c>
      <c r="I19" s="4" t="str">
        <f>"(-1.41)"</f>
        <v>(-1.41)</v>
      </c>
      <c r="J19" s="4" t="str">
        <f>"(-1.26)"</f>
        <v>(-1.26)</v>
      </c>
      <c r="K19" s="4" t="str">
        <f>"(-1.27)"</f>
        <v>(-1.27)</v>
      </c>
      <c r="L19" s="4" t="str">
        <f>"(3.83)"</f>
        <v>(3.83)</v>
      </c>
      <c r="M19" s="4" t="str">
        <f>"(3.16)"</f>
        <v>(3.16)</v>
      </c>
      <c r="N19" s="4" t="str">
        <f>"(2.32)"</f>
        <v>(2.32)</v>
      </c>
      <c r="O19" s="4" t="str">
        <f>"(2.33)"</f>
        <v>(2.33)</v>
      </c>
    </row>
    <row r="20" spans="1:15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35">
      <c r="A21" t="s">
        <v>24</v>
      </c>
      <c r="B21" s="4" t="str">
        <f>"909"</f>
        <v>909</v>
      </c>
      <c r="C21" s="4" t="str">
        <f>"909"</f>
        <v>909</v>
      </c>
      <c r="D21" s="4" t="str">
        <f>"898"</f>
        <v>898</v>
      </c>
      <c r="E21" s="4" t="str">
        <f>"897"</f>
        <v>897</v>
      </c>
      <c r="F21" s="4" t="str">
        <f>"897"</f>
        <v>897</v>
      </c>
      <c r="G21" s="4" t="str">
        <f>"897"</f>
        <v>897</v>
      </c>
      <c r="H21" s="4" t="str">
        <f>"898"</f>
        <v>898</v>
      </c>
      <c r="I21" s="4" t="str">
        <f>"897"</f>
        <v>897</v>
      </c>
      <c r="J21" s="4" t="str">
        <f>"897"</f>
        <v>897</v>
      </c>
      <c r="K21" s="4" t="str">
        <f>"897"</f>
        <v>897</v>
      </c>
      <c r="L21" s="4" t="str">
        <f>"898"</f>
        <v>898</v>
      </c>
      <c r="M21" s="4" t="str">
        <f>"897"</f>
        <v>897</v>
      </c>
      <c r="N21" s="4" t="str">
        <f>"897"</f>
        <v>897</v>
      </c>
      <c r="O21" s="4" t="str">
        <f>"897"</f>
        <v>897</v>
      </c>
    </row>
    <row r="23" spans="1:15" x14ac:dyDescent="0.35">
      <c r="A23" t="str">
        <f>"t statistics in parentheses"</f>
        <v>t statistics in parentheses</v>
      </c>
    </row>
    <row r="24" spans="1:15" x14ac:dyDescent="0.35">
      <c r="A24" t="s">
        <v>0</v>
      </c>
      <c r="B24" t="s">
        <v>1</v>
      </c>
      <c r="C24" t="s">
        <v>2</v>
      </c>
    </row>
    <row r="26" spans="1:15" x14ac:dyDescent="0.35">
      <c r="A26" t="s">
        <v>26</v>
      </c>
    </row>
  </sheetData>
  <mergeCells count="1">
    <mergeCell ref="B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imputedhorserace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Che</dc:creator>
  <cp:lastModifiedBy>Sun Che</cp:lastModifiedBy>
  <dcterms:created xsi:type="dcterms:W3CDTF">2021-05-27T23:00:07Z</dcterms:created>
  <dcterms:modified xsi:type="dcterms:W3CDTF">2021-05-27T23:27:08Z</dcterms:modified>
</cp:coreProperties>
</file>