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ThisWorkbook" hidePivotFieldList="1"/>
  <xr:revisionPtr revIDLastSave="2" documentId="13_ncr:1_{D8993198-8A91-417C-B0E7-E292F5654A58}" xr6:coauthVersionLast="47" xr6:coauthVersionMax="47" xr10:uidLastSave="{7F1A8018-169B-403B-AFEA-06472202FE59}"/>
  <bookViews>
    <workbookView xWindow="-108" yWindow="-108" windowWidth="23256" windowHeight="12456" firstSheet="24" activeTab="30" xr2:uid="{00000000-000D-0000-FFFF-FFFF00000000}"/>
  </bookViews>
  <sheets>
    <sheet name="HOME" sheetId="35" r:id="rId1"/>
    <sheet name="Data Formatting" sheetId="2" r:id="rId2"/>
    <sheet name="Shortcut Keys" sheetId="38" r:id="rId3"/>
    <sheet name="Hyperlink" sheetId="21" r:id="rId4"/>
    <sheet name="Freezing &amp; Splitting Panes" sheetId="15" r:id="rId5"/>
    <sheet name="Sorting and Filtering" sheetId="16" r:id="rId6"/>
    <sheet name="Text to Columns" sheetId="8" r:id="rId7"/>
    <sheet name="Highlight Duplicate Values" sheetId="22" r:id="rId8"/>
    <sheet name="Remove Duplicates" sheetId="9" r:id="rId9"/>
    <sheet name="Data Validation" sheetId="10" r:id="rId10"/>
    <sheet name="Group-Ungroup Sample" sheetId="23" r:id="rId11"/>
    <sheet name="Group-Ungroup" sheetId="19" r:id="rId12"/>
    <sheet name="Cell Reference" sheetId="18" r:id="rId13"/>
    <sheet name="Text Functions" sheetId="3" r:id="rId14"/>
    <sheet name="Date Functions" sheetId="5" r:id="rId15"/>
    <sheet name="Maths &amp; Stats Functions" sheetId="6" r:id="rId16"/>
    <sheet name="SUBTOTAL" sheetId="34" r:id="rId17"/>
    <sheet name="SUMPRODUCT" sheetId="33" r:id="rId18"/>
    <sheet name="Lookup Data" sheetId="24" r:id="rId19"/>
    <sheet name="VLOOKUP" sheetId="25" r:id="rId20"/>
    <sheet name="HLOOKUP" sheetId="26" r:id="rId21"/>
    <sheet name="INDEX-MATCH" sheetId="27" r:id="rId22"/>
    <sheet name="Logical Functions" sheetId="4" r:id="rId23"/>
    <sheet name="OFFSET" sheetId="31" r:id="rId24"/>
    <sheet name="Conditional Formatting" sheetId="1" r:id="rId25"/>
    <sheet name="Charts-1" sheetId="11" r:id="rId26"/>
    <sheet name="Charts 2" sheetId="28" r:id="rId27"/>
    <sheet name="Charts 3" sheetId="29" r:id="rId28"/>
    <sheet name="Charts 4" sheetId="30" r:id="rId29"/>
    <sheet name="PivotData" sheetId="12" r:id="rId30"/>
    <sheet name="Sheet1" sheetId="39" r:id="rId31"/>
    <sheet name="Slicer" sheetId="37" r:id="rId32"/>
    <sheet name="Data Security" sheetId="32" r:id="rId33"/>
  </sheets>
  <definedNames>
    <definedName name="_xlnm._FilterDatabase" localSheetId="20" hidden="1">HLOOKUP!#REF!</definedName>
    <definedName name="_xlnm._FilterDatabase" localSheetId="21" hidden="1">'INDEX-MATCH'!$A$1:$F$20</definedName>
    <definedName name="_xlnm._FilterDatabase" localSheetId="18" hidden="1">'Lookup Data'!$A$1:$F$20</definedName>
    <definedName name="_xlnm._FilterDatabase" localSheetId="15" hidden="1">'Maths &amp; Stats Functions'!$A$1:$F$20</definedName>
    <definedName name="_xlnm._FilterDatabase" localSheetId="29" hidden="1">PivotData!$B$1:$G$41</definedName>
    <definedName name="_xlnm._FilterDatabase" localSheetId="5" hidden="1">'Sorting and Filtering'!$F$1:$F$203</definedName>
    <definedName name="_xlnm._FilterDatabase" localSheetId="19" hidden="1">VLOOKUP!$A$1:$F$20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5" l="1"/>
  <c r="I19" i="5"/>
  <c r="I18" i="5"/>
  <c r="I13" i="5"/>
  <c r="D7" i="33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C5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" i="25"/>
  <c r="C4" i="26"/>
  <c r="B10" i="31"/>
  <c r="J14" i="27"/>
  <c r="J15" i="27"/>
  <c r="I14" i="27"/>
  <c r="I15" i="27"/>
  <c r="I13" i="27"/>
  <c r="J13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2" i="27"/>
  <c r="H6" i="34"/>
  <c r="I16" i="6"/>
  <c r="L5" i="6"/>
  <c r="I12" i="5"/>
  <c r="I11" i="5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2" i="27"/>
  <c r="G15" i="4"/>
  <c r="G16" i="4"/>
  <c r="G17" i="4"/>
  <c r="G18" i="4"/>
  <c r="G14" i="4"/>
  <c r="F15" i="4"/>
  <c r="F16" i="4"/>
  <c r="F17" i="4"/>
  <c r="F18" i="4"/>
  <c r="F14" i="4"/>
  <c r="H3" i="4"/>
  <c r="H4" i="4"/>
  <c r="H5" i="4"/>
  <c r="H6" i="4"/>
  <c r="H7" i="4"/>
  <c r="H8" i="4"/>
  <c r="H9" i="4"/>
  <c r="H10" i="4"/>
  <c r="H2" i="4"/>
  <c r="D3" i="4"/>
  <c r="D4" i="4"/>
  <c r="D5" i="4"/>
  <c r="D6" i="4"/>
  <c r="D7" i="4"/>
  <c r="D8" i="4"/>
  <c r="D9" i="4"/>
  <c r="D10" i="4"/>
  <c r="D2" i="4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2" i="27"/>
  <c r="H5" i="34"/>
  <c r="H4" i="34"/>
  <c r="C7" i="33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" i="25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B3" i="26"/>
  <c r="B6" i="26"/>
  <c r="B5" i="26"/>
  <c r="B4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B2" i="26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" i="25"/>
  <c r="L4" i="6"/>
  <c r="L3" i="6"/>
  <c r="I15" i="6"/>
  <c r="I14" i="6"/>
  <c r="I10" i="6"/>
  <c r="I9" i="6"/>
  <c r="I8" i="6"/>
  <c r="I7" i="6"/>
  <c r="I6" i="6"/>
  <c r="I5" i="6"/>
  <c r="I4" i="6"/>
  <c r="I3" i="6"/>
  <c r="I10" i="5"/>
  <c r="I9" i="5"/>
  <c r="I3" i="5"/>
  <c r="I4" i="5"/>
  <c r="I2" i="5"/>
  <c r="H3" i="5"/>
  <c r="H4" i="5"/>
  <c r="H2" i="5"/>
  <c r="G3" i="5"/>
  <c r="G4" i="5"/>
  <c r="G2" i="5"/>
  <c r="B3" i="5"/>
  <c r="C3" i="5" s="1"/>
  <c r="B4" i="5"/>
  <c r="C4" i="5" s="1"/>
  <c r="B2" i="5"/>
  <c r="C2" i="5" s="1"/>
  <c r="A3" i="5"/>
  <c r="A4" i="5"/>
  <c r="A2" i="5"/>
  <c r="F15" i="18"/>
  <c r="F16" i="18"/>
  <c r="F17" i="18"/>
  <c r="F18" i="18"/>
  <c r="E15" i="18"/>
  <c r="E16" i="18"/>
  <c r="E17" i="18"/>
  <c r="E18" i="18"/>
  <c r="D15" i="18"/>
  <c r="D16" i="18"/>
  <c r="D17" i="18"/>
  <c r="D18" i="18"/>
  <c r="D14" i="18"/>
  <c r="E14" i="18"/>
  <c r="F14" i="18"/>
  <c r="C15" i="18"/>
  <c r="C16" i="18"/>
  <c r="C17" i="18"/>
  <c r="C18" i="18"/>
  <c r="C14" i="18"/>
  <c r="E6" i="18"/>
  <c r="E7" i="18"/>
  <c r="E8" i="18"/>
  <c r="E9" i="18"/>
  <c r="E5" i="18"/>
  <c r="M4" i="3"/>
  <c r="M5" i="3"/>
  <c r="M6" i="3"/>
  <c r="M7" i="3"/>
  <c r="M8" i="3"/>
  <c r="M9" i="3"/>
  <c r="M10" i="3"/>
  <c r="M11" i="3"/>
  <c r="M12" i="3"/>
  <c r="M13" i="3"/>
  <c r="M3" i="3"/>
  <c r="F9" i="3"/>
  <c r="J9" i="3" s="1"/>
  <c r="E3" i="3"/>
  <c r="E8" i="3"/>
  <c r="E9" i="3"/>
  <c r="E10" i="3"/>
  <c r="E11" i="3"/>
  <c r="C3" i="3"/>
  <c r="F3" i="3" s="1"/>
  <c r="C8" i="3"/>
  <c r="F8" i="3" s="1"/>
  <c r="C9" i="3"/>
  <c r="C10" i="3"/>
  <c r="F10" i="3" s="1"/>
  <c r="C11" i="3"/>
  <c r="F11" i="3" s="1"/>
  <c r="B3" i="3"/>
  <c r="D3" i="3" s="1"/>
  <c r="B4" i="3"/>
  <c r="E4" i="3" s="1"/>
  <c r="B5" i="3"/>
  <c r="E5" i="3" s="1"/>
  <c r="B6" i="3"/>
  <c r="D6" i="3" s="1"/>
  <c r="B7" i="3"/>
  <c r="E7" i="3" s="1"/>
  <c r="B8" i="3"/>
  <c r="D8" i="3" s="1"/>
  <c r="B9" i="3"/>
  <c r="D9" i="3" s="1"/>
  <c r="B10" i="3"/>
  <c r="D10" i="3" s="1"/>
  <c r="B11" i="3"/>
  <c r="D11" i="3" s="1"/>
  <c r="B12" i="3"/>
  <c r="E12" i="3" s="1"/>
  <c r="B13" i="3"/>
  <c r="E13" i="3" s="1"/>
  <c r="B2" i="3"/>
  <c r="E2" i="3" s="1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J19" i="1"/>
  <c r="J20" i="1"/>
  <c r="J21" i="1"/>
  <c r="J11" i="3" l="1"/>
  <c r="H11" i="3"/>
  <c r="I11" i="3"/>
  <c r="G11" i="3"/>
  <c r="J8" i="3"/>
  <c r="H8" i="3"/>
  <c r="I8" i="3"/>
  <c r="G8" i="3"/>
  <c r="J3" i="3"/>
  <c r="H3" i="3"/>
  <c r="I3" i="3"/>
  <c r="G3" i="3"/>
  <c r="J10" i="3"/>
  <c r="H10" i="3"/>
  <c r="I10" i="3"/>
  <c r="G10" i="3"/>
  <c r="F5" i="18"/>
  <c r="D7" i="3"/>
  <c r="D5" i="3"/>
  <c r="C7" i="3"/>
  <c r="F7" i="3" s="1"/>
  <c r="D2" i="3"/>
  <c r="D13" i="3"/>
  <c r="I9" i="3"/>
  <c r="D4" i="3"/>
  <c r="C2" i="3"/>
  <c r="F2" i="3" s="1"/>
  <c r="C6" i="3"/>
  <c r="F6" i="3" s="1"/>
  <c r="E6" i="3"/>
  <c r="E10" i="18"/>
  <c r="G9" i="3"/>
  <c r="C13" i="3"/>
  <c r="F13" i="3" s="1"/>
  <c r="C5" i="3"/>
  <c r="F5" i="3" s="1"/>
  <c r="H9" i="3"/>
  <c r="D12" i="3"/>
  <c r="C12" i="3"/>
  <c r="F12" i="3" s="1"/>
  <c r="C4" i="3"/>
  <c r="F4" i="3" s="1"/>
  <c r="D4" i="5"/>
  <c r="D3" i="5"/>
  <c r="D2" i="5"/>
  <c r="J18" i="1"/>
  <c r="I18" i="23"/>
  <c r="H18" i="23"/>
  <c r="G18" i="23"/>
  <c r="E18" i="23"/>
  <c r="D18" i="23"/>
  <c r="C18" i="23"/>
  <c r="J17" i="23"/>
  <c r="F17" i="23"/>
  <c r="J16" i="23"/>
  <c r="F16" i="23"/>
  <c r="J15" i="23"/>
  <c r="F15" i="23"/>
  <c r="J14" i="23"/>
  <c r="F14" i="23"/>
  <c r="I13" i="23"/>
  <c r="H13" i="23"/>
  <c r="G13" i="23"/>
  <c r="E13" i="23"/>
  <c r="D13" i="23"/>
  <c r="C13" i="23"/>
  <c r="J12" i="23"/>
  <c r="F12" i="23"/>
  <c r="J11" i="23"/>
  <c r="F11" i="23"/>
  <c r="J10" i="23"/>
  <c r="F10" i="23"/>
  <c r="J9" i="23"/>
  <c r="J13" i="23" s="1"/>
  <c r="F9" i="23"/>
  <c r="I8" i="23"/>
  <c r="H8" i="23"/>
  <c r="G8" i="23"/>
  <c r="E8" i="23"/>
  <c r="D8" i="23"/>
  <c r="C8" i="23"/>
  <c r="J7" i="23"/>
  <c r="F7" i="23"/>
  <c r="J6" i="23"/>
  <c r="F6" i="23"/>
  <c r="J5" i="23"/>
  <c r="F5" i="23"/>
  <c r="I18" i="19"/>
  <c r="H18" i="19"/>
  <c r="G18" i="19"/>
  <c r="E18" i="19"/>
  <c r="D18" i="19"/>
  <c r="C18" i="19"/>
  <c r="I13" i="19"/>
  <c r="H13" i="19"/>
  <c r="G13" i="19"/>
  <c r="E13" i="19"/>
  <c r="D13" i="19"/>
  <c r="C13" i="19"/>
  <c r="I8" i="19"/>
  <c r="H8" i="19"/>
  <c r="G8" i="19"/>
  <c r="E8" i="19"/>
  <c r="D8" i="19"/>
  <c r="C8" i="19"/>
  <c r="F17" i="19"/>
  <c r="F16" i="19"/>
  <c r="F15" i="19"/>
  <c r="F14" i="19"/>
  <c r="F12" i="19"/>
  <c r="F11" i="19"/>
  <c r="F10" i="19"/>
  <c r="F9" i="19"/>
  <c r="I13" i="3" l="1"/>
  <c r="G13" i="3"/>
  <c r="J13" i="3"/>
  <c r="H13" i="3"/>
  <c r="I6" i="3"/>
  <c r="G6" i="3"/>
  <c r="J6" i="3"/>
  <c r="H6" i="3"/>
  <c r="F6" i="18"/>
  <c r="F7" i="18"/>
  <c r="I7" i="3"/>
  <c r="G7" i="3"/>
  <c r="J7" i="3"/>
  <c r="H7" i="3"/>
  <c r="F8" i="18"/>
  <c r="I4" i="3"/>
  <c r="G4" i="3"/>
  <c r="J4" i="3"/>
  <c r="H4" i="3"/>
  <c r="H2" i="3"/>
  <c r="I2" i="3"/>
  <c r="G2" i="3"/>
  <c r="J2" i="3"/>
  <c r="F10" i="18"/>
  <c r="I12" i="3"/>
  <c r="G12" i="3"/>
  <c r="J12" i="3"/>
  <c r="H12" i="3"/>
  <c r="I5" i="3"/>
  <c r="G5" i="3"/>
  <c r="H5" i="3"/>
  <c r="J5" i="3"/>
  <c r="F9" i="18"/>
  <c r="F13" i="23"/>
  <c r="F8" i="23"/>
  <c r="J8" i="23"/>
  <c r="F18" i="23"/>
  <c r="J18" i="23"/>
  <c r="J17" i="19"/>
  <c r="J6" i="19"/>
  <c r="J11" i="19"/>
  <c r="J14" i="19"/>
  <c r="J16" i="19"/>
  <c r="J10" i="19"/>
  <c r="J15" i="19"/>
  <c r="J7" i="19"/>
  <c r="J9" i="19"/>
  <c r="J12" i="19"/>
  <c r="J5" i="19"/>
  <c r="F6" i="19"/>
  <c r="F5" i="19"/>
  <c r="F7" i="19"/>
  <c r="J40" i="16"/>
  <c r="J6" i="16"/>
  <c r="J49" i="16"/>
  <c r="J44" i="16"/>
  <c r="J9" i="16"/>
  <c r="J27" i="16"/>
  <c r="J11" i="16"/>
  <c r="J65" i="16"/>
  <c r="J100" i="16"/>
  <c r="J74" i="16"/>
  <c r="J26" i="16"/>
  <c r="J73" i="16"/>
  <c r="J3" i="16"/>
  <c r="J24" i="16"/>
  <c r="J55" i="16"/>
  <c r="J5" i="16"/>
  <c r="J12" i="16"/>
  <c r="J70" i="16"/>
  <c r="J89" i="16"/>
  <c r="J28" i="16"/>
  <c r="J23" i="16"/>
  <c r="J93" i="16"/>
  <c r="J36" i="16"/>
  <c r="J92" i="16"/>
  <c r="J77" i="16"/>
  <c r="J61" i="16"/>
  <c r="J69" i="16"/>
  <c r="J51" i="16"/>
  <c r="J87" i="16"/>
  <c r="J57" i="16"/>
  <c r="J84" i="16"/>
  <c r="J71" i="16"/>
  <c r="J35" i="16"/>
  <c r="J16" i="16"/>
  <c r="J95" i="16"/>
  <c r="J13" i="16"/>
  <c r="J66" i="16"/>
  <c r="J68" i="16"/>
  <c r="J39" i="16"/>
  <c r="J86" i="16"/>
  <c r="J60" i="16"/>
  <c r="J72" i="16"/>
  <c r="J30" i="16"/>
  <c r="J56" i="16"/>
  <c r="J31" i="16"/>
  <c r="J79" i="16"/>
  <c r="J78" i="16"/>
  <c r="J8" i="16"/>
  <c r="J4" i="16"/>
  <c r="J96" i="16"/>
  <c r="J45" i="16"/>
  <c r="J59" i="16"/>
  <c r="J48" i="16"/>
  <c r="J99" i="16"/>
  <c r="J2" i="16"/>
  <c r="J14" i="16"/>
  <c r="J81" i="16"/>
  <c r="J91" i="16"/>
  <c r="J46" i="16"/>
  <c r="J37" i="16"/>
  <c r="J75" i="16"/>
  <c r="J18" i="16"/>
  <c r="J19" i="16"/>
  <c r="J80" i="16"/>
  <c r="J25" i="16"/>
  <c r="J21" i="16"/>
  <c r="J67" i="16"/>
  <c r="J83" i="16"/>
  <c r="J42" i="16"/>
  <c r="J50" i="16"/>
  <c r="J63" i="16"/>
  <c r="J29" i="16"/>
  <c r="J62" i="16"/>
  <c r="J94" i="16"/>
  <c r="J22" i="16"/>
  <c r="J64" i="16"/>
  <c r="J76" i="16"/>
  <c r="J41" i="16"/>
  <c r="J47" i="16"/>
  <c r="J90" i="16"/>
  <c r="J52" i="16"/>
  <c r="J34" i="16"/>
  <c r="J43" i="16"/>
  <c r="J33" i="16"/>
  <c r="J82" i="16"/>
  <c r="J7" i="16"/>
  <c r="J58" i="16"/>
  <c r="J20" i="16"/>
  <c r="J54" i="16"/>
  <c r="J53" i="16"/>
  <c r="J38" i="16"/>
  <c r="J10" i="16"/>
  <c r="J88" i="16"/>
  <c r="J85" i="16"/>
  <c r="J15" i="16"/>
  <c r="J17" i="16"/>
  <c r="J97" i="16"/>
  <c r="J32" i="16"/>
  <c r="J98" i="16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G10" i="4" l="1"/>
  <c r="G3" i="4"/>
  <c r="G4" i="4"/>
  <c r="G5" i="4"/>
  <c r="G6" i="4"/>
  <c r="G7" i="4"/>
  <c r="G8" i="4"/>
  <c r="G9" i="4"/>
  <c r="G2" i="4"/>
  <c r="J18" i="19"/>
  <c r="F18" i="19"/>
  <c r="J13" i="19"/>
  <c r="F13" i="19"/>
  <c r="J8" i="19"/>
  <c r="F8" i="19"/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<sst xmlns="http://schemas.openxmlformats.org/spreadsheetml/2006/main" count="2495" uniqueCount="674">
  <si>
    <t>Name</t>
  </si>
  <si>
    <t>Remove Extra Spaces</t>
  </si>
  <si>
    <t>Names to be in Proper case</t>
  </si>
  <si>
    <t>Copy-Paset data from Col "E" here</t>
  </si>
  <si>
    <t>First Name</t>
  </si>
  <si>
    <t>Second Name</t>
  </si>
  <si>
    <t>Robin</t>
  </si>
  <si>
    <t>Raj</t>
  </si>
  <si>
    <t>Tina</t>
  </si>
  <si>
    <t>Gender Code</t>
  </si>
  <si>
    <t>M</t>
  </si>
  <si>
    <t>F</t>
  </si>
  <si>
    <t>Gender</t>
  </si>
  <si>
    <t>NETWORKDAYS</t>
  </si>
  <si>
    <t>Holiday List</t>
  </si>
  <si>
    <t>Total Number of days to complete</t>
  </si>
  <si>
    <t>Age</t>
  </si>
  <si>
    <t>Location</t>
  </si>
  <si>
    <t>Salary</t>
  </si>
  <si>
    <t>Rita</t>
  </si>
  <si>
    <t>Suba</t>
  </si>
  <si>
    <t>John</t>
  </si>
  <si>
    <t>Jim</t>
  </si>
  <si>
    <t>Tim</t>
  </si>
  <si>
    <t>Sam</t>
  </si>
  <si>
    <t>Liza</t>
  </si>
  <si>
    <t>Ram</t>
  </si>
  <si>
    <t>Doug</t>
  </si>
  <si>
    <t>BLR</t>
  </si>
  <si>
    <t>CHN</t>
  </si>
  <si>
    <t>SUMMARY</t>
  </si>
  <si>
    <t>Count of Names</t>
  </si>
  <si>
    <t>Emp ID</t>
  </si>
  <si>
    <t>Tom</t>
  </si>
  <si>
    <t>Liz</t>
  </si>
  <si>
    <t>Kim</t>
  </si>
  <si>
    <t>Drop-down for Zone (using cell references)</t>
  </si>
  <si>
    <t>NORTH</t>
  </si>
  <si>
    <t>SOUTH</t>
  </si>
  <si>
    <t>EAST</t>
  </si>
  <si>
    <t>WEST</t>
  </si>
  <si>
    <t>SalesTeam</t>
  </si>
  <si>
    <t>Roger</t>
  </si>
  <si>
    <t>David</t>
  </si>
  <si>
    <t>Cristina</t>
  </si>
  <si>
    <t>Elizabeth</t>
  </si>
  <si>
    <t>Ricardo</t>
  </si>
  <si>
    <t>Revenue</t>
  </si>
  <si>
    <t>Zone</t>
  </si>
  <si>
    <t>Sales</t>
  </si>
  <si>
    <t>North</t>
  </si>
  <si>
    <t>South</t>
  </si>
  <si>
    <t>East</t>
  </si>
  <si>
    <t>West</t>
  </si>
  <si>
    <t>Target</t>
  </si>
  <si>
    <t>SalesRep</t>
  </si>
  <si>
    <t>Actual Sales</t>
  </si>
  <si>
    <t>% Achieved</t>
  </si>
  <si>
    <t>Customer ID</t>
  </si>
  <si>
    <t>Customer Name</t>
  </si>
  <si>
    <t>Region</t>
  </si>
  <si>
    <t>Product ID</t>
  </si>
  <si>
    <t>Category</t>
  </si>
  <si>
    <t>Sub-Category</t>
  </si>
  <si>
    <t>Quantity</t>
  </si>
  <si>
    <t>Rick Hansen</t>
  </si>
  <si>
    <t>Technology</t>
  </si>
  <si>
    <t>Accessories</t>
  </si>
  <si>
    <t>Justin Ritter</t>
  </si>
  <si>
    <t>Furniture</t>
  </si>
  <si>
    <t>Chairs</t>
  </si>
  <si>
    <t>Craig Reiter</t>
  </si>
  <si>
    <t>Phones</t>
  </si>
  <si>
    <t>Katherine Murray</t>
  </si>
  <si>
    <t>Copiers</t>
  </si>
  <si>
    <t>Jim Mitchum</t>
  </si>
  <si>
    <t>Toby Swindell</t>
  </si>
  <si>
    <t>Mick Brown</t>
  </si>
  <si>
    <t>Tables</t>
  </si>
  <si>
    <t>Jane Waco</t>
  </si>
  <si>
    <t>Office Supplies</t>
  </si>
  <si>
    <t>Binders</t>
  </si>
  <si>
    <t>Joseph Holt</t>
  </si>
  <si>
    <t>Greg Maxwell</t>
  </si>
  <si>
    <t>Supplies</t>
  </si>
  <si>
    <t>Anthony Jacobs</t>
  </si>
  <si>
    <t>Magdelene Morse</t>
  </si>
  <si>
    <t>Vicky Freymann</t>
  </si>
  <si>
    <t>Peter Fuller</t>
  </si>
  <si>
    <t>Appliances</t>
  </si>
  <si>
    <t>Ben Peterman</t>
  </si>
  <si>
    <t>Thomas Boland</t>
  </si>
  <si>
    <t>Patrick Jones</t>
  </si>
  <si>
    <t>Jim Sink</t>
  </si>
  <si>
    <t>Ritsa Hightower</t>
  </si>
  <si>
    <t>Ann Blume</t>
  </si>
  <si>
    <t>Sue Ann Reed</t>
  </si>
  <si>
    <t>Jason Klamczynski</t>
  </si>
  <si>
    <t>Laurel Beltran</t>
  </si>
  <si>
    <t>Naresj Patel</t>
  </si>
  <si>
    <t>Valerie Dominguez</t>
  </si>
  <si>
    <t>Phillip Breyer</t>
  </si>
  <si>
    <t>Eugene Barchas</t>
  </si>
  <si>
    <t>Karen Ferguson</t>
  </si>
  <si>
    <t>Benjamin Patterson</t>
  </si>
  <si>
    <t>Rick Reed</t>
  </si>
  <si>
    <t>Bill Shonely</t>
  </si>
  <si>
    <t>Machines</t>
  </si>
  <si>
    <t>Joel Eaton</t>
  </si>
  <si>
    <t>Dave Poirier</t>
  </si>
  <si>
    <t>Nora Preis</t>
  </si>
  <si>
    <t>Aaron Hawkins</t>
  </si>
  <si>
    <t>Darrin Martin</t>
  </si>
  <si>
    <t>Grant Thornton</t>
  </si>
  <si>
    <t>Patrick O'Donnell</t>
  </si>
  <si>
    <t>Dan Lawera</t>
  </si>
  <si>
    <t>Joy Bell-</t>
  </si>
  <si>
    <t>Barry Franz</t>
  </si>
  <si>
    <t>Vivek Grady</t>
  </si>
  <si>
    <t>Bookcases</t>
  </si>
  <si>
    <t>Greg Tran</t>
  </si>
  <si>
    <t>Zuschuss Carroll</t>
  </si>
  <si>
    <t>Sanjit Chand</t>
  </si>
  <si>
    <t>Ellis Ballard</t>
  </si>
  <si>
    <t>Arthur Prichep</t>
  </si>
  <si>
    <t>Scott Williamson</t>
  </si>
  <si>
    <t>John Huston</t>
  </si>
  <si>
    <t>Lena Creighton</t>
  </si>
  <si>
    <t>Trudy Glocke</t>
  </si>
  <si>
    <t>Harold Ryan</t>
  </si>
  <si>
    <t>Deirdre Greer</t>
  </si>
  <si>
    <t>Sheri Gordon</t>
  </si>
  <si>
    <t>Fred Hopkins</t>
  </si>
  <si>
    <t>Guy Phonely</t>
  </si>
  <si>
    <t>Mitch Webber</t>
  </si>
  <si>
    <t>Patrick O'Brill</t>
  </si>
  <si>
    <t>Chuck Sachs</t>
  </si>
  <si>
    <t>Keith Dawkins</t>
  </si>
  <si>
    <t>Michael Stewart</t>
  </si>
  <si>
    <t>Kimberly Carter</t>
  </si>
  <si>
    <t>Denny Blanton</t>
  </si>
  <si>
    <t>Jonathan Doherty</t>
  </si>
  <si>
    <t>Dave Kipp</t>
  </si>
  <si>
    <t>Cari Sayre</t>
  </si>
  <si>
    <t>Evan Minnotte</t>
  </si>
  <si>
    <t>Dianna Wilson</t>
  </si>
  <si>
    <t>Alan Schoenberger</t>
  </si>
  <si>
    <t>Shui Tom</t>
  </si>
  <si>
    <t>Barry Weirich</t>
  </si>
  <si>
    <t>Laura Armstrong</t>
  </si>
  <si>
    <t>Aimee Bixby</t>
  </si>
  <si>
    <t>Christopher Martinez</t>
  </si>
  <si>
    <t>Bobby Elias</t>
  </si>
  <si>
    <t>Sam Zeldin</t>
  </si>
  <si>
    <t>Raymond Messe</t>
  </si>
  <si>
    <t>Harry Greene</t>
  </si>
  <si>
    <t>Andy Reiter</t>
  </si>
  <si>
    <t>Tom Prescott</t>
  </si>
  <si>
    <t>Anne McFarland</t>
  </si>
  <si>
    <t>Alejandro Ballentine</t>
  </si>
  <si>
    <t>Rachel Payne</t>
  </si>
  <si>
    <t>Berenike Kampe</t>
  </si>
  <si>
    <t>Janet Martin</t>
  </si>
  <si>
    <t>Lindsay Williams</t>
  </si>
  <si>
    <t>Nick Zandusky</t>
  </si>
  <si>
    <t>Stuart Van</t>
  </si>
  <si>
    <t>Steve Chapman</t>
  </si>
  <si>
    <t>Noah Childs</t>
  </si>
  <si>
    <t>Natalie Fritzler</t>
  </si>
  <si>
    <t>Paul MacIntyre</t>
  </si>
  <si>
    <t>Storage</t>
  </si>
  <si>
    <t>Score</t>
  </si>
  <si>
    <t>Lim</t>
  </si>
  <si>
    <t>Bonus</t>
  </si>
  <si>
    <t>Total</t>
  </si>
  <si>
    <t>% Contribution</t>
  </si>
  <si>
    <t>Grand Total --&gt;</t>
  </si>
  <si>
    <t>Q1 Sale</t>
  </si>
  <si>
    <t>Q2 Sale</t>
  </si>
  <si>
    <t>Furniture Total</t>
  </si>
  <si>
    <t>Sales Report</t>
  </si>
  <si>
    <t>Vim</t>
  </si>
  <si>
    <t>Sales Target</t>
  </si>
  <si>
    <t>Sales Rep Name</t>
  </si>
  <si>
    <t>Incentive</t>
  </si>
  <si>
    <t>Last Name</t>
  </si>
  <si>
    <t>Jay</t>
  </si>
  <si>
    <t>Microstof Excel Training</t>
  </si>
  <si>
    <t>Date</t>
  </si>
  <si>
    <t>Product Purchased</t>
  </si>
  <si>
    <t>Store Type</t>
  </si>
  <si>
    <t>Unit Price</t>
  </si>
  <si>
    <t>Personal Care</t>
  </si>
  <si>
    <t>Toothbrush</t>
  </si>
  <si>
    <t>Store-B</t>
  </si>
  <si>
    <t>Eyeliner</t>
  </si>
  <si>
    <t>Store-E</t>
  </si>
  <si>
    <t>Food</t>
  </si>
  <si>
    <t>Chocolate bar</t>
  </si>
  <si>
    <t>Store-D</t>
  </si>
  <si>
    <t>Chips</t>
  </si>
  <si>
    <t>Shaving Foam</t>
  </si>
  <si>
    <t>Store-A</t>
  </si>
  <si>
    <t>Shaving Gel</t>
  </si>
  <si>
    <t>Butter</t>
  </si>
  <si>
    <t>Store-C</t>
  </si>
  <si>
    <t>Foot cream</t>
  </si>
  <si>
    <t>Hand sanitizer</t>
  </si>
  <si>
    <t>Jam</t>
  </si>
  <si>
    <t>Contitioner</t>
  </si>
  <si>
    <t>Lipliner</t>
  </si>
  <si>
    <t>Biscuit</t>
  </si>
  <si>
    <t>Serum</t>
  </si>
  <si>
    <t>Face cream</t>
  </si>
  <si>
    <t>Ghee</t>
  </si>
  <si>
    <t>Shower gel</t>
  </si>
  <si>
    <t>Hair cream</t>
  </si>
  <si>
    <t>Foundation</t>
  </si>
  <si>
    <t>Refined Oil</t>
  </si>
  <si>
    <t>Lotion</t>
  </si>
  <si>
    <t>Cookies</t>
  </si>
  <si>
    <t>soap</t>
  </si>
  <si>
    <t>liquid handwash</t>
  </si>
  <si>
    <t>Home care</t>
  </si>
  <si>
    <t>Detergent liquid</t>
  </si>
  <si>
    <t>Hair oil</t>
  </si>
  <si>
    <t>Shampoo</t>
  </si>
  <si>
    <t>Mixture</t>
  </si>
  <si>
    <t>Dental cream</t>
  </si>
  <si>
    <t>Sauce</t>
  </si>
  <si>
    <t>cleansing milk</t>
  </si>
  <si>
    <t>Pickle</t>
  </si>
  <si>
    <t>Floor cleaner</t>
  </si>
  <si>
    <t>Snacks</t>
  </si>
  <si>
    <t>Air freshner</t>
  </si>
  <si>
    <t>Toothpaste</t>
  </si>
  <si>
    <t>Hair gel</t>
  </si>
  <si>
    <t>Lipstick</t>
  </si>
  <si>
    <t>Hair color</t>
  </si>
  <si>
    <t>Talc</t>
  </si>
  <si>
    <t>Baby cream</t>
  </si>
  <si>
    <t>Bread</t>
  </si>
  <si>
    <t>Salt</t>
  </si>
  <si>
    <t>Ketchup</t>
  </si>
  <si>
    <t>Detergent Powder</t>
  </si>
  <si>
    <t>Night Cream</t>
  </si>
  <si>
    <t>Massage oil</t>
  </si>
  <si>
    <t>Cheese</t>
  </si>
  <si>
    <t>Face wash</t>
  </si>
  <si>
    <t>nail paint</t>
  </si>
  <si>
    <t>Rice</t>
  </si>
  <si>
    <t>Dal</t>
  </si>
  <si>
    <t>Detergent Cake</t>
  </si>
  <si>
    <t>Ata</t>
  </si>
  <si>
    <t>Perfume</t>
  </si>
  <si>
    <t>Deodourant</t>
  </si>
  <si>
    <t>TECHAC10003033</t>
  </si>
  <si>
    <t>FURNCH10003950</t>
  </si>
  <si>
    <t>TECHPH10004664</t>
  </si>
  <si>
    <t>TECHPH10004583</t>
  </si>
  <si>
    <t>TECHSHA10000501</t>
  </si>
  <si>
    <t>TECHPH10000030</t>
  </si>
  <si>
    <t>FURNCH10004050</t>
  </si>
  <si>
    <t>FURNTA10002958</t>
  </si>
  <si>
    <t>STNRBI10003527</t>
  </si>
  <si>
    <t>FURNTA10000198</t>
  </si>
  <si>
    <t>STNRSU10002881</t>
  </si>
  <si>
    <t>FURNTA10001889</t>
  </si>
  <si>
    <t>TECHCIS10001717</t>
  </si>
  <si>
    <t>FURNCH10002033</t>
  </si>
  <si>
    <t>STNRAP10003500</t>
  </si>
  <si>
    <t>STNRAP10000423</t>
  </si>
  <si>
    <t>TECHAC10004145</t>
  </si>
  <si>
    <t>STNRAP10004512</t>
  </si>
  <si>
    <t>TECHCO10000865</t>
  </si>
  <si>
    <t>STNRKIT10004058</t>
  </si>
  <si>
    <t>Product Category</t>
  </si>
  <si>
    <t>Month</t>
  </si>
  <si>
    <t>Year</t>
  </si>
  <si>
    <t>4 to 8 digit number</t>
  </si>
  <si>
    <t>5 Charater Long Code</t>
  </si>
  <si>
    <t>10 Digit mobile number</t>
  </si>
  <si>
    <t>Date Range</t>
  </si>
  <si>
    <t>Gender
Drop-down</t>
  </si>
  <si>
    <t>Jan</t>
  </si>
  <si>
    <t>Feb</t>
  </si>
  <si>
    <t>Mar</t>
  </si>
  <si>
    <t>Apr</t>
  </si>
  <si>
    <t>May</t>
  </si>
  <si>
    <t>Jun</t>
  </si>
  <si>
    <t>Office Supplies Total</t>
  </si>
  <si>
    <t>Technology Total</t>
  </si>
  <si>
    <t>Amount</t>
  </si>
  <si>
    <t>Rate of Interest</t>
  </si>
  <si>
    <t>Greg</t>
  </si>
  <si>
    <t>Maxwell</t>
  </si>
  <si>
    <t>Anthony</t>
  </si>
  <si>
    <t>Jacobs</t>
  </si>
  <si>
    <t>Magdelene</t>
  </si>
  <si>
    <t>Morse</t>
  </si>
  <si>
    <t>Vicky</t>
  </si>
  <si>
    <t>Freymann</t>
  </si>
  <si>
    <t>Peter</t>
  </si>
  <si>
    <t>Fuller</t>
  </si>
  <si>
    <t xml:space="preserve">   MICK   BROWN  </t>
  </si>
  <si>
    <t xml:space="preserve">   JANE   WACO  </t>
  </si>
  <si>
    <t xml:space="preserve">   JOSEPH   HOLT  </t>
  </si>
  <si>
    <t xml:space="preserve">   GREG   MAXWELL  </t>
  </si>
  <si>
    <t xml:space="preserve">   ANTHONY   JACOBS  </t>
  </si>
  <si>
    <t xml:space="preserve">   magdelene   morse  </t>
  </si>
  <si>
    <t xml:space="preserve">   vicky   freymann  </t>
  </si>
  <si>
    <t xml:space="preserve">   patrick   jones  </t>
  </si>
  <si>
    <t xml:space="preserve">   jim   sink  </t>
  </si>
  <si>
    <t>Convert Names in lower case</t>
  </si>
  <si>
    <t>Names in Upper case</t>
  </si>
  <si>
    <t>Rick</t>
  </si>
  <si>
    <t>Hansen</t>
  </si>
  <si>
    <t>Justin</t>
  </si>
  <si>
    <t>Ritter</t>
  </si>
  <si>
    <t>Craig</t>
  </si>
  <si>
    <t>Reiter</t>
  </si>
  <si>
    <t>Katherine</t>
  </si>
  <si>
    <t>Murray</t>
  </si>
  <si>
    <t>Mitchum</t>
  </si>
  <si>
    <t>Toby</t>
  </si>
  <si>
    <t>Swindell</t>
  </si>
  <si>
    <t>Rick.Hansen@abc.com</t>
  </si>
  <si>
    <t>Find the length of Names in col "F"</t>
  </si>
  <si>
    <t>Extract 3 characters from 2nd position from col "F"</t>
  </si>
  <si>
    <t>Extract last 4 character from  col "F"</t>
  </si>
  <si>
    <t>Extract first 3 character from  col "F"</t>
  </si>
  <si>
    <t>Today's Date</t>
  </si>
  <si>
    <t>Date with  Time?</t>
  </si>
  <si>
    <t>Extract month</t>
  </si>
  <si>
    <t>Extract year</t>
  </si>
  <si>
    <t>Start Date</t>
  </si>
  <si>
    <t xml:space="preserve">End Date </t>
  </si>
  <si>
    <t>NETWORKDAYS (excluding holidays)</t>
  </si>
  <si>
    <t>Format</t>
  </si>
  <si>
    <t>dd</t>
  </si>
  <si>
    <t>ddd</t>
  </si>
  <si>
    <t>dddd</t>
  </si>
  <si>
    <t>mm</t>
  </si>
  <si>
    <t>mmm</t>
  </si>
  <si>
    <t>mmmm</t>
  </si>
  <si>
    <t>yy</t>
  </si>
  <si>
    <t>yyyy</t>
  </si>
  <si>
    <t>mm-dd-yyyy</t>
  </si>
  <si>
    <t>dd-mmm-yyyy</t>
  </si>
  <si>
    <t>mmmm dd, yyyy</t>
  </si>
  <si>
    <t>hh:mm</t>
  </si>
  <si>
    <t>dd/mm/yy</t>
  </si>
  <si>
    <t>mm/dd/yyyy</t>
  </si>
  <si>
    <t>TEXT Function</t>
  </si>
  <si>
    <t>Ali</t>
  </si>
  <si>
    <t>Ria</t>
  </si>
  <si>
    <t>Tia</t>
  </si>
  <si>
    <t>Bill</t>
  </si>
  <si>
    <t>Kris</t>
  </si>
  <si>
    <t>Tara</t>
  </si>
  <si>
    <t>Total number of employees</t>
  </si>
  <si>
    <t>Total Salary</t>
  </si>
  <si>
    <t>Maximum Salary</t>
  </si>
  <si>
    <t>Minimum Salary</t>
  </si>
  <si>
    <t>Average Salary</t>
  </si>
  <si>
    <t>Second highest salary</t>
  </si>
  <si>
    <t>Third lowest salary</t>
  </si>
  <si>
    <t>Total Salary of Males in CHN</t>
  </si>
  <si>
    <t>Total Salary  in BLR</t>
  </si>
  <si>
    <t>Total salary of females in CHN</t>
  </si>
  <si>
    <t>Count of females</t>
  </si>
  <si>
    <t>Count of male</t>
  </si>
  <si>
    <t>Count of males in BLR</t>
  </si>
  <si>
    <t>Count of females in BLR</t>
  </si>
  <si>
    <t>Count of males in CHN</t>
  </si>
  <si>
    <t>Count of females in CHN</t>
  </si>
  <si>
    <t>Average salary of females in CHN</t>
  </si>
  <si>
    <t>Total salary of males in BLR</t>
  </si>
  <si>
    <t>Total salary of females in BLR</t>
  </si>
  <si>
    <t>Average Salary of Males in CHN</t>
  </si>
  <si>
    <t>Average salary of males in BLR</t>
  </si>
  <si>
    <t>Average salary of females in BLR</t>
  </si>
  <si>
    <t>Salary Metrics</t>
  </si>
  <si>
    <t>Headcount Metrics</t>
  </si>
  <si>
    <t>Count of emp over 40 yrs age</t>
  </si>
  <si>
    <t>Count of females under 30 yrs age</t>
  </si>
  <si>
    <t>Test 1</t>
  </si>
  <si>
    <t>Test 2</t>
  </si>
  <si>
    <t>Test 3</t>
  </si>
  <si>
    <t>Promoted?</t>
  </si>
  <si>
    <t>TEAM</t>
  </si>
  <si>
    <t>EXPENSES</t>
  </si>
  <si>
    <t>A</t>
  </si>
  <si>
    <t>B</t>
  </si>
  <si>
    <t>C</t>
  </si>
  <si>
    <t>D</t>
  </si>
  <si>
    <t>E</t>
  </si>
  <si>
    <t>Q1 Sales</t>
  </si>
  <si>
    <t>Q2 Sales</t>
  </si>
  <si>
    <t>QoQ Performance</t>
  </si>
  <si>
    <t>Jul</t>
  </si>
  <si>
    <t>Aug</t>
  </si>
  <si>
    <t>Sep</t>
  </si>
  <si>
    <t>Oct</t>
  </si>
  <si>
    <t>Nov</t>
  </si>
  <si>
    <t>Dec</t>
  </si>
  <si>
    <t>Cost</t>
  </si>
  <si>
    <t>Offline Sales</t>
  </si>
  <si>
    <t>Online Sales</t>
  </si>
  <si>
    <t>Column Chart |</t>
  </si>
  <si>
    <t>Stacked Column |</t>
  </si>
  <si>
    <t>Bar Chart |</t>
  </si>
  <si>
    <t>Stacked Bar |</t>
  </si>
  <si>
    <t>Pie Chart |</t>
  </si>
  <si>
    <t xml:space="preserve"> Donut Chart</t>
  </si>
  <si>
    <t>Line Chart |</t>
  </si>
  <si>
    <t>Area Chart</t>
  </si>
  <si>
    <t>Stacked Line |</t>
  </si>
  <si>
    <t>Stacked Area</t>
  </si>
  <si>
    <t>Scatter Plot</t>
  </si>
  <si>
    <t>Marketing Spent</t>
  </si>
  <si>
    <t>Revenue Generated</t>
  </si>
  <si>
    <t>Week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</si>
  <si>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</si>
  <si>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</si>
  <si>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</si>
  <si>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</si>
  <si>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</si>
  <si>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</si>
  <si>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</si>
  <si>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</si>
  <si>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</si>
  <si>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</si>
  <si>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</si>
  <si>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</si>
  <si>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</si>
  <si>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</si>
  <si>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</si>
  <si>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</si>
  <si>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</si>
  <si>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</si>
  <si>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</si>
  <si>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Bubble Chart</t>
  </si>
  <si>
    <t>Wk20</t>
  </si>
  <si>
    <t>Wk21</t>
  </si>
  <si>
    <t>Wk22</t>
  </si>
  <si>
    <t>Project</t>
  </si>
  <si>
    <t>Margin</t>
  </si>
  <si>
    <t>Finance</t>
  </si>
  <si>
    <t>Retail</t>
  </si>
  <si>
    <t>Insurance</t>
  </si>
  <si>
    <t>Healthcare</t>
  </si>
  <si>
    <t>E-commerce</t>
  </si>
  <si>
    <t>Banking</t>
  </si>
  <si>
    <t>Manufacturing</t>
  </si>
  <si>
    <t>Create an Email id 
1) Using function
2) Using operator</t>
  </si>
  <si>
    <t>(includes hidden values)</t>
  </si>
  <si>
    <t>(ignores hidden values)</t>
  </si>
  <si>
    <t>Function</t>
  </si>
  <si>
    <t>AVERAGE</t>
  </si>
  <si>
    <t>COUNT</t>
  </si>
  <si>
    <t>COUNTA</t>
  </si>
  <si>
    <t>MAX</t>
  </si>
  <si>
    <t>MIN</t>
  </si>
  <si>
    <t>PRODUCT</t>
  </si>
  <si>
    <t>SUM</t>
  </si>
  <si>
    <r>
      <t>Function_num</t>
    </r>
    <r>
      <rPr>
        <b/>
        <sz val="12"/>
        <color rgb="FF363636"/>
        <rFont val="Segoe UI Light"/>
        <family val="2"/>
      </rPr>
      <t xml:space="preserve"> </t>
    </r>
  </si>
  <si>
    <t>Including hidden values</t>
  </si>
  <si>
    <t>Excluding hidden values</t>
  </si>
  <si>
    <t>Count of Age</t>
  </si>
  <si>
    <t>Highest Salary</t>
  </si>
  <si>
    <t>Item</t>
  </si>
  <si>
    <t>Chocolate</t>
  </si>
  <si>
    <t>Milk</t>
  </si>
  <si>
    <t>Total Amount --&gt;</t>
  </si>
  <si>
    <t>Quarter</t>
  </si>
  <si>
    <t>Q1</t>
  </si>
  <si>
    <t>Q2</t>
  </si>
  <si>
    <t>Q3</t>
  </si>
  <si>
    <t>Q4</t>
  </si>
  <si>
    <t>Total Sales</t>
  </si>
  <si>
    <t>NAME</t>
  </si>
  <si>
    <t>SCORE</t>
  </si>
  <si>
    <t>Data formatting is an important part of any report. It makes the data presentable and look better.</t>
  </si>
  <si>
    <t>Key combination</t>
  </si>
  <si>
    <t>Action</t>
  </si>
  <si>
    <t>CTRL + A</t>
  </si>
  <si>
    <t>Select Data Range or entire sheet</t>
  </si>
  <si>
    <t>CTRL + B</t>
  </si>
  <si>
    <t>Make the text bold in selected range</t>
  </si>
  <si>
    <t>CTRL + C</t>
  </si>
  <si>
    <t>Copy the select range</t>
  </si>
  <si>
    <t>CTRL + D</t>
  </si>
  <si>
    <t>Fill down</t>
  </si>
  <si>
    <t>CTRL + E</t>
  </si>
  <si>
    <t>Flash fill</t>
  </si>
  <si>
    <t>CTRL + F</t>
  </si>
  <si>
    <t>Find</t>
  </si>
  <si>
    <t>CTRL + G</t>
  </si>
  <si>
    <t>Go to</t>
  </si>
  <si>
    <t>CTRL + H</t>
  </si>
  <si>
    <t>Find and replace</t>
  </si>
  <si>
    <t>CTRL + I</t>
  </si>
  <si>
    <t>Make the text italic in selected range</t>
  </si>
  <si>
    <t>CTRL + K</t>
  </si>
  <si>
    <t>Insert Hyperlink</t>
  </si>
  <si>
    <t>CTRL + L</t>
  </si>
  <si>
    <t>Create table</t>
  </si>
  <si>
    <t>CTRL + N</t>
  </si>
  <si>
    <t>Create new (blank) workbook</t>
  </si>
  <si>
    <t>CTRL + O</t>
  </si>
  <si>
    <t>Open</t>
  </si>
  <si>
    <t>CTRL + P</t>
  </si>
  <si>
    <t>Print</t>
  </si>
  <si>
    <t>CTRL + Q</t>
  </si>
  <si>
    <t>Open Quick Analysis tool</t>
  </si>
  <si>
    <t>CTRL + R</t>
  </si>
  <si>
    <t>Fill to the right</t>
  </si>
  <si>
    <t>CTRL + S</t>
  </si>
  <si>
    <t>Save</t>
  </si>
  <si>
    <t>CTRL + T</t>
  </si>
  <si>
    <t>CTRL + U</t>
  </si>
  <si>
    <t>Underline</t>
  </si>
  <si>
    <t>CTRL + V</t>
  </si>
  <si>
    <t>Paste</t>
  </si>
  <si>
    <t>CTRL + W</t>
  </si>
  <si>
    <t>Close active window</t>
  </si>
  <si>
    <t>CTRL + X</t>
  </si>
  <si>
    <t>Cut</t>
  </si>
  <si>
    <t>CTRL + Y</t>
  </si>
  <si>
    <t>Redo</t>
  </si>
  <si>
    <t>CTRL + Z</t>
  </si>
  <si>
    <t>Undo</t>
  </si>
  <si>
    <t>CTRL + 1</t>
  </si>
  <si>
    <t>Format Cells</t>
  </si>
  <si>
    <t>CTRL + 2</t>
  </si>
  <si>
    <t>Bold</t>
  </si>
  <si>
    <t>CTRL + 3</t>
  </si>
  <si>
    <t>Italic</t>
  </si>
  <si>
    <t>CTRL + 4</t>
  </si>
  <si>
    <t>CTRL + 5</t>
  </si>
  <si>
    <t>Strikethrough</t>
  </si>
  <si>
    <t>CTRL + 9</t>
  </si>
  <si>
    <t>Hide Row</t>
  </si>
  <si>
    <t>CTRL + 0</t>
  </si>
  <si>
    <t>Hide Column</t>
  </si>
  <si>
    <t>CTRL + Shift + =</t>
  </si>
  <si>
    <t>Insert cell or row</t>
  </si>
  <si>
    <t>CTRL + (minus)</t>
  </si>
  <si>
    <t>Delete cell or row</t>
  </si>
  <si>
    <t>CTRL + Shift + L</t>
  </si>
  <si>
    <t>Apply or remove filter</t>
  </si>
  <si>
    <t>CTRL + ALT + V</t>
  </si>
  <si>
    <t>Paste Special</t>
  </si>
  <si>
    <t>CTRL + ; (Semicolon)</t>
  </si>
  <si>
    <t>Print current system date in the cell</t>
  </si>
  <si>
    <t>CTRL + SHIFT + ; (Semicolon)</t>
  </si>
  <si>
    <t>Print current system time in the cell</t>
  </si>
  <si>
    <t>CTRL + Page up</t>
  </si>
  <si>
    <t>Go to previous sheet</t>
  </si>
  <si>
    <t>CTRL + Page down</t>
  </si>
  <si>
    <t>Go to next sheet</t>
  </si>
  <si>
    <t>Ctrl + ~</t>
  </si>
  <si>
    <t>Show/hide formula</t>
  </si>
  <si>
    <t>CTRL + Home</t>
  </si>
  <si>
    <t>Go to first cell</t>
  </si>
  <si>
    <t>CTRL + End</t>
  </si>
  <si>
    <t>Go to last cell in data range</t>
  </si>
  <si>
    <t>CTRL + SHIFT + End</t>
  </si>
  <si>
    <t>Select the range from current cell to last cell in data range</t>
  </si>
  <si>
    <t>CTRL+SPACEBAR</t>
  </si>
  <si>
    <t>Select the entire column</t>
  </si>
  <si>
    <t>ALT + H + B + A</t>
  </si>
  <si>
    <t>Apply all boarders</t>
  </si>
  <si>
    <t>ALT + H + B + N</t>
  </si>
  <si>
    <t>Remove boarders</t>
  </si>
  <si>
    <t>ALT + H + M + C</t>
  </si>
  <si>
    <t>Merge &amp; Center</t>
  </si>
  <si>
    <t>ALT + H + M + U</t>
  </si>
  <si>
    <t>Unmerge cells</t>
  </si>
  <si>
    <t>ALT + H + W</t>
  </si>
  <si>
    <t>Wrap Text</t>
  </si>
  <si>
    <t>Remove Wrap Text</t>
  </si>
  <si>
    <t>ALT + H + AL</t>
  </si>
  <si>
    <t>Align Left</t>
  </si>
  <si>
    <t>ALT + H + AR</t>
  </si>
  <si>
    <t>Align Right</t>
  </si>
  <si>
    <t>ALT + H + AC</t>
  </si>
  <si>
    <t>Align Center</t>
  </si>
  <si>
    <t>ALT + H + AT</t>
  </si>
  <si>
    <t>Top Align</t>
  </si>
  <si>
    <t>ALT + H + AM</t>
  </si>
  <si>
    <t>Middle Align</t>
  </si>
  <si>
    <t>ALT + H + AB</t>
  </si>
  <si>
    <t>Bottom Align</t>
  </si>
  <si>
    <t>ALT + H + H</t>
  </si>
  <si>
    <t>Background Colors</t>
  </si>
  <si>
    <t>ALT + H + FC</t>
  </si>
  <si>
    <t>Font Colors</t>
  </si>
  <si>
    <t>ALT + H + FP</t>
  </si>
  <si>
    <t>Format Painter</t>
  </si>
  <si>
    <t>ALT + H + L</t>
  </si>
  <si>
    <t>Conditional Formatting</t>
  </si>
  <si>
    <t>ALT + H + FF</t>
  </si>
  <si>
    <t>Font Style</t>
  </si>
  <si>
    <t>ALT + H + 0</t>
  </si>
  <si>
    <t>Increase decimal</t>
  </si>
  <si>
    <t>ALT + H + 9</t>
  </si>
  <si>
    <t>Decrease Decimal</t>
  </si>
  <si>
    <t>ALT + N + V</t>
  </si>
  <si>
    <t>Pivot Table</t>
  </si>
  <si>
    <t>ALT + N + SH</t>
  </si>
  <si>
    <t>Insert Shape</t>
  </si>
  <si>
    <t>ALT + N + M</t>
  </si>
  <si>
    <t>SmartArt</t>
  </si>
  <si>
    <t>ALT + N + W</t>
  </si>
  <si>
    <t>WordArt</t>
  </si>
  <si>
    <t>ALT + A + SS</t>
  </si>
  <si>
    <t>Sort Data</t>
  </si>
  <si>
    <t>ALT + A + SA</t>
  </si>
  <si>
    <t>Sort Ascending</t>
  </si>
  <si>
    <t>ALT + A + SD</t>
  </si>
  <si>
    <t>Sort Descending</t>
  </si>
  <si>
    <t>ALT + A + T</t>
  </si>
  <si>
    <t>Apply Filter</t>
  </si>
  <si>
    <t>ALT + A + E</t>
  </si>
  <si>
    <t>Text to Columns</t>
  </si>
  <si>
    <t>ALT + A + M</t>
  </si>
  <si>
    <t>Remove Duplicates</t>
  </si>
  <si>
    <t>SHIFT+SPACEBAR</t>
  </si>
  <si>
    <t>Select the entire row</t>
  </si>
  <si>
    <t>ALT + =</t>
  </si>
  <si>
    <t>Auto sum</t>
  </si>
  <si>
    <t>ALT+ENTER</t>
  </si>
  <si>
    <t>Start a new line in the same cell</t>
  </si>
  <si>
    <t>F2</t>
  </si>
  <si>
    <t>Edit cell</t>
  </si>
  <si>
    <t>F4</t>
  </si>
  <si>
    <t>Repeat the last action</t>
  </si>
  <si>
    <t>Product No.</t>
  </si>
  <si>
    <t>CENTRAL</t>
  </si>
  <si>
    <t>Lowest Salary</t>
  </si>
  <si>
    <t>INDEX</t>
  </si>
  <si>
    <t>MATCH</t>
  </si>
  <si>
    <t>Dual Axis Chart</t>
  </si>
  <si>
    <t>Mick</t>
  </si>
  <si>
    <t>Brown</t>
  </si>
  <si>
    <t>Jane</t>
  </si>
  <si>
    <t>Waco</t>
  </si>
  <si>
    <t>Joseph</t>
  </si>
  <si>
    <t>Holt</t>
  </si>
  <si>
    <t>Ben</t>
  </si>
  <si>
    <t>Peterman</t>
  </si>
  <si>
    <t>Thomas</t>
  </si>
  <si>
    <t>Boland</t>
  </si>
  <si>
    <t>Patrick</t>
  </si>
  <si>
    <t>Jones</t>
  </si>
  <si>
    <t>Sink</t>
  </si>
  <si>
    <t>Ritsa</t>
  </si>
  <si>
    <t>Hightower</t>
  </si>
  <si>
    <t>TECHAC</t>
  </si>
  <si>
    <t>FURNCH</t>
  </si>
  <si>
    <t>TECHPH</t>
  </si>
  <si>
    <t>TECHSH</t>
  </si>
  <si>
    <t>A10000501</t>
  </si>
  <si>
    <t>FURNTA</t>
  </si>
  <si>
    <t>STNRBI</t>
  </si>
  <si>
    <t>STNRSU</t>
  </si>
  <si>
    <t>TECHCI</t>
  </si>
  <si>
    <t>S10001717</t>
  </si>
  <si>
    <t>STNRAP</t>
  </si>
  <si>
    <t>TECHCO</t>
  </si>
  <si>
    <t>STNRKI</t>
  </si>
  <si>
    <t>T10004058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</si>
</sst>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rgb="FF363636"/>
      <name val="Segoe UI Light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7" borderId="0" xfId="0" applyNumberFormat="1" applyFill="1"/>
    <xf numFmtId="0" fontId="7" fillId="7" borderId="0" xfId="0" applyFont="1" applyFill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1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0" fillId="6" borderId="1" xfId="0" applyFill="1" applyBorder="1"/>
    <xf numFmtId="0" fontId="3" fillId="8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9" fontId="0" fillId="0" borderId="1" xfId="2" applyFont="1" applyBorder="1"/>
    <xf numFmtId="0" fontId="3" fillId="5" borderId="1" xfId="0" applyFont="1" applyFill="1" applyBorder="1" applyAlignment="1">
      <alignment horizontal="center"/>
    </xf>
    <xf numFmtId="0" fontId="0" fillId="0" borderId="0" xfId="0" applyFill="1"/>
    <xf numFmtId="43" fontId="9" fillId="0" borderId="0" xfId="1" applyFont="1" applyFill="1"/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0" xfId="1" applyNumberFormat="1" applyFont="1"/>
    <xf numFmtId="0" fontId="0" fillId="0" borderId="0" xfId="0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6" borderId="10" xfId="0" applyFill="1" applyBorder="1"/>
    <xf numFmtId="0" fontId="0" fillId="6" borderId="6" xfId="0" applyFill="1" applyBorder="1"/>
    <xf numFmtId="0" fontId="6" fillId="0" borderId="0" xfId="0" applyFont="1"/>
    <xf numFmtId="14" fontId="0" fillId="0" borderId="0" xfId="0" applyNumberFormat="1"/>
    <xf numFmtId="0" fontId="3" fillId="15" borderId="0" xfId="0" applyFont="1" applyFill="1" applyAlignment="1">
      <alignment horizontal="center" wrapText="1"/>
    </xf>
    <xf numFmtId="0" fontId="3" fillId="14" borderId="0" xfId="0" applyFont="1" applyFill="1" applyAlignment="1">
      <alignment horizontal="center" wrapText="1"/>
    </xf>
    <xf numFmtId="0" fontId="3" fillId="16" borderId="0" xfId="0" applyFont="1" applyFill="1" applyAlignment="1">
      <alignment horizontal="center" wrapText="1"/>
    </xf>
    <xf numFmtId="0" fontId="3" fillId="17" borderId="0" xfId="0" applyFont="1" applyFill="1" applyAlignment="1">
      <alignment horizontal="center" wrapText="1"/>
    </xf>
    <xf numFmtId="0" fontId="7" fillId="12" borderId="1" xfId="0" applyFont="1" applyFill="1" applyBorder="1" applyAlignment="1">
      <alignment horizontal="center" vertical="center"/>
    </xf>
    <xf numFmtId="43" fontId="7" fillId="12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164" fontId="6" fillId="0" borderId="1" xfId="1" applyNumberFormat="1" applyFont="1" applyFill="1" applyBorder="1"/>
    <xf numFmtId="0" fontId="13" fillId="0" borderId="1" xfId="0" applyFont="1" applyFill="1" applyBorder="1" applyAlignment="1"/>
    <xf numFmtId="164" fontId="13" fillId="0" borderId="1" xfId="1" applyNumberFormat="1" applyFont="1" applyFill="1" applyBorder="1"/>
    <xf numFmtId="43" fontId="14" fillId="0" borderId="1" xfId="1" applyNumberFormat="1" applyFont="1" applyFill="1" applyBorder="1" applyAlignment="1"/>
    <xf numFmtId="164" fontId="14" fillId="0" borderId="1" xfId="1" applyNumberFormat="1" applyFont="1" applyFill="1" applyBorder="1"/>
    <xf numFmtId="0" fontId="15" fillId="0" borderId="1" xfId="0" applyFont="1" applyFill="1" applyBorder="1" applyAlignment="1"/>
    <xf numFmtId="43" fontId="15" fillId="0" borderId="1" xfId="1" applyNumberFormat="1" applyFont="1" applyBorder="1"/>
    <xf numFmtId="9" fontId="0" fillId="18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6" borderId="0" xfId="0" applyFill="1"/>
    <xf numFmtId="14" fontId="6" fillId="0" borderId="0" xfId="0" applyNumberFormat="1" applyFont="1"/>
    <xf numFmtId="0" fontId="6" fillId="0" borderId="0" xfId="0" applyNumberFormat="1" applyFont="1"/>
    <xf numFmtId="0" fontId="6" fillId="0" borderId="0" xfId="0" applyFont="1" applyFill="1"/>
    <xf numFmtId="0" fontId="6" fillId="0" borderId="0" xfId="0" applyFont="1" applyAlignment="1">
      <alignment horizontal="left"/>
    </xf>
    <xf numFmtId="0" fontId="16" fillId="0" borderId="0" xfId="0" applyFont="1"/>
    <xf numFmtId="0" fontId="13" fillId="0" borderId="0" xfId="0" applyFont="1" applyFill="1"/>
    <xf numFmtId="14" fontId="12" fillId="0" borderId="0" xfId="0" applyNumberFormat="1" applyFont="1"/>
    <xf numFmtId="0" fontId="13" fillId="0" borderId="0" xfId="0" applyFont="1"/>
    <xf numFmtId="0" fontId="15" fillId="0" borderId="0" xfId="0" applyFont="1"/>
    <xf numFmtId="0" fontId="17" fillId="0" borderId="0" xfId="0" applyFont="1" applyFill="1"/>
    <xf numFmtId="0" fontId="11" fillId="0" borderId="0" xfId="0" applyFont="1" applyFill="1"/>
    <xf numFmtId="0" fontId="3" fillId="0" borderId="1" xfId="0" applyFont="1" applyBorder="1"/>
    <xf numFmtId="22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12" borderId="6" xfId="0" applyFill="1" applyBorder="1"/>
    <xf numFmtId="0" fontId="0" fillId="12" borderId="12" xfId="0" applyFill="1" applyBorder="1"/>
    <xf numFmtId="0" fontId="0" fillId="19" borderId="13" xfId="0" applyFill="1" applyBorder="1"/>
    <xf numFmtId="0" fontId="0" fillId="19" borderId="1" xfId="0" applyFill="1" applyBorder="1"/>
    <xf numFmtId="0" fontId="0" fillId="7" borderId="13" xfId="0" applyFill="1" applyBorder="1"/>
    <xf numFmtId="0" fontId="0" fillId="12" borderId="1" xfId="0" applyFill="1" applyBorder="1"/>
    <xf numFmtId="0" fontId="18" fillId="22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/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/>
    <xf numFmtId="0" fontId="7" fillId="0" borderId="0" xfId="0" applyFont="1"/>
    <xf numFmtId="9" fontId="6" fillId="0" borderId="2" xfId="0" applyNumberFormat="1" applyFont="1" applyBorder="1"/>
    <xf numFmtId="0" fontId="19" fillId="0" borderId="1" xfId="0" applyFont="1" applyFill="1" applyBorder="1"/>
    <xf numFmtId="0" fontId="20" fillId="0" borderId="1" xfId="0" applyFont="1" applyBorder="1"/>
    <xf numFmtId="164" fontId="0" fillId="0" borderId="0" xfId="0" applyNumberFormat="1"/>
    <xf numFmtId="0" fontId="3" fillId="0" borderId="2" xfId="0" applyFont="1" applyBorder="1"/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3" fillId="23" borderId="1" xfId="0" applyFont="1" applyFill="1" applyBorder="1"/>
    <xf numFmtId="1" fontId="0" fillId="0" borderId="2" xfId="0" applyNumberFormat="1" applyBorder="1"/>
    <xf numFmtId="0" fontId="22" fillId="23" borderId="2" xfId="0" applyFont="1" applyFill="1" applyBorder="1"/>
    <xf numFmtId="0" fontId="3" fillId="2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0" fontId="0" fillId="20" borderId="2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14" fontId="7" fillId="0" borderId="0" xfId="0" applyNumberFormat="1" applyFont="1"/>
    <xf numFmtId="0" fontId="0" fillId="0" borderId="1" xfId="0" applyNumberFormat="1" applyBorder="1"/>
    <xf numFmtId="164" fontId="0" fillId="6" borderId="5" xfId="0" applyNumberFormat="1" applyFill="1" applyBorder="1"/>
    <xf numFmtId="164" fontId="0" fillId="6" borderId="1" xfId="0" applyNumberFormat="1" applyFill="1" applyBorder="1"/>
    <xf numFmtId="164" fontId="24" fillId="0" borderId="1" xfId="1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10" fillId="10" borderId="0" xfId="0" applyFont="1" applyFill="1" applyAlignment="1">
      <alignment horizontal="center" vertical="center"/>
    </xf>
    <xf numFmtId="0" fontId="3" fillId="18" borderId="11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20" borderId="3" xfId="0" applyFont="1" applyFill="1" applyBorder="1" applyAlignment="1">
      <alignment horizontal="center"/>
    </xf>
    <xf numFmtId="0" fontId="8" fillId="20" borderId="4" xfId="0" applyFont="1" applyFill="1" applyBorder="1" applyAlignment="1">
      <alignment horizontal="center"/>
    </xf>
    <xf numFmtId="0" fontId="8" fillId="21" borderId="3" xfId="0" applyFont="1" applyFill="1" applyBorder="1" applyAlignment="1">
      <alignment horizontal="center"/>
    </xf>
    <xf numFmtId="0" fontId="8" fillId="21" borderId="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00"/>
      <color rgb="FF009999"/>
      <color rgb="FF0080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'Charts-1'!$L$3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0000"/>
            </a:solidFill>
          </c:spPr>
          <c:dPt>
            <c:idx val="0"/>
            <c:bubble3D val="0"/>
            <c:spPr>
              <a:solidFill>
                <a:srgbClr val="99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84-4123-9472-C3B8130BF1D9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84-4123-9472-C3B8130BF1D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84-4123-9472-C3B8130BF1D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84-4123-9472-C3B8130BF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'Charts-1'!$K$4:$K$7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'Charts-1'!$L$4:$L$7</c:f>
              <c:numCache>
                <c:formatCode>General</c:formatCode>
                <c:ptCount val="4"/>
                <c:pt idx="0">
                  <c:v>1909</c:v>
                </c:pt>
                <c:pt idx="1">
                  <c:v>4527</c:v>
                </c:pt>
                <c:pt idx="2">
                  <c:v>4104</c:v>
                </c:pt>
                <c:pt idx="3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4-4123-9472-C3B8130B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4'!$C$3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'Charts 4'!$B$4:$B$10</c:f>
              <c:strCache>
                <c:ptCount val="7"/>
                <c:pt idx="0">
                  <c:v>Finance</c:v>
                </c:pt>
                <c:pt idx="1">
                  <c:v>Retail</c:v>
                </c:pt>
                <c:pt idx="2">
                  <c:v>Insurance</c:v>
                </c:pt>
                <c:pt idx="3">
                  <c:v>Healthcare</c:v>
                </c:pt>
                <c:pt idx="4">
                  <c:v>E-commerce</c:v>
                </c:pt>
                <c:pt idx="5">
                  <c:v>Banking</c:v>
                </c:pt>
                <c:pt idx="6">
                  <c:v>Manufacturing</c:v>
                </c:pt>
              </c:strCache>
            </c:strRef>
          </c:cat>
          <c:val>
            <c:numRef>
              <c:f>'Charts 4'!$C$4:$C$10</c:f>
              <c:numCache>
                <c:formatCode>General</c:formatCode>
                <c:ptCount val="7"/>
                <c:pt idx="0">
                  <c:v>1793</c:v>
                </c:pt>
                <c:pt idx="1">
                  <c:v>3168</c:v>
                </c:pt>
                <c:pt idx="2">
                  <c:v>4278</c:v>
                </c:pt>
                <c:pt idx="3">
                  <c:v>1582</c:v>
                </c:pt>
                <c:pt idx="4">
                  <c:v>2094</c:v>
                </c:pt>
                <c:pt idx="5">
                  <c:v>1619</c:v>
                </c:pt>
                <c:pt idx="6">
                  <c:v>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8-4A33-8F7E-77234F7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1377439"/>
        <c:axId val="491370783"/>
      </c:barChart>
      <c:lineChart>
        <c:grouping val="standard"/>
        <c:varyColors val="0"/>
        <c:ser>
          <c:idx val="1"/>
          <c:order val="1"/>
          <c:tx>
            <c:strRef>
              <c:f>'Charts 4'!$D$3</c:f>
              <c:strCache>
                <c:ptCount val="1"/>
                <c:pt idx="0">
                  <c:v>Margin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 4'!$B$4:$B$10</c:f>
              <c:strCache>
                <c:ptCount val="7"/>
                <c:pt idx="0">
                  <c:v>Finance</c:v>
                </c:pt>
                <c:pt idx="1">
                  <c:v>Retail</c:v>
                </c:pt>
                <c:pt idx="2">
                  <c:v>Insurance</c:v>
                </c:pt>
                <c:pt idx="3">
                  <c:v>Healthcare</c:v>
                </c:pt>
                <c:pt idx="4">
                  <c:v>E-commerce</c:v>
                </c:pt>
                <c:pt idx="5">
                  <c:v>Banking</c:v>
                </c:pt>
                <c:pt idx="6">
                  <c:v>Manufacturing</c:v>
                </c:pt>
              </c:strCache>
            </c:strRef>
          </c:cat>
          <c:val>
            <c:numRef>
              <c:f>'Charts 4'!$D$4:$D$10</c:f>
              <c:numCache>
                <c:formatCode>0%</c:formatCode>
                <c:ptCount val="7"/>
                <c:pt idx="0">
                  <c:v>0.2</c:v>
                </c:pt>
                <c:pt idx="1">
                  <c:v>0.18</c:v>
                </c:pt>
                <c:pt idx="2">
                  <c:v>0.42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8-4A33-8F7E-77234F7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76143"/>
        <c:axId val="680576975"/>
      </c:lineChart>
      <c:catAx>
        <c:axId val="4913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0783"/>
        <c:crosses val="autoZero"/>
        <c:auto val="1"/>
        <c:lblAlgn val="ctr"/>
        <c:lblOffset val="100"/>
        <c:noMultiLvlLbl val="0"/>
      </c:catAx>
      <c:valAx>
        <c:axId val="491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7439"/>
        <c:crosses val="autoZero"/>
        <c:crossBetween val="between"/>
      </c:valAx>
      <c:valAx>
        <c:axId val="6805769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76143"/>
        <c:crosses val="max"/>
        <c:crossBetween val="between"/>
      </c:valAx>
      <c:catAx>
        <c:axId val="68057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57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'Charts-1'!$C$3</c:f>
              <c:strCache>
                <c:ptCount val="1"/>
                <c:pt idx="0">
                  <c:v>Offline Sales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'Charts-1'!$B$4:$B$8</c:f>
              <c:strCache>
                <c:ptCount val="5"/>
                <c:pt idx="0">
                  <c:v>Roger</c:v>
                </c:pt>
                <c:pt idx="1">
                  <c:v>David</c:v>
                </c:pt>
                <c:pt idx="2">
                  <c:v>Cristina</c:v>
                </c:pt>
                <c:pt idx="3">
                  <c:v>Elizabeth</c:v>
                </c:pt>
                <c:pt idx="4">
                  <c:v>Ricardo</c:v>
                </c:pt>
              </c:strCache>
            </c:strRef>
          </c:cat>
          <c:val>
            <c:numRef>
              <c:f>'Charts-1'!$C$4:$C$8</c:f>
              <c:numCache>
                <c:formatCode>General</c:formatCode>
                <c:ptCount val="5"/>
                <c:pt idx="0">
                  <c:v>102</c:v>
                </c:pt>
                <c:pt idx="1">
                  <c:v>75</c:v>
                </c:pt>
                <c:pt idx="2">
                  <c:v>180</c:v>
                </c:pt>
                <c:pt idx="3">
                  <c:v>247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1-468F-A37C-46054904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2561472"/>
        <c:axId val="1102574368"/>
      </c:barChart>
      <c:catAx>
        <c:axId val="11025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4368"/>
        <c:crosses val="autoZero"/>
        <c:auto val="1"/>
        <c:lblAlgn val="ctr"/>
        <c:lblOffset val="100"/>
        <c:noMultiLvlLbl val="0"/>
      </c:catAx>
      <c:valAx>
        <c:axId val="11025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61472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'Charts-1'!$C$14</c:f>
              <c:strCache>
                <c:ptCount val="1"/>
                <c:pt idx="0">
                  <c:v>Offline 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'Charts-1'!$B$15:$B$19</c:f>
              <c:strCache>
                <c:ptCount val="5"/>
                <c:pt idx="0">
                  <c:v>Roger</c:v>
                </c:pt>
                <c:pt idx="1">
                  <c:v>David</c:v>
                </c:pt>
                <c:pt idx="2">
                  <c:v>Cristina</c:v>
                </c:pt>
                <c:pt idx="3">
                  <c:v>Elizabeth</c:v>
                </c:pt>
                <c:pt idx="4">
                  <c:v>Ricardo</c:v>
                </c:pt>
              </c:strCache>
            </c:strRef>
          </c:cat>
          <c:val>
            <c:numRef>
              <c:f>'Charts-1'!$C$15:$C$19</c:f>
              <c:numCache>
                <c:formatCode>General</c:formatCode>
                <c:ptCount val="5"/>
                <c:pt idx="0">
                  <c:v>102</c:v>
                </c:pt>
                <c:pt idx="1">
                  <c:v>75</c:v>
                </c:pt>
                <c:pt idx="2">
                  <c:v>180</c:v>
                </c:pt>
                <c:pt idx="3">
                  <c:v>247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5-44BD-8A88-4A715045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24951952"/>
        <c:axId val="1324952368"/>
      </c:barChart>
      <c:lineChart>
        <c:grouping val="standard"/>
        <c:varyColors val="0"/>
        <c:ser>
          <c:idx val="1"/>
          <c:order val="1"/>
          <c:tx>
            <c:strRef>
              <c:f>'Charts-1'!$D$14</c:f>
              <c:strCache>
                <c:ptCount val="1"/>
                <c:pt idx="0">
                  <c:v>Online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'Charts-1'!$B$15:$B$19</c:f>
              <c:strCache>
                <c:ptCount val="5"/>
                <c:pt idx="0">
                  <c:v>Roger</c:v>
                </c:pt>
                <c:pt idx="1">
                  <c:v>David</c:v>
                </c:pt>
                <c:pt idx="2">
                  <c:v>Cristina</c:v>
                </c:pt>
                <c:pt idx="3">
                  <c:v>Elizabeth</c:v>
                </c:pt>
                <c:pt idx="4">
                  <c:v>Ricardo</c:v>
                </c:pt>
              </c:strCache>
            </c:strRef>
          </c:cat>
          <c:val>
            <c:numRef>
              <c:f>'Charts-1'!$D$15:$D$19</c:f>
              <c:numCache>
                <c:formatCode>General</c:formatCode>
                <c:ptCount val="5"/>
                <c:pt idx="0">
                  <c:v>285</c:v>
                </c:pt>
                <c:pt idx="1">
                  <c:v>216</c:v>
                </c:pt>
                <c:pt idx="2">
                  <c:v>179</c:v>
                </c:pt>
                <c:pt idx="3">
                  <c:v>156</c:v>
                </c:pt>
                <c:pt idx="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5-44BD-8A88-4A715045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246864"/>
        <c:axId val="1321248112"/>
      </c:lineChart>
      <c:catAx>
        <c:axId val="13249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52368"/>
        <c:crosses val="autoZero"/>
        <c:auto val="1"/>
        <c:lblAlgn val="ctr"/>
        <c:lblOffset val="100"/>
        <c:noMultiLvlLbl val="0"/>
      </c:catAx>
      <c:valAx>
        <c:axId val="13249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51952"/>
        <c:crosses val="autoZero"/>
        <c:crossBetween val="between"/>
      </c:valAx>
      <c:valAx>
        <c:axId val="132124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46864"/>
        <c:crosses val="max"/>
        <c:crossBetween val="between"/>
      </c:valAx>
      <c:catAx>
        <c:axId val="132124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124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'Charts-1'!$L$3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9-42E9-ADA3-511DB630A91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9-42E9-ADA3-511DB630A91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89-42E9-ADA3-511DB630A918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89-42E9-ADA3-511DB630A9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'Charts-1'!$K$4:$K$7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'Charts-1'!$L$4:$L$7</c:f>
              <c:numCache>
                <c:formatCode>General</c:formatCode>
                <c:ptCount val="4"/>
                <c:pt idx="0">
                  <c:v>1909</c:v>
                </c:pt>
                <c:pt idx="1">
                  <c:v>4527</c:v>
                </c:pt>
                <c:pt idx="2">
                  <c:v>4104</c:v>
                </c:pt>
                <c:pt idx="3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9-42E9-ADA3-511DB630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2'!$C$3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2'!$C$4:$C$15</c:f>
              <c:numCache>
                <c:formatCode>General</c:formatCode>
                <c:ptCount val="12"/>
                <c:pt idx="0">
                  <c:v>342</c:v>
                </c:pt>
                <c:pt idx="1">
                  <c:v>413</c:v>
                </c:pt>
                <c:pt idx="2">
                  <c:v>344</c:v>
                </c:pt>
                <c:pt idx="3">
                  <c:v>349</c:v>
                </c:pt>
                <c:pt idx="4">
                  <c:v>399</c:v>
                </c:pt>
                <c:pt idx="5">
                  <c:v>338</c:v>
                </c:pt>
                <c:pt idx="6">
                  <c:v>413</c:v>
                </c:pt>
                <c:pt idx="7">
                  <c:v>499</c:v>
                </c:pt>
                <c:pt idx="8">
                  <c:v>438</c:v>
                </c:pt>
                <c:pt idx="9">
                  <c:v>115</c:v>
                </c:pt>
                <c:pt idx="10">
                  <c:v>486</c:v>
                </c:pt>
                <c:pt idx="11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D-498B-8CB8-15894A2948C6}"/>
            </c:ext>
          </c:extLst>
        </c:ser>
        <c:ser>
          <c:idx val="1"/>
          <c:order val="1"/>
          <c:tx>
            <c:strRef>
              <c:f>'Charts 2'!$D$3</c:f>
              <c:strCache>
                <c:ptCount val="1"/>
                <c:pt idx="0">
                  <c:v>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2'!$D$4:$D$15</c:f>
              <c:numCache>
                <c:formatCode>General</c:formatCode>
                <c:ptCount val="12"/>
                <c:pt idx="0">
                  <c:v>73</c:v>
                </c:pt>
                <c:pt idx="1">
                  <c:v>111</c:v>
                </c:pt>
                <c:pt idx="2">
                  <c:v>119</c:v>
                </c:pt>
                <c:pt idx="3">
                  <c:v>81</c:v>
                </c:pt>
                <c:pt idx="4">
                  <c:v>56</c:v>
                </c:pt>
                <c:pt idx="5">
                  <c:v>132</c:v>
                </c:pt>
                <c:pt idx="6">
                  <c:v>105</c:v>
                </c:pt>
                <c:pt idx="7">
                  <c:v>108</c:v>
                </c:pt>
                <c:pt idx="8">
                  <c:v>196</c:v>
                </c:pt>
                <c:pt idx="9">
                  <c:v>114</c:v>
                </c:pt>
                <c:pt idx="10">
                  <c:v>109</c:v>
                </c:pt>
                <c:pt idx="1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D-498B-8CB8-15894A29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532336"/>
        <c:axId val="1453516112"/>
      </c:lineChart>
      <c:catAx>
        <c:axId val="14535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16112"/>
        <c:crosses val="autoZero"/>
        <c:auto val="1"/>
        <c:lblAlgn val="ctr"/>
        <c:lblOffset val="100"/>
        <c:noMultiLvlLbl val="0"/>
      </c:catAx>
      <c:valAx>
        <c:axId val="14535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'Charts 2'!$D$3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2'!$D$4:$D$15</c:f>
              <c:numCache>
                <c:formatCode>General</c:formatCode>
                <c:ptCount val="12"/>
                <c:pt idx="0">
                  <c:v>73</c:v>
                </c:pt>
                <c:pt idx="1">
                  <c:v>111</c:v>
                </c:pt>
                <c:pt idx="2">
                  <c:v>119</c:v>
                </c:pt>
                <c:pt idx="3">
                  <c:v>81</c:v>
                </c:pt>
                <c:pt idx="4">
                  <c:v>56</c:v>
                </c:pt>
                <c:pt idx="5">
                  <c:v>132</c:v>
                </c:pt>
                <c:pt idx="6">
                  <c:v>105</c:v>
                </c:pt>
                <c:pt idx="7">
                  <c:v>108</c:v>
                </c:pt>
                <c:pt idx="8">
                  <c:v>196</c:v>
                </c:pt>
                <c:pt idx="9">
                  <c:v>114</c:v>
                </c:pt>
                <c:pt idx="10">
                  <c:v>109</c:v>
                </c:pt>
                <c:pt idx="1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B-4B4B-A43E-19CC5335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27728"/>
        <c:axId val="1321242704"/>
      </c:areaChart>
      <c:lineChart>
        <c:grouping val="stacked"/>
        <c:varyColors val="0"/>
        <c:ser>
          <c:idx val="0"/>
          <c:order val="0"/>
          <c:tx>
            <c:strRef>
              <c:f>'Charts 2'!$C$3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2'!$C$4:$C$15</c:f>
              <c:numCache>
                <c:formatCode>General</c:formatCode>
                <c:ptCount val="12"/>
                <c:pt idx="0">
                  <c:v>342</c:v>
                </c:pt>
                <c:pt idx="1">
                  <c:v>413</c:v>
                </c:pt>
                <c:pt idx="2">
                  <c:v>344</c:v>
                </c:pt>
                <c:pt idx="3">
                  <c:v>349</c:v>
                </c:pt>
                <c:pt idx="4">
                  <c:v>399</c:v>
                </c:pt>
                <c:pt idx="5">
                  <c:v>338</c:v>
                </c:pt>
                <c:pt idx="6">
                  <c:v>413</c:v>
                </c:pt>
                <c:pt idx="7">
                  <c:v>499</c:v>
                </c:pt>
                <c:pt idx="8">
                  <c:v>438</c:v>
                </c:pt>
                <c:pt idx="9">
                  <c:v>115</c:v>
                </c:pt>
                <c:pt idx="10">
                  <c:v>486</c:v>
                </c:pt>
                <c:pt idx="11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B-4B4B-A43E-19CC5335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72688"/>
        <c:axId val="1453572272"/>
      </c:lineChart>
      <c:catAx>
        <c:axId val="132122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42704"/>
        <c:crosses val="autoZero"/>
        <c:auto val="1"/>
        <c:lblAlgn val="ctr"/>
        <c:lblOffset val="100"/>
        <c:noMultiLvlLbl val="0"/>
      </c:catAx>
      <c:valAx>
        <c:axId val="13212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27728"/>
        <c:crosses val="autoZero"/>
        <c:crossBetween val="between"/>
      </c:valAx>
      <c:valAx>
        <c:axId val="1453572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72688"/>
        <c:crosses val="max"/>
        <c:crossBetween val="between"/>
      </c:valAx>
      <c:catAx>
        <c:axId val="145357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7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'Charts 2'!$C$3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2'!$C$4:$C$15</c:f>
              <c:numCache>
                <c:formatCode>General</c:formatCode>
                <c:ptCount val="12"/>
                <c:pt idx="0">
                  <c:v>342</c:v>
                </c:pt>
                <c:pt idx="1">
                  <c:v>413</c:v>
                </c:pt>
                <c:pt idx="2">
                  <c:v>344</c:v>
                </c:pt>
                <c:pt idx="3">
                  <c:v>349</c:v>
                </c:pt>
                <c:pt idx="4">
                  <c:v>399</c:v>
                </c:pt>
                <c:pt idx="5">
                  <c:v>338</c:v>
                </c:pt>
                <c:pt idx="6">
                  <c:v>413</c:v>
                </c:pt>
                <c:pt idx="7">
                  <c:v>499</c:v>
                </c:pt>
                <c:pt idx="8">
                  <c:v>438</c:v>
                </c:pt>
                <c:pt idx="9">
                  <c:v>115</c:v>
                </c:pt>
                <c:pt idx="10">
                  <c:v>486</c:v>
                </c:pt>
                <c:pt idx="1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E-4D49-9E76-4CECDDE25FE3}"/>
            </c:ext>
          </c:extLst>
        </c:ser>
        <c:ser>
          <c:idx val="1"/>
          <c:order val="1"/>
          <c:tx>
            <c:strRef>
              <c:f>'Charts 2'!$D$3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2'!$D$4:$D$15</c:f>
              <c:numCache>
                <c:formatCode>General</c:formatCode>
                <c:ptCount val="12"/>
                <c:pt idx="0">
                  <c:v>73</c:v>
                </c:pt>
                <c:pt idx="1">
                  <c:v>111</c:v>
                </c:pt>
                <c:pt idx="2">
                  <c:v>119</c:v>
                </c:pt>
                <c:pt idx="3">
                  <c:v>81</c:v>
                </c:pt>
                <c:pt idx="4">
                  <c:v>56</c:v>
                </c:pt>
                <c:pt idx="5">
                  <c:v>132</c:v>
                </c:pt>
                <c:pt idx="6">
                  <c:v>105</c:v>
                </c:pt>
                <c:pt idx="7">
                  <c:v>108</c:v>
                </c:pt>
                <c:pt idx="8">
                  <c:v>196</c:v>
                </c:pt>
                <c:pt idx="9">
                  <c:v>114</c:v>
                </c:pt>
                <c:pt idx="10">
                  <c:v>109</c:v>
                </c:pt>
                <c:pt idx="1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E-4D49-9E76-4CECDDE2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42320"/>
        <c:axId val="1453553136"/>
      </c:areaChart>
      <c:catAx>
        <c:axId val="145354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3136"/>
        <c:crosses val="autoZero"/>
        <c:auto val="1"/>
        <c:lblAlgn val="ctr"/>
        <c:lblOffset val="100"/>
        <c:noMultiLvlLbl val="0"/>
      </c:catAx>
      <c:valAx>
        <c:axId val="1453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3'!$C$3</c:f>
              <c:strCache>
                <c:ptCount val="1"/>
                <c:pt idx="0">
                  <c:v>Marketing Spent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'Charts 3'!$B$4:$B$25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</c:strCache>
            </c:strRef>
          </c:xVal>
          <c:yVal>
            <c:numRef>
              <c:f>'Charts 3'!$C$4:$C$25</c:f>
              <c:numCache>
                <c:formatCode>General</c:formatCode>
                <c:ptCount val="22"/>
                <c:pt idx="0">
                  <c:v>189</c:v>
                </c:pt>
                <c:pt idx="1">
                  <c:v>434</c:v>
                </c:pt>
                <c:pt idx="2">
                  <c:v>193</c:v>
                </c:pt>
                <c:pt idx="3">
                  <c:v>118</c:v>
                </c:pt>
                <c:pt idx="4">
                  <c:v>325</c:v>
                </c:pt>
                <c:pt idx="5">
                  <c:v>349</c:v>
                </c:pt>
                <c:pt idx="6">
                  <c:v>203</c:v>
                </c:pt>
                <c:pt idx="7">
                  <c:v>382</c:v>
                </c:pt>
                <c:pt idx="8">
                  <c:v>495</c:v>
                </c:pt>
                <c:pt idx="9">
                  <c:v>142</c:v>
                </c:pt>
                <c:pt idx="10">
                  <c:v>101</c:v>
                </c:pt>
                <c:pt idx="11">
                  <c:v>401</c:v>
                </c:pt>
                <c:pt idx="12">
                  <c:v>360</c:v>
                </c:pt>
                <c:pt idx="13">
                  <c:v>80</c:v>
                </c:pt>
                <c:pt idx="14">
                  <c:v>175</c:v>
                </c:pt>
                <c:pt idx="15">
                  <c:v>321</c:v>
                </c:pt>
                <c:pt idx="16">
                  <c:v>472</c:v>
                </c:pt>
                <c:pt idx="17">
                  <c:v>149</c:v>
                </c:pt>
                <c:pt idx="18">
                  <c:v>50</c:v>
                </c:pt>
                <c:pt idx="19">
                  <c:v>357</c:v>
                </c:pt>
                <c:pt idx="20">
                  <c:v>262</c:v>
                </c:pt>
                <c:pt idx="21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5-49F0-A6D6-C6C293D98B37}"/>
            </c:ext>
          </c:extLst>
        </c:ser>
        <c:ser>
          <c:idx val="1"/>
          <c:order val="1"/>
          <c:tx>
            <c:strRef>
              <c:f>'Charts 3'!$D$3</c:f>
              <c:strCache>
                <c:ptCount val="1"/>
                <c:pt idx="0">
                  <c:v>Revenue Generated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'Charts 3'!$B$4:$B$25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</c:strCache>
            </c:strRef>
          </c:xVal>
          <c:yVal>
            <c:numRef>
              <c:f>'Charts 3'!$D$4:$D$25</c:f>
              <c:numCache>
                <c:formatCode>General</c:formatCode>
                <c:ptCount val="22"/>
                <c:pt idx="0">
                  <c:v>1736</c:v>
                </c:pt>
                <c:pt idx="1">
                  <c:v>1984</c:v>
                </c:pt>
                <c:pt idx="2">
                  <c:v>1796</c:v>
                </c:pt>
                <c:pt idx="3">
                  <c:v>1859</c:v>
                </c:pt>
                <c:pt idx="4">
                  <c:v>1761</c:v>
                </c:pt>
                <c:pt idx="5">
                  <c:v>1590</c:v>
                </c:pt>
                <c:pt idx="6">
                  <c:v>1159</c:v>
                </c:pt>
                <c:pt idx="7">
                  <c:v>1427</c:v>
                </c:pt>
                <c:pt idx="8">
                  <c:v>1655</c:v>
                </c:pt>
                <c:pt idx="9">
                  <c:v>1636</c:v>
                </c:pt>
                <c:pt idx="10">
                  <c:v>1233</c:v>
                </c:pt>
                <c:pt idx="11">
                  <c:v>1630</c:v>
                </c:pt>
                <c:pt idx="12">
                  <c:v>1391</c:v>
                </c:pt>
                <c:pt idx="13">
                  <c:v>1046</c:v>
                </c:pt>
                <c:pt idx="14">
                  <c:v>1789</c:v>
                </c:pt>
                <c:pt idx="15">
                  <c:v>1635</c:v>
                </c:pt>
                <c:pt idx="16">
                  <c:v>1344</c:v>
                </c:pt>
                <c:pt idx="17">
                  <c:v>1292</c:v>
                </c:pt>
                <c:pt idx="18">
                  <c:v>1384</c:v>
                </c:pt>
                <c:pt idx="19">
                  <c:v>1896</c:v>
                </c:pt>
                <c:pt idx="20">
                  <c:v>1359</c:v>
                </c:pt>
                <c:pt idx="21">
                  <c:v>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5-49F0-A6D6-C6C293D9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89871"/>
        <c:axId val="680593199"/>
      </c:scatterChart>
      <c:valAx>
        <c:axId val="68058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3199"/>
        <c:crosses val="autoZero"/>
        <c:crossBetween val="midCat"/>
      </c:valAx>
      <c:valAx>
        <c:axId val="6805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89871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'Charts 3'!$C$3</c:f>
              <c:strCache>
                <c:ptCount val="1"/>
                <c:pt idx="0">
                  <c:v>Marketing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'Charts 3'!$B$4:$B$25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</c:strCache>
            </c:strRef>
          </c:xVal>
          <c:yVal>
            <c:numRef>
              <c:f>'Charts 3'!$C$4:$C$25</c:f>
              <c:numCache>
                <c:formatCode>General</c:formatCode>
                <c:ptCount val="22"/>
                <c:pt idx="0">
                  <c:v>189</c:v>
                </c:pt>
                <c:pt idx="1">
                  <c:v>434</c:v>
                </c:pt>
                <c:pt idx="2">
                  <c:v>193</c:v>
                </c:pt>
                <c:pt idx="3">
                  <c:v>118</c:v>
                </c:pt>
                <c:pt idx="4">
                  <c:v>325</c:v>
                </c:pt>
                <c:pt idx="5">
                  <c:v>349</c:v>
                </c:pt>
                <c:pt idx="6">
                  <c:v>203</c:v>
                </c:pt>
                <c:pt idx="7">
                  <c:v>382</c:v>
                </c:pt>
                <c:pt idx="8">
                  <c:v>495</c:v>
                </c:pt>
                <c:pt idx="9">
                  <c:v>142</c:v>
                </c:pt>
                <c:pt idx="10">
                  <c:v>101</c:v>
                </c:pt>
                <c:pt idx="11">
                  <c:v>401</c:v>
                </c:pt>
                <c:pt idx="12">
                  <c:v>360</c:v>
                </c:pt>
                <c:pt idx="13">
                  <c:v>80</c:v>
                </c:pt>
                <c:pt idx="14">
                  <c:v>175</c:v>
                </c:pt>
                <c:pt idx="15">
                  <c:v>321</c:v>
                </c:pt>
                <c:pt idx="16">
                  <c:v>472</c:v>
                </c:pt>
                <c:pt idx="17">
                  <c:v>149</c:v>
                </c:pt>
                <c:pt idx="18">
                  <c:v>50</c:v>
                </c:pt>
                <c:pt idx="19">
                  <c:v>357</c:v>
                </c:pt>
                <c:pt idx="20">
                  <c:v>262</c:v>
                </c:pt>
                <c:pt idx="21">
                  <c:v>280</c:v>
                </c:pt>
              </c:numCache>
            </c:numRef>
          </c:yVal>
          <c:bubbleSize>
            <c:numRef>
              <c:f>'Charts 3'!$D$4:$D$25</c:f>
              <c:numCache>
                <c:formatCode>General</c:formatCode>
                <c:ptCount val="22"/>
                <c:pt idx="0">
                  <c:v>1736</c:v>
                </c:pt>
                <c:pt idx="1">
                  <c:v>1984</c:v>
                </c:pt>
                <c:pt idx="2">
                  <c:v>1796</c:v>
                </c:pt>
                <c:pt idx="3">
                  <c:v>1859</c:v>
                </c:pt>
                <c:pt idx="4">
                  <c:v>1761</c:v>
                </c:pt>
                <c:pt idx="5">
                  <c:v>1590</c:v>
                </c:pt>
                <c:pt idx="6">
                  <c:v>1159</c:v>
                </c:pt>
                <c:pt idx="7">
                  <c:v>1427</c:v>
                </c:pt>
                <c:pt idx="8">
                  <c:v>1655</c:v>
                </c:pt>
                <c:pt idx="9">
                  <c:v>1636</c:v>
                </c:pt>
                <c:pt idx="10">
                  <c:v>1233</c:v>
                </c:pt>
                <c:pt idx="11">
                  <c:v>1630</c:v>
                </c:pt>
                <c:pt idx="12">
                  <c:v>1391</c:v>
                </c:pt>
                <c:pt idx="13">
                  <c:v>1046</c:v>
                </c:pt>
                <c:pt idx="14">
                  <c:v>1789</c:v>
                </c:pt>
                <c:pt idx="15">
                  <c:v>1635</c:v>
                </c:pt>
                <c:pt idx="16">
                  <c:v>1344</c:v>
                </c:pt>
                <c:pt idx="17">
                  <c:v>1292</c:v>
                </c:pt>
                <c:pt idx="18">
                  <c:v>1384</c:v>
                </c:pt>
                <c:pt idx="19">
                  <c:v>1896</c:v>
                </c:pt>
                <c:pt idx="20">
                  <c:v>1359</c:v>
                </c:pt>
                <c:pt idx="21">
                  <c:v>1138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974B-439F-98F7-15B1E4F784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88619343"/>
        <c:axId val="488624335"/>
      </c:bubbleChart>
      <c:valAx>
        <c:axId val="4886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24335"/>
        <c:crosses val="autoZero"/>
        <c:crossBetween val="midCat"/>
      </c:valAx>
      <c:valAx>
        <c:axId val="4886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19343"/>
        <c:crosses val="autoZero"/>
        <c:crossBetween val="midCat"/>
      </c:valAx>
      <c:spPr>
        <a:solidFill>
          <a:schemeClr val="tx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hyperlink" Target="#'Freezing &amp; Splitting Panes'!A1"/><Relationship Id="rId7" Type="http://schemas.openxmlformats.org/officeDocument/2006/relationships/hyperlink" Target="#'Highlight Duplicate Values'!A1"/><Relationship Id="rId2" Type="http://schemas.openxmlformats.org/officeDocument/2006/relationships/hyperlink" Target="#Hyperlink!A1"/><Relationship Id="rId1" Type="http://schemas.openxmlformats.org/officeDocument/2006/relationships/hyperlink" Target="#'Data Formatting'!A1"/><Relationship Id="rId6" Type="http://schemas.openxmlformats.org/officeDocument/2006/relationships/hyperlink" Target="#'Text to Columns'!A1"/><Relationship Id="rId5" Type="http://schemas.openxmlformats.org/officeDocument/2006/relationships/hyperlink" Target="#'Sorting and Filtering'!A1"/><Relationship Id="rId4" Type="http://schemas.openxmlformats.org/officeDocument/2006/relationships/hyperlink" Target="#'Remove Duplicates'!A1"/></Relationships>
</file>

<file path=xl/diagrams/_rels/data2.xml.rels><?xml version="1.0" encoding="UTF-8" standalone="yes"?>
<Relationships xmlns="http://schemas.openxmlformats.org/package/2006/relationships"><Relationship Id="rId3" Type="http://schemas.openxmlformats.org/officeDocument/2006/relationships/hyperlink" Target="#'Cell Reference'!A1"/><Relationship Id="rId7" Type="http://schemas.openxmlformats.org/officeDocument/2006/relationships/hyperlink" Target="#'Maths &amp; Stats Functions'!A1"/><Relationship Id="rId2" Type="http://schemas.openxmlformats.org/officeDocument/2006/relationships/hyperlink" Target="#'Group-Ungroup'!A1"/><Relationship Id="rId1" Type="http://schemas.openxmlformats.org/officeDocument/2006/relationships/hyperlink" Target="#'Data Validation'!A1"/><Relationship Id="rId6" Type="http://schemas.openxmlformats.org/officeDocument/2006/relationships/hyperlink" Target="#'Date Functions'!A1"/><Relationship Id="rId5" Type="http://schemas.openxmlformats.org/officeDocument/2006/relationships/hyperlink" Target="#'Text Functions'!A1"/><Relationship Id="rId4" Type="http://schemas.openxmlformats.org/officeDocument/2006/relationships/hyperlink" Target="#SUBTOTAL!A1"/></Relationships>
</file>

<file path=xl/diagrams/_rels/data3.xml.rels><?xml version="1.0" encoding="UTF-8" standalone="yes"?>
<Relationships xmlns="http://schemas.openxmlformats.org/package/2006/relationships"><Relationship Id="rId3" Type="http://schemas.openxmlformats.org/officeDocument/2006/relationships/hyperlink" Target="#HLOOKUP!A1"/><Relationship Id="rId7" Type="http://schemas.openxmlformats.org/officeDocument/2006/relationships/hyperlink" Target="#OFFSET!A1"/><Relationship Id="rId2" Type="http://schemas.openxmlformats.org/officeDocument/2006/relationships/hyperlink" Target="#VLOOKUP!A1"/><Relationship Id="rId1" Type="http://schemas.openxmlformats.org/officeDocument/2006/relationships/hyperlink" Target="#SUMPRODUCT!A1"/><Relationship Id="rId6" Type="http://schemas.openxmlformats.org/officeDocument/2006/relationships/hyperlink" Target="#'Logical Functions'!A1"/><Relationship Id="rId5" Type="http://schemas.openxmlformats.org/officeDocument/2006/relationships/hyperlink" Target="#'INDEX-MATCH'!A1"/><Relationship Id="rId4" Type="http://schemas.openxmlformats.org/officeDocument/2006/relationships/hyperlink" Target="#'Conditional Formatting'!A1"/></Relationships>
</file>

<file path=xl/diagrams/_rels/data4.xml.rels><?xml version="1.0" encoding="UTF-8" standalone="yes"?>
<Relationships xmlns="http://schemas.openxmlformats.org/package/2006/relationships"><Relationship Id="rId3" Type="http://schemas.openxmlformats.org/officeDocument/2006/relationships/hyperlink" Target="#'Charts 3'!A1"/><Relationship Id="rId7" Type="http://schemas.openxmlformats.org/officeDocument/2006/relationships/hyperlink" Target="#Slicer!A1"/><Relationship Id="rId2" Type="http://schemas.openxmlformats.org/officeDocument/2006/relationships/hyperlink" Target="#'Charts 2'!A1"/><Relationship Id="rId1" Type="http://schemas.openxmlformats.org/officeDocument/2006/relationships/hyperlink" Target="#'Charts-1'!A1"/><Relationship Id="rId6" Type="http://schemas.openxmlformats.org/officeDocument/2006/relationships/hyperlink" Target="#PivotData!A1"/><Relationship Id="rId5" Type="http://schemas.openxmlformats.org/officeDocument/2006/relationships/hyperlink" Target="#'Charts 4'!A1"/><Relationship Id="rId4" Type="http://schemas.openxmlformats.org/officeDocument/2006/relationships/hyperlink" Target="#'Data Security'!A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883558-5E96-40C8-85C2-C50BBC5C5E1A}" type="doc">
      <dgm:prSet loTypeId="urn:microsoft.com/office/officeart/2005/8/layout/process1" loCatId="process" qsTypeId="urn:microsoft.com/office/officeart/2005/8/quickstyle/3d1" qsCatId="3D" csTypeId="urn:microsoft.com/office/officeart/2005/8/colors/accent5_2" csCatId="accent5" phldr="1"/>
      <dgm:spPr/>
    </dgm:pt>
    <dgm:pt modelId="{89D56B4B-CFD6-468D-B88A-C5F36537FD8B}">
      <dgm:prSet phldrT="[Text]" custT="1"/>
      <dgm:spPr/>
      <dgm:t>
        <a:bodyPr/>
        <a:lstStyle/>
        <a:p>
          <a:r>
            <a:rPr lang="en-IN" sz="1200"/>
            <a:t>Data Formatting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E488D7ED-51B7-4E7D-AD74-E59249A52B04}" type="parTrans" cxnId="{9921CE86-68B2-4927-BDCC-8ECA765B82E6}">
      <dgm:prSet/>
      <dgm:spPr/>
      <dgm:t>
        <a:bodyPr/>
        <a:lstStyle/>
        <a:p>
          <a:endParaRPr lang="en-IN" sz="1200"/>
        </a:p>
      </dgm:t>
    </dgm:pt>
    <dgm:pt modelId="{927B7EF3-5328-4E03-B9E6-6635A13EF757}" type="sibTrans" cxnId="{9921CE86-68B2-4927-BDCC-8ECA765B82E6}">
      <dgm:prSet custT="1"/>
      <dgm:spPr/>
      <dgm:t>
        <a:bodyPr/>
        <a:lstStyle/>
        <a:p>
          <a:endParaRPr lang="en-IN" sz="1200"/>
        </a:p>
      </dgm:t>
    </dgm:pt>
    <dgm:pt modelId="{E61F4AD9-12D5-4DA4-8BA9-E83C8A6C2AF1}">
      <dgm:prSet phldrT="[Text]" custT="1"/>
      <dgm:spPr/>
      <dgm:t>
        <a:bodyPr/>
        <a:lstStyle/>
        <a:p>
          <a:r>
            <a:rPr lang="en-IN" sz="1200"/>
            <a:t>Hyperlink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D5F9818C-7098-41B0-969F-6C5244BEC3FC}" type="parTrans" cxnId="{BF0C5D5B-A20A-4E03-AC10-B6A4D7E2DC26}">
      <dgm:prSet/>
      <dgm:spPr/>
      <dgm:t>
        <a:bodyPr/>
        <a:lstStyle/>
        <a:p>
          <a:endParaRPr lang="en-IN" sz="1200"/>
        </a:p>
      </dgm:t>
    </dgm:pt>
    <dgm:pt modelId="{A329ED28-8F28-46B3-972F-9CAFA525AFEC}" type="sibTrans" cxnId="{BF0C5D5B-A20A-4E03-AC10-B6A4D7E2DC26}">
      <dgm:prSet custT="1"/>
      <dgm:spPr/>
      <dgm:t>
        <a:bodyPr/>
        <a:lstStyle/>
        <a:p>
          <a:endParaRPr lang="en-IN" sz="1200"/>
        </a:p>
      </dgm:t>
    </dgm:pt>
    <dgm:pt modelId="{DFFB05EC-FC73-4D42-84CD-0F822E41253A}">
      <dgm:prSet phldrT="[Text]" custT="1"/>
      <dgm:spPr/>
      <dgm:t>
        <a:bodyPr/>
        <a:lstStyle/>
        <a:p>
          <a:r>
            <a:rPr lang="en-IN" sz="1200"/>
            <a:t>Freeze Panes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31781E5C-B717-4390-B2C6-3361F497BC22}" type="parTrans" cxnId="{8E20F21B-0E6F-46BE-AB9C-9C0555774A9A}">
      <dgm:prSet/>
      <dgm:spPr/>
      <dgm:t>
        <a:bodyPr/>
        <a:lstStyle/>
        <a:p>
          <a:endParaRPr lang="en-IN" sz="1200"/>
        </a:p>
      </dgm:t>
    </dgm:pt>
    <dgm:pt modelId="{24D7E5BE-D9FE-437A-B862-43D6D5344D23}" type="sibTrans" cxnId="{8E20F21B-0E6F-46BE-AB9C-9C0555774A9A}">
      <dgm:prSet custT="1"/>
      <dgm:spPr/>
      <dgm:t>
        <a:bodyPr/>
        <a:lstStyle/>
        <a:p>
          <a:endParaRPr lang="en-IN" sz="1200"/>
        </a:p>
      </dgm:t>
    </dgm:pt>
    <dgm:pt modelId="{F333D5F7-14A6-4B0B-833D-AD161B999F98}">
      <dgm:prSet phldrT="[Text]" custT="1"/>
      <dgm:spPr/>
      <dgm:t>
        <a:bodyPr/>
        <a:lstStyle/>
        <a:p>
          <a:r>
            <a:rPr lang="en-IN" sz="1200"/>
            <a:t>Remove Duplicates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52DC0657-ADB7-4A62-ADD0-12C8E900AC65}" type="parTrans" cxnId="{E83D0725-A353-43C0-B703-9B9181D6EFC2}">
      <dgm:prSet/>
      <dgm:spPr/>
      <dgm:t>
        <a:bodyPr/>
        <a:lstStyle/>
        <a:p>
          <a:endParaRPr lang="en-IN" sz="1200"/>
        </a:p>
      </dgm:t>
    </dgm:pt>
    <dgm:pt modelId="{CEA025EE-696D-4C08-AC47-402BF2FB9360}" type="sibTrans" cxnId="{E83D0725-A353-43C0-B703-9B9181D6EFC2}">
      <dgm:prSet/>
      <dgm:spPr/>
      <dgm:t>
        <a:bodyPr/>
        <a:lstStyle/>
        <a:p>
          <a:endParaRPr lang="en-IN" sz="1200"/>
        </a:p>
      </dgm:t>
    </dgm:pt>
    <dgm:pt modelId="{86FE70BE-053E-4D13-A0F0-6B2F6CEF1BD3}">
      <dgm:prSet phldrT="[Text]" custT="1"/>
      <dgm:spPr/>
      <dgm:t>
        <a:bodyPr/>
        <a:lstStyle/>
        <a:p>
          <a:r>
            <a:rPr lang="en-IN" sz="1200"/>
            <a:t>Sorting &amp; Filtering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7CCC9E81-7E9A-456F-9BAE-F42AE82B73B7}" type="parTrans" cxnId="{9B292D49-F6C6-4694-9A93-692C3EAA8235}">
      <dgm:prSet/>
      <dgm:spPr/>
      <dgm:t>
        <a:bodyPr/>
        <a:lstStyle/>
        <a:p>
          <a:endParaRPr lang="en-IN" sz="1200"/>
        </a:p>
      </dgm:t>
    </dgm:pt>
    <dgm:pt modelId="{A2CB71D1-F04E-4065-8DD5-78FE24CD31EC}" type="sibTrans" cxnId="{9B292D49-F6C6-4694-9A93-692C3EAA8235}">
      <dgm:prSet custT="1"/>
      <dgm:spPr/>
      <dgm:t>
        <a:bodyPr/>
        <a:lstStyle/>
        <a:p>
          <a:endParaRPr lang="en-IN" sz="1200"/>
        </a:p>
      </dgm:t>
    </dgm:pt>
    <dgm:pt modelId="{66A7AC6D-12ED-4281-99C5-1A717179611D}">
      <dgm:prSet phldrT="[Text]" custT="1"/>
      <dgm:spPr/>
      <dgm:t>
        <a:bodyPr/>
        <a:lstStyle/>
        <a:p>
          <a:r>
            <a:rPr lang="en-IN" sz="1200"/>
            <a:t>Text to Columns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44146190-1557-4367-9A8B-3AEFAE7EB2DD}" type="parTrans" cxnId="{EA7FD93D-9316-49E4-A3E1-03FB511530FE}">
      <dgm:prSet/>
      <dgm:spPr/>
      <dgm:t>
        <a:bodyPr/>
        <a:lstStyle/>
        <a:p>
          <a:endParaRPr lang="en-IN" sz="1200"/>
        </a:p>
      </dgm:t>
    </dgm:pt>
    <dgm:pt modelId="{B8047896-4D88-46A1-8C4A-5B4FE9646E5A}" type="sibTrans" cxnId="{EA7FD93D-9316-49E4-A3E1-03FB511530FE}">
      <dgm:prSet custT="1"/>
      <dgm:spPr/>
      <dgm:t>
        <a:bodyPr/>
        <a:lstStyle/>
        <a:p>
          <a:endParaRPr lang="en-IN" sz="1200"/>
        </a:p>
      </dgm:t>
    </dgm:pt>
    <dgm:pt modelId="{FBFC70FB-C8D3-41A6-8A1F-B37FAA3E4FAA}">
      <dgm:prSet phldrT="[Text]" custT="1"/>
      <dgm:spPr/>
      <dgm:t>
        <a:bodyPr/>
        <a:lstStyle/>
        <a:p>
          <a:r>
            <a:rPr lang="en-IN" sz="1200"/>
            <a:t>Highlight Duplicates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DBA92F87-0474-4898-910C-EF1AAFC83970}" type="parTrans" cxnId="{2A3BE153-959B-475D-9D43-DF001C89E9C8}">
      <dgm:prSet/>
      <dgm:spPr/>
      <dgm:t>
        <a:bodyPr/>
        <a:lstStyle/>
        <a:p>
          <a:endParaRPr lang="en-IN" sz="1200"/>
        </a:p>
      </dgm:t>
    </dgm:pt>
    <dgm:pt modelId="{6311064F-97CC-40F4-B9AE-B4DC39508151}" type="sibTrans" cxnId="{2A3BE153-959B-475D-9D43-DF001C89E9C8}">
      <dgm:prSet custT="1"/>
      <dgm:spPr/>
      <dgm:t>
        <a:bodyPr/>
        <a:lstStyle/>
        <a:p>
          <a:endParaRPr lang="en-IN" sz="1200"/>
        </a:p>
      </dgm:t>
    </dgm:pt>
    <dgm:pt modelId="{41B6676B-844C-409D-9F65-72553F348E79}" type="pres">
      <dgm:prSet presAssocID="{9C883558-5E96-40C8-85C2-C50BBC5C5E1A}" presName="Name0" presStyleCnt="0">
        <dgm:presLayoutVars>
          <dgm:dir/>
          <dgm:resizeHandles val="exact"/>
        </dgm:presLayoutVars>
      </dgm:prSet>
      <dgm:spPr/>
    </dgm:pt>
    <dgm:pt modelId="{5BEBB5A8-330E-454F-949F-CB45D614DEE6}" type="pres">
      <dgm:prSet presAssocID="{89D56B4B-CFD6-468D-B88A-C5F36537FD8B}" presName="node" presStyleLbl="node1" presStyleIdx="0" presStyleCnt="7">
        <dgm:presLayoutVars>
          <dgm:bulletEnabled val="1"/>
        </dgm:presLayoutVars>
      </dgm:prSet>
      <dgm:spPr/>
    </dgm:pt>
    <dgm:pt modelId="{C7E094A6-05F8-4269-8E88-BB198EF79D70}" type="pres">
      <dgm:prSet presAssocID="{927B7EF3-5328-4E03-B9E6-6635A13EF757}" presName="sibTrans" presStyleLbl="sibTrans2D1" presStyleIdx="0" presStyleCnt="6"/>
      <dgm:spPr/>
    </dgm:pt>
    <dgm:pt modelId="{5CFE88B6-F047-493C-AA7D-0EA5AD5BC9E4}" type="pres">
      <dgm:prSet presAssocID="{927B7EF3-5328-4E03-B9E6-6635A13EF757}" presName="connectorText" presStyleLbl="sibTrans2D1" presStyleIdx="0" presStyleCnt="6"/>
      <dgm:spPr/>
    </dgm:pt>
    <dgm:pt modelId="{0F6C9114-67EB-41EE-8E7A-ABF77B69B847}" type="pres">
      <dgm:prSet presAssocID="{E61F4AD9-12D5-4DA4-8BA9-E83C8A6C2AF1}" presName="node" presStyleLbl="node1" presStyleIdx="1" presStyleCnt="7">
        <dgm:presLayoutVars>
          <dgm:bulletEnabled val="1"/>
        </dgm:presLayoutVars>
      </dgm:prSet>
      <dgm:spPr/>
    </dgm:pt>
    <dgm:pt modelId="{3BBE6323-5558-4050-891F-A8A61560CB90}" type="pres">
      <dgm:prSet presAssocID="{A329ED28-8F28-46B3-972F-9CAFA525AFEC}" presName="sibTrans" presStyleLbl="sibTrans2D1" presStyleIdx="1" presStyleCnt="6"/>
      <dgm:spPr/>
    </dgm:pt>
    <dgm:pt modelId="{2B820225-CEE9-4558-ACEA-8C7DA1C95507}" type="pres">
      <dgm:prSet presAssocID="{A329ED28-8F28-46B3-972F-9CAFA525AFEC}" presName="connectorText" presStyleLbl="sibTrans2D1" presStyleIdx="1" presStyleCnt="6"/>
      <dgm:spPr/>
    </dgm:pt>
    <dgm:pt modelId="{ECFA1B7D-A0FB-4073-BF3B-87AD3DBC7A35}" type="pres">
      <dgm:prSet presAssocID="{DFFB05EC-FC73-4D42-84CD-0F822E41253A}" presName="node" presStyleLbl="node1" presStyleIdx="2" presStyleCnt="7">
        <dgm:presLayoutVars>
          <dgm:bulletEnabled val="1"/>
        </dgm:presLayoutVars>
      </dgm:prSet>
      <dgm:spPr/>
    </dgm:pt>
    <dgm:pt modelId="{39CDC34B-32EB-496F-AC49-5C8A91922018}" type="pres">
      <dgm:prSet presAssocID="{24D7E5BE-D9FE-437A-B862-43D6D5344D23}" presName="sibTrans" presStyleLbl="sibTrans2D1" presStyleIdx="2" presStyleCnt="6"/>
      <dgm:spPr/>
    </dgm:pt>
    <dgm:pt modelId="{0A806FEB-12A0-4F0B-80B1-751682B695B4}" type="pres">
      <dgm:prSet presAssocID="{24D7E5BE-D9FE-437A-B862-43D6D5344D23}" presName="connectorText" presStyleLbl="sibTrans2D1" presStyleIdx="2" presStyleCnt="6"/>
      <dgm:spPr/>
    </dgm:pt>
    <dgm:pt modelId="{227D315B-4F61-48C1-B471-CD22F8BA5778}" type="pres">
      <dgm:prSet presAssocID="{86FE70BE-053E-4D13-A0F0-6B2F6CEF1BD3}" presName="node" presStyleLbl="node1" presStyleIdx="3" presStyleCnt="7">
        <dgm:presLayoutVars>
          <dgm:bulletEnabled val="1"/>
        </dgm:presLayoutVars>
      </dgm:prSet>
      <dgm:spPr/>
    </dgm:pt>
    <dgm:pt modelId="{AC2731AB-7650-4544-A2A3-262179354A76}" type="pres">
      <dgm:prSet presAssocID="{A2CB71D1-F04E-4065-8DD5-78FE24CD31EC}" presName="sibTrans" presStyleLbl="sibTrans2D1" presStyleIdx="3" presStyleCnt="6"/>
      <dgm:spPr/>
    </dgm:pt>
    <dgm:pt modelId="{0F44CD97-6A23-425F-BEFA-75FE3EF74614}" type="pres">
      <dgm:prSet presAssocID="{A2CB71D1-F04E-4065-8DD5-78FE24CD31EC}" presName="connectorText" presStyleLbl="sibTrans2D1" presStyleIdx="3" presStyleCnt="6"/>
      <dgm:spPr/>
    </dgm:pt>
    <dgm:pt modelId="{34E8A85C-700E-48D4-A720-C0BCA216324B}" type="pres">
      <dgm:prSet presAssocID="{66A7AC6D-12ED-4281-99C5-1A717179611D}" presName="node" presStyleLbl="node1" presStyleIdx="4" presStyleCnt="7">
        <dgm:presLayoutVars>
          <dgm:bulletEnabled val="1"/>
        </dgm:presLayoutVars>
      </dgm:prSet>
      <dgm:spPr/>
    </dgm:pt>
    <dgm:pt modelId="{E5DCBC5D-686B-42FF-A5A3-E836D5EFD94D}" type="pres">
      <dgm:prSet presAssocID="{B8047896-4D88-46A1-8C4A-5B4FE9646E5A}" presName="sibTrans" presStyleLbl="sibTrans2D1" presStyleIdx="4" presStyleCnt="6"/>
      <dgm:spPr/>
    </dgm:pt>
    <dgm:pt modelId="{F46D1142-E3F3-42FD-B41E-23969C798D7C}" type="pres">
      <dgm:prSet presAssocID="{B8047896-4D88-46A1-8C4A-5B4FE9646E5A}" presName="connectorText" presStyleLbl="sibTrans2D1" presStyleIdx="4" presStyleCnt="6"/>
      <dgm:spPr/>
    </dgm:pt>
    <dgm:pt modelId="{F215B279-51AC-4817-91A6-766CD856459C}" type="pres">
      <dgm:prSet presAssocID="{FBFC70FB-C8D3-41A6-8A1F-B37FAA3E4FAA}" presName="node" presStyleLbl="node1" presStyleIdx="5" presStyleCnt="7">
        <dgm:presLayoutVars>
          <dgm:bulletEnabled val="1"/>
        </dgm:presLayoutVars>
      </dgm:prSet>
      <dgm:spPr/>
    </dgm:pt>
    <dgm:pt modelId="{E4B0D041-5694-4466-A532-DC1B221FEFA8}" type="pres">
      <dgm:prSet presAssocID="{6311064F-97CC-40F4-B9AE-B4DC39508151}" presName="sibTrans" presStyleLbl="sibTrans2D1" presStyleIdx="5" presStyleCnt="6"/>
      <dgm:spPr/>
    </dgm:pt>
    <dgm:pt modelId="{6D853E7D-C510-406B-97DD-FFD4BA7869A1}" type="pres">
      <dgm:prSet presAssocID="{6311064F-97CC-40F4-B9AE-B4DC39508151}" presName="connectorText" presStyleLbl="sibTrans2D1" presStyleIdx="5" presStyleCnt="6"/>
      <dgm:spPr/>
    </dgm:pt>
    <dgm:pt modelId="{0C621026-5E8C-4FE6-8AD1-D3139BFF232F}" type="pres">
      <dgm:prSet presAssocID="{F333D5F7-14A6-4B0B-833D-AD161B999F98}" presName="node" presStyleLbl="node1" presStyleIdx="6" presStyleCnt="7">
        <dgm:presLayoutVars>
          <dgm:bulletEnabled val="1"/>
        </dgm:presLayoutVars>
      </dgm:prSet>
      <dgm:spPr/>
    </dgm:pt>
  </dgm:ptLst>
  <dgm:cxnLst>
    <dgm:cxn modelId="{83599906-11C1-4B18-BA53-593840057999}" type="presOf" srcId="{6311064F-97CC-40F4-B9AE-B4DC39508151}" destId="{6D853E7D-C510-406B-97DD-FFD4BA7869A1}" srcOrd="1" destOrd="0" presId="urn:microsoft.com/office/officeart/2005/8/layout/process1"/>
    <dgm:cxn modelId="{CFA38907-859F-4A1D-BB80-DABD2B216B73}" type="presOf" srcId="{A2CB71D1-F04E-4065-8DD5-78FE24CD31EC}" destId="{0F44CD97-6A23-425F-BEFA-75FE3EF74614}" srcOrd="1" destOrd="0" presId="urn:microsoft.com/office/officeart/2005/8/layout/process1"/>
    <dgm:cxn modelId="{4063640D-38BE-44B6-9723-D64383D9B919}" type="presOf" srcId="{24D7E5BE-D9FE-437A-B862-43D6D5344D23}" destId="{0A806FEB-12A0-4F0B-80B1-751682B695B4}" srcOrd="1" destOrd="0" presId="urn:microsoft.com/office/officeart/2005/8/layout/process1"/>
    <dgm:cxn modelId="{D76ED40D-9F2A-4087-B221-CF09FAD3BF40}" type="presOf" srcId="{B8047896-4D88-46A1-8C4A-5B4FE9646E5A}" destId="{E5DCBC5D-686B-42FF-A5A3-E836D5EFD94D}" srcOrd="0" destOrd="0" presId="urn:microsoft.com/office/officeart/2005/8/layout/process1"/>
    <dgm:cxn modelId="{9D613914-95D4-41AB-A501-C2052DED73D3}" type="presOf" srcId="{89D56B4B-CFD6-468D-B88A-C5F36537FD8B}" destId="{5BEBB5A8-330E-454F-949F-CB45D614DEE6}" srcOrd="0" destOrd="0" presId="urn:microsoft.com/office/officeart/2005/8/layout/process1"/>
    <dgm:cxn modelId="{8E20F21B-0E6F-46BE-AB9C-9C0555774A9A}" srcId="{9C883558-5E96-40C8-85C2-C50BBC5C5E1A}" destId="{DFFB05EC-FC73-4D42-84CD-0F822E41253A}" srcOrd="2" destOrd="0" parTransId="{31781E5C-B717-4390-B2C6-3361F497BC22}" sibTransId="{24D7E5BE-D9FE-437A-B862-43D6D5344D23}"/>
    <dgm:cxn modelId="{E83D0725-A353-43C0-B703-9B9181D6EFC2}" srcId="{9C883558-5E96-40C8-85C2-C50BBC5C5E1A}" destId="{F333D5F7-14A6-4B0B-833D-AD161B999F98}" srcOrd="6" destOrd="0" parTransId="{52DC0657-ADB7-4A62-ADD0-12C8E900AC65}" sibTransId="{CEA025EE-696D-4C08-AC47-402BF2FB9360}"/>
    <dgm:cxn modelId="{D5F53B25-A270-4882-B26F-6C1E56546F22}" type="presOf" srcId="{F333D5F7-14A6-4B0B-833D-AD161B999F98}" destId="{0C621026-5E8C-4FE6-8AD1-D3139BFF232F}" srcOrd="0" destOrd="0" presId="urn:microsoft.com/office/officeart/2005/8/layout/process1"/>
    <dgm:cxn modelId="{96A37E31-D8F5-4531-A0C8-0E0A6F85895C}" type="presOf" srcId="{927B7EF3-5328-4E03-B9E6-6635A13EF757}" destId="{5CFE88B6-F047-493C-AA7D-0EA5AD5BC9E4}" srcOrd="1" destOrd="0" presId="urn:microsoft.com/office/officeart/2005/8/layout/process1"/>
    <dgm:cxn modelId="{EA7FD93D-9316-49E4-A3E1-03FB511530FE}" srcId="{9C883558-5E96-40C8-85C2-C50BBC5C5E1A}" destId="{66A7AC6D-12ED-4281-99C5-1A717179611D}" srcOrd="4" destOrd="0" parTransId="{44146190-1557-4367-9A8B-3AEFAE7EB2DD}" sibTransId="{B8047896-4D88-46A1-8C4A-5B4FE9646E5A}"/>
    <dgm:cxn modelId="{BF0C5D5B-A20A-4E03-AC10-B6A4D7E2DC26}" srcId="{9C883558-5E96-40C8-85C2-C50BBC5C5E1A}" destId="{E61F4AD9-12D5-4DA4-8BA9-E83C8A6C2AF1}" srcOrd="1" destOrd="0" parTransId="{D5F9818C-7098-41B0-969F-6C5244BEC3FC}" sibTransId="{A329ED28-8F28-46B3-972F-9CAFA525AFEC}"/>
    <dgm:cxn modelId="{9B292D49-F6C6-4694-9A93-692C3EAA8235}" srcId="{9C883558-5E96-40C8-85C2-C50BBC5C5E1A}" destId="{86FE70BE-053E-4D13-A0F0-6B2F6CEF1BD3}" srcOrd="3" destOrd="0" parTransId="{7CCC9E81-7E9A-456F-9BAE-F42AE82B73B7}" sibTransId="{A2CB71D1-F04E-4065-8DD5-78FE24CD31EC}"/>
    <dgm:cxn modelId="{F418086A-42DF-4E41-9480-86176AD0857E}" type="presOf" srcId="{9C883558-5E96-40C8-85C2-C50BBC5C5E1A}" destId="{41B6676B-844C-409D-9F65-72553F348E79}" srcOrd="0" destOrd="0" presId="urn:microsoft.com/office/officeart/2005/8/layout/process1"/>
    <dgm:cxn modelId="{2A3BE153-959B-475D-9D43-DF001C89E9C8}" srcId="{9C883558-5E96-40C8-85C2-C50BBC5C5E1A}" destId="{FBFC70FB-C8D3-41A6-8A1F-B37FAA3E4FAA}" srcOrd="5" destOrd="0" parTransId="{DBA92F87-0474-4898-910C-EF1AAFC83970}" sibTransId="{6311064F-97CC-40F4-B9AE-B4DC39508151}"/>
    <dgm:cxn modelId="{2EA89455-6BF0-455C-ABCA-276D7A8DFCFF}" type="presOf" srcId="{86FE70BE-053E-4D13-A0F0-6B2F6CEF1BD3}" destId="{227D315B-4F61-48C1-B471-CD22F8BA5778}" srcOrd="0" destOrd="0" presId="urn:microsoft.com/office/officeart/2005/8/layout/process1"/>
    <dgm:cxn modelId="{638E8F82-DA53-41A0-BC57-D06BD9A3B894}" type="presOf" srcId="{E61F4AD9-12D5-4DA4-8BA9-E83C8A6C2AF1}" destId="{0F6C9114-67EB-41EE-8E7A-ABF77B69B847}" srcOrd="0" destOrd="0" presId="urn:microsoft.com/office/officeart/2005/8/layout/process1"/>
    <dgm:cxn modelId="{9921CE86-68B2-4927-BDCC-8ECA765B82E6}" srcId="{9C883558-5E96-40C8-85C2-C50BBC5C5E1A}" destId="{89D56B4B-CFD6-468D-B88A-C5F36537FD8B}" srcOrd="0" destOrd="0" parTransId="{E488D7ED-51B7-4E7D-AD74-E59249A52B04}" sibTransId="{927B7EF3-5328-4E03-B9E6-6635A13EF757}"/>
    <dgm:cxn modelId="{D18CC68A-A757-47EA-94BD-8AD2841DEF6B}" type="presOf" srcId="{B8047896-4D88-46A1-8C4A-5B4FE9646E5A}" destId="{F46D1142-E3F3-42FD-B41E-23969C798D7C}" srcOrd="1" destOrd="0" presId="urn:microsoft.com/office/officeart/2005/8/layout/process1"/>
    <dgm:cxn modelId="{51306D9C-E912-423F-8B4B-2FFB40598584}" type="presOf" srcId="{24D7E5BE-D9FE-437A-B862-43D6D5344D23}" destId="{39CDC34B-32EB-496F-AC49-5C8A91922018}" srcOrd="0" destOrd="0" presId="urn:microsoft.com/office/officeart/2005/8/layout/process1"/>
    <dgm:cxn modelId="{02E702AC-004A-4DD0-803C-777D5643F7C3}" type="presOf" srcId="{6311064F-97CC-40F4-B9AE-B4DC39508151}" destId="{E4B0D041-5694-4466-A532-DC1B221FEFA8}" srcOrd="0" destOrd="0" presId="urn:microsoft.com/office/officeart/2005/8/layout/process1"/>
    <dgm:cxn modelId="{08F090AE-A9FC-4524-89E3-8C35E1D90347}" type="presOf" srcId="{DFFB05EC-FC73-4D42-84CD-0F822E41253A}" destId="{ECFA1B7D-A0FB-4073-BF3B-87AD3DBC7A35}" srcOrd="0" destOrd="0" presId="urn:microsoft.com/office/officeart/2005/8/layout/process1"/>
    <dgm:cxn modelId="{EA4EE1C5-0225-4EE1-A623-B6C8E3A63560}" type="presOf" srcId="{FBFC70FB-C8D3-41A6-8A1F-B37FAA3E4FAA}" destId="{F215B279-51AC-4817-91A6-766CD856459C}" srcOrd="0" destOrd="0" presId="urn:microsoft.com/office/officeart/2005/8/layout/process1"/>
    <dgm:cxn modelId="{0BAE04D0-8A8B-4EF7-B02C-F4B5C8E3785F}" type="presOf" srcId="{A329ED28-8F28-46B3-972F-9CAFA525AFEC}" destId="{3BBE6323-5558-4050-891F-A8A61560CB90}" srcOrd="0" destOrd="0" presId="urn:microsoft.com/office/officeart/2005/8/layout/process1"/>
    <dgm:cxn modelId="{C1A959DA-B982-4234-8985-76A40A2776DE}" type="presOf" srcId="{A2CB71D1-F04E-4065-8DD5-78FE24CD31EC}" destId="{AC2731AB-7650-4544-A2A3-262179354A76}" srcOrd="0" destOrd="0" presId="urn:microsoft.com/office/officeart/2005/8/layout/process1"/>
    <dgm:cxn modelId="{FF3147F0-B5CC-4924-964D-8A900BA89A72}" type="presOf" srcId="{927B7EF3-5328-4E03-B9E6-6635A13EF757}" destId="{C7E094A6-05F8-4269-8E88-BB198EF79D70}" srcOrd="0" destOrd="0" presId="urn:microsoft.com/office/officeart/2005/8/layout/process1"/>
    <dgm:cxn modelId="{0A96B5F3-9E21-454B-A62C-7BAB2C7DC876}" type="presOf" srcId="{66A7AC6D-12ED-4281-99C5-1A717179611D}" destId="{34E8A85C-700E-48D4-A720-C0BCA216324B}" srcOrd="0" destOrd="0" presId="urn:microsoft.com/office/officeart/2005/8/layout/process1"/>
    <dgm:cxn modelId="{C2E9A4F5-F6BE-44C5-8387-4702BCF86906}" type="presOf" srcId="{A329ED28-8F28-46B3-972F-9CAFA525AFEC}" destId="{2B820225-CEE9-4558-ACEA-8C7DA1C95507}" srcOrd="1" destOrd="0" presId="urn:microsoft.com/office/officeart/2005/8/layout/process1"/>
    <dgm:cxn modelId="{94EB8F49-2E3E-45F8-AC4C-4D6589D0EB54}" type="presParOf" srcId="{41B6676B-844C-409D-9F65-72553F348E79}" destId="{5BEBB5A8-330E-454F-949F-CB45D614DEE6}" srcOrd="0" destOrd="0" presId="urn:microsoft.com/office/officeart/2005/8/layout/process1"/>
    <dgm:cxn modelId="{F9BB9DE7-A7B2-4E48-AC5A-90E2F2C61FB9}" type="presParOf" srcId="{41B6676B-844C-409D-9F65-72553F348E79}" destId="{C7E094A6-05F8-4269-8E88-BB198EF79D70}" srcOrd="1" destOrd="0" presId="urn:microsoft.com/office/officeart/2005/8/layout/process1"/>
    <dgm:cxn modelId="{7F1A3279-FBEE-4A3D-BAF4-E89CEB7C8FA3}" type="presParOf" srcId="{C7E094A6-05F8-4269-8E88-BB198EF79D70}" destId="{5CFE88B6-F047-493C-AA7D-0EA5AD5BC9E4}" srcOrd="0" destOrd="0" presId="urn:microsoft.com/office/officeart/2005/8/layout/process1"/>
    <dgm:cxn modelId="{6A941E18-EF59-416B-B9BF-2FC534418018}" type="presParOf" srcId="{41B6676B-844C-409D-9F65-72553F348E79}" destId="{0F6C9114-67EB-41EE-8E7A-ABF77B69B847}" srcOrd="2" destOrd="0" presId="urn:microsoft.com/office/officeart/2005/8/layout/process1"/>
    <dgm:cxn modelId="{E1B7DDA8-3C0B-4069-A9AE-B45E2BD8AB45}" type="presParOf" srcId="{41B6676B-844C-409D-9F65-72553F348E79}" destId="{3BBE6323-5558-4050-891F-A8A61560CB90}" srcOrd="3" destOrd="0" presId="urn:microsoft.com/office/officeart/2005/8/layout/process1"/>
    <dgm:cxn modelId="{B88C1BBD-68DF-420E-B394-DD0B016FBB55}" type="presParOf" srcId="{3BBE6323-5558-4050-891F-A8A61560CB90}" destId="{2B820225-CEE9-4558-ACEA-8C7DA1C95507}" srcOrd="0" destOrd="0" presId="urn:microsoft.com/office/officeart/2005/8/layout/process1"/>
    <dgm:cxn modelId="{EF5323BA-BDDC-4D07-A403-ABD4373FBB47}" type="presParOf" srcId="{41B6676B-844C-409D-9F65-72553F348E79}" destId="{ECFA1B7D-A0FB-4073-BF3B-87AD3DBC7A35}" srcOrd="4" destOrd="0" presId="urn:microsoft.com/office/officeart/2005/8/layout/process1"/>
    <dgm:cxn modelId="{C5683FAC-2490-420A-88B5-6F0C59D204C3}" type="presParOf" srcId="{41B6676B-844C-409D-9F65-72553F348E79}" destId="{39CDC34B-32EB-496F-AC49-5C8A91922018}" srcOrd="5" destOrd="0" presId="urn:microsoft.com/office/officeart/2005/8/layout/process1"/>
    <dgm:cxn modelId="{0B528F01-5E46-4643-B726-9CF0EAF4EA98}" type="presParOf" srcId="{39CDC34B-32EB-496F-AC49-5C8A91922018}" destId="{0A806FEB-12A0-4F0B-80B1-751682B695B4}" srcOrd="0" destOrd="0" presId="urn:microsoft.com/office/officeart/2005/8/layout/process1"/>
    <dgm:cxn modelId="{052F14DD-2625-4946-A6C5-279D492A98B0}" type="presParOf" srcId="{41B6676B-844C-409D-9F65-72553F348E79}" destId="{227D315B-4F61-48C1-B471-CD22F8BA5778}" srcOrd="6" destOrd="0" presId="urn:microsoft.com/office/officeart/2005/8/layout/process1"/>
    <dgm:cxn modelId="{A0E9F2A3-410D-4BAA-AF5B-2A8D6416948C}" type="presParOf" srcId="{41B6676B-844C-409D-9F65-72553F348E79}" destId="{AC2731AB-7650-4544-A2A3-262179354A76}" srcOrd="7" destOrd="0" presId="urn:microsoft.com/office/officeart/2005/8/layout/process1"/>
    <dgm:cxn modelId="{2E2FC877-DACB-405C-AD88-B73D9330F63D}" type="presParOf" srcId="{AC2731AB-7650-4544-A2A3-262179354A76}" destId="{0F44CD97-6A23-425F-BEFA-75FE3EF74614}" srcOrd="0" destOrd="0" presId="urn:microsoft.com/office/officeart/2005/8/layout/process1"/>
    <dgm:cxn modelId="{A844A31D-E9E5-4C5E-AD28-1CBF097A81B5}" type="presParOf" srcId="{41B6676B-844C-409D-9F65-72553F348E79}" destId="{34E8A85C-700E-48D4-A720-C0BCA216324B}" srcOrd="8" destOrd="0" presId="urn:microsoft.com/office/officeart/2005/8/layout/process1"/>
    <dgm:cxn modelId="{8FC046C6-6A7A-4057-A930-BB19B753D03F}" type="presParOf" srcId="{41B6676B-844C-409D-9F65-72553F348E79}" destId="{E5DCBC5D-686B-42FF-A5A3-E836D5EFD94D}" srcOrd="9" destOrd="0" presId="urn:microsoft.com/office/officeart/2005/8/layout/process1"/>
    <dgm:cxn modelId="{ABB81FD6-FE7A-4624-B0C6-3FC0FE91B260}" type="presParOf" srcId="{E5DCBC5D-686B-42FF-A5A3-E836D5EFD94D}" destId="{F46D1142-E3F3-42FD-B41E-23969C798D7C}" srcOrd="0" destOrd="0" presId="urn:microsoft.com/office/officeart/2005/8/layout/process1"/>
    <dgm:cxn modelId="{5AB25651-C13B-424F-9A36-7BC9E86C317D}" type="presParOf" srcId="{41B6676B-844C-409D-9F65-72553F348E79}" destId="{F215B279-51AC-4817-91A6-766CD856459C}" srcOrd="10" destOrd="0" presId="urn:microsoft.com/office/officeart/2005/8/layout/process1"/>
    <dgm:cxn modelId="{FFF07519-878B-4FB4-863A-7A6302CC37F8}" type="presParOf" srcId="{41B6676B-844C-409D-9F65-72553F348E79}" destId="{E4B0D041-5694-4466-A532-DC1B221FEFA8}" srcOrd="11" destOrd="0" presId="urn:microsoft.com/office/officeart/2005/8/layout/process1"/>
    <dgm:cxn modelId="{D744A2BB-EE8A-4537-A777-5B539CE03765}" type="presParOf" srcId="{E4B0D041-5694-4466-A532-DC1B221FEFA8}" destId="{6D853E7D-C510-406B-97DD-FFD4BA7869A1}" srcOrd="0" destOrd="0" presId="urn:microsoft.com/office/officeart/2005/8/layout/process1"/>
    <dgm:cxn modelId="{3D5CC426-5885-4634-8BD7-DCE2321F01C4}" type="presParOf" srcId="{41B6676B-844C-409D-9F65-72553F348E79}" destId="{0C621026-5E8C-4FE6-8AD1-D3139BFF232F}" srcOrd="12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C883558-5E96-40C8-85C2-C50BBC5C5E1A}" type="doc">
      <dgm:prSet loTypeId="urn:microsoft.com/office/officeart/2005/8/layout/process1" loCatId="process" qsTypeId="urn:microsoft.com/office/officeart/2005/8/quickstyle/3d1" qsCatId="3D" csTypeId="urn:microsoft.com/office/officeart/2005/8/colors/accent5_2" csCatId="accent5" phldr="1"/>
      <dgm:spPr/>
    </dgm:pt>
    <dgm:pt modelId="{89D56B4B-CFD6-468D-B88A-C5F36537FD8B}">
      <dgm:prSet phldrT="[Text]" custT="1"/>
      <dgm:spPr/>
      <dgm:t>
        <a:bodyPr/>
        <a:lstStyle/>
        <a:p>
          <a:r>
            <a:rPr lang="en-IN" sz="1200"/>
            <a:t>Data Validation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E488D7ED-51B7-4E7D-AD74-E59249A52B04}" type="parTrans" cxnId="{9921CE86-68B2-4927-BDCC-8ECA765B82E6}">
      <dgm:prSet/>
      <dgm:spPr/>
      <dgm:t>
        <a:bodyPr/>
        <a:lstStyle/>
        <a:p>
          <a:endParaRPr lang="en-IN" sz="1200"/>
        </a:p>
      </dgm:t>
    </dgm:pt>
    <dgm:pt modelId="{927B7EF3-5328-4E03-B9E6-6635A13EF757}" type="sibTrans" cxnId="{9921CE86-68B2-4927-BDCC-8ECA765B82E6}">
      <dgm:prSet custT="1"/>
      <dgm:spPr/>
      <dgm:t>
        <a:bodyPr/>
        <a:lstStyle/>
        <a:p>
          <a:endParaRPr lang="en-IN" sz="1200"/>
        </a:p>
      </dgm:t>
    </dgm:pt>
    <dgm:pt modelId="{E61F4AD9-12D5-4DA4-8BA9-E83C8A6C2AF1}">
      <dgm:prSet phldrT="[Text]" custT="1"/>
      <dgm:spPr/>
      <dgm:t>
        <a:bodyPr/>
        <a:lstStyle/>
        <a:p>
          <a:r>
            <a:rPr lang="en-IN" sz="1200"/>
            <a:t>Group - Ungroup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D5F9818C-7098-41B0-969F-6C5244BEC3FC}" type="parTrans" cxnId="{BF0C5D5B-A20A-4E03-AC10-B6A4D7E2DC26}">
      <dgm:prSet/>
      <dgm:spPr/>
      <dgm:t>
        <a:bodyPr/>
        <a:lstStyle/>
        <a:p>
          <a:endParaRPr lang="en-IN" sz="1200"/>
        </a:p>
      </dgm:t>
    </dgm:pt>
    <dgm:pt modelId="{A329ED28-8F28-46B3-972F-9CAFA525AFEC}" type="sibTrans" cxnId="{BF0C5D5B-A20A-4E03-AC10-B6A4D7E2DC26}">
      <dgm:prSet custT="1"/>
      <dgm:spPr/>
      <dgm:t>
        <a:bodyPr/>
        <a:lstStyle/>
        <a:p>
          <a:endParaRPr lang="en-IN" sz="1200"/>
        </a:p>
      </dgm:t>
    </dgm:pt>
    <dgm:pt modelId="{DFFB05EC-FC73-4D42-84CD-0F822E41253A}">
      <dgm:prSet phldrT="[Text]" custT="1"/>
      <dgm:spPr/>
      <dgm:t>
        <a:bodyPr/>
        <a:lstStyle/>
        <a:p>
          <a:r>
            <a:rPr lang="en-IN" sz="1200"/>
            <a:t>Cell Reference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31781E5C-B717-4390-B2C6-3361F497BC22}" type="parTrans" cxnId="{8E20F21B-0E6F-46BE-AB9C-9C0555774A9A}">
      <dgm:prSet/>
      <dgm:spPr/>
      <dgm:t>
        <a:bodyPr/>
        <a:lstStyle/>
        <a:p>
          <a:endParaRPr lang="en-IN" sz="1200"/>
        </a:p>
      </dgm:t>
    </dgm:pt>
    <dgm:pt modelId="{24D7E5BE-D9FE-437A-B862-43D6D5344D23}" type="sibTrans" cxnId="{8E20F21B-0E6F-46BE-AB9C-9C0555774A9A}">
      <dgm:prSet custT="1"/>
      <dgm:spPr/>
      <dgm:t>
        <a:bodyPr/>
        <a:lstStyle/>
        <a:p>
          <a:endParaRPr lang="en-IN" sz="1200"/>
        </a:p>
      </dgm:t>
    </dgm:pt>
    <dgm:pt modelId="{F333D5F7-14A6-4B0B-833D-AD161B999F98}">
      <dgm:prSet phldrT="[Text]" custT="1"/>
      <dgm:spPr/>
      <dgm:t>
        <a:bodyPr/>
        <a:lstStyle/>
        <a:p>
          <a:r>
            <a:rPr lang="en-IN" sz="1200"/>
            <a:t>Subtotal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52DC0657-ADB7-4A62-ADD0-12C8E900AC65}" type="parTrans" cxnId="{E83D0725-A353-43C0-B703-9B9181D6EFC2}">
      <dgm:prSet/>
      <dgm:spPr/>
      <dgm:t>
        <a:bodyPr/>
        <a:lstStyle/>
        <a:p>
          <a:endParaRPr lang="en-IN" sz="1200"/>
        </a:p>
      </dgm:t>
    </dgm:pt>
    <dgm:pt modelId="{CEA025EE-696D-4C08-AC47-402BF2FB9360}" type="sibTrans" cxnId="{E83D0725-A353-43C0-B703-9B9181D6EFC2}">
      <dgm:prSet/>
      <dgm:spPr/>
      <dgm:t>
        <a:bodyPr/>
        <a:lstStyle/>
        <a:p>
          <a:endParaRPr lang="en-IN" sz="1200"/>
        </a:p>
      </dgm:t>
    </dgm:pt>
    <dgm:pt modelId="{86FE70BE-053E-4D13-A0F0-6B2F6CEF1BD3}">
      <dgm:prSet phldrT="[Text]" custT="1"/>
      <dgm:spPr/>
      <dgm:t>
        <a:bodyPr/>
        <a:lstStyle/>
        <a:p>
          <a:r>
            <a:rPr lang="en-IN" sz="1200"/>
            <a:t>Text Functions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7CCC9E81-7E9A-456F-9BAE-F42AE82B73B7}" type="parTrans" cxnId="{9B292D49-F6C6-4694-9A93-692C3EAA8235}">
      <dgm:prSet/>
      <dgm:spPr/>
      <dgm:t>
        <a:bodyPr/>
        <a:lstStyle/>
        <a:p>
          <a:endParaRPr lang="en-IN" sz="1200"/>
        </a:p>
      </dgm:t>
    </dgm:pt>
    <dgm:pt modelId="{A2CB71D1-F04E-4065-8DD5-78FE24CD31EC}" type="sibTrans" cxnId="{9B292D49-F6C6-4694-9A93-692C3EAA8235}">
      <dgm:prSet custT="1"/>
      <dgm:spPr/>
      <dgm:t>
        <a:bodyPr/>
        <a:lstStyle/>
        <a:p>
          <a:endParaRPr lang="en-IN" sz="1200"/>
        </a:p>
      </dgm:t>
    </dgm:pt>
    <dgm:pt modelId="{66A7AC6D-12ED-4281-99C5-1A717179611D}">
      <dgm:prSet phldrT="[Text]" custT="1"/>
      <dgm:spPr/>
      <dgm:t>
        <a:bodyPr/>
        <a:lstStyle/>
        <a:p>
          <a:r>
            <a:rPr lang="en-IN" sz="1200"/>
            <a:t>Date Functions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44146190-1557-4367-9A8B-3AEFAE7EB2DD}" type="parTrans" cxnId="{EA7FD93D-9316-49E4-A3E1-03FB511530FE}">
      <dgm:prSet/>
      <dgm:spPr/>
      <dgm:t>
        <a:bodyPr/>
        <a:lstStyle/>
        <a:p>
          <a:endParaRPr lang="en-IN" sz="1200"/>
        </a:p>
      </dgm:t>
    </dgm:pt>
    <dgm:pt modelId="{B8047896-4D88-46A1-8C4A-5B4FE9646E5A}" type="sibTrans" cxnId="{EA7FD93D-9316-49E4-A3E1-03FB511530FE}">
      <dgm:prSet custT="1"/>
      <dgm:spPr/>
      <dgm:t>
        <a:bodyPr/>
        <a:lstStyle/>
        <a:p>
          <a:endParaRPr lang="en-IN" sz="1200"/>
        </a:p>
      </dgm:t>
    </dgm:pt>
    <dgm:pt modelId="{FBFC70FB-C8D3-41A6-8A1F-B37FAA3E4FAA}">
      <dgm:prSet phldrT="[Text]" custT="1"/>
      <dgm:spPr/>
      <dgm:t>
        <a:bodyPr/>
        <a:lstStyle/>
        <a:p>
          <a:r>
            <a:rPr lang="en-IN" sz="1200"/>
            <a:t>Maths &amp; Stats Functions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DBA92F87-0474-4898-910C-EF1AAFC83970}" type="parTrans" cxnId="{2A3BE153-959B-475D-9D43-DF001C89E9C8}">
      <dgm:prSet/>
      <dgm:spPr/>
      <dgm:t>
        <a:bodyPr/>
        <a:lstStyle/>
        <a:p>
          <a:endParaRPr lang="en-IN" sz="1200"/>
        </a:p>
      </dgm:t>
    </dgm:pt>
    <dgm:pt modelId="{6311064F-97CC-40F4-B9AE-B4DC39508151}" type="sibTrans" cxnId="{2A3BE153-959B-475D-9D43-DF001C89E9C8}">
      <dgm:prSet custT="1"/>
      <dgm:spPr/>
      <dgm:t>
        <a:bodyPr/>
        <a:lstStyle/>
        <a:p>
          <a:endParaRPr lang="en-IN" sz="1200"/>
        </a:p>
      </dgm:t>
    </dgm:pt>
    <dgm:pt modelId="{41B6676B-844C-409D-9F65-72553F348E79}" type="pres">
      <dgm:prSet presAssocID="{9C883558-5E96-40C8-85C2-C50BBC5C5E1A}" presName="Name0" presStyleCnt="0">
        <dgm:presLayoutVars>
          <dgm:dir/>
          <dgm:resizeHandles val="exact"/>
        </dgm:presLayoutVars>
      </dgm:prSet>
      <dgm:spPr/>
    </dgm:pt>
    <dgm:pt modelId="{5BEBB5A8-330E-454F-949F-CB45D614DEE6}" type="pres">
      <dgm:prSet presAssocID="{89D56B4B-CFD6-468D-B88A-C5F36537FD8B}" presName="node" presStyleLbl="node1" presStyleIdx="0" presStyleCnt="7">
        <dgm:presLayoutVars>
          <dgm:bulletEnabled val="1"/>
        </dgm:presLayoutVars>
      </dgm:prSet>
      <dgm:spPr/>
    </dgm:pt>
    <dgm:pt modelId="{C7E094A6-05F8-4269-8E88-BB198EF79D70}" type="pres">
      <dgm:prSet presAssocID="{927B7EF3-5328-4E03-B9E6-6635A13EF757}" presName="sibTrans" presStyleLbl="sibTrans2D1" presStyleIdx="0" presStyleCnt="6"/>
      <dgm:spPr/>
    </dgm:pt>
    <dgm:pt modelId="{5CFE88B6-F047-493C-AA7D-0EA5AD5BC9E4}" type="pres">
      <dgm:prSet presAssocID="{927B7EF3-5328-4E03-B9E6-6635A13EF757}" presName="connectorText" presStyleLbl="sibTrans2D1" presStyleIdx="0" presStyleCnt="6"/>
      <dgm:spPr/>
    </dgm:pt>
    <dgm:pt modelId="{0F6C9114-67EB-41EE-8E7A-ABF77B69B847}" type="pres">
      <dgm:prSet presAssocID="{E61F4AD9-12D5-4DA4-8BA9-E83C8A6C2AF1}" presName="node" presStyleLbl="node1" presStyleIdx="1" presStyleCnt="7">
        <dgm:presLayoutVars>
          <dgm:bulletEnabled val="1"/>
        </dgm:presLayoutVars>
      </dgm:prSet>
      <dgm:spPr/>
    </dgm:pt>
    <dgm:pt modelId="{3BBE6323-5558-4050-891F-A8A61560CB90}" type="pres">
      <dgm:prSet presAssocID="{A329ED28-8F28-46B3-972F-9CAFA525AFEC}" presName="sibTrans" presStyleLbl="sibTrans2D1" presStyleIdx="1" presStyleCnt="6"/>
      <dgm:spPr/>
    </dgm:pt>
    <dgm:pt modelId="{2B820225-CEE9-4558-ACEA-8C7DA1C95507}" type="pres">
      <dgm:prSet presAssocID="{A329ED28-8F28-46B3-972F-9CAFA525AFEC}" presName="connectorText" presStyleLbl="sibTrans2D1" presStyleIdx="1" presStyleCnt="6"/>
      <dgm:spPr/>
    </dgm:pt>
    <dgm:pt modelId="{ECFA1B7D-A0FB-4073-BF3B-87AD3DBC7A35}" type="pres">
      <dgm:prSet presAssocID="{DFFB05EC-FC73-4D42-84CD-0F822E41253A}" presName="node" presStyleLbl="node1" presStyleIdx="2" presStyleCnt="7">
        <dgm:presLayoutVars>
          <dgm:bulletEnabled val="1"/>
        </dgm:presLayoutVars>
      </dgm:prSet>
      <dgm:spPr/>
    </dgm:pt>
    <dgm:pt modelId="{39CDC34B-32EB-496F-AC49-5C8A91922018}" type="pres">
      <dgm:prSet presAssocID="{24D7E5BE-D9FE-437A-B862-43D6D5344D23}" presName="sibTrans" presStyleLbl="sibTrans2D1" presStyleIdx="2" presStyleCnt="6"/>
      <dgm:spPr/>
    </dgm:pt>
    <dgm:pt modelId="{0A806FEB-12A0-4F0B-80B1-751682B695B4}" type="pres">
      <dgm:prSet presAssocID="{24D7E5BE-D9FE-437A-B862-43D6D5344D23}" presName="connectorText" presStyleLbl="sibTrans2D1" presStyleIdx="2" presStyleCnt="6"/>
      <dgm:spPr/>
    </dgm:pt>
    <dgm:pt modelId="{227D315B-4F61-48C1-B471-CD22F8BA5778}" type="pres">
      <dgm:prSet presAssocID="{86FE70BE-053E-4D13-A0F0-6B2F6CEF1BD3}" presName="node" presStyleLbl="node1" presStyleIdx="3" presStyleCnt="7">
        <dgm:presLayoutVars>
          <dgm:bulletEnabled val="1"/>
        </dgm:presLayoutVars>
      </dgm:prSet>
      <dgm:spPr/>
    </dgm:pt>
    <dgm:pt modelId="{AC2731AB-7650-4544-A2A3-262179354A76}" type="pres">
      <dgm:prSet presAssocID="{A2CB71D1-F04E-4065-8DD5-78FE24CD31EC}" presName="sibTrans" presStyleLbl="sibTrans2D1" presStyleIdx="3" presStyleCnt="6"/>
      <dgm:spPr/>
    </dgm:pt>
    <dgm:pt modelId="{0F44CD97-6A23-425F-BEFA-75FE3EF74614}" type="pres">
      <dgm:prSet presAssocID="{A2CB71D1-F04E-4065-8DD5-78FE24CD31EC}" presName="connectorText" presStyleLbl="sibTrans2D1" presStyleIdx="3" presStyleCnt="6"/>
      <dgm:spPr/>
    </dgm:pt>
    <dgm:pt modelId="{34E8A85C-700E-48D4-A720-C0BCA216324B}" type="pres">
      <dgm:prSet presAssocID="{66A7AC6D-12ED-4281-99C5-1A717179611D}" presName="node" presStyleLbl="node1" presStyleIdx="4" presStyleCnt="7">
        <dgm:presLayoutVars>
          <dgm:bulletEnabled val="1"/>
        </dgm:presLayoutVars>
      </dgm:prSet>
      <dgm:spPr/>
    </dgm:pt>
    <dgm:pt modelId="{E5DCBC5D-686B-42FF-A5A3-E836D5EFD94D}" type="pres">
      <dgm:prSet presAssocID="{B8047896-4D88-46A1-8C4A-5B4FE9646E5A}" presName="sibTrans" presStyleLbl="sibTrans2D1" presStyleIdx="4" presStyleCnt="6"/>
      <dgm:spPr/>
    </dgm:pt>
    <dgm:pt modelId="{F46D1142-E3F3-42FD-B41E-23969C798D7C}" type="pres">
      <dgm:prSet presAssocID="{B8047896-4D88-46A1-8C4A-5B4FE9646E5A}" presName="connectorText" presStyleLbl="sibTrans2D1" presStyleIdx="4" presStyleCnt="6"/>
      <dgm:spPr/>
    </dgm:pt>
    <dgm:pt modelId="{F215B279-51AC-4817-91A6-766CD856459C}" type="pres">
      <dgm:prSet presAssocID="{FBFC70FB-C8D3-41A6-8A1F-B37FAA3E4FAA}" presName="node" presStyleLbl="node1" presStyleIdx="5" presStyleCnt="7">
        <dgm:presLayoutVars>
          <dgm:bulletEnabled val="1"/>
        </dgm:presLayoutVars>
      </dgm:prSet>
      <dgm:spPr/>
    </dgm:pt>
    <dgm:pt modelId="{E4B0D041-5694-4466-A532-DC1B221FEFA8}" type="pres">
      <dgm:prSet presAssocID="{6311064F-97CC-40F4-B9AE-B4DC39508151}" presName="sibTrans" presStyleLbl="sibTrans2D1" presStyleIdx="5" presStyleCnt="6"/>
      <dgm:spPr/>
    </dgm:pt>
    <dgm:pt modelId="{6D853E7D-C510-406B-97DD-FFD4BA7869A1}" type="pres">
      <dgm:prSet presAssocID="{6311064F-97CC-40F4-B9AE-B4DC39508151}" presName="connectorText" presStyleLbl="sibTrans2D1" presStyleIdx="5" presStyleCnt="6"/>
      <dgm:spPr/>
    </dgm:pt>
    <dgm:pt modelId="{0C621026-5E8C-4FE6-8AD1-D3139BFF232F}" type="pres">
      <dgm:prSet presAssocID="{F333D5F7-14A6-4B0B-833D-AD161B999F98}" presName="node" presStyleLbl="node1" presStyleIdx="6" presStyleCnt="7">
        <dgm:presLayoutVars>
          <dgm:bulletEnabled val="1"/>
        </dgm:presLayoutVars>
      </dgm:prSet>
      <dgm:spPr/>
    </dgm:pt>
  </dgm:ptLst>
  <dgm:cxnLst>
    <dgm:cxn modelId="{85BEEE08-7BC5-4AD2-A32C-D49077C47504}" type="presOf" srcId="{A329ED28-8F28-46B3-972F-9CAFA525AFEC}" destId="{3BBE6323-5558-4050-891F-A8A61560CB90}" srcOrd="0" destOrd="0" presId="urn:microsoft.com/office/officeart/2005/8/layout/process1"/>
    <dgm:cxn modelId="{597E090F-C859-4BF8-8D55-F27CD309F8C8}" type="presOf" srcId="{66A7AC6D-12ED-4281-99C5-1A717179611D}" destId="{34E8A85C-700E-48D4-A720-C0BCA216324B}" srcOrd="0" destOrd="0" presId="urn:microsoft.com/office/officeart/2005/8/layout/process1"/>
    <dgm:cxn modelId="{CB9D7713-DEEB-4DC1-A275-7AE86B39F515}" type="presOf" srcId="{6311064F-97CC-40F4-B9AE-B4DC39508151}" destId="{E4B0D041-5694-4466-A532-DC1B221FEFA8}" srcOrd="0" destOrd="0" presId="urn:microsoft.com/office/officeart/2005/8/layout/process1"/>
    <dgm:cxn modelId="{F827BA13-0975-4596-A4D7-39EE687DE7E0}" type="presOf" srcId="{A2CB71D1-F04E-4065-8DD5-78FE24CD31EC}" destId="{0F44CD97-6A23-425F-BEFA-75FE3EF74614}" srcOrd="1" destOrd="0" presId="urn:microsoft.com/office/officeart/2005/8/layout/process1"/>
    <dgm:cxn modelId="{4C1B6E17-A9B7-4191-AE85-7B0CCAE9BE3C}" type="presOf" srcId="{89D56B4B-CFD6-468D-B88A-C5F36537FD8B}" destId="{5BEBB5A8-330E-454F-949F-CB45D614DEE6}" srcOrd="0" destOrd="0" presId="urn:microsoft.com/office/officeart/2005/8/layout/process1"/>
    <dgm:cxn modelId="{81DD591B-25D9-44D2-931C-790EEF822237}" type="presOf" srcId="{A2CB71D1-F04E-4065-8DD5-78FE24CD31EC}" destId="{AC2731AB-7650-4544-A2A3-262179354A76}" srcOrd="0" destOrd="0" presId="urn:microsoft.com/office/officeart/2005/8/layout/process1"/>
    <dgm:cxn modelId="{8E20F21B-0E6F-46BE-AB9C-9C0555774A9A}" srcId="{9C883558-5E96-40C8-85C2-C50BBC5C5E1A}" destId="{DFFB05EC-FC73-4D42-84CD-0F822E41253A}" srcOrd="2" destOrd="0" parTransId="{31781E5C-B717-4390-B2C6-3361F497BC22}" sibTransId="{24D7E5BE-D9FE-437A-B862-43D6D5344D23}"/>
    <dgm:cxn modelId="{59B4FD21-22E7-4A0F-8C6F-7047B2EE82DC}" type="presOf" srcId="{A329ED28-8F28-46B3-972F-9CAFA525AFEC}" destId="{2B820225-CEE9-4558-ACEA-8C7DA1C95507}" srcOrd="1" destOrd="0" presId="urn:microsoft.com/office/officeart/2005/8/layout/process1"/>
    <dgm:cxn modelId="{E83D0725-A353-43C0-B703-9B9181D6EFC2}" srcId="{9C883558-5E96-40C8-85C2-C50BBC5C5E1A}" destId="{F333D5F7-14A6-4B0B-833D-AD161B999F98}" srcOrd="6" destOrd="0" parTransId="{52DC0657-ADB7-4A62-ADD0-12C8E900AC65}" sibTransId="{CEA025EE-696D-4C08-AC47-402BF2FB9360}"/>
    <dgm:cxn modelId="{AA61433D-190C-421C-ADA6-768D6A5DF63B}" type="presOf" srcId="{9C883558-5E96-40C8-85C2-C50BBC5C5E1A}" destId="{41B6676B-844C-409D-9F65-72553F348E79}" srcOrd="0" destOrd="0" presId="urn:microsoft.com/office/officeart/2005/8/layout/process1"/>
    <dgm:cxn modelId="{EA7FD93D-9316-49E4-A3E1-03FB511530FE}" srcId="{9C883558-5E96-40C8-85C2-C50BBC5C5E1A}" destId="{66A7AC6D-12ED-4281-99C5-1A717179611D}" srcOrd="4" destOrd="0" parTransId="{44146190-1557-4367-9A8B-3AEFAE7EB2DD}" sibTransId="{B8047896-4D88-46A1-8C4A-5B4FE9646E5A}"/>
    <dgm:cxn modelId="{BF0C5D5B-A20A-4E03-AC10-B6A4D7E2DC26}" srcId="{9C883558-5E96-40C8-85C2-C50BBC5C5E1A}" destId="{E61F4AD9-12D5-4DA4-8BA9-E83C8A6C2AF1}" srcOrd="1" destOrd="0" parTransId="{D5F9818C-7098-41B0-969F-6C5244BEC3FC}" sibTransId="{A329ED28-8F28-46B3-972F-9CAFA525AFEC}"/>
    <dgm:cxn modelId="{D1345E41-105C-4853-A4E8-3899599CF739}" type="presOf" srcId="{E61F4AD9-12D5-4DA4-8BA9-E83C8A6C2AF1}" destId="{0F6C9114-67EB-41EE-8E7A-ABF77B69B847}" srcOrd="0" destOrd="0" presId="urn:microsoft.com/office/officeart/2005/8/layout/process1"/>
    <dgm:cxn modelId="{9B292D49-F6C6-4694-9A93-692C3EAA8235}" srcId="{9C883558-5E96-40C8-85C2-C50BBC5C5E1A}" destId="{86FE70BE-053E-4D13-A0F0-6B2F6CEF1BD3}" srcOrd="3" destOrd="0" parTransId="{7CCC9E81-7E9A-456F-9BAE-F42AE82B73B7}" sibTransId="{A2CB71D1-F04E-4065-8DD5-78FE24CD31EC}"/>
    <dgm:cxn modelId="{AF15D74C-404F-4CBB-B4C8-D4B205179867}" type="presOf" srcId="{FBFC70FB-C8D3-41A6-8A1F-B37FAA3E4FAA}" destId="{F215B279-51AC-4817-91A6-766CD856459C}" srcOrd="0" destOrd="0" presId="urn:microsoft.com/office/officeart/2005/8/layout/process1"/>
    <dgm:cxn modelId="{88CDBB6E-94E8-4F4C-B874-93CA707E268E}" type="presOf" srcId="{927B7EF3-5328-4E03-B9E6-6635A13EF757}" destId="{C7E094A6-05F8-4269-8E88-BB198EF79D70}" srcOrd="0" destOrd="0" presId="urn:microsoft.com/office/officeart/2005/8/layout/process1"/>
    <dgm:cxn modelId="{2A3BE153-959B-475D-9D43-DF001C89E9C8}" srcId="{9C883558-5E96-40C8-85C2-C50BBC5C5E1A}" destId="{FBFC70FB-C8D3-41A6-8A1F-B37FAA3E4FAA}" srcOrd="5" destOrd="0" parTransId="{DBA92F87-0474-4898-910C-EF1AAFC83970}" sibTransId="{6311064F-97CC-40F4-B9AE-B4DC39508151}"/>
    <dgm:cxn modelId="{4E97997F-B4D2-4DED-9DDF-3E7E2B93A461}" type="presOf" srcId="{6311064F-97CC-40F4-B9AE-B4DC39508151}" destId="{6D853E7D-C510-406B-97DD-FFD4BA7869A1}" srcOrd="1" destOrd="0" presId="urn:microsoft.com/office/officeart/2005/8/layout/process1"/>
    <dgm:cxn modelId="{05506283-0C4F-4350-9E99-F14A1569F8CE}" type="presOf" srcId="{DFFB05EC-FC73-4D42-84CD-0F822E41253A}" destId="{ECFA1B7D-A0FB-4073-BF3B-87AD3DBC7A35}" srcOrd="0" destOrd="0" presId="urn:microsoft.com/office/officeart/2005/8/layout/process1"/>
    <dgm:cxn modelId="{9921CE86-68B2-4927-BDCC-8ECA765B82E6}" srcId="{9C883558-5E96-40C8-85C2-C50BBC5C5E1A}" destId="{89D56B4B-CFD6-468D-B88A-C5F36537FD8B}" srcOrd="0" destOrd="0" parTransId="{E488D7ED-51B7-4E7D-AD74-E59249A52B04}" sibTransId="{927B7EF3-5328-4E03-B9E6-6635A13EF757}"/>
    <dgm:cxn modelId="{4FB549A7-8025-45C1-A9F8-D37AE46100AE}" type="presOf" srcId="{24D7E5BE-D9FE-437A-B862-43D6D5344D23}" destId="{39CDC34B-32EB-496F-AC49-5C8A91922018}" srcOrd="0" destOrd="0" presId="urn:microsoft.com/office/officeart/2005/8/layout/process1"/>
    <dgm:cxn modelId="{F52955D0-D94C-4102-8F03-397512EEA58A}" type="presOf" srcId="{86FE70BE-053E-4D13-A0F0-6B2F6CEF1BD3}" destId="{227D315B-4F61-48C1-B471-CD22F8BA5778}" srcOrd="0" destOrd="0" presId="urn:microsoft.com/office/officeart/2005/8/layout/process1"/>
    <dgm:cxn modelId="{9CC993E5-EF6C-4A53-B36B-90C7546D5732}" type="presOf" srcId="{24D7E5BE-D9FE-437A-B862-43D6D5344D23}" destId="{0A806FEB-12A0-4F0B-80B1-751682B695B4}" srcOrd="1" destOrd="0" presId="urn:microsoft.com/office/officeart/2005/8/layout/process1"/>
    <dgm:cxn modelId="{F97F15E6-183B-4AB2-B5DD-CF94330EAAA3}" type="presOf" srcId="{B8047896-4D88-46A1-8C4A-5B4FE9646E5A}" destId="{E5DCBC5D-686B-42FF-A5A3-E836D5EFD94D}" srcOrd="0" destOrd="0" presId="urn:microsoft.com/office/officeart/2005/8/layout/process1"/>
    <dgm:cxn modelId="{342A2AE8-990D-4617-9FEC-0DF7EC01FA65}" type="presOf" srcId="{B8047896-4D88-46A1-8C4A-5B4FE9646E5A}" destId="{F46D1142-E3F3-42FD-B41E-23969C798D7C}" srcOrd="1" destOrd="0" presId="urn:microsoft.com/office/officeart/2005/8/layout/process1"/>
    <dgm:cxn modelId="{7D1C6FE9-9636-4545-93B6-053B11D7607D}" type="presOf" srcId="{F333D5F7-14A6-4B0B-833D-AD161B999F98}" destId="{0C621026-5E8C-4FE6-8AD1-D3139BFF232F}" srcOrd="0" destOrd="0" presId="urn:microsoft.com/office/officeart/2005/8/layout/process1"/>
    <dgm:cxn modelId="{838634F0-9B20-4C82-B7A5-C367178E62A5}" type="presOf" srcId="{927B7EF3-5328-4E03-B9E6-6635A13EF757}" destId="{5CFE88B6-F047-493C-AA7D-0EA5AD5BC9E4}" srcOrd="1" destOrd="0" presId="urn:microsoft.com/office/officeart/2005/8/layout/process1"/>
    <dgm:cxn modelId="{D388EEEF-A6F8-4C67-8662-F94B8FB242CD}" type="presParOf" srcId="{41B6676B-844C-409D-9F65-72553F348E79}" destId="{5BEBB5A8-330E-454F-949F-CB45D614DEE6}" srcOrd="0" destOrd="0" presId="urn:microsoft.com/office/officeart/2005/8/layout/process1"/>
    <dgm:cxn modelId="{6A8499F4-9D2B-47C3-B7B2-4EA315925573}" type="presParOf" srcId="{41B6676B-844C-409D-9F65-72553F348E79}" destId="{C7E094A6-05F8-4269-8E88-BB198EF79D70}" srcOrd="1" destOrd="0" presId="urn:microsoft.com/office/officeart/2005/8/layout/process1"/>
    <dgm:cxn modelId="{7DA1484A-EC5B-4FBC-9EC8-C175DD09A01D}" type="presParOf" srcId="{C7E094A6-05F8-4269-8E88-BB198EF79D70}" destId="{5CFE88B6-F047-493C-AA7D-0EA5AD5BC9E4}" srcOrd="0" destOrd="0" presId="urn:microsoft.com/office/officeart/2005/8/layout/process1"/>
    <dgm:cxn modelId="{F2B9885A-E957-420F-A658-790F9E877AB7}" type="presParOf" srcId="{41B6676B-844C-409D-9F65-72553F348E79}" destId="{0F6C9114-67EB-41EE-8E7A-ABF77B69B847}" srcOrd="2" destOrd="0" presId="urn:microsoft.com/office/officeart/2005/8/layout/process1"/>
    <dgm:cxn modelId="{6A5ED9E6-2709-4035-BD93-9985027FCD6A}" type="presParOf" srcId="{41B6676B-844C-409D-9F65-72553F348E79}" destId="{3BBE6323-5558-4050-891F-A8A61560CB90}" srcOrd="3" destOrd="0" presId="urn:microsoft.com/office/officeart/2005/8/layout/process1"/>
    <dgm:cxn modelId="{99E68A45-B7E1-4203-A583-957660FBB50C}" type="presParOf" srcId="{3BBE6323-5558-4050-891F-A8A61560CB90}" destId="{2B820225-CEE9-4558-ACEA-8C7DA1C95507}" srcOrd="0" destOrd="0" presId="urn:microsoft.com/office/officeart/2005/8/layout/process1"/>
    <dgm:cxn modelId="{B6914180-8485-469C-9E86-A9F39D81057A}" type="presParOf" srcId="{41B6676B-844C-409D-9F65-72553F348E79}" destId="{ECFA1B7D-A0FB-4073-BF3B-87AD3DBC7A35}" srcOrd="4" destOrd="0" presId="urn:microsoft.com/office/officeart/2005/8/layout/process1"/>
    <dgm:cxn modelId="{256F744B-D76A-4019-B608-80DBDFF35297}" type="presParOf" srcId="{41B6676B-844C-409D-9F65-72553F348E79}" destId="{39CDC34B-32EB-496F-AC49-5C8A91922018}" srcOrd="5" destOrd="0" presId="urn:microsoft.com/office/officeart/2005/8/layout/process1"/>
    <dgm:cxn modelId="{306CE873-2A1A-48BC-AE15-22CB7A07511C}" type="presParOf" srcId="{39CDC34B-32EB-496F-AC49-5C8A91922018}" destId="{0A806FEB-12A0-4F0B-80B1-751682B695B4}" srcOrd="0" destOrd="0" presId="urn:microsoft.com/office/officeart/2005/8/layout/process1"/>
    <dgm:cxn modelId="{F1E620EC-EF22-44A3-AF38-F4AE353DB9BC}" type="presParOf" srcId="{41B6676B-844C-409D-9F65-72553F348E79}" destId="{227D315B-4F61-48C1-B471-CD22F8BA5778}" srcOrd="6" destOrd="0" presId="urn:microsoft.com/office/officeart/2005/8/layout/process1"/>
    <dgm:cxn modelId="{9111541B-372C-4148-BDB3-6D20BC54530A}" type="presParOf" srcId="{41B6676B-844C-409D-9F65-72553F348E79}" destId="{AC2731AB-7650-4544-A2A3-262179354A76}" srcOrd="7" destOrd="0" presId="urn:microsoft.com/office/officeart/2005/8/layout/process1"/>
    <dgm:cxn modelId="{6DABF73A-4AAF-48F4-9B32-29918C5F9D3D}" type="presParOf" srcId="{AC2731AB-7650-4544-A2A3-262179354A76}" destId="{0F44CD97-6A23-425F-BEFA-75FE3EF74614}" srcOrd="0" destOrd="0" presId="urn:microsoft.com/office/officeart/2005/8/layout/process1"/>
    <dgm:cxn modelId="{DB9B6DFE-FECB-4310-91BA-EF39866E953C}" type="presParOf" srcId="{41B6676B-844C-409D-9F65-72553F348E79}" destId="{34E8A85C-700E-48D4-A720-C0BCA216324B}" srcOrd="8" destOrd="0" presId="urn:microsoft.com/office/officeart/2005/8/layout/process1"/>
    <dgm:cxn modelId="{80E91295-85C0-4CFC-B03C-D90D3ACC4193}" type="presParOf" srcId="{41B6676B-844C-409D-9F65-72553F348E79}" destId="{E5DCBC5D-686B-42FF-A5A3-E836D5EFD94D}" srcOrd="9" destOrd="0" presId="urn:microsoft.com/office/officeart/2005/8/layout/process1"/>
    <dgm:cxn modelId="{B7344F73-B3CD-44C4-9A20-11BBE40EFBBB}" type="presParOf" srcId="{E5DCBC5D-686B-42FF-A5A3-E836D5EFD94D}" destId="{F46D1142-E3F3-42FD-B41E-23969C798D7C}" srcOrd="0" destOrd="0" presId="urn:microsoft.com/office/officeart/2005/8/layout/process1"/>
    <dgm:cxn modelId="{1437CFE9-7130-4D11-BA9D-9C98C7D502CD}" type="presParOf" srcId="{41B6676B-844C-409D-9F65-72553F348E79}" destId="{F215B279-51AC-4817-91A6-766CD856459C}" srcOrd="10" destOrd="0" presId="urn:microsoft.com/office/officeart/2005/8/layout/process1"/>
    <dgm:cxn modelId="{672F3B16-9B64-4F9B-B0C3-2AC08F86A50F}" type="presParOf" srcId="{41B6676B-844C-409D-9F65-72553F348E79}" destId="{E4B0D041-5694-4466-A532-DC1B221FEFA8}" srcOrd="11" destOrd="0" presId="urn:microsoft.com/office/officeart/2005/8/layout/process1"/>
    <dgm:cxn modelId="{51DF6477-EA59-416F-866E-B2ECBD7FC931}" type="presParOf" srcId="{E4B0D041-5694-4466-A532-DC1B221FEFA8}" destId="{6D853E7D-C510-406B-97DD-FFD4BA7869A1}" srcOrd="0" destOrd="0" presId="urn:microsoft.com/office/officeart/2005/8/layout/process1"/>
    <dgm:cxn modelId="{8667B7CB-1883-4450-9BD7-0BEBAAC1E7B9}" type="presParOf" srcId="{41B6676B-844C-409D-9F65-72553F348E79}" destId="{0C621026-5E8C-4FE6-8AD1-D3139BFF232F}" srcOrd="12" destOrd="0" presId="urn:microsoft.com/office/officeart/2005/8/layout/process1"/>
  </dgm:cxnLst>
  <dgm:bg>
    <a:noFill/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9C883558-5E96-40C8-85C2-C50BBC5C5E1A}" type="doc">
      <dgm:prSet loTypeId="urn:microsoft.com/office/officeart/2005/8/layout/process1" loCatId="process" qsTypeId="urn:microsoft.com/office/officeart/2005/8/quickstyle/3d1" qsCatId="3D" csTypeId="urn:microsoft.com/office/officeart/2005/8/colors/accent5_2" csCatId="accent5" phldr="1"/>
      <dgm:spPr/>
    </dgm:pt>
    <dgm:pt modelId="{89D56B4B-CFD6-468D-B88A-C5F36537FD8B}">
      <dgm:prSet phldrT="[Text]" custT="1"/>
      <dgm:spPr>
        <a:solidFill>
          <a:schemeClr val="accent5"/>
        </a:solidFill>
      </dgm:spPr>
      <dgm:t>
        <a:bodyPr/>
        <a:lstStyle/>
        <a:p>
          <a:r>
            <a:rPr lang="en-IN" sz="1200"/>
            <a:t>Sumproduct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E488D7ED-51B7-4E7D-AD74-E59249A52B04}" type="parTrans" cxnId="{9921CE86-68B2-4927-BDCC-8ECA765B82E6}">
      <dgm:prSet/>
      <dgm:spPr/>
      <dgm:t>
        <a:bodyPr/>
        <a:lstStyle/>
        <a:p>
          <a:endParaRPr lang="en-IN" sz="1200"/>
        </a:p>
      </dgm:t>
    </dgm:pt>
    <dgm:pt modelId="{927B7EF3-5328-4E03-B9E6-6635A13EF757}" type="sibTrans" cxnId="{9921CE86-68B2-4927-BDCC-8ECA765B82E6}">
      <dgm:prSet custT="1"/>
      <dgm:spPr/>
      <dgm:t>
        <a:bodyPr/>
        <a:lstStyle/>
        <a:p>
          <a:endParaRPr lang="en-IN" sz="1200"/>
        </a:p>
      </dgm:t>
    </dgm:pt>
    <dgm:pt modelId="{E61F4AD9-12D5-4DA4-8BA9-E83C8A6C2AF1}">
      <dgm:prSet phldrT="[Text]" custT="1"/>
      <dgm:spPr/>
      <dgm:t>
        <a:bodyPr/>
        <a:lstStyle/>
        <a:p>
          <a:r>
            <a:rPr lang="en-IN" sz="1200"/>
            <a:t>Vlookup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D5F9818C-7098-41B0-969F-6C5244BEC3FC}" type="parTrans" cxnId="{BF0C5D5B-A20A-4E03-AC10-B6A4D7E2DC26}">
      <dgm:prSet/>
      <dgm:spPr/>
      <dgm:t>
        <a:bodyPr/>
        <a:lstStyle/>
        <a:p>
          <a:endParaRPr lang="en-IN" sz="1200"/>
        </a:p>
      </dgm:t>
    </dgm:pt>
    <dgm:pt modelId="{A329ED28-8F28-46B3-972F-9CAFA525AFEC}" type="sibTrans" cxnId="{BF0C5D5B-A20A-4E03-AC10-B6A4D7E2DC26}">
      <dgm:prSet custT="1"/>
      <dgm:spPr/>
      <dgm:t>
        <a:bodyPr/>
        <a:lstStyle/>
        <a:p>
          <a:endParaRPr lang="en-IN" sz="1200"/>
        </a:p>
      </dgm:t>
    </dgm:pt>
    <dgm:pt modelId="{DFFB05EC-FC73-4D42-84CD-0F822E41253A}">
      <dgm:prSet phldrT="[Text]" custT="1"/>
      <dgm:spPr/>
      <dgm:t>
        <a:bodyPr/>
        <a:lstStyle/>
        <a:p>
          <a:r>
            <a:rPr lang="en-IN" sz="1200"/>
            <a:t>Hlookup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31781E5C-B717-4390-B2C6-3361F497BC22}" type="parTrans" cxnId="{8E20F21B-0E6F-46BE-AB9C-9C0555774A9A}">
      <dgm:prSet/>
      <dgm:spPr/>
      <dgm:t>
        <a:bodyPr/>
        <a:lstStyle/>
        <a:p>
          <a:endParaRPr lang="en-IN" sz="1200"/>
        </a:p>
      </dgm:t>
    </dgm:pt>
    <dgm:pt modelId="{24D7E5BE-D9FE-437A-B862-43D6D5344D23}" type="sibTrans" cxnId="{8E20F21B-0E6F-46BE-AB9C-9C0555774A9A}">
      <dgm:prSet custT="1"/>
      <dgm:spPr/>
      <dgm:t>
        <a:bodyPr/>
        <a:lstStyle/>
        <a:p>
          <a:endParaRPr lang="en-IN" sz="1200"/>
        </a:p>
      </dgm:t>
    </dgm:pt>
    <dgm:pt modelId="{F333D5F7-14A6-4B0B-833D-AD161B999F98}">
      <dgm:prSet phldrT="[Text]" custT="1"/>
      <dgm:spPr/>
      <dgm:t>
        <a:bodyPr/>
        <a:lstStyle/>
        <a:p>
          <a:r>
            <a:rPr lang="en-IN" sz="1200"/>
            <a:t>Conditional Formatting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52DC0657-ADB7-4A62-ADD0-12C8E900AC65}" type="parTrans" cxnId="{E83D0725-A353-43C0-B703-9B9181D6EFC2}">
      <dgm:prSet/>
      <dgm:spPr/>
      <dgm:t>
        <a:bodyPr/>
        <a:lstStyle/>
        <a:p>
          <a:endParaRPr lang="en-IN" sz="1200"/>
        </a:p>
      </dgm:t>
    </dgm:pt>
    <dgm:pt modelId="{CEA025EE-696D-4C08-AC47-402BF2FB9360}" type="sibTrans" cxnId="{E83D0725-A353-43C0-B703-9B9181D6EFC2}">
      <dgm:prSet/>
      <dgm:spPr/>
      <dgm:t>
        <a:bodyPr/>
        <a:lstStyle/>
        <a:p>
          <a:endParaRPr lang="en-IN" sz="1200"/>
        </a:p>
      </dgm:t>
    </dgm:pt>
    <dgm:pt modelId="{86FE70BE-053E-4D13-A0F0-6B2F6CEF1BD3}">
      <dgm:prSet phldrT="[Text]" custT="1"/>
      <dgm:spPr/>
      <dgm:t>
        <a:bodyPr/>
        <a:lstStyle/>
        <a:p>
          <a:r>
            <a:rPr lang="en-IN" sz="1200"/>
            <a:t>Index and Match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7CCC9E81-7E9A-456F-9BAE-F42AE82B73B7}" type="parTrans" cxnId="{9B292D49-F6C6-4694-9A93-692C3EAA8235}">
      <dgm:prSet/>
      <dgm:spPr/>
      <dgm:t>
        <a:bodyPr/>
        <a:lstStyle/>
        <a:p>
          <a:endParaRPr lang="en-IN" sz="1200"/>
        </a:p>
      </dgm:t>
    </dgm:pt>
    <dgm:pt modelId="{A2CB71D1-F04E-4065-8DD5-78FE24CD31EC}" type="sibTrans" cxnId="{9B292D49-F6C6-4694-9A93-692C3EAA8235}">
      <dgm:prSet custT="1"/>
      <dgm:spPr/>
      <dgm:t>
        <a:bodyPr/>
        <a:lstStyle/>
        <a:p>
          <a:endParaRPr lang="en-IN" sz="1200"/>
        </a:p>
      </dgm:t>
    </dgm:pt>
    <dgm:pt modelId="{66A7AC6D-12ED-4281-99C5-1A717179611D}">
      <dgm:prSet phldrT="[Text]" custT="1"/>
      <dgm:spPr/>
      <dgm:t>
        <a:bodyPr/>
        <a:lstStyle/>
        <a:p>
          <a:r>
            <a:rPr lang="en-IN" sz="1200"/>
            <a:t>Logical Function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44146190-1557-4367-9A8B-3AEFAE7EB2DD}" type="parTrans" cxnId="{EA7FD93D-9316-49E4-A3E1-03FB511530FE}">
      <dgm:prSet/>
      <dgm:spPr/>
      <dgm:t>
        <a:bodyPr/>
        <a:lstStyle/>
        <a:p>
          <a:endParaRPr lang="en-IN" sz="1200"/>
        </a:p>
      </dgm:t>
    </dgm:pt>
    <dgm:pt modelId="{B8047896-4D88-46A1-8C4A-5B4FE9646E5A}" type="sibTrans" cxnId="{EA7FD93D-9316-49E4-A3E1-03FB511530FE}">
      <dgm:prSet custT="1"/>
      <dgm:spPr/>
      <dgm:t>
        <a:bodyPr/>
        <a:lstStyle/>
        <a:p>
          <a:endParaRPr lang="en-IN" sz="1200"/>
        </a:p>
      </dgm:t>
    </dgm:pt>
    <dgm:pt modelId="{FBFC70FB-C8D3-41A6-8A1F-B37FAA3E4FAA}">
      <dgm:prSet phldrT="[Text]" custT="1"/>
      <dgm:spPr/>
      <dgm:t>
        <a:bodyPr/>
        <a:lstStyle/>
        <a:p>
          <a:r>
            <a:rPr lang="en-IN" sz="1200"/>
            <a:t>Offset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DBA92F87-0474-4898-910C-EF1AAFC83970}" type="parTrans" cxnId="{2A3BE153-959B-475D-9D43-DF001C89E9C8}">
      <dgm:prSet/>
      <dgm:spPr/>
      <dgm:t>
        <a:bodyPr/>
        <a:lstStyle/>
        <a:p>
          <a:endParaRPr lang="en-IN" sz="1200"/>
        </a:p>
      </dgm:t>
    </dgm:pt>
    <dgm:pt modelId="{6311064F-97CC-40F4-B9AE-B4DC39508151}" type="sibTrans" cxnId="{2A3BE153-959B-475D-9D43-DF001C89E9C8}">
      <dgm:prSet custT="1"/>
      <dgm:spPr/>
      <dgm:t>
        <a:bodyPr/>
        <a:lstStyle/>
        <a:p>
          <a:endParaRPr lang="en-IN" sz="1200"/>
        </a:p>
      </dgm:t>
    </dgm:pt>
    <dgm:pt modelId="{41B6676B-844C-409D-9F65-72553F348E79}" type="pres">
      <dgm:prSet presAssocID="{9C883558-5E96-40C8-85C2-C50BBC5C5E1A}" presName="Name0" presStyleCnt="0">
        <dgm:presLayoutVars>
          <dgm:dir/>
          <dgm:resizeHandles val="exact"/>
        </dgm:presLayoutVars>
      </dgm:prSet>
      <dgm:spPr/>
    </dgm:pt>
    <dgm:pt modelId="{5BEBB5A8-330E-454F-949F-CB45D614DEE6}" type="pres">
      <dgm:prSet presAssocID="{89D56B4B-CFD6-468D-B88A-C5F36537FD8B}" presName="node" presStyleLbl="node1" presStyleIdx="0" presStyleCnt="7">
        <dgm:presLayoutVars>
          <dgm:bulletEnabled val="1"/>
        </dgm:presLayoutVars>
      </dgm:prSet>
      <dgm:spPr/>
    </dgm:pt>
    <dgm:pt modelId="{C7E094A6-05F8-4269-8E88-BB198EF79D70}" type="pres">
      <dgm:prSet presAssocID="{927B7EF3-5328-4E03-B9E6-6635A13EF757}" presName="sibTrans" presStyleLbl="sibTrans2D1" presStyleIdx="0" presStyleCnt="6"/>
      <dgm:spPr/>
    </dgm:pt>
    <dgm:pt modelId="{5CFE88B6-F047-493C-AA7D-0EA5AD5BC9E4}" type="pres">
      <dgm:prSet presAssocID="{927B7EF3-5328-4E03-B9E6-6635A13EF757}" presName="connectorText" presStyleLbl="sibTrans2D1" presStyleIdx="0" presStyleCnt="6"/>
      <dgm:spPr/>
    </dgm:pt>
    <dgm:pt modelId="{0F6C9114-67EB-41EE-8E7A-ABF77B69B847}" type="pres">
      <dgm:prSet presAssocID="{E61F4AD9-12D5-4DA4-8BA9-E83C8A6C2AF1}" presName="node" presStyleLbl="node1" presStyleIdx="1" presStyleCnt="7">
        <dgm:presLayoutVars>
          <dgm:bulletEnabled val="1"/>
        </dgm:presLayoutVars>
      </dgm:prSet>
      <dgm:spPr/>
    </dgm:pt>
    <dgm:pt modelId="{3BBE6323-5558-4050-891F-A8A61560CB90}" type="pres">
      <dgm:prSet presAssocID="{A329ED28-8F28-46B3-972F-9CAFA525AFEC}" presName="sibTrans" presStyleLbl="sibTrans2D1" presStyleIdx="1" presStyleCnt="6"/>
      <dgm:spPr/>
    </dgm:pt>
    <dgm:pt modelId="{2B820225-CEE9-4558-ACEA-8C7DA1C95507}" type="pres">
      <dgm:prSet presAssocID="{A329ED28-8F28-46B3-972F-9CAFA525AFEC}" presName="connectorText" presStyleLbl="sibTrans2D1" presStyleIdx="1" presStyleCnt="6"/>
      <dgm:spPr/>
    </dgm:pt>
    <dgm:pt modelId="{ECFA1B7D-A0FB-4073-BF3B-87AD3DBC7A35}" type="pres">
      <dgm:prSet presAssocID="{DFFB05EC-FC73-4D42-84CD-0F822E41253A}" presName="node" presStyleLbl="node1" presStyleIdx="2" presStyleCnt="7">
        <dgm:presLayoutVars>
          <dgm:bulletEnabled val="1"/>
        </dgm:presLayoutVars>
      </dgm:prSet>
      <dgm:spPr/>
    </dgm:pt>
    <dgm:pt modelId="{39CDC34B-32EB-496F-AC49-5C8A91922018}" type="pres">
      <dgm:prSet presAssocID="{24D7E5BE-D9FE-437A-B862-43D6D5344D23}" presName="sibTrans" presStyleLbl="sibTrans2D1" presStyleIdx="2" presStyleCnt="6"/>
      <dgm:spPr/>
    </dgm:pt>
    <dgm:pt modelId="{0A806FEB-12A0-4F0B-80B1-751682B695B4}" type="pres">
      <dgm:prSet presAssocID="{24D7E5BE-D9FE-437A-B862-43D6D5344D23}" presName="connectorText" presStyleLbl="sibTrans2D1" presStyleIdx="2" presStyleCnt="6"/>
      <dgm:spPr/>
    </dgm:pt>
    <dgm:pt modelId="{227D315B-4F61-48C1-B471-CD22F8BA5778}" type="pres">
      <dgm:prSet presAssocID="{86FE70BE-053E-4D13-A0F0-6B2F6CEF1BD3}" presName="node" presStyleLbl="node1" presStyleIdx="3" presStyleCnt="7">
        <dgm:presLayoutVars>
          <dgm:bulletEnabled val="1"/>
        </dgm:presLayoutVars>
      </dgm:prSet>
      <dgm:spPr/>
    </dgm:pt>
    <dgm:pt modelId="{AC2731AB-7650-4544-A2A3-262179354A76}" type="pres">
      <dgm:prSet presAssocID="{A2CB71D1-F04E-4065-8DD5-78FE24CD31EC}" presName="sibTrans" presStyleLbl="sibTrans2D1" presStyleIdx="3" presStyleCnt="6"/>
      <dgm:spPr/>
    </dgm:pt>
    <dgm:pt modelId="{0F44CD97-6A23-425F-BEFA-75FE3EF74614}" type="pres">
      <dgm:prSet presAssocID="{A2CB71D1-F04E-4065-8DD5-78FE24CD31EC}" presName="connectorText" presStyleLbl="sibTrans2D1" presStyleIdx="3" presStyleCnt="6"/>
      <dgm:spPr/>
    </dgm:pt>
    <dgm:pt modelId="{34E8A85C-700E-48D4-A720-C0BCA216324B}" type="pres">
      <dgm:prSet presAssocID="{66A7AC6D-12ED-4281-99C5-1A717179611D}" presName="node" presStyleLbl="node1" presStyleIdx="4" presStyleCnt="7">
        <dgm:presLayoutVars>
          <dgm:bulletEnabled val="1"/>
        </dgm:presLayoutVars>
      </dgm:prSet>
      <dgm:spPr/>
    </dgm:pt>
    <dgm:pt modelId="{E5DCBC5D-686B-42FF-A5A3-E836D5EFD94D}" type="pres">
      <dgm:prSet presAssocID="{B8047896-4D88-46A1-8C4A-5B4FE9646E5A}" presName="sibTrans" presStyleLbl="sibTrans2D1" presStyleIdx="4" presStyleCnt="6"/>
      <dgm:spPr/>
    </dgm:pt>
    <dgm:pt modelId="{F46D1142-E3F3-42FD-B41E-23969C798D7C}" type="pres">
      <dgm:prSet presAssocID="{B8047896-4D88-46A1-8C4A-5B4FE9646E5A}" presName="connectorText" presStyleLbl="sibTrans2D1" presStyleIdx="4" presStyleCnt="6"/>
      <dgm:spPr/>
    </dgm:pt>
    <dgm:pt modelId="{F215B279-51AC-4817-91A6-766CD856459C}" type="pres">
      <dgm:prSet presAssocID="{FBFC70FB-C8D3-41A6-8A1F-B37FAA3E4FAA}" presName="node" presStyleLbl="node1" presStyleIdx="5" presStyleCnt="7">
        <dgm:presLayoutVars>
          <dgm:bulletEnabled val="1"/>
        </dgm:presLayoutVars>
      </dgm:prSet>
      <dgm:spPr/>
    </dgm:pt>
    <dgm:pt modelId="{E4B0D041-5694-4466-A532-DC1B221FEFA8}" type="pres">
      <dgm:prSet presAssocID="{6311064F-97CC-40F4-B9AE-B4DC39508151}" presName="sibTrans" presStyleLbl="sibTrans2D1" presStyleIdx="5" presStyleCnt="6"/>
      <dgm:spPr/>
    </dgm:pt>
    <dgm:pt modelId="{6D853E7D-C510-406B-97DD-FFD4BA7869A1}" type="pres">
      <dgm:prSet presAssocID="{6311064F-97CC-40F4-B9AE-B4DC39508151}" presName="connectorText" presStyleLbl="sibTrans2D1" presStyleIdx="5" presStyleCnt="6"/>
      <dgm:spPr/>
    </dgm:pt>
    <dgm:pt modelId="{0C621026-5E8C-4FE6-8AD1-D3139BFF232F}" type="pres">
      <dgm:prSet presAssocID="{F333D5F7-14A6-4B0B-833D-AD161B999F98}" presName="node" presStyleLbl="node1" presStyleIdx="6" presStyleCnt="7">
        <dgm:presLayoutVars>
          <dgm:bulletEnabled val="1"/>
        </dgm:presLayoutVars>
      </dgm:prSet>
      <dgm:spPr/>
    </dgm:pt>
  </dgm:ptLst>
  <dgm:cxnLst>
    <dgm:cxn modelId="{CB68CB06-63EB-458A-A1A4-C8B68D626CDA}" type="presOf" srcId="{24D7E5BE-D9FE-437A-B862-43D6D5344D23}" destId="{0A806FEB-12A0-4F0B-80B1-751682B695B4}" srcOrd="1" destOrd="0" presId="urn:microsoft.com/office/officeart/2005/8/layout/process1"/>
    <dgm:cxn modelId="{ACD48D08-79A3-47EE-84C0-1DB86812EBE7}" type="presOf" srcId="{66A7AC6D-12ED-4281-99C5-1A717179611D}" destId="{34E8A85C-700E-48D4-A720-C0BCA216324B}" srcOrd="0" destOrd="0" presId="urn:microsoft.com/office/officeart/2005/8/layout/process1"/>
    <dgm:cxn modelId="{1DDDDD13-D241-42D0-8635-1088F9070A80}" type="presOf" srcId="{9C883558-5E96-40C8-85C2-C50BBC5C5E1A}" destId="{41B6676B-844C-409D-9F65-72553F348E79}" srcOrd="0" destOrd="0" presId="urn:microsoft.com/office/officeart/2005/8/layout/process1"/>
    <dgm:cxn modelId="{DAA07114-00D5-4C6C-9F4E-C340BD7766E6}" type="presOf" srcId="{86FE70BE-053E-4D13-A0F0-6B2F6CEF1BD3}" destId="{227D315B-4F61-48C1-B471-CD22F8BA5778}" srcOrd="0" destOrd="0" presId="urn:microsoft.com/office/officeart/2005/8/layout/process1"/>
    <dgm:cxn modelId="{8E20F21B-0E6F-46BE-AB9C-9C0555774A9A}" srcId="{9C883558-5E96-40C8-85C2-C50BBC5C5E1A}" destId="{DFFB05EC-FC73-4D42-84CD-0F822E41253A}" srcOrd="2" destOrd="0" parTransId="{31781E5C-B717-4390-B2C6-3361F497BC22}" sibTransId="{24D7E5BE-D9FE-437A-B862-43D6D5344D23}"/>
    <dgm:cxn modelId="{B631131D-F428-46E0-8C38-616A474C6715}" type="presOf" srcId="{E61F4AD9-12D5-4DA4-8BA9-E83C8A6C2AF1}" destId="{0F6C9114-67EB-41EE-8E7A-ABF77B69B847}" srcOrd="0" destOrd="0" presId="urn:microsoft.com/office/officeart/2005/8/layout/process1"/>
    <dgm:cxn modelId="{B460DF20-B79C-48FB-993A-5D108A9AFCE7}" type="presOf" srcId="{927B7EF3-5328-4E03-B9E6-6635A13EF757}" destId="{C7E094A6-05F8-4269-8E88-BB198EF79D70}" srcOrd="0" destOrd="0" presId="urn:microsoft.com/office/officeart/2005/8/layout/process1"/>
    <dgm:cxn modelId="{E83D0725-A353-43C0-B703-9B9181D6EFC2}" srcId="{9C883558-5E96-40C8-85C2-C50BBC5C5E1A}" destId="{F333D5F7-14A6-4B0B-833D-AD161B999F98}" srcOrd="6" destOrd="0" parTransId="{52DC0657-ADB7-4A62-ADD0-12C8E900AC65}" sibTransId="{CEA025EE-696D-4C08-AC47-402BF2FB9360}"/>
    <dgm:cxn modelId="{94CEB330-4675-4EF4-814A-7405555DF988}" type="presOf" srcId="{927B7EF3-5328-4E03-B9E6-6635A13EF757}" destId="{5CFE88B6-F047-493C-AA7D-0EA5AD5BC9E4}" srcOrd="1" destOrd="0" presId="urn:microsoft.com/office/officeart/2005/8/layout/process1"/>
    <dgm:cxn modelId="{D5E6F832-8977-4C24-8291-C88C159152BB}" type="presOf" srcId="{A2CB71D1-F04E-4065-8DD5-78FE24CD31EC}" destId="{AC2731AB-7650-4544-A2A3-262179354A76}" srcOrd="0" destOrd="0" presId="urn:microsoft.com/office/officeart/2005/8/layout/process1"/>
    <dgm:cxn modelId="{4C19E434-3AED-4FD2-A457-0F788F5894CB}" type="presOf" srcId="{F333D5F7-14A6-4B0B-833D-AD161B999F98}" destId="{0C621026-5E8C-4FE6-8AD1-D3139BFF232F}" srcOrd="0" destOrd="0" presId="urn:microsoft.com/office/officeart/2005/8/layout/process1"/>
    <dgm:cxn modelId="{EEDC2239-CE65-43FA-8954-3C03903CC606}" type="presOf" srcId="{DFFB05EC-FC73-4D42-84CD-0F822E41253A}" destId="{ECFA1B7D-A0FB-4073-BF3B-87AD3DBC7A35}" srcOrd="0" destOrd="0" presId="urn:microsoft.com/office/officeart/2005/8/layout/process1"/>
    <dgm:cxn modelId="{EA7FD93D-9316-49E4-A3E1-03FB511530FE}" srcId="{9C883558-5E96-40C8-85C2-C50BBC5C5E1A}" destId="{66A7AC6D-12ED-4281-99C5-1A717179611D}" srcOrd="4" destOrd="0" parTransId="{44146190-1557-4367-9A8B-3AEFAE7EB2DD}" sibTransId="{B8047896-4D88-46A1-8C4A-5B4FE9646E5A}"/>
    <dgm:cxn modelId="{6BDBC83E-1C9C-440D-8FB9-34439A8F74C4}" type="presOf" srcId="{B8047896-4D88-46A1-8C4A-5B4FE9646E5A}" destId="{F46D1142-E3F3-42FD-B41E-23969C798D7C}" srcOrd="1" destOrd="0" presId="urn:microsoft.com/office/officeart/2005/8/layout/process1"/>
    <dgm:cxn modelId="{BF0C5D5B-A20A-4E03-AC10-B6A4D7E2DC26}" srcId="{9C883558-5E96-40C8-85C2-C50BBC5C5E1A}" destId="{E61F4AD9-12D5-4DA4-8BA9-E83C8A6C2AF1}" srcOrd="1" destOrd="0" parTransId="{D5F9818C-7098-41B0-969F-6C5244BEC3FC}" sibTransId="{A329ED28-8F28-46B3-972F-9CAFA525AFEC}"/>
    <dgm:cxn modelId="{D6206160-9704-4DD9-8C01-BF387DF9801D}" type="presOf" srcId="{FBFC70FB-C8D3-41A6-8A1F-B37FAA3E4FAA}" destId="{F215B279-51AC-4817-91A6-766CD856459C}" srcOrd="0" destOrd="0" presId="urn:microsoft.com/office/officeart/2005/8/layout/process1"/>
    <dgm:cxn modelId="{B8093443-6E13-4968-90DF-624F73187564}" type="presOf" srcId="{24D7E5BE-D9FE-437A-B862-43D6D5344D23}" destId="{39CDC34B-32EB-496F-AC49-5C8A91922018}" srcOrd="0" destOrd="0" presId="urn:microsoft.com/office/officeart/2005/8/layout/process1"/>
    <dgm:cxn modelId="{9B292D49-F6C6-4694-9A93-692C3EAA8235}" srcId="{9C883558-5E96-40C8-85C2-C50BBC5C5E1A}" destId="{86FE70BE-053E-4D13-A0F0-6B2F6CEF1BD3}" srcOrd="3" destOrd="0" parTransId="{7CCC9E81-7E9A-456F-9BAE-F42AE82B73B7}" sibTransId="{A2CB71D1-F04E-4065-8DD5-78FE24CD31EC}"/>
    <dgm:cxn modelId="{4374194F-280D-44F0-B0A1-D5D3468D2264}" type="presOf" srcId="{A329ED28-8F28-46B3-972F-9CAFA525AFEC}" destId="{3BBE6323-5558-4050-891F-A8A61560CB90}" srcOrd="0" destOrd="0" presId="urn:microsoft.com/office/officeart/2005/8/layout/process1"/>
    <dgm:cxn modelId="{2A3BE153-959B-475D-9D43-DF001C89E9C8}" srcId="{9C883558-5E96-40C8-85C2-C50BBC5C5E1A}" destId="{FBFC70FB-C8D3-41A6-8A1F-B37FAA3E4FAA}" srcOrd="5" destOrd="0" parTransId="{DBA92F87-0474-4898-910C-EF1AAFC83970}" sibTransId="{6311064F-97CC-40F4-B9AE-B4DC39508151}"/>
    <dgm:cxn modelId="{58FA5D57-D3ED-47AF-A693-FB57AA1AF235}" type="presOf" srcId="{89D56B4B-CFD6-468D-B88A-C5F36537FD8B}" destId="{5BEBB5A8-330E-454F-949F-CB45D614DEE6}" srcOrd="0" destOrd="0" presId="urn:microsoft.com/office/officeart/2005/8/layout/process1"/>
    <dgm:cxn modelId="{F87EF879-DC75-4B94-8CFE-5C2D4D2C540E}" type="presOf" srcId="{B8047896-4D88-46A1-8C4A-5B4FE9646E5A}" destId="{E5DCBC5D-686B-42FF-A5A3-E836D5EFD94D}" srcOrd="0" destOrd="0" presId="urn:microsoft.com/office/officeart/2005/8/layout/process1"/>
    <dgm:cxn modelId="{9921CE86-68B2-4927-BDCC-8ECA765B82E6}" srcId="{9C883558-5E96-40C8-85C2-C50BBC5C5E1A}" destId="{89D56B4B-CFD6-468D-B88A-C5F36537FD8B}" srcOrd="0" destOrd="0" parTransId="{E488D7ED-51B7-4E7D-AD74-E59249A52B04}" sibTransId="{927B7EF3-5328-4E03-B9E6-6635A13EF757}"/>
    <dgm:cxn modelId="{5AE07DB8-D407-4021-B6CB-1AA39BA4695D}" type="presOf" srcId="{A329ED28-8F28-46B3-972F-9CAFA525AFEC}" destId="{2B820225-CEE9-4558-ACEA-8C7DA1C95507}" srcOrd="1" destOrd="0" presId="urn:microsoft.com/office/officeart/2005/8/layout/process1"/>
    <dgm:cxn modelId="{29AA15C5-6ECD-44E3-A165-EDBCD224B986}" type="presOf" srcId="{6311064F-97CC-40F4-B9AE-B4DC39508151}" destId="{6D853E7D-C510-406B-97DD-FFD4BA7869A1}" srcOrd="1" destOrd="0" presId="urn:microsoft.com/office/officeart/2005/8/layout/process1"/>
    <dgm:cxn modelId="{F4C0F3CD-8645-4A5A-8953-79F1098493F0}" type="presOf" srcId="{6311064F-97CC-40F4-B9AE-B4DC39508151}" destId="{E4B0D041-5694-4466-A532-DC1B221FEFA8}" srcOrd="0" destOrd="0" presId="urn:microsoft.com/office/officeart/2005/8/layout/process1"/>
    <dgm:cxn modelId="{EC11E2E8-44AB-41F0-A4A0-C711F7B9B5A5}" type="presOf" srcId="{A2CB71D1-F04E-4065-8DD5-78FE24CD31EC}" destId="{0F44CD97-6A23-425F-BEFA-75FE3EF74614}" srcOrd="1" destOrd="0" presId="urn:microsoft.com/office/officeart/2005/8/layout/process1"/>
    <dgm:cxn modelId="{372E90D5-7BAC-48B9-8EB6-CB5747906E57}" type="presParOf" srcId="{41B6676B-844C-409D-9F65-72553F348E79}" destId="{5BEBB5A8-330E-454F-949F-CB45D614DEE6}" srcOrd="0" destOrd="0" presId="urn:microsoft.com/office/officeart/2005/8/layout/process1"/>
    <dgm:cxn modelId="{2A742117-3F20-459F-90C4-9E0CCB7B516F}" type="presParOf" srcId="{41B6676B-844C-409D-9F65-72553F348E79}" destId="{C7E094A6-05F8-4269-8E88-BB198EF79D70}" srcOrd="1" destOrd="0" presId="urn:microsoft.com/office/officeart/2005/8/layout/process1"/>
    <dgm:cxn modelId="{722461B3-6FF8-430C-88A1-2C9C40CA68F1}" type="presParOf" srcId="{C7E094A6-05F8-4269-8E88-BB198EF79D70}" destId="{5CFE88B6-F047-493C-AA7D-0EA5AD5BC9E4}" srcOrd="0" destOrd="0" presId="urn:microsoft.com/office/officeart/2005/8/layout/process1"/>
    <dgm:cxn modelId="{E334E22F-455C-4F6E-B0B0-BD928EB8AD3A}" type="presParOf" srcId="{41B6676B-844C-409D-9F65-72553F348E79}" destId="{0F6C9114-67EB-41EE-8E7A-ABF77B69B847}" srcOrd="2" destOrd="0" presId="urn:microsoft.com/office/officeart/2005/8/layout/process1"/>
    <dgm:cxn modelId="{B84EB2E2-7E81-424C-8419-C3C037567D7C}" type="presParOf" srcId="{41B6676B-844C-409D-9F65-72553F348E79}" destId="{3BBE6323-5558-4050-891F-A8A61560CB90}" srcOrd="3" destOrd="0" presId="urn:microsoft.com/office/officeart/2005/8/layout/process1"/>
    <dgm:cxn modelId="{6A027D7F-8D6D-4D0C-8AEF-0ED2071EE710}" type="presParOf" srcId="{3BBE6323-5558-4050-891F-A8A61560CB90}" destId="{2B820225-CEE9-4558-ACEA-8C7DA1C95507}" srcOrd="0" destOrd="0" presId="urn:microsoft.com/office/officeart/2005/8/layout/process1"/>
    <dgm:cxn modelId="{BCB52939-587D-451D-BE9B-62AF272386A9}" type="presParOf" srcId="{41B6676B-844C-409D-9F65-72553F348E79}" destId="{ECFA1B7D-A0FB-4073-BF3B-87AD3DBC7A35}" srcOrd="4" destOrd="0" presId="urn:microsoft.com/office/officeart/2005/8/layout/process1"/>
    <dgm:cxn modelId="{E57F40A2-E5A9-44BC-A661-3E6B69418807}" type="presParOf" srcId="{41B6676B-844C-409D-9F65-72553F348E79}" destId="{39CDC34B-32EB-496F-AC49-5C8A91922018}" srcOrd="5" destOrd="0" presId="urn:microsoft.com/office/officeart/2005/8/layout/process1"/>
    <dgm:cxn modelId="{2A9F15C7-1741-4644-BFCA-E7961482C99C}" type="presParOf" srcId="{39CDC34B-32EB-496F-AC49-5C8A91922018}" destId="{0A806FEB-12A0-4F0B-80B1-751682B695B4}" srcOrd="0" destOrd="0" presId="urn:microsoft.com/office/officeart/2005/8/layout/process1"/>
    <dgm:cxn modelId="{35ED452F-7E46-4D20-84B7-EAEC3D5F14C2}" type="presParOf" srcId="{41B6676B-844C-409D-9F65-72553F348E79}" destId="{227D315B-4F61-48C1-B471-CD22F8BA5778}" srcOrd="6" destOrd="0" presId="urn:microsoft.com/office/officeart/2005/8/layout/process1"/>
    <dgm:cxn modelId="{8C61F77D-9638-4227-B984-7377360C8233}" type="presParOf" srcId="{41B6676B-844C-409D-9F65-72553F348E79}" destId="{AC2731AB-7650-4544-A2A3-262179354A76}" srcOrd="7" destOrd="0" presId="urn:microsoft.com/office/officeart/2005/8/layout/process1"/>
    <dgm:cxn modelId="{59EA41A1-F3CC-49A8-A267-660D6690D631}" type="presParOf" srcId="{AC2731AB-7650-4544-A2A3-262179354A76}" destId="{0F44CD97-6A23-425F-BEFA-75FE3EF74614}" srcOrd="0" destOrd="0" presId="urn:microsoft.com/office/officeart/2005/8/layout/process1"/>
    <dgm:cxn modelId="{A32183A7-EDF1-405C-BE46-9FE33DFC3AC0}" type="presParOf" srcId="{41B6676B-844C-409D-9F65-72553F348E79}" destId="{34E8A85C-700E-48D4-A720-C0BCA216324B}" srcOrd="8" destOrd="0" presId="urn:microsoft.com/office/officeart/2005/8/layout/process1"/>
    <dgm:cxn modelId="{51A95C36-7CEF-431D-A844-13E3E3CB24C7}" type="presParOf" srcId="{41B6676B-844C-409D-9F65-72553F348E79}" destId="{E5DCBC5D-686B-42FF-A5A3-E836D5EFD94D}" srcOrd="9" destOrd="0" presId="urn:microsoft.com/office/officeart/2005/8/layout/process1"/>
    <dgm:cxn modelId="{01805E43-708C-40CE-A476-A7F4F96AE5BF}" type="presParOf" srcId="{E5DCBC5D-686B-42FF-A5A3-E836D5EFD94D}" destId="{F46D1142-E3F3-42FD-B41E-23969C798D7C}" srcOrd="0" destOrd="0" presId="urn:microsoft.com/office/officeart/2005/8/layout/process1"/>
    <dgm:cxn modelId="{D853CAFA-8929-42A8-A04A-34CCC88E230E}" type="presParOf" srcId="{41B6676B-844C-409D-9F65-72553F348E79}" destId="{F215B279-51AC-4817-91A6-766CD856459C}" srcOrd="10" destOrd="0" presId="urn:microsoft.com/office/officeart/2005/8/layout/process1"/>
    <dgm:cxn modelId="{E9BA0E63-B067-411B-891E-60DDE6D4E09F}" type="presParOf" srcId="{41B6676B-844C-409D-9F65-72553F348E79}" destId="{E4B0D041-5694-4466-A532-DC1B221FEFA8}" srcOrd="11" destOrd="0" presId="urn:microsoft.com/office/officeart/2005/8/layout/process1"/>
    <dgm:cxn modelId="{FA970B14-E1F7-4EBF-843F-F690C072D784}" type="presParOf" srcId="{E4B0D041-5694-4466-A532-DC1B221FEFA8}" destId="{6D853E7D-C510-406B-97DD-FFD4BA7869A1}" srcOrd="0" destOrd="0" presId="urn:microsoft.com/office/officeart/2005/8/layout/process1"/>
    <dgm:cxn modelId="{D130AAA9-B95B-45D2-AFE3-8A38DD740D6F}" type="presParOf" srcId="{41B6676B-844C-409D-9F65-72553F348E79}" destId="{0C621026-5E8C-4FE6-8AD1-D3139BFF232F}" srcOrd="12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9C883558-5E96-40C8-85C2-C50BBC5C5E1A}" type="doc">
      <dgm:prSet loTypeId="urn:microsoft.com/office/officeart/2005/8/layout/process1" loCatId="process" qsTypeId="urn:microsoft.com/office/officeart/2005/8/quickstyle/3d1" qsCatId="3D" csTypeId="urn:microsoft.com/office/officeart/2005/8/colors/accent5_2" csCatId="accent5" phldr="1"/>
      <dgm:spPr/>
    </dgm:pt>
    <dgm:pt modelId="{89D56B4B-CFD6-468D-B88A-C5F36537FD8B}">
      <dgm:prSet phldrT="[Text]" custT="1"/>
      <dgm:spPr/>
      <dgm:t>
        <a:bodyPr/>
        <a:lstStyle/>
        <a:p>
          <a:r>
            <a:rPr lang="en-IN" sz="1200"/>
            <a:t>Charts-1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E488D7ED-51B7-4E7D-AD74-E59249A52B04}" type="parTrans" cxnId="{9921CE86-68B2-4927-BDCC-8ECA765B82E6}">
      <dgm:prSet/>
      <dgm:spPr/>
      <dgm:t>
        <a:bodyPr/>
        <a:lstStyle/>
        <a:p>
          <a:endParaRPr lang="en-IN" sz="1200"/>
        </a:p>
      </dgm:t>
    </dgm:pt>
    <dgm:pt modelId="{927B7EF3-5328-4E03-B9E6-6635A13EF757}" type="sibTrans" cxnId="{9921CE86-68B2-4927-BDCC-8ECA765B82E6}">
      <dgm:prSet custT="1"/>
      <dgm:spPr/>
      <dgm:t>
        <a:bodyPr/>
        <a:lstStyle/>
        <a:p>
          <a:endParaRPr lang="en-IN" sz="1200"/>
        </a:p>
      </dgm:t>
    </dgm:pt>
    <dgm:pt modelId="{E61F4AD9-12D5-4DA4-8BA9-E83C8A6C2AF1}">
      <dgm:prSet phldrT="[Text]" custT="1"/>
      <dgm:spPr/>
      <dgm:t>
        <a:bodyPr/>
        <a:lstStyle/>
        <a:p>
          <a:r>
            <a:rPr lang="en-IN" sz="1200"/>
            <a:t>Charts-2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D5F9818C-7098-41B0-969F-6C5244BEC3FC}" type="parTrans" cxnId="{BF0C5D5B-A20A-4E03-AC10-B6A4D7E2DC26}">
      <dgm:prSet/>
      <dgm:spPr/>
      <dgm:t>
        <a:bodyPr/>
        <a:lstStyle/>
        <a:p>
          <a:endParaRPr lang="en-IN" sz="1200"/>
        </a:p>
      </dgm:t>
    </dgm:pt>
    <dgm:pt modelId="{A329ED28-8F28-46B3-972F-9CAFA525AFEC}" type="sibTrans" cxnId="{BF0C5D5B-A20A-4E03-AC10-B6A4D7E2DC26}">
      <dgm:prSet custT="1"/>
      <dgm:spPr/>
      <dgm:t>
        <a:bodyPr/>
        <a:lstStyle/>
        <a:p>
          <a:endParaRPr lang="en-IN" sz="1200"/>
        </a:p>
      </dgm:t>
    </dgm:pt>
    <dgm:pt modelId="{DFFB05EC-FC73-4D42-84CD-0F822E41253A}">
      <dgm:prSet phldrT="[Text]" custT="1"/>
      <dgm:spPr/>
      <dgm:t>
        <a:bodyPr/>
        <a:lstStyle/>
        <a:p>
          <a:r>
            <a:rPr lang="en-IN" sz="1200"/>
            <a:t>Charts-3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31781E5C-B717-4390-B2C6-3361F497BC22}" type="parTrans" cxnId="{8E20F21B-0E6F-46BE-AB9C-9C0555774A9A}">
      <dgm:prSet/>
      <dgm:spPr/>
      <dgm:t>
        <a:bodyPr/>
        <a:lstStyle/>
        <a:p>
          <a:endParaRPr lang="en-IN" sz="1200"/>
        </a:p>
      </dgm:t>
    </dgm:pt>
    <dgm:pt modelId="{24D7E5BE-D9FE-437A-B862-43D6D5344D23}" type="sibTrans" cxnId="{8E20F21B-0E6F-46BE-AB9C-9C0555774A9A}">
      <dgm:prSet custT="1"/>
      <dgm:spPr/>
      <dgm:t>
        <a:bodyPr/>
        <a:lstStyle/>
        <a:p>
          <a:endParaRPr lang="en-IN" sz="1200"/>
        </a:p>
      </dgm:t>
    </dgm:pt>
    <dgm:pt modelId="{F333D5F7-14A6-4B0B-833D-AD161B999F98}">
      <dgm:prSet phldrT="[Text]" custT="1"/>
      <dgm:spPr/>
      <dgm:t>
        <a:bodyPr/>
        <a:lstStyle/>
        <a:p>
          <a:r>
            <a:rPr lang="en-IN" sz="1200"/>
            <a:t>Data Security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52DC0657-ADB7-4A62-ADD0-12C8E900AC65}" type="parTrans" cxnId="{E83D0725-A353-43C0-B703-9B9181D6EFC2}">
      <dgm:prSet/>
      <dgm:spPr/>
      <dgm:t>
        <a:bodyPr/>
        <a:lstStyle/>
        <a:p>
          <a:endParaRPr lang="en-IN" sz="1200"/>
        </a:p>
      </dgm:t>
    </dgm:pt>
    <dgm:pt modelId="{CEA025EE-696D-4C08-AC47-402BF2FB9360}" type="sibTrans" cxnId="{E83D0725-A353-43C0-B703-9B9181D6EFC2}">
      <dgm:prSet/>
      <dgm:spPr/>
      <dgm:t>
        <a:bodyPr/>
        <a:lstStyle/>
        <a:p>
          <a:endParaRPr lang="en-IN" sz="1200"/>
        </a:p>
      </dgm:t>
    </dgm:pt>
    <dgm:pt modelId="{86FE70BE-053E-4D13-A0F0-6B2F6CEF1BD3}">
      <dgm:prSet phldrT="[Text]" custT="1"/>
      <dgm:spPr/>
      <dgm:t>
        <a:bodyPr/>
        <a:lstStyle/>
        <a:p>
          <a:r>
            <a:rPr lang="en-IN" sz="1200"/>
            <a:t>Charts-4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7CCC9E81-7E9A-456F-9BAE-F42AE82B73B7}" type="parTrans" cxnId="{9B292D49-F6C6-4694-9A93-692C3EAA8235}">
      <dgm:prSet/>
      <dgm:spPr/>
      <dgm:t>
        <a:bodyPr/>
        <a:lstStyle/>
        <a:p>
          <a:endParaRPr lang="en-IN" sz="1200"/>
        </a:p>
      </dgm:t>
    </dgm:pt>
    <dgm:pt modelId="{A2CB71D1-F04E-4065-8DD5-78FE24CD31EC}" type="sibTrans" cxnId="{9B292D49-F6C6-4694-9A93-692C3EAA8235}">
      <dgm:prSet custT="1"/>
      <dgm:spPr/>
      <dgm:t>
        <a:bodyPr/>
        <a:lstStyle/>
        <a:p>
          <a:endParaRPr lang="en-IN" sz="1200"/>
        </a:p>
      </dgm:t>
    </dgm:pt>
    <dgm:pt modelId="{66A7AC6D-12ED-4281-99C5-1A717179611D}">
      <dgm:prSet phldrT="[Text]" custT="1"/>
      <dgm:spPr/>
      <dgm:t>
        <a:bodyPr/>
        <a:lstStyle/>
        <a:p>
          <a:r>
            <a:rPr lang="en-IN" sz="1200"/>
            <a:t>Pivot Table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44146190-1557-4367-9A8B-3AEFAE7EB2DD}" type="parTrans" cxnId="{EA7FD93D-9316-49E4-A3E1-03FB511530FE}">
      <dgm:prSet/>
      <dgm:spPr/>
      <dgm:t>
        <a:bodyPr/>
        <a:lstStyle/>
        <a:p>
          <a:endParaRPr lang="en-IN" sz="1200"/>
        </a:p>
      </dgm:t>
    </dgm:pt>
    <dgm:pt modelId="{B8047896-4D88-46A1-8C4A-5B4FE9646E5A}" type="sibTrans" cxnId="{EA7FD93D-9316-49E4-A3E1-03FB511530FE}">
      <dgm:prSet custT="1"/>
      <dgm:spPr/>
      <dgm:t>
        <a:bodyPr/>
        <a:lstStyle/>
        <a:p>
          <a:endParaRPr lang="en-IN" sz="1200"/>
        </a:p>
      </dgm:t>
    </dgm:pt>
    <dgm:pt modelId="{FBFC70FB-C8D3-41A6-8A1F-B37FAA3E4FAA}">
      <dgm:prSet phldrT="[Text]" custT="1"/>
      <dgm:spPr/>
      <dgm:t>
        <a:bodyPr/>
        <a:lstStyle/>
        <a:p>
          <a:r>
            <a:rPr lang="en-IN" sz="1200"/>
            <a:t>Slicer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DBA92F87-0474-4898-910C-EF1AAFC83970}" type="parTrans" cxnId="{2A3BE153-959B-475D-9D43-DF001C89E9C8}">
      <dgm:prSet/>
      <dgm:spPr/>
      <dgm:t>
        <a:bodyPr/>
        <a:lstStyle/>
        <a:p>
          <a:endParaRPr lang="en-IN" sz="1200"/>
        </a:p>
      </dgm:t>
    </dgm:pt>
    <dgm:pt modelId="{6311064F-97CC-40F4-B9AE-B4DC39508151}" type="sibTrans" cxnId="{2A3BE153-959B-475D-9D43-DF001C89E9C8}">
      <dgm:prSet custT="1"/>
      <dgm:spPr/>
      <dgm:t>
        <a:bodyPr/>
        <a:lstStyle/>
        <a:p>
          <a:endParaRPr lang="en-IN" sz="1200"/>
        </a:p>
      </dgm:t>
    </dgm:pt>
    <dgm:pt modelId="{41B6676B-844C-409D-9F65-72553F348E79}" type="pres">
      <dgm:prSet presAssocID="{9C883558-5E96-40C8-85C2-C50BBC5C5E1A}" presName="Name0" presStyleCnt="0">
        <dgm:presLayoutVars>
          <dgm:dir/>
          <dgm:resizeHandles val="exact"/>
        </dgm:presLayoutVars>
      </dgm:prSet>
      <dgm:spPr/>
    </dgm:pt>
    <dgm:pt modelId="{5BEBB5A8-330E-454F-949F-CB45D614DEE6}" type="pres">
      <dgm:prSet presAssocID="{89D56B4B-CFD6-468D-B88A-C5F36537FD8B}" presName="node" presStyleLbl="node1" presStyleIdx="0" presStyleCnt="7">
        <dgm:presLayoutVars>
          <dgm:bulletEnabled val="1"/>
        </dgm:presLayoutVars>
      </dgm:prSet>
      <dgm:spPr/>
    </dgm:pt>
    <dgm:pt modelId="{C7E094A6-05F8-4269-8E88-BB198EF79D70}" type="pres">
      <dgm:prSet presAssocID="{927B7EF3-5328-4E03-B9E6-6635A13EF757}" presName="sibTrans" presStyleLbl="sibTrans2D1" presStyleIdx="0" presStyleCnt="6"/>
      <dgm:spPr/>
    </dgm:pt>
    <dgm:pt modelId="{5CFE88B6-F047-493C-AA7D-0EA5AD5BC9E4}" type="pres">
      <dgm:prSet presAssocID="{927B7EF3-5328-4E03-B9E6-6635A13EF757}" presName="connectorText" presStyleLbl="sibTrans2D1" presStyleIdx="0" presStyleCnt="6"/>
      <dgm:spPr/>
    </dgm:pt>
    <dgm:pt modelId="{0F6C9114-67EB-41EE-8E7A-ABF77B69B847}" type="pres">
      <dgm:prSet presAssocID="{E61F4AD9-12D5-4DA4-8BA9-E83C8A6C2AF1}" presName="node" presStyleLbl="node1" presStyleIdx="1" presStyleCnt="7">
        <dgm:presLayoutVars>
          <dgm:bulletEnabled val="1"/>
        </dgm:presLayoutVars>
      </dgm:prSet>
      <dgm:spPr/>
    </dgm:pt>
    <dgm:pt modelId="{3BBE6323-5558-4050-891F-A8A61560CB90}" type="pres">
      <dgm:prSet presAssocID="{A329ED28-8F28-46B3-972F-9CAFA525AFEC}" presName="sibTrans" presStyleLbl="sibTrans2D1" presStyleIdx="1" presStyleCnt="6"/>
      <dgm:spPr/>
    </dgm:pt>
    <dgm:pt modelId="{2B820225-CEE9-4558-ACEA-8C7DA1C95507}" type="pres">
      <dgm:prSet presAssocID="{A329ED28-8F28-46B3-972F-9CAFA525AFEC}" presName="connectorText" presStyleLbl="sibTrans2D1" presStyleIdx="1" presStyleCnt="6"/>
      <dgm:spPr/>
    </dgm:pt>
    <dgm:pt modelId="{ECFA1B7D-A0FB-4073-BF3B-87AD3DBC7A35}" type="pres">
      <dgm:prSet presAssocID="{DFFB05EC-FC73-4D42-84CD-0F822E41253A}" presName="node" presStyleLbl="node1" presStyleIdx="2" presStyleCnt="7">
        <dgm:presLayoutVars>
          <dgm:bulletEnabled val="1"/>
        </dgm:presLayoutVars>
      </dgm:prSet>
      <dgm:spPr/>
    </dgm:pt>
    <dgm:pt modelId="{39CDC34B-32EB-496F-AC49-5C8A91922018}" type="pres">
      <dgm:prSet presAssocID="{24D7E5BE-D9FE-437A-B862-43D6D5344D23}" presName="sibTrans" presStyleLbl="sibTrans2D1" presStyleIdx="2" presStyleCnt="6"/>
      <dgm:spPr/>
    </dgm:pt>
    <dgm:pt modelId="{0A806FEB-12A0-4F0B-80B1-751682B695B4}" type="pres">
      <dgm:prSet presAssocID="{24D7E5BE-D9FE-437A-B862-43D6D5344D23}" presName="connectorText" presStyleLbl="sibTrans2D1" presStyleIdx="2" presStyleCnt="6"/>
      <dgm:spPr/>
    </dgm:pt>
    <dgm:pt modelId="{227D315B-4F61-48C1-B471-CD22F8BA5778}" type="pres">
      <dgm:prSet presAssocID="{86FE70BE-053E-4D13-A0F0-6B2F6CEF1BD3}" presName="node" presStyleLbl="node1" presStyleIdx="3" presStyleCnt="7">
        <dgm:presLayoutVars>
          <dgm:bulletEnabled val="1"/>
        </dgm:presLayoutVars>
      </dgm:prSet>
      <dgm:spPr/>
    </dgm:pt>
    <dgm:pt modelId="{AC2731AB-7650-4544-A2A3-262179354A76}" type="pres">
      <dgm:prSet presAssocID="{A2CB71D1-F04E-4065-8DD5-78FE24CD31EC}" presName="sibTrans" presStyleLbl="sibTrans2D1" presStyleIdx="3" presStyleCnt="6"/>
      <dgm:spPr/>
    </dgm:pt>
    <dgm:pt modelId="{0F44CD97-6A23-425F-BEFA-75FE3EF74614}" type="pres">
      <dgm:prSet presAssocID="{A2CB71D1-F04E-4065-8DD5-78FE24CD31EC}" presName="connectorText" presStyleLbl="sibTrans2D1" presStyleIdx="3" presStyleCnt="6"/>
      <dgm:spPr/>
    </dgm:pt>
    <dgm:pt modelId="{34E8A85C-700E-48D4-A720-C0BCA216324B}" type="pres">
      <dgm:prSet presAssocID="{66A7AC6D-12ED-4281-99C5-1A717179611D}" presName="node" presStyleLbl="node1" presStyleIdx="4" presStyleCnt="7">
        <dgm:presLayoutVars>
          <dgm:bulletEnabled val="1"/>
        </dgm:presLayoutVars>
      </dgm:prSet>
      <dgm:spPr/>
    </dgm:pt>
    <dgm:pt modelId="{E5DCBC5D-686B-42FF-A5A3-E836D5EFD94D}" type="pres">
      <dgm:prSet presAssocID="{B8047896-4D88-46A1-8C4A-5B4FE9646E5A}" presName="sibTrans" presStyleLbl="sibTrans2D1" presStyleIdx="4" presStyleCnt="6"/>
      <dgm:spPr/>
    </dgm:pt>
    <dgm:pt modelId="{F46D1142-E3F3-42FD-B41E-23969C798D7C}" type="pres">
      <dgm:prSet presAssocID="{B8047896-4D88-46A1-8C4A-5B4FE9646E5A}" presName="connectorText" presStyleLbl="sibTrans2D1" presStyleIdx="4" presStyleCnt="6"/>
      <dgm:spPr/>
    </dgm:pt>
    <dgm:pt modelId="{F215B279-51AC-4817-91A6-766CD856459C}" type="pres">
      <dgm:prSet presAssocID="{FBFC70FB-C8D3-41A6-8A1F-B37FAA3E4FAA}" presName="node" presStyleLbl="node1" presStyleIdx="5" presStyleCnt="7">
        <dgm:presLayoutVars>
          <dgm:bulletEnabled val="1"/>
        </dgm:presLayoutVars>
      </dgm:prSet>
      <dgm:spPr/>
    </dgm:pt>
    <dgm:pt modelId="{E4B0D041-5694-4466-A532-DC1B221FEFA8}" type="pres">
      <dgm:prSet presAssocID="{6311064F-97CC-40F4-B9AE-B4DC39508151}" presName="sibTrans" presStyleLbl="sibTrans2D1" presStyleIdx="5" presStyleCnt="6"/>
      <dgm:spPr/>
    </dgm:pt>
    <dgm:pt modelId="{6D853E7D-C510-406B-97DD-FFD4BA7869A1}" type="pres">
      <dgm:prSet presAssocID="{6311064F-97CC-40F4-B9AE-B4DC39508151}" presName="connectorText" presStyleLbl="sibTrans2D1" presStyleIdx="5" presStyleCnt="6"/>
      <dgm:spPr/>
    </dgm:pt>
    <dgm:pt modelId="{0C621026-5E8C-4FE6-8AD1-D3139BFF232F}" type="pres">
      <dgm:prSet presAssocID="{F333D5F7-14A6-4B0B-833D-AD161B999F98}" presName="node" presStyleLbl="node1" presStyleIdx="6" presStyleCnt="7">
        <dgm:presLayoutVars>
          <dgm:bulletEnabled val="1"/>
        </dgm:presLayoutVars>
      </dgm:prSet>
      <dgm:spPr/>
    </dgm:pt>
  </dgm:ptLst>
  <dgm:cxnLst>
    <dgm:cxn modelId="{5EA37A07-0DFB-424F-8D98-97969DC33D1F}" type="presOf" srcId="{86FE70BE-053E-4D13-A0F0-6B2F6CEF1BD3}" destId="{227D315B-4F61-48C1-B471-CD22F8BA5778}" srcOrd="0" destOrd="0" presId="urn:microsoft.com/office/officeart/2005/8/layout/process1"/>
    <dgm:cxn modelId="{6DE66A16-E81A-4942-8A2C-119DFC9171AC}" type="presOf" srcId="{A2CB71D1-F04E-4065-8DD5-78FE24CD31EC}" destId="{0F44CD97-6A23-425F-BEFA-75FE3EF74614}" srcOrd="1" destOrd="0" presId="urn:microsoft.com/office/officeart/2005/8/layout/process1"/>
    <dgm:cxn modelId="{8E20F21B-0E6F-46BE-AB9C-9C0555774A9A}" srcId="{9C883558-5E96-40C8-85C2-C50BBC5C5E1A}" destId="{DFFB05EC-FC73-4D42-84CD-0F822E41253A}" srcOrd="2" destOrd="0" parTransId="{31781E5C-B717-4390-B2C6-3361F497BC22}" sibTransId="{24D7E5BE-D9FE-437A-B862-43D6D5344D23}"/>
    <dgm:cxn modelId="{E83D0725-A353-43C0-B703-9B9181D6EFC2}" srcId="{9C883558-5E96-40C8-85C2-C50BBC5C5E1A}" destId="{F333D5F7-14A6-4B0B-833D-AD161B999F98}" srcOrd="6" destOrd="0" parTransId="{52DC0657-ADB7-4A62-ADD0-12C8E900AC65}" sibTransId="{CEA025EE-696D-4C08-AC47-402BF2FB9360}"/>
    <dgm:cxn modelId="{2E2A0629-F1A0-4C1E-8250-099D14A7BFD7}" type="presOf" srcId="{DFFB05EC-FC73-4D42-84CD-0F822E41253A}" destId="{ECFA1B7D-A0FB-4073-BF3B-87AD3DBC7A35}" srcOrd="0" destOrd="0" presId="urn:microsoft.com/office/officeart/2005/8/layout/process1"/>
    <dgm:cxn modelId="{686A0334-0F9E-4099-8991-7F800F2EE2C0}" type="presOf" srcId="{24D7E5BE-D9FE-437A-B862-43D6D5344D23}" destId="{0A806FEB-12A0-4F0B-80B1-751682B695B4}" srcOrd="1" destOrd="0" presId="urn:microsoft.com/office/officeart/2005/8/layout/process1"/>
    <dgm:cxn modelId="{EA7FD93D-9316-49E4-A3E1-03FB511530FE}" srcId="{9C883558-5E96-40C8-85C2-C50BBC5C5E1A}" destId="{66A7AC6D-12ED-4281-99C5-1A717179611D}" srcOrd="4" destOrd="0" parTransId="{44146190-1557-4367-9A8B-3AEFAE7EB2DD}" sibTransId="{B8047896-4D88-46A1-8C4A-5B4FE9646E5A}"/>
    <dgm:cxn modelId="{99B50C3F-8AF2-4BC8-B85D-F76F9DE34063}" type="presOf" srcId="{927B7EF3-5328-4E03-B9E6-6635A13EF757}" destId="{C7E094A6-05F8-4269-8E88-BB198EF79D70}" srcOrd="0" destOrd="0" presId="urn:microsoft.com/office/officeart/2005/8/layout/process1"/>
    <dgm:cxn modelId="{BF0C5D5B-A20A-4E03-AC10-B6A4D7E2DC26}" srcId="{9C883558-5E96-40C8-85C2-C50BBC5C5E1A}" destId="{E61F4AD9-12D5-4DA4-8BA9-E83C8A6C2AF1}" srcOrd="1" destOrd="0" parTransId="{D5F9818C-7098-41B0-969F-6C5244BEC3FC}" sibTransId="{A329ED28-8F28-46B3-972F-9CAFA525AFEC}"/>
    <dgm:cxn modelId="{99DA2A5E-EB1C-4E92-9597-750E1575B531}" type="presOf" srcId="{6311064F-97CC-40F4-B9AE-B4DC39508151}" destId="{6D853E7D-C510-406B-97DD-FFD4BA7869A1}" srcOrd="1" destOrd="0" presId="urn:microsoft.com/office/officeart/2005/8/layout/process1"/>
    <dgm:cxn modelId="{9B292D49-F6C6-4694-9A93-692C3EAA8235}" srcId="{9C883558-5E96-40C8-85C2-C50BBC5C5E1A}" destId="{86FE70BE-053E-4D13-A0F0-6B2F6CEF1BD3}" srcOrd="3" destOrd="0" parTransId="{7CCC9E81-7E9A-456F-9BAE-F42AE82B73B7}" sibTransId="{A2CB71D1-F04E-4065-8DD5-78FE24CD31EC}"/>
    <dgm:cxn modelId="{AC46E369-460E-4C55-A394-A110200AE7EF}" type="presOf" srcId="{E61F4AD9-12D5-4DA4-8BA9-E83C8A6C2AF1}" destId="{0F6C9114-67EB-41EE-8E7A-ABF77B69B847}" srcOrd="0" destOrd="0" presId="urn:microsoft.com/office/officeart/2005/8/layout/process1"/>
    <dgm:cxn modelId="{72A65751-E17C-458C-ABD0-789E5CDD8F0B}" type="presOf" srcId="{927B7EF3-5328-4E03-B9E6-6635A13EF757}" destId="{5CFE88B6-F047-493C-AA7D-0EA5AD5BC9E4}" srcOrd="1" destOrd="0" presId="urn:microsoft.com/office/officeart/2005/8/layout/process1"/>
    <dgm:cxn modelId="{83E8D873-62C1-4DCA-852C-94A6697F699A}" type="presOf" srcId="{6311064F-97CC-40F4-B9AE-B4DC39508151}" destId="{E4B0D041-5694-4466-A532-DC1B221FEFA8}" srcOrd="0" destOrd="0" presId="urn:microsoft.com/office/officeart/2005/8/layout/process1"/>
    <dgm:cxn modelId="{2A3BE153-959B-475D-9D43-DF001C89E9C8}" srcId="{9C883558-5E96-40C8-85C2-C50BBC5C5E1A}" destId="{FBFC70FB-C8D3-41A6-8A1F-B37FAA3E4FAA}" srcOrd="5" destOrd="0" parTransId="{DBA92F87-0474-4898-910C-EF1AAFC83970}" sibTransId="{6311064F-97CC-40F4-B9AE-B4DC39508151}"/>
    <dgm:cxn modelId="{36963459-DB6B-41CD-829B-FD0EBE2FFD0D}" type="presOf" srcId="{66A7AC6D-12ED-4281-99C5-1A717179611D}" destId="{34E8A85C-700E-48D4-A720-C0BCA216324B}" srcOrd="0" destOrd="0" presId="urn:microsoft.com/office/officeart/2005/8/layout/process1"/>
    <dgm:cxn modelId="{5FEB0886-858B-4E69-91E6-AC5E2B5751C3}" type="presOf" srcId="{A329ED28-8F28-46B3-972F-9CAFA525AFEC}" destId="{2B820225-CEE9-4558-ACEA-8C7DA1C95507}" srcOrd="1" destOrd="0" presId="urn:microsoft.com/office/officeart/2005/8/layout/process1"/>
    <dgm:cxn modelId="{9921CE86-68B2-4927-BDCC-8ECA765B82E6}" srcId="{9C883558-5E96-40C8-85C2-C50BBC5C5E1A}" destId="{89D56B4B-CFD6-468D-B88A-C5F36537FD8B}" srcOrd="0" destOrd="0" parTransId="{E488D7ED-51B7-4E7D-AD74-E59249A52B04}" sibTransId="{927B7EF3-5328-4E03-B9E6-6635A13EF757}"/>
    <dgm:cxn modelId="{B4FDD090-83F7-41B4-9032-116E01E47673}" type="presOf" srcId="{9C883558-5E96-40C8-85C2-C50BBC5C5E1A}" destId="{41B6676B-844C-409D-9F65-72553F348E79}" srcOrd="0" destOrd="0" presId="urn:microsoft.com/office/officeart/2005/8/layout/process1"/>
    <dgm:cxn modelId="{16EBBEB4-57D8-4A39-B1F5-2847B0602CBB}" type="presOf" srcId="{24D7E5BE-D9FE-437A-B862-43D6D5344D23}" destId="{39CDC34B-32EB-496F-AC49-5C8A91922018}" srcOrd="0" destOrd="0" presId="urn:microsoft.com/office/officeart/2005/8/layout/process1"/>
    <dgm:cxn modelId="{602982C2-7A14-4485-B558-6F1D6E11B7B7}" type="presOf" srcId="{B8047896-4D88-46A1-8C4A-5B4FE9646E5A}" destId="{E5DCBC5D-686B-42FF-A5A3-E836D5EFD94D}" srcOrd="0" destOrd="0" presId="urn:microsoft.com/office/officeart/2005/8/layout/process1"/>
    <dgm:cxn modelId="{D05FC6C2-2A0D-429C-BB3D-5DA3FD538E9B}" type="presOf" srcId="{A2CB71D1-F04E-4065-8DD5-78FE24CD31EC}" destId="{AC2731AB-7650-4544-A2A3-262179354A76}" srcOrd="0" destOrd="0" presId="urn:microsoft.com/office/officeart/2005/8/layout/process1"/>
    <dgm:cxn modelId="{9F50D9D9-9313-45B1-975C-CEEF6EA2BBFF}" type="presOf" srcId="{B8047896-4D88-46A1-8C4A-5B4FE9646E5A}" destId="{F46D1142-E3F3-42FD-B41E-23969C798D7C}" srcOrd="1" destOrd="0" presId="urn:microsoft.com/office/officeart/2005/8/layout/process1"/>
    <dgm:cxn modelId="{AB0343E4-7E89-4910-AEFF-37D1499E879C}" type="presOf" srcId="{F333D5F7-14A6-4B0B-833D-AD161B999F98}" destId="{0C621026-5E8C-4FE6-8AD1-D3139BFF232F}" srcOrd="0" destOrd="0" presId="urn:microsoft.com/office/officeart/2005/8/layout/process1"/>
    <dgm:cxn modelId="{96868AE5-D7D0-408F-A656-A281DDD8A0AC}" type="presOf" srcId="{89D56B4B-CFD6-468D-B88A-C5F36537FD8B}" destId="{5BEBB5A8-330E-454F-949F-CB45D614DEE6}" srcOrd="0" destOrd="0" presId="urn:microsoft.com/office/officeart/2005/8/layout/process1"/>
    <dgm:cxn modelId="{481C10EE-46AC-481A-8F9C-E7C473435836}" type="presOf" srcId="{A329ED28-8F28-46B3-972F-9CAFA525AFEC}" destId="{3BBE6323-5558-4050-891F-A8A61560CB90}" srcOrd="0" destOrd="0" presId="urn:microsoft.com/office/officeart/2005/8/layout/process1"/>
    <dgm:cxn modelId="{C3903EFC-D257-4C1D-AC4E-E876617CB554}" type="presOf" srcId="{FBFC70FB-C8D3-41A6-8A1F-B37FAA3E4FAA}" destId="{F215B279-51AC-4817-91A6-766CD856459C}" srcOrd="0" destOrd="0" presId="urn:microsoft.com/office/officeart/2005/8/layout/process1"/>
    <dgm:cxn modelId="{D040C84F-10CF-4960-9A5A-3EF088FCC88F}" type="presParOf" srcId="{41B6676B-844C-409D-9F65-72553F348E79}" destId="{5BEBB5A8-330E-454F-949F-CB45D614DEE6}" srcOrd="0" destOrd="0" presId="urn:microsoft.com/office/officeart/2005/8/layout/process1"/>
    <dgm:cxn modelId="{89F85E4E-A536-4466-80C3-47DE7CCE194B}" type="presParOf" srcId="{41B6676B-844C-409D-9F65-72553F348E79}" destId="{C7E094A6-05F8-4269-8E88-BB198EF79D70}" srcOrd="1" destOrd="0" presId="urn:microsoft.com/office/officeart/2005/8/layout/process1"/>
    <dgm:cxn modelId="{3DEA8B78-5ACD-4527-93B9-500F45FEC1F8}" type="presParOf" srcId="{C7E094A6-05F8-4269-8E88-BB198EF79D70}" destId="{5CFE88B6-F047-493C-AA7D-0EA5AD5BC9E4}" srcOrd="0" destOrd="0" presId="urn:microsoft.com/office/officeart/2005/8/layout/process1"/>
    <dgm:cxn modelId="{C69EAFDF-88EA-441D-AF7E-9025602B41A0}" type="presParOf" srcId="{41B6676B-844C-409D-9F65-72553F348E79}" destId="{0F6C9114-67EB-41EE-8E7A-ABF77B69B847}" srcOrd="2" destOrd="0" presId="urn:microsoft.com/office/officeart/2005/8/layout/process1"/>
    <dgm:cxn modelId="{5DDCD660-DF3C-4215-8B07-02B5747C8CFD}" type="presParOf" srcId="{41B6676B-844C-409D-9F65-72553F348E79}" destId="{3BBE6323-5558-4050-891F-A8A61560CB90}" srcOrd="3" destOrd="0" presId="urn:microsoft.com/office/officeart/2005/8/layout/process1"/>
    <dgm:cxn modelId="{1CE2FD4E-F919-4BED-82AD-65A7F8FFDB9E}" type="presParOf" srcId="{3BBE6323-5558-4050-891F-A8A61560CB90}" destId="{2B820225-CEE9-4558-ACEA-8C7DA1C95507}" srcOrd="0" destOrd="0" presId="urn:microsoft.com/office/officeart/2005/8/layout/process1"/>
    <dgm:cxn modelId="{5CECD55B-1A0E-4E8C-AE6D-B6E134BD353B}" type="presParOf" srcId="{41B6676B-844C-409D-9F65-72553F348E79}" destId="{ECFA1B7D-A0FB-4073-BF3B-87AD3DBC7A35}" srcOrd="4" destOrd="0" presId="urn:microsoft.com/office/officeart/2005/8/layout/process1"/>
    <dgm:cxn modelId="{CAC6D6EA-7807-4E79-A7D9-B29D6EFFF7E6}" type="presParOf" srcId="{41B6676B-844C-409D-9F65-72553F348E79}" destId="{39CDC34B-32EB-496F-AC49-5C8A91922018}" srcOrd="5" destOrd="0" presId="urn:microsoft.com/office/officeart/2005/8/layout/process1"/>
    <dgm:cxn modelId="{AA530241-0D14-43AC-AFC3-BA58B3BFFE14}" type="presParOf" srcId="{39CDC34B-32EB-496F-AC49-5C8A91922018}" destId="{0A806FEB-12A0-4F0B-80B1-751682B695B4}" srcOrd="0" destOrd="0" presId="urn:microsoft.com/office/officeart/2005/8/layout/process1"/>
    <dgm:cxn modelId="{3D1A3372-11DD-40D9-83F0-73807B4CCCF8}" type="presParOf" srcId="{41B6676B-844C-409D-9F65-72553F348E79}" destId="{227D315B-4F61-48C1-B471-CD22F8BA5778}" srcOrd="6" destOrd="0" presId="urn:microsoft.com/office/officeart/2005/8/layout/process1"/>
    <dgm:cxn modelId="{D3A0095E-DA20-4D1D-ABE6-32A10B6EBCE4}" type="presParOf" srcId="{41B6676B-844C-409D-9F65-72553F348E79}" destId="{AC2731AB-7650-4544-A2A3-262179354A76}" srcOrd="7" destOrd="0" presId="urn:microsoft.com/office/officeart/2005/8/layout/process1"/>
    <dgm:cxn modelId="{24BE3509-6370-40C7-9389-C203570F296D}" type="presParOf" srcId="{AC2731AB-7650-4544-A2A3-262179354A76}" destId="{0F44CD97-6A23-425F-BEFA-75FE3EF74614}" srcOrd="0" destOrd="0" presId="urn:microsoft.com/office/officeart/2005/8/layout/process1"/>
    <dgm:cxn modelId="{39ECF15B-8AE3-4DA6-A34C-D40B650C808C}" type="presParOf" srcId="{41B6676B-844C-409D-9F65-72553F348E79}" destId="{34E8A85C-700E-48D4-A720-C0BCA216324B}" srcOrd="8" destOrd="0" presId="urn:microsoft.com/office/officeart/2005/8/layout/process1"/>
    <dgm:cxn modelId="{C1CF922D-0991-4452-A628-6E50A836D829}" type="presParOf" srcId="{41B6676B-844C-409D-9F65-72553F348E79}" destId="{E5DCBC5D-686B-42FF-A5A3-E836D5EFD94D}" srcOrd="9" destOrd="0" presId="urn:microsoft.com/office/officeart/2005/8/layout/process1"/>
    <dgm:cxn modelId="{9BA2C86C-FC16-42E6-9C0E-E1F078E7E6CE}" type="presParOf" srcId="{E5DCBC5D-686B-42FF-A5A3-E836D5EFD94D}" destId="{F46D1142-E3F3-42FD-B41E-23969C798D7C}" srcOrd="0" destOrd="0" presId="urn:microsoft.com/office/officeart/2005/8/layout/process1"/>
    <dgm:cxn modelId="{B835F85A-3ACC-460D-90C7-2BB9210F68E4}" type="presParOf" srcId="{41B6676B-844C-409D-9F65-72553F348E79}" destId="{F215B279-51AC-4817-91A6-766CD856459C}" srcOrd="10" destOrd="0" presId="urn:microsoft.com/office/officeart/2005/8/layout/process1"/>
    <dgm:cxn modelId="{CC60CF8C-57A7-492E-B6AC-6E269E4735C6}" type="presParOf" srcId="{41B6676B-844C-409D-9F65-72553F348E79}" destId="{E4B0D041-5694-4466-A532-DC1B221FEFA8}" srcOrd="11" destOrd="0" presId="urn:microsoft.com/office/officeart/2005/8/layout/process1"/>
    <dgm:cxn modelId="{6455DF32-0DD8-49BC-BEF3-7BC6D0D35E2C}" type="presParOf" srcId="{E4B0D041-5694-4466-A532-DC1B221FEFA8}" destId="{6D853E7D-C510-406B-97DD-FFD4BA7869A1}" srcOrd="0" destOrd="0" presId="urn:microsoft.com/office/officeart/2005/8/layout/process1"/>
    <dgm:cxn modelId="{CD9BF085-5B29-447F-B48D-EE0EF98E183B}" type="presParOf" srcId="{41B6676B-844C-409D-9F65-72553F348E79}" destId="{0C621026-5E8C-4FE6-8AD1-D3139BFF232F}" srcOrd="12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EBB5A8-330E-454F-949F-CB45D614DEE6}">
      <dsp:nvSpPr>
        <dsp:cNvPr id="0" name=""/>
        <dsp:cNvSpPr/>
      </dsp:nvSpPr>
      <dsp:spPr>
        <a:xfrm>
          <a:off x="278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Data Formatting</a:t>
          </a:r>
        </a:p>
      </dsp:txBody>
      <dsp:txXfrm>
        <a:off x="21337" y="26700"/>
        <a:ext cx="1018501" cy="596260"/>
      </dsp:txXfrm>
    </dsp:sp>
    <dsp:sp modelId="{C7E094A6-05F8-4269-8E88-BB198EF79D70}">
      <dsp:nvSpPr>
        <dsp:cNvPr id="0" name=""/>
        <dsp:cNvSpPr/>
      </dsp:nvSpPr>
      <dsp:spPr>
        <a:xfrm>
          <a:off x="1163948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1163948" y="246294"/>
        <a:ext cx="156651" cy="157073"/>
      </dsp:txXfrm>
    </dsp:sp>
    <dsp:sp modelId="{0F6C9114-67EB-41EE-8E7A-ABF77B69B847}">
      <dsp:nvSpPr>
        <dsp:cNvPr id="0" name=""/>
        <dsp:cNvSpPr/>
      </dsp:nvSpPr>
      <dsp:spPr>
        <a:xfrm>
          <a:off x="1480629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Hyperlink</a:t>
          </a:r>
        </a:p>
      </dsp:txBody>
      <dsp:txXfrm>
        <a:off x="1499179" y="26700"/>
        <a:ext cx="1018501" cy="596260"/>
      </dsp:txXfrm>
    </dsp:sp>
    <dsp:sp modelId="{3BBE6323-5558-4050-891F-A8A61560CB90}">
      <dsp:nvSpPr>
        <dsp:cNvPr id="0" name=""/>
        <dsp:cNvSpPr/>
      </dsp:nvSpPr>
      <dsp:spPr>
        <a:xfrm>
          <a:off x="2641790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2641790" y="246294"/>
        <a:ext cx="156651" cy="157073"/>
      </dsp:txXfrm>
    </dsp:sp>
    <dsp:sp modelId="{ECFA1B7D-A0FB-4073-BF3B-87AD3DBC7A35}">
      <dsp:nvSpPr>
        <dsp:cNvPr id="0" name=""/>
        <dsp:cNvSpPr/>
      </dsp:nvSpPr>
      <dsp:spPr>
        <a:xfrm>
          <a:off x="2958470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Freeze Panes</a:t>
          </a:r>
        </a:p>
      </dsp:txBody>
      <dsp:txXfrm>
        <a:off x="2977020" y="26700"/>
        <a:ext cx="1018501" cy="596260"/>
      </dsp:txXfrm>
    </dsp:sp>
    <dsp:sp modelId="{39CDC34B-32EB-496F-AC49-5C8A91922018}">
      <dsp:nvSpPr>
        <dsp:cNvPr id="0" name=""/>
        <dsp:cNvSpPr/>
      </dsp:nvSpPr>
      <dsp:spPr>
        <a:xfrm>
          <a:off x="4119632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4119632" y="246294"/>
        <a:ext cx="156651" cy="157073"/>
      </dsp:txXfrm>
    </dsp:sp>
    <dsp:sp modelId="{227D315B-4F61-48C1-B471-CD22F8BA5778}">
      <dsp:nvSpPr>
        <dsp:cNvPr id="0" name=""/>
        <dsp:cNvSpPr/>
      </dsp:nvSpPr>
      <dsp:spPr>
        <a:xfrm>
          <a:off x="4436312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Sorting &amp; Filtering</a:t>
          </a:r>
        </a:p>
      </dsp:txBody>
      <dsp:txXfrm>
        <a:off x="4454862" y="26700"/>
        <a:ext cx="1018501" cy="596260"/>
      </dsp:txXfrm>
    </dsp:sp>
    <dsp:sp modelId="{AC2731AB-7650-4544-A2A3-262179354A76}">
      <dsp:nvSpPr>
        <dsp:cNvPr id="0" name=""/>
        <dsp:cNvSpPr/>
      </dsp:nvSpPr>
      <dsp:spPr>
        <a:xfrm>
          <a:off x="5597473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5597473" y="246294"/>
        <a:ext cx="156651" cy="157073"/>
      </dsp:txXfrm>
    </dsp:sp>
    <dsp:sp modelId="{34E8A85C-700E-48D4-A720-C0BCA216324B}">
      <dsp:nvSpPr>
        <dsp:cNvPr id="0" name=""/>
        <dsp:cNvSpPr/>
      </dsp:nvSpPr>
      <dsp:spPr>
        <a:xfrm>
          <a:off x="5914154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Text to Columns</a:t>
          </a:r>
        </a:p>
      </dsp:txBody>
      <dsp:txXfrm>
        <a:off x="5932704" y="26700"/>
        <a:ext cx="1018501" cy="596260"/>
      </dsp:txXfrm>
    </dsp:sp>
    <dsp:sp modelId="{E5DCBC5D-686B-42FF-A5A3-E836D5EFD94D}">
      <dsp:nvSpPr>
        <dsp:cNvPr id="0" name=""/>
        <dsp:cNvSpPr/>
      </dsp:nvSpPr>
      <dsp:spPr>
        <a:xfrm>
          <a:off x="7075315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7075315" y="246294"/>
        <a:ext cx="156651" cy="157073"/>
      </dsp:txXfrm>
    </dsp:sp>
    <dsp:sp modelId="{F215B279-51AC-4817-91A6-766CD856459C}">
      <dsp:nvSpPr>
        <dsp:cNvPr id="0" name=""/>
        <dsp:cNvSpPr/>
      </dsp:nvSpPr>
      <dsp:spPr>
        <a:xfrm>
          <a:off x="7391995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Highlight Duplicates</a:t>
          </a:r>
        </a:p>
      </dsp:txBody>
      <dsp:txXfrm>
        <a:off x="7410545" y="26700"/>
        <a:ext cx="1018501" cy="596260"/>
      </dsp:txXfrm>
    </dsp:sp>
    <dsp:sp modelId="{E4B0D041-5694-4466-A532-DC1B221FEFA8}">
      <dsp:nvSpPr>
        <dsp:cNvPr id="0" name=""/>
        <dsp:cNvSpPr/>
      </dsp:nvSpPr>
      <dsp:spPr>
        <a:xfrm>
          <a:off x="8553157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8553157" y="246294"/>
        <a:ext cx="156651" cy="157073"/>
      </dsp:txXfrm>
    </dsp:sp>
    <dsp:sp modelId="{0C621026-5E8C-4FE6-8AD1-D3139BFF232F}">
      <dsp:nvSpPr>
        <dsp:cNvPr id="0" name=""/>
        <dsp:cNvSpPr/>
      </dsp:nvSpPr>
      <dsp:spPr>
        <a:xfrm>
          <a:off x="886983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Remove Duplicates</a:t>
          </a:r>
        </a:p>
      </dsp:txBody>
      <dsp:txXfrm>
        <a:off x="8888387" y="26700"/>
        <a:ext cx="1018501" cy="59626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EBB5A8-330E-454F-949F-CB45D614DEE6}">
      <dsp:nvSpPr>
        <dsp:cNvPr id="0" name=""/>
        <dsp:cNvSpPr/>
      </dsp:nvSpPr>
      <dsp:spPr>
        <a:xfrm>
          <a:off x="278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Data Validation</a:t>
          </a:r>
        </a:p>
      </dsp:txBody>
      <dsp:txXfrm>
        <a:off x="21337" y="26700"/>
        <a:ext cx="1018501" cy="596260"/>
      </dsp:txXfrm>
    </dsp:sp>
    <dsp:sp modelId="{C7E094A6-05F8-4269-8E88-BB198EF79D70}">
      <dsp:nvSpPr>
        <dsp:cNvPr id="0" name=""/>
        <dsp:cNvSpPr/>
      </dsp:nvSpPr>
      <dsp:spPr>
        <a:xfrm>
          <a:off x="1163948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1163948" y="246294"/>
        <a:ext cx="156651" cy="157073"/>
      </dsp:txXfrm>
    </dsp:sp>
    <dsp:sp modelId="{0F6C9114-67EB-41EE-8E7A-ABF77B69B847}">
      <dsp:nvSpPr>
        <dsp:cNvPr id="0" name=""/>
        <dsp:cNvSpPr/>
      </dsp:nvSpPr>
      <dsp:spPr>
        <a:xfrm>
          <a:off x="1480629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Group - Ungroup</a:t>
          </a:r>
        </a:p>
      </dsp:txBody>
      <dsp:txXfrm>
        <a:off x="1499179" y="26700"/>
        <a:ext cx="1018501" cy="596260"/>
      </dsp:txXfrm>
    </dsp:sp>
    <dsp:sp modelId="{3BBE6323-5558-4050-891F-A8A61560CB90}">
      <dsp:nvSpPr>
        <dsp:cNvPr id="0" name=""/>
        <dsp:cNvSpPr/>
      </dsp:nvSpPr>
      <dsp:spPr>
        <a:xfrm>
          <a:off x="2641790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2641790" y="246294"/>
        <a:ext cx="156651" cy="157073"/>
      </dsp:txXfrm>
    </dsp:sp>
    <dsp:sp modelId="{ECFA1B7D-A0FB-4073-BF3B-87AD3DBC7A35}">
      <dsp:nvSpPr>
        <dsp:cNvPr id="0" name=""/>
        <dsp:cNvSpPr/>
      </dsp:nvSpPr>
      <dsp:spPr>
        <a:xfrm>
          <a:off x="2958470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Cell Reference</a:t>
          </a:r>
        </a:p>
      </dsp:txBody>
      <dsp:txXfrm>
        <a:off x="2977020" y="26700"/>
        <a:ext cx="1018501" cy="596260"/>
      </dsp:txXfrm>
    </dsp:sp>
    <dsp:sp modelId="{39CDC34B-32EB-496F-AC49-5C8A91922018}">
      <dsp:nvSpPr>
        <dsp:cNvPr id="0" name=""/>
        <dsp:cNvSpPr/>
      </dsp:nvSpPr>
      <dsp:spPr>
        <a:xfrm>
          <a:off x="4119632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4119632" y="246294"/>
        <a:ext cx="156651" cy="157073"/>
      </dsp:txXfrm>
    </dsp:sp>
    <dsp:sp modelId="{227D315B-4F61-48C1-B471-CD22F8BA5778}">
      <dsp:nvSpPr>
        <dsp:cNvPr id="0" name=""/>
        <dsp:cNvSpPr/>
      </dsp:nvSpPr>
      <dsp:spPr>
        <a:xfrm>
          <a:off x="4436312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Text Functions</a:t>
          </a:r>
        </a:p>
      </dsp:txBody>
      <dsp:txXfrm>
        <a:off x="4454862" y="26700"/>
        <a:ext cx="1018501" cy="596260"/>
      </dsp:txXfrm>
    </dsp:sp>
    <dsp:sp modelId="{AC2731AB-7650-4544-A2A3-262179354A76}">
      <dsp:nvSpPr>
        <dsp:cNvPr id="0" name=""/>
        <dsp:cNvSpPr/>
      </dsp:nvSpPr>
      <dsp:spPr>
        <a:xfrm>
          <a:off x="5597473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5597473" y="246294"/>
        <a:ext cx="156651" cy="157073"/>
      </dsp:txXfrm>
    </dsp:sp>
    <dsp:sp modelId="{34E8A85C-700E-48D4-A720-C0BCA216324B}">
      <dsp:nvSpPr>
        <dsp:cNvPr id="0" name=""/>
        <dsp:cNvSpPr/>
      </dsp:nvSpPr>
      <dsp:spPr>
        <a:xfrm>
          <a:off x="5914154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Date Functions</a:t>
          </a:r>
        </a:p>
      </dsp:txBody>
      <dsp:txXfrm>
        <a:off x="5932704" y="26700"/>
        <a:ext cx="1018501" cy="596260"/>
      </dsp:txXfrm>
    </dsp:sp>
    <dsp:sp modelId="{E5DCBC5D-686B-42FF-A5A3-E836D5EFD94D}">
      <dsp:nvSpPr>
        <dsp:cNvPr id="0" name=""/>
        <dsp:cNvSpPr/>
      </dsp:nvSpPr>
      <dsp:spPr>
        <a:xfrm>
          <a:off x="7075315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7075315" y="246294"/>
        <a:ext cx="156651" cy="157073"/>
      </dsp:txXfrm>
    </dsp:sp>
    <dsp:sp modelId="{F215B279-51AC-4817-91A6-766CD856459C}">
      <dsp:nvSpPr>
        <dsp:cNvPr id="0" name=""/>
        <dsp:cNvSpPr/>
      </dsp:nvSpPr>
      <dsp:spPr>
        <a:xfrm>
          <a:off x="7391995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Maths &amp; Stats Functions</a:t>
          </a:r>
        </a:p>
      </dsp:txBody>
      <dsp:txXfrm>
        <a:off x="7410545" y="26700"/>
        <a:ext cx="1018501" cy="596260"/>
      </dsp:txXfrm>
    </dsp:sp>
    <dsp:sp modelId="{E4B0D041-5694-4466-A532-DC1B221FEFA8}">
      <dsp:nvSpPr>
        <dsp:cNvPr id="0" name=""/>
        <dsp:cNvSpPr/>
      </dsp:nvSpPr>
      <dsp:spPr>
        <a:xfrm>
          <a:off x="8553157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8553157" y="246294"/>
        <a:ext cx="156651" cy="157073"/>
      </dsp:txXfrm>
    </dsp:sp>
    <dsp:sp modelId="{0C621026-5E8C-4FE6-8AD1-D3139BFF232F}">
      <dsp:nvSpPr>
        <dsp:cNvPr id="0" name=""/>
        <dsp:cNvSpPr/>
      </dsp:nvSpPr>
      <dsp:spPr>
        <a:xfrm>
          <a:off x="886983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Subtotal</a:t>
          </a:r>
        </a:p>
      </dsp:txBody>
      <dsp:txXfrm>
        <a:off x="8888387" y="26700"/>
        <a:ext cx="1018501" cy="59626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EBB5A8-330E-454F-949F-CB45D614DEE6}">
      <dsp:nvSpPr>
        <dsp:cNvPr id="0" name=""/>
        <dsp:cNvSpPr/>
      </dsp:nvSpPr>
      <dsp:spPr>
        <a:xfrm>
          <a:off x="2787" y="8150"/>
          <a:ext cx="1055601" cy="633360"/>
        </a:xfrm>
        <a:prstGeom prst="roundRect">
          <a:avLst>
            <a:gd name="adj" fmla="val 10000"/>
          </a:avLst>
        </a:prstGeom>
        <a:solidFill>
          <a:schemeClr val="accent5"/>
        </a:soli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Sumproduct</a:t>
          </a:r>
        </a:p>
      </dsp:txBody>
      <dsp:txXfrm>
        <a:off x="21337" y="26700"/>
        <a:ext cx="1018501" cy="596260"/>
      </dsp:txXfrm>
    </dsp:sp>
    <dsp:sp modelId="{C7E094A6-05F8-4269-8E88-BB198EF79D70}">
      <dsp:nvSpPr>
        <dsp:cNvPr id="0" name=""/>
        <dsp:cNvSpPr/>
      </dsp:nvSpPr>
      <dsp:spPr>
        <a:xfrm>
          <a:off x="1163948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1163948" y="246294"/>
        <a:ext cx="156651" cy="157073"/>
      </dsp:txXfrm>
    </dsp:sp>
    <dsp:sp modelId="{0F6C9114-67EB-41EE-8E7A-ABF77B69B847}">
      <dsp:nvSpPr>
        <dsp:cNvPr id="0" name=""/>
        <dsp:cNvSpPr/>
      </dsp:nvSpPr>
      <dsp:spPr>
        <a:xfrm>
          <a:off x="1480629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Vlookup</a:t>
          </a:r>
        </a:p>
      </dsp:txBody>
      <dsp:txXfrm>
        <a:off x="1499179" y="26700"/>
        <a:ext cx="1018501" cy="596260"/>
      </dsp:txXfrm>
    </dsp:sp>
    <dsp:sp modelId="{3BBE6323-5558-4050-891F-A8A61560CB90}">
      <dsp:nvSpPr>
        <dsp:cNvPr id="0" name=""/>
        <dsp:cNvSpPr/>
      </dsp:nvSpPr>
      <dsp:spPr>
        <a:xfrm>
          <a:off x="2641790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2641790" y="246294"/>
        <a:ext cx="156651" cy="157073"/>
      </dsp:txXfrm>
    </dsp:sp>
    <dsp:sp modelId="{ECFA1B7D-A0FB-4073-BF3B-87AD3DBC7A35}">
      <dsp:nvSpPr>
        <dsp:cNvPr id="0" name=""/>
        <dsp:cNvSpPr/>
      </dsp:nvSpPr>
      <dsp:spPr>
        <a:xfrm>
          <a:off x="2958470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Hlookup</a:t>
          </a:r>
        </a:p>
      </dsp:txBody>
      <dsp:txXfrm>
        <a:off x="2977020" y="26700"/>
        <a:ext cx="1018501" cy="596260"/>
      </dsp:txXfrm>
    </dsp:sp>
    <dsp:sp modelId="{39CDC34B-32EB-496F-AC49-5C8A91922018}">
      <dsp:nvSpPr>
        <dsp:cNvPr id="0" name=""/>
        <dsp:cNvSpPr/>
      </dsp:nvSpPr>
      <dsp:spPr>
        <a:xfrm>
          <a:off x="4119632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4119632" y="246294"/>
        <a:ext cx="156651" cy="157073"/>
      </dsp:txXfrm>
    </dsp:sp>
    <dsp:sp modelId="{227D315B-4F61-48C1-B471-CD22F8BA5778}">
      <dsp:nvSpPr>
        <dsp:cNvPr id="0" name=""/>
        <dsp:cNvSpPr/>
      </dsp:nvSpPr>
      <dsp:spPr>
        <a:xfrm>
          <a:off x="4436312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Index and Match</a:t>
          </a:r>
        </a:p>
      </dsp:txBody>
      <dsp:txXfrm>
        <a:off x="4454862" y="26700"/>
        <a:ext cx="1018501" cy="596260"/>
      </dsp:txXfrm>
    </dsp:sp>
    <dsp:sp modelId="{AC2731AB-7650-4544-A2A3-262179354A76}">
      <dsp:nvSpPr>
        <dsp:cNvPr id="0" name=""/>
        <dsp:cNvSpPr/>
      </dsp:nvSpPr>
      <dsp:spPr>
        <a:xfrm>
          <a:off x="5597473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5597473" y="246294"/>
        <a:ext cx="156651" cy="157073"/>
      </dsp:txXfrm>
    </dsp:sp>
    <dsp:sp modelId="{34E8A85C-700E-48D4-A720-C0BCA216324B}">
      <dsp:nvSpPr>
        <dsp:cNvPr id="0" name=""/>
        <dsp:cNvSpPr/>
      </dsp:nvSpPr>
      <dsp:spPr>
        <a:xfrm>
          <a:off x="5914154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Logical Function</a:t>
          </a:r>
        </a:p>
      </dsp:txBody>
      <dsp:txXfrm>
        <a:off x="5932704" y="26700"/>
        <a:ext cx="1018501" cy="596260"/>
      </dsp:txXfrm>
    </dsp:sp>
    <dsp:sp modelId="{E5DCBC5D-686B-42FF-A5A3-E836D5EFD94D}">
      <dsp:nvSpPr>
        <dsp:cNvPr id="0" name=""/>
        <dsp:cNvSpPr/>
      </dsp:nvSpPr>
      <dsp:spPr>
        <a:xfrm>
          <a:off x="7075315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7075315" y="246294"/>
        <a:ext cx="156651" cy="157073"/>
      </dsp:txXfrm>
    </dsp:sp>
    <dsp:sp modelId="{F215B279-51AC-4817-91A6-766CD856459C}">
      <dsp:nvSpPr>
        <dsp:cNvPr id="0" name=""/>
        <dsp:cNvSpPr/>
      </dsp:nvSpPr>
      <dsp:spPr>
        <a:xfrm>
          <a:off x="7391995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Offset</a:t>
          </a:r>
        </a:p>
      </dsp:txBody>
      <dsp:txXfrm>
        <a:off x="7410545" y="26700"/>
        <a:ext cx="1018501" cy="596260"/>
      </dsp:txXfrm>
    </dsp:sp>
    <dsp:sp modelId="{E4B0D041-5694-4466-A532-DC1B221FEFA8}">
      <dsp:nvSpPr>
        <dsp:cNvPr id="0" name=""/>
        <dsp:cNvSpPr/>
      </dsp:nvSpPr>
      <dsp:spPr>
        <a:xfrm>
          <a:off x="8553157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8553157" y="246294"/>
        <a:ext cx="156651" cy="157073"/>
      </dsp:txXfrm>
    </dsp:sp>
    <dsp:sp modelId="{0C621026-5E8C-4FE6-8AD1-D3139BFF232F}">
      <dsp:nvSpPr>
        <dsp:cNvPr id="0" name=""/>
        <dsp:cNvSpPr/>
      </dsp:nvSpPr>
      <dsp:spPr>
        <a:xfrm>
          <a:off x="886983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Conditional Formatting</a:t>
          </a:r>
        </a:p>
      </dsp:txBody>
      <dsp:txXfrm>
        <a:off x="8888387" y="26700"/>
        <a:ext cx="1018501" cy="59626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EBB5A8-330E-454F-949F-CB45D614DEE6}">
      <dsp:nvSpPr>
        <dsp:cNvPr id="0" name=""/>
        <dsp:cNvSpPr/>
      </dsp:nvSpPr>
      <dsp:spPr>
        <a:xfrm>
          <a:off x="278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Charts-1</a:t>
          </a:r>
        </a:p>
      </dsp:txBody>
      <dsp:txXfrm>
        <a:off x="21337" y="26700"/>
        <a:ext cx="1018501" cy="596260"/>
      </dsp:txXfrm>
    </dsp:sp>
    <dsp:sp modelId="{C7E094A6-05F8-4269-8E88-BB198EF79D70}">
      <dsp:nvSpPr>
        <dsp:cNvPr id="0" name=""/>
        <dsp:cNvSpPr/>
      </dsp:nvSpPr>
      <dsp:spPr>
        <a:xfrm>
          <a:off x="1163948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1163948" y="246294"/>
        <a:ext cx="156651" cy="157073"/>
      </dsp:txXfrm>
    </dsp:sp>
    <dsp:sp modelId="{0F6C9114-67EB-41EE-8E7A-ABF77B69B847}">
      <dsp:nvSpPr>
        <dsp:cNvPr id="0" name=""/>
        <dsp:cNvSpPr/>
      </dsp:nvSpPr>
      <dsp:spPr>
        <a:xfrm>
          <a:off x="1480629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Charts-2</a:t>
          </a:r>
        </a:p>
      </dsp:txBody>
      <dsp:txXfrm>
        <a:off x="1499179" y="26700"/>
        <a:ext cx="1018501" cy="596260"/>
      </dsp:txXfrm>
    </dsp:sp>
    <dsp:sp modelId="{3BBE6323-5558-4050-891F-A8A61560CB90}">
      <dsp:nvSpPr>
        <dsp:cNvPr id="0" name=""/>
        <dsp:cNvSpPr/>
      </dsp:nvSpPr>
      <dsp:spPr>
        <a:xfrm>
          <a:off x="2641790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2641790" y="246294"/>
        <a:ext cx="156651" cy="157073"/>
      </dsp:txXfrm>
    </dsp:sp>
    <dsp:sp modelId="{ECFA1B7D-A0FB-4073-BF3B-87AD3DBC7A35}">
      <dsp:nvSpPr>
        <dsp:cNvPr id="0" name=""/>
        <dsp:cNvSpPr/>
      </dsp:nvSpPr>
      <dsp:spPr>
        <a:xfrm>
          <a:off x="2958470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Charts-3</a:t>
          </a:r>
        </a:p>
      </dsp:txBody>
      <dsp:txXfrm>
        <a:off x="2977020" y="26700"/>
        <a:ext cx="1018501" cy="596260"/>
      </dsp:txXfrm>
    </dsp:sp>
    <dsp:sp modelId="{39CDC34B-32EB-496F-AC49-5C8A91922018}">
      <dsp:nvSpPr>
        <dsp:cNvPr id="0" name=""/>
        <dsp:cNvSpPr/>
      </dsp:nvSpPr>
      <dsp:spPr>
        <a:xfrm>
          <a:off x="4119632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4119632" y="246294"/>
        <a:ext cx="156651" cy="157073"/>
      </dsp:txXfrm>
    </dsp:sp>
    <dsp:sp modelId="{227D315B-4F61-48C1-B471-CD22F8BA5778}">
      <dsp:nvSpPr>
        <dsp:cNvPr id="0" name=""/>
        <dsp:cNvSpPr/>
      </dsp:nvSpPr>
      <dsp:spPr>
        <a:xfrm>
          <a:off x="4436312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Charts-4</a:t>
          </a:r>
        </a:p>
      </dsp:txBody>
      <dsp:txXfrm>
        <a:off x="4454862" y="26700"/>
        <a:ext cx="1018501" cy="596260"/>
      </dsp:txXfrm>
    </dsp:sp>
    <dsp:sp modelId="{AC2731AB-7650-4544-A2A3-262179354A76}">
      <dsp:nvSpPr>
        <dsp:cNvPr id="0" name=""/>
        <dsp:cNvSpPr/>
      </dsp:nvSpPr>
      <dsp:spPr>
        <a:xfrm>
          <a:off x="5597473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5597473" y="246294"/>
        <a:ext cx="156651" cy="157073"/>
      </dsp:txXfrm>
    </dsp:sp>
    <dsp:sp modelId="{34E8A85C-700E-48D4-A720-C0BCA216324B}">
      <dsp:nvSpPr>
        <dsp:cNvPr id="0" name=""/>
        <dsp:cNvSpPr/>
      </dsp:nvSpPr>
      <dsp:spPr>
        <a:xfrm>
          <a:off x="5914154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Pivot Table</a:t>
          </a:r>
        </a:p>
      </dsp:txBody>
      <dsp:txXfrm>
        <a:off x="5932704" y="26700"/>
        <a:ext cx="1018501" cy="596260"/>
      </dsp:txXfrm>
    </dsp:sp>
    <dsp:sp modelId="{E5DCBC5D-686B-42FF-A5A3-E836D5EFD94D}">
      <dsp:nvSpPr>
        <dsp:cNvPr id="0" name=""/>
        <dsp:cNvSpPr/>
      </dsp:nvSpPr>
      <dsp:spPr>
        <a:xfrm>
          <a:off x="7075315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7075315" y="246294"/>
        <a:ext cx="156651" cy="157073"/>
      </dsp:txXfrm>
    </dsp:sp>
    <dsp:sp modelId="{F215B279-51AC-4817-91A6-766CD856459C}">
      <dsp:nvSpPr>
        <dsp:cNvPr id="0" name=""/>
        <dsp:cNvSpPr/>
      </dsp:nvSpPr>
      <dsp:spPr>
        <a:xfrm>
          <a:off x="7391995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Slicer</a:t>
          </a:r>
        </a:p>
      </dsp:txBody>
      <dsp:txXfrm>
        <a:off x="7410545" y="26700"/>
        <a:ext cx="1018501" cy="596260"/>
      </dsp:txXfrm>
    </dsp:sp>
    <dsp:sp modelId="{E4B0D041-5694-4466-A532-DC1B221FEFA8}">
      <dsp:nvSpPr>
        <dsp:cNvPr id="0" name=""/>
        <dsp:cNvSpPr/>
      </dsp:nvSpPr>
      <dsp:spPr>
        <a:xfrm>
          <a:off x="8553157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8553157" y="246294"/>
        <a:ext cx="156651" cy="157073"/>
      </dsp:txXfrm>
    </dsp:sp>
    <dsp:sp modelId="{0C621026-5E8C-4FE6-8AD1-D3139BFF232F}">
      <dsp:nvSpPr>
        <dsp:cNvPr id="0" name=""/>
        <dsp:cNvSpPr/>
      </dsp:nvSpPr>
      <dsp:spPr>
        <a:xfrm>
          <a:off x="886983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Data Security</a:t>
          </a:r>
        </a:p>
      </dsp:txBody>
      <dsp:txXfrm>
        <a:off x="8888387" y="26700"/>
        <a:ext cx="1018501" cy="5962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21" Type="http://schemas.openxmlformats.org/officeDocument/2006/relationships/hyperlink" Target="#'Shortcut Keys'!A1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hyperlink" Target="https://www.introtallent.com/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hyperlink" Target="#VLOOKUP!A1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481012</xdr:colOff>
      <xdr:row>6</xdr:row>
      <xdr:rowOff>57150</xdr:rowOff>
    </xdr:from>
    <xdr:to>
      <xdr:col>18</xdr:col>
      <xdr:colOff>46038</xdr:colOff>
      <xdr:row>22</xdr:row>
      <xdr:rowOff>139700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075372" y="1154430"/>
          <a:ext cx="9928226" cy="3008630"/>
          <a:chOff x="392112" y="730250"/>
          <a:chExt cx="9928226" cy="3028950"/>
        </a:xfrm>
        <a:solidFill>
          <a:schemeClr val="accent2"/>
        </a:solidFill>
        <a:scene3d>
          <a:camera prst="orthographicFront">
            <a:rot lat="0" lon="0" rev="0"/>
          </a:camera>
          <a:lightRig rig="soft" dir="t">
            <a:rot lat="0" lon="0" rev="0"/>
          </a:lightRig>
        </a:scene3d>
      </xdr:grpSpPr>
      <xdr:graphicFrame macro="">
        <xdr:nvGraphicFramePr>
          <xdr:cNvPr id="2" name="Diagram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392112" y="730250"/>
          <a:ext cx="9928226" cy="65405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graphicFrame macro="">
        <xdr:nvGraphicFramePr>
          <xdr:cNvPr id="3" name="Diagram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392112" y="1521883"/>
          <a:ext cx="9928226" cy="65405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  <xdr:graphicFrame macro="">
        <xdr:nvGraphicFramePr>
          <xdr:cNvPr id="4" name="Diagram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392112" y="2313516"/>
          <a:ext cx="9928226" cy="65405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1" r:lo="rId12" r:qs="rId13" r:cs="rId14"/>
          </a:graphicData>
        </a:graphic>
      </xdr:graphicFrame>
      <xdr:graphicFrame macro="">
        <xdr:nvGraphicFramePr>
          <xdr:cNvPr id="5" name="Diagram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392112" y="3105150"/>
          <a:ext cx="9928226" cy="65405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6" r:lo="rId17" r:qs="rId18" r:cs="rId19"/>
          </a:graphicData>
        </a:graphic>
      </xdr:graphicFrame>
    </xdr:grpSp>
    <xdr:clientData/>
  </xdr:twoCellAnchor>
  <xdr:oneCellAnchor>
    <xdr:from>
      <xdr:col>5</xdr:col>
      <xdr:colOff>465331</xdr:colOff>
      <xdr:row>0</xdr:row>
      <xdr:rowOff>169361</xdr:rowOff>
    </xdr:from>
    <xdr:ext cx="4917693" cy="45293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13331" y="169361"/>
          <a:ext cx="4917693" cy="452939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3200" b="1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Excel Practice Workbook</a:t>
          </a:r>
        </a:p>
      </xdr:txBody>
    </xdr:sp>
    <xdr:clientData/>
  </xdr:oneCellAnchor>
  <xdr:twoCellAnchor>
    <xdr:from>
      <xdr:col>1</xdr:col>
      <xdr:colOff>482600</xdr:colOff>
      <xdr:row>3</xdr:row>
      <xdr:rowOff>50800</xdr:rowOff>
    </xdr:from>
    <xdr:to>
      <xdr:col>3</xdr:col>
      <xdr:colOff>603250</xdr:colOff>
      <xdr:row>5</xdr:row>
      <xdr:rowOff>82550</xdr:rowOff>
    </xdr:to>
    <xdr:sp macro="" textlink="">
      <xdr:nvSpPr>
        <xdr:cNvPr id="8" name="Rounded Rectangle 7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92200" y="603250"/>
          <a:ext cx="1339850" cy="40005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rgbClr val="FFFF00"/>
              </a:solidFill>
            </a:rPr>
            <a:t>Shortcut</a:t>
          </a:r>
          <a:r>
            <a:rPr lang="en-IN" sz="1200" b="1" baseline="0">
              <a:solidFill>
                <a:srgbClr val="FFFF00"/>
              </a:solidFill>
            </a:rPr>
            <a:t> Keys</a:t>
          </a:r>
          <a:endParaRPr lang="en-IN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0</xdr:col>
      <xdr:colOff>323850</xdr:colOff>
      <xdr:row>6</xdr:row>
      <xdr:rowOff>114300</xdr:rowOff>
    </xdr:from>
    <xdr:to>
      <xdr:col>1</xdr:col>
      <xdr:colOff>419100</xdr:colOff>
      <xdr:row>9</xdr:row>
      <xdr:rowOff>127000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23850" y="1219200"/>
          <a:ext cx="704850" cy="565150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START</a:t>
          </a:r>
        </a:p>
      </xdr:txBody>
    </xdr:sp>
    <xdr:clientData/>
  </xdr:twoCellAnchor>
  <xdr:twoCellAnchor>
    <xdr:from>
      <xdr:col>1</xdr:col>
      <xdr:colOff>279400</xdr:colOff>
      <xdr:row>7</xdr:row>
      <xdr:rowOff>171450</xdr:rowOff>
    </xdr:from>
    <xdr:to>
      <xdr:col>18</xdr:col>
      <xdr:colOff>50800</xdr:colOff>
      <xdr:row>12</xdr:row>
      <xdr:rowOff>64558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873760" y="1451610"/>
          <a:ext cx="10134600" cy="807508"/>
          <a:chOff x="889000" y="1460500"/>
          <a:chExt cx="10134600" cy="813858"/>
        </a:xfrm>
      </xdr:grpSpPr>
      <xdr:cxnSp macro="">
        <xdr:nvCxnSpPr>
          <xdr:cNvPr id="26" name="Elbow Connector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 rot="10800000" flipV="1">
            <a:off x="889000" y="1460500"/>
            <a:ext cx="10134600" cy="425450"/>
          </a:xfrm>
          <a:prstGeom prst="bentConnector3">
            <a:avLst>
              <a:gd name="adj1" fmla="val -1942"/>
            </a:avLst>
          </a:prstGeom>
          <a:ln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Elbow Connector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 rot="16200000" flipH="1">
            <a:off x="798777" y="1976173"/>
            <a:ext cx="388408" cy="207962"/>
          </a:xfrm>
          <a:prstGeom prst="bentConnector2">
            <a:avLst/>
          </a:prstGeom>
          <a:ln>
            <a:solidFill>
              <a:schemeClr val="accent5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279400</xdr:colOff>
      <xdr:row>12</xdr:row>
      <xdr:rowOff>44450</xdr:rowOff>
    </xdr:from>
    <xdr:to>
      <xdr:col>18</xdr:col>
      <xdr:colOff>50800</xdr:colOff>
      <xdr:row>16</xdr:row>
      <xdr:rowOff>121708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873760" y="2239010"/>
          <a:ext cx="10134600" cy="808778"/>
          <a:chOff x="889000" y="1460500"/>
          <a:chExt cx="10134600" cy="813858"/>
        </a:xfrm>
      </xdr:grpSpPr>
      <xdr:cxnSp macro="">
        <xdr:nvCxnSpPr>
          <xdr:cNvPr id="34" name="Elbow Connector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/>
        </xdr:nvCxnSpPr>
        <xdr:spPr>
          <a:xfrm rot="10800000" flipV="1">
            <a:off x="889000" y="1460500"/>
            <a:ext cx="10134600" cy="425450"/>
          </a:xfrm>
          <a:prstGeom prst="bentConnector3">
            <a:avLst>
              <a:gd name="adj1" fmla="val -1942"/>
            </a:avLst>
          </a:prstGeom>
          <a:ln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Elbow Connector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/>
        </xdr:nvCxnSpPr>
        <xdr:spPr>
          <a:xfrm rot="16200000" flipH="1">
            <a:off x="798777" y="1976173"/>
            <a:ext cx="388408" cy="207962"/>
          </a:xfrm>
          <a:prstGeom prst="bentConnector2">
            <a:avLst/>
          </a:prstGeom>
          <a:ln>
            <a:solidFill>
              <a:schemeClr val="accent5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279400</xdr:colOff>
      <xdr:row>16</xdr:row>
      <xdr:rowOff>101600</xdr:rowOff>
    </xdr:from>
    <xdr:to>
      <xdr:col>18</xdr:col>
      <xdr:colOff>50800</xdr:colOff>
      <xdr:row>20</xdr:row>
      <xdr:rowOff>178858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873760" y="3027680"/>
          <a:ext cx="10134600" cy="808778"/>
          <a:chOff x="889000" y="1460500"/>
          <a:chExt cx="10134600" cy="813858"/>
        </a:xfrm>
      </xdr:grpSpPr>
      <xdr:cxnSp macro="">
        <xdr:nvCxnSpPr>
          <xdr:cNvPr id="37" name="Elbow Connector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/>
        </xdr:nvCxnSpPr>
        <xdr:spPr>
          <a:xfrm rot="10800000" flipV="1">
            <a:off x="889000" y="1460500"/>
            <a:ext cx="10134600" cy="425450"/>
          </a:xfrm>
          <a:prstGeom prst="bentConnector3">
            <a:avLst>
              <a:gd name="adj1" fmla="val -1942"/>
            </a:avLst>
          </a:prstGeom>
          <a:ln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  <xdr:cxnSp macro="">
        <xdr:nvCxnSpPr>
          <xdr:cNvPr id="38" name="Elbow Connector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 rot="16200000" flipH="1">
            <a:off x="798777" y="1976173"/>
            <a:ext cx="388408" cy="207962"/>
          </a:xfrm>
          <a:prstGeom prst="bentConnector2">
            <a:avLst/>
          </a:prstGeom>
          <a:ln>
            <a:solidFill>
              <a:schemeClr val="accent5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</xdr:grpSp>
    <xdr:clientData/>
  </xdr:twoCellAnchor>
  <xdr:oneCellAnchor>
    <xdr:from>
      <xdr:col>15</xdr:col>
      <xdr:colOff>38100</xdr:colOff>
      <xdr:row>0</xdr:row>
      <xdr:rowOff>142875</xdr:rowOff>
    </xdr:from>
    <xdr:ext cx="1863908" cy="387286"/>
    <xdr:sp macro="" textlink="">
      <xdr:nvSpPr>
        <xdr:cNvPr id="10" name="TextBox 9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CF4A8DB-31FE-4A2B-87C6-C6AFF9725DF7}"/>
            </a:ext>
          </a:extLst>
        </xdr:cNvPr>
        <xdr:cNvSpPr txBox="1"/>
      </xdr:nvSpPr>
      <xdr:spPr>
        <a:xfrm>
          <a:off x="9153525" y="142875"/>
          <a:ext cx="1863908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introtallent</a:t>
          </a:r>
          <a:r>
            <a:rPr lang="en-IN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  <a:r>
            <a:rPr lang="en-IN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com</a:t>
          </a:r>
          <a:endParaRPr lang="en-IN" sz="18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156308</xdr:colOff>
      <xdr:row>0</xdr:row>
      <xdr:rowOff>164612</xdr:rowOff>
    </xdr:from>
    <xdr:to>
      <xdr:col>8</xdr:col>
      <xdr:colOff>467458</xdr:colOff>
      <xdr:row>0</xdr:row>
      <xdr:rowOff>475762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10654" y="164612"/>
          <a:ext cx="311150" cy="311150"/>
        </a:xfrm>
        <a:prstGeom prst="rect">
          <a:avLst/>
        </a:prstGeom>
      </xdr:spPr>
    </xdr:pic>
    <xdr:clientData/>
  </xdr:twoCellAnchor>
  <xdr:twoCellAnchor>
    <xdr:from>
      <xdr:col>6</xdr:col>
      <xdr:colOff>155819</xdr:colOff>
      <xdr:row>0</xdr:row>
      <xdr:rowOff>542192</xdr:rowOff>
    </xdr:from>
    <xdr:to>
      <xdr:col>11</xdr:col>
      <xdr:colOff>493346</xdr:colOff>
      <xdr:row>5</xdr:row>
      <xdr:rowOff>157772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889011" y="542192"/>
          <a:ext cx="3082681" cy="11200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Data Validation</a:t>
          </a:r>
          <a:r>
            <a:rPr lang="en-IN" sz="2000" baseline="0"/>
            <a:t> is used to limit the type of data that can be entered in a cell.</a:t>
          </a:r>
          <a:endParaRPr lang="en-IN" sz="20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13</xdr:col>
      <xdr:colOff>311150</xdr:colOff>
      <xdr:row>2</xdr:row>
      <xdr:rowOff>127000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676900" y="184150"/>
          <a:ext cx="311150" cy="311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311150</xdr:colOff>
      <xdr:row>2</xdr:row>
      <xdr:rowOff>127000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29600" y="184150"/>
          <a:ext cx="311150" cy="311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82550</xdr:rowOff>
    </xdr:from>
    <xdr:to>
      <xdr:col>16</xdr:col>
      <xdr:colOff>158750</xdr:colOff>
      <xdr:row>17</xdr:row>
      <xdr:rowOff>146050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5651500" y="450850"/>
          <a:ext cx="4927600" cy="282575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u="sng"/>
            <a:t>Cell</a:t>
          </a:r>
          <a:r>
            <a:rPr lang="en-IN" sz="1600" b="1" u="sng" baseline="0"/>
            <a:t> Reference</a:t>
          </a:r>
        </a:p>
        <a:p>
          <a:pPr algn="l"/>
          <a:endParaRPr lang="en-IN" sz="1200" b="0" u="none" baseline="0"/>
        </a:p>
        <a:p>
          <a:pPr algn="l"/>
          <a:r>
            <a:rPr lang="en-IN" sz="1200" b="0" u="none"/>
            <a:t>1) </a:t>
          </a:r>
          <a:r>
            <a:rPr lang="en-IN" sz="1200" b="1" u="none"/>
            <a:t>Relative Reference</a:t>
          </a:r>
          <a:r>
            <a:rPr lang="en-IN" sz="1200" b="0" u="none"/>
            <a:t>: Cell address will change as you drag the formula</a:t>
          </a:r>
          <a:r>
            <a:rPr lang="en-IN" sz="1200" b="0" u="none" baseline="0"/>
            <a:t> down or towards right. For example: C2</a:t>
          </a:r>
        </a:p>
        <a:p>
          <a:pPr algn="l"/>
          <a:endParaRPr lang="en-IN" sz="1200" b="0" u="none" baseline="0"/>
        </a:p>
        <a:p>
          <a:pPr algn="l"/>
          <a:r>
            <a:rPr lang="en-IN" sz="1200" b="0" u="none" baseline="0"/>
            <a:t>2) </a:t>
          </a:r>
          <a:r>
            <a:rPr lang="en-IN" sz="1200" b="1" u="none" baseline="0"/>
            <a:t>Absolute Reference:</a:t>
          </a:r>
          <a:r>
            <a:rPr lang="en-IN" sz="1200" b="0" u="none" baseline="0"/>
            <a:t> Use this whe you want to lock a cell for calculation purpose. No matter where you drag or copy the formula, the reference will remain unchanged. For example: $C$2</a:t>
          </a:r>
        </a:p>
        <a:p>
          <a:pPr algn="l"/>
          <a:endParaRPr lang="en-IN" sz="1200" b="0" u="none" baseline="0"/>
        </a:p>
        <a:p>
          <a:pPr algn="l"/>
          <a:r>
            <a:rPr lang="en-IN" sz="1200" b="0" u="none" baseline="0"/>
            <a:t>3) </a:t>
          </a:r>
          <a:r>
            <a:rPr lang="en-IN" sz="1200" b="1" u="none" baseline="0"/>
            <a:t>Mixed Reference:</a:t>
          </a:r>
          <a:r>
            <a:rPr lang="en-IN" sz="1200" b="0" u="none" baseline="0"/>
            <a:t> Using mixed reference we can either lock row from changing or column, based on need. </a:t>
          </a:r>
        </a:p>
        <a:p>
          <a:pPr algn="l"/>
          <a:r>
            <a:rPr lang="en-IN" sz="1200" b="0" u="none" baseline="0"/>
            <a:t>For example:</a:t>
          </a:r>
        </a:p>
        <a:p>
          <a:pPr algn="l"/>
          <a:r>
            <a:rPr lang="en-IN" sz="1200" b="0" u="none" baseline="0"/>
            <a:t>$C2 --&gt; column C is locked but row is dynamic</a:t>
          </a:r>
        </a:p>
        <a:p>
          <a:pPr algn="l"/>
          <a:r>
            <a:rPr lang="en-IN" sz="1200" b="0" u="none" baseline="0"/>
            <a:t>C$2 --&gt; row 2 is locked but column is dynamic in this case</a:t>
          </a:r>
        </a:p>
      </xdr:txBody>
    </xdr:sp>
    <xdr:clientData/>
  </xdr:twoCellAnchor>
  <xdr:twoCellAnchor editAs="oneCell">
    <xdr:from>
      <xdr:col>0</xdr:col>
      <xdr:colOff>158750</xdr:colOff>
      <xdr:row>0</xdr:row>
      <xdr:rowOff>120650</xdr:rowOff>
    </xdr:from>
    <xdr:to>
      <xdr:col>0</xdr:col>
      <xdr:colOff>469900</xdr:colOff>
      <xdr:row>2</xdr:row>
      <xdr:rowOff>63500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8750" y="120650"/>
          <a:ext cx="311150" cy="3111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0</xdr:row>
      <xdr:rowOff>152400</xdr:rowOff>
    </xdr:from>
    <xdr:to>
      <xdr:col>13</xdr:col>
      <xdr:colOff>368300</xdr:colOff>
      <xdr:row>0</xdr:row>
      <xdr:rowOff>463550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42650" y="152400"/>
          <a:ext cx="311150" cy="311150"/>
        </a:xfrm>
        <a:prstGeom prst="rect">
          <a:avLst/>
        </a:prstGeom>
      </xdr:spPr>
    </xdr:pic>
    <xdr:clientData/>
  </xdr:twoCellAnchor>
  <xdr:twoCellAnchor>
    <xdr:from>
      <xdr:col>3</xdr:col>
      <xdr:colOff>514350</xdr:colOff>
      <xdr:row>13</xdr:row>
      <xdr:rowOff>50800</xdr:rowOff>
    </xdr:from>
    <xdr:to>
      <xdr:col>8</xdr:col>
      <xdr:colOff>129931</xdr:colOff>
      <xdr:row>17</xdr:row>
      <xdr:rowOff>129442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3200400" y="3276600"/>
          <a:ext cx="3082681" cy="8152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Text</a:t>
          </a:r>
          <a:r>
            <a:rPr lang="en-IN" sz="2000" baseline="0"/>
            <a:t> functions for cleaning and preparation of data</a:t>
          </a:r>
          <a:endParaRPr lang="en-IN" sz="20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12700</xdr:rowOff>
    </xdr:from>
    <xdr:to>
      <xdr:col>4</xdr:col>
      <xdr:colOff>387350</xdr:colOff>
      <xdr:row>16</xdr:row>
      <xdr:rowOff>25400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2700" y="2000250"/>
          <a:ext cx="3949700" cy="111760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bg1"/>
              </a:solidFill>
            </a:rPr>
            <a:t>Task</a:t>
          </a:r>
          <a:r>
            <a:rPr lang="en-IN" sz="1200" b="1" baseline="0">
              <a:solidFill>
                <a:schemeClr val="bg1"/>
              </a:solidFill>
            </a:rPr>
            <a:t> to be performed:</a:t>
          </a:r>
        </a:p>
        <a:p>
          <a:pPr algn="l"/>
          <a:r>
            <a:rPr lang="en-IN" sz="1200" b="0" i="0" baseline="0">
              <a:solidFill>
                <a:schemeClr val="bg1"/>
              </a:solidFill>
            </a:rPr>
            <a:t>Write the formula in each cell above to achieve the result as mentioned in column headers</a:t>
          </a:r>
          <a:endParaRPr lang="en-IN" sz="1200" b="0" i="1" baseline="0">
            <a:solidFill>
              <a:schemeClr val="bg1"/>
            </a:solidFill>
          </a:endParaRPr>
        </a:p>
        <a:p>
          <a:pPr lvl="1" algn="l"/>
          <a:endParaRPr lang="en-IN" sz="1200" b="0" baseline="0">
            <a:solidFill>
              <a:schemeClr val="bg1"/>
            </a:solidFill>
          </a:endParaRPr>
        </a:p>
        <a:p>
          <a:pPr algn="l"/>
          <a:r>
            <a:rPr lang="en-IN" sz="1200" b="0" baseline="0">
              <a:solidFill>
                <a:schemeClr val="bg1"/>
              </a:solidFill>
            </a:rPr>
            <a:t>Good Job!! :-)</a:t>
          </a: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endParaRPr lang="en-IN" sz="12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368300</xdr:colOff>
      <xdr:row>0</xdr:row>
      <xdr:rowOff>222250</xdr:rowOff>
    </xdr:from>
    <xdr:to>
      <xdr:col>12</xdr:col>
      <xdr:colOff>69850</xdr:colOff>
      <xdr:row>2</xdr:row>
      <xdr:rowOff>19050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433050" y="222250"/>
          <a:ext cx="311150" cy="3111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469900</xdr:colOff>
      <xdr:row>1</xdr:row>
      <xdr:rowOff>139700</xdr:rowOff>
    </xdr:from>
    <xdr:to>
      <xdr:col>13</xdr:col>
      <xdr:colOff>171451</xdr:colOff>
      <xdr:row>3</xdr:row>
      <xdr:rowOff>76200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42450" y="311150"/>
          <a:ext cx="311150" cy="3111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0</xdr:row>
      <xdr:rowOff>57150</xdr:rowOff>
    </xdr:from>
    <xdr:to>
      <xdr:col>13</xdr:col>
      <xdr:colOff>425450</xdr:colOff>
      <xdr:row>5</xdr:row>
      <xdr:rowOff>69850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6711950" y="57150"/>
          <a:ext cx="42418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The SUBTOTAL function returns the subtotal in a list.</a:t>
          </a:r>
        </a:p>
        <a:p>
          <a:pPr algn="l"/>
          <a:r>
            <a:rPr lang="en-IN" sz="1400"/>
            <a:t>It  is designed for columns of data, or vertical ranges. It is not designed for rows of data, or horizontal ranges. </a:t>
          </a:r>
        </a:p>
      </xdr:txBody>
    </xdr:sp>
    <xdr:clientData/>
  </xdr:twoCellAnchor>
  <xdr:twoCellAnchor editAs="oneCell">
    <xdr:from>
      <xdr:col>7</xdr:col>
      <xdr:colOff>692150</xdr:colOff>
      <xdr:row>0</xdr:row>
      <xdr:rowOff>88900</xdr:rowOff>
    </xdr:from>
    <xdr:to>
      <xdr:col>7</xdr:col>
      <xdr:colOff>1003300</xdr:colOff>
      <xdr:row>1</xdr:row>
      <xdr:rowOff>69850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273550" y="88900"/>
          <a:ext cx="311150" cy="3111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345830</xdr:colOff>
      <xdr:row>3</xdr:row>
      <xdr:rowOff>27354</xdr:rowOff>
    </xdr:from>
    <xdr:to>
      <xdr:col>12</xdr:col>
      <xdr:colOff>109903</xdr:colOff>
      <xdr:row>10</xdr:row>
      <xdr:rowOff>65454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3662484" y="584200"/>
          <a:ext cx="4038111" cy="144975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The </a:t>
          </a:r>
          <a:r>
            <a:rPr lang="en-IN" sz="1400" b="1"/>
            <a:t>SUMPRODUCT</a:t>
          </a:r>
          <a:r>
            <a:rPr lang="en-IN" sz="1400"/>
            <a:t> function returns the sum of the products of corresponding ranges or arrays. The default operation is multiplication, but addition, subtraction, and division are also possible.</a:t>
          </a:r>
        </a:p>
      </xdr:txBody>
    </xdr:sp>
    <xdr:clientData/>
  </xdr:twoCellAnchor>
  <xdr:twoCellAnchor editAs="oneCell">
    <xdr:from>
      <xdr:col>8</xdr:col>
      <xdr:colOff>166077</xdr:colOff>
      <xdr:row>0</xdr:row>
      <xdr:rowOff>141653</xdr:rowOff>
    </xdr:from>
    <xdr:to>
      <xdr:col>8</xdr:col>
      <xdr:colOff>477227</xdr:colOff>
      <xdr:row>2</xdr:row>
      <xdr:rowOff>81572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314462" y="141653"/>
          <a:ext cx="311150" cy="3111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10</xdr:col>
      <xdr:colOff>311150</xdr:colOff>
      <xdr:row>2</xdr:row>
      <xdr:rowOff>127000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365750" y="165100"/>
          <a:ext cx="311150" cy="31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177800</xdr:rowOff>
    </xdr:from>
    <xdr:to>
      <xdr:col>16</xdr:col>
      <xdr:colOff>69850</xdr:colOff>
      <xdr:row>18</xdr:row>
      <xdr:rowOff>63500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927850" y="361950"/>
          <a:ext cx="4330700" cy="311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Task</a:t>
          </a:r>
          <a:r>
            <a:rPr lang="en-IN" sz="1200" b="1" baseline="0">
              <a:solidFill>
                <a:schemeClr val="tx1"/>
              </a:solidFill>
            </a:rPr>
            <a:t> to be performed: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1) Select cell B3 to C3 and click on "Merge &amp; Center"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	- Make it bold and apply dark blue background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2) Select B4 to C4 and make it Bold, Italic, change font color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3) Select B4 to C9 and apply borders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4) Select B4 to C9, use format painter to copy the format and apply same formatting to the rangeE4 to F9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5) Use "Wrap Text" in B11 to fit text into the cell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6) Adjust column width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7) Change Font color 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8) Remove Grid lines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9) Insert comment (note) in D11 (write "Hello Excel")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10) Copy values from B4:C9 and transpose them in B13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11) Change ALL Tab color using different color of your choice</a:t>
          </a:r>
        </a:p>
        <a:p>
          <a:pPr algn="l"/>
          <a:endParaRPr lang="en-IN" sz="1200" b="0" baseline="0">
            <a:solidFill>
              <a:schemeClr val="tx1"/>
            </a:solidFill>
          </a:endParaRPr>
        </a:p>
        <a:p>
          <a:pPr algn="l"/>
          <a:r>
            <a:rPr lang="en-IN" sz="1200" b="0" baseline="0">
              <a:solidFill>
                <a:schemeClr val="tx1"/>
              </a:solidFill>
            </a:rPr>
            <a:t>Well done!! :-)</a:t>
          </a:r>
        </a:p>
        <a:p>
          <a:pPr algn="l"/>
          <a:endParaRPr lang="en-IN" sz="1200" b="0" baseline="0">
            <a:solidFill>
              <a:schemeClr val="tx1"/>
            </a:solidFill>
          </a:endParaRPr>
        </a:p>
        <a:p>
          <a:pPr algn="l"/>
          <a:endParaRPr lang="en-IN" sz="1200" b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120650</xdr:colOff>
      <xdr:row>0</xdr:row>
      <xdr:rowOff>76200</xdr:rowOff>
    </xdr:from>
    <xdr:to>
      <xdr:col>0</xdr:col>
      <xdr:colOff>431800</xdr:colOff>
      <xdr:row>1</xdr:row>
      <xdr:rowOff>203200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650" y="76200"/>
          <a:ext cx="311150" cy="3111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222250</xdr:colOff>
      <xdr:row>1</xdr:row>
      <xdr:rowOff>69850</xdr:rowOff>
    </xdr:from>
    <xdr:to>
      <xdr:col>11</xdr:col>
      <xdr:colOff>533400</xdr:colOff>
      <xdr:row>3</xdr:row>
      <xdr:rowOff>12700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57900" y="234950"/>
          <a:ext cx="311150" cy="311150"/>
        </a:xfrm>
        <a:prstGeom prst="rect">
          <a:avLst/>
        </a:prstGeom>
      </xdr:spPr>
    </xdr:pic>
    <xdr:clientData/>
  </xdr:twoCellAnchor>
  <xdr:twoCellAnchor>
    <xdr:from>
      <xdr:col>9</xdr:col>
      <xdr:colOff>42008</xdr:colOff>
      <xdr:row>6</xdr:row>
      <xdr:rowOff>32727</xdr:rowOff>
    </xdr:from>
    <xdr:to>
      <xdr:col>14</xdr:col>
      <xdr:colOff>48358</xdr:colOff>
      <xdr:row>9</xdr:row>
      <xdr:rowOff>173892</xdr:rowOff>
    </xdr:to>
    <xdr:sp macro="" textlink="">
      <xdr:nvSpPr>
        <xdr:cNvPr id="3" name="Speech Bubble: Rectangle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4662854" y="1126881"/>
          <a:ext cx="3059235" cy="698011"/>
        </a:xfrm>
        <a:prstGeom prst="wedgeRectCallout">
          <a:avLst>
            <a:gd name="adj1" fmla="val -90586"/>
            <a:gd name="adj2" fmla="val -44542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be performed:</a:t>
          </a:r>
          <a:endParaRPr lang="en-IN">
            <a:effectLst/>
          </a:endParaRPr>
        </a:p>
        <a:p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1) Use VLOOKUP to update respective columns. Refer to "Lookup Data" sheet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482600</xdr:colOff>
      <xdr:row>0</xdr:row>
      <xdr:rowOff>12700</xdr:rowOff>
    </xdr:from>
    <xdr:to>
      <xdr:col>18</xdr:col>
      <xdr:colOff>184150</xdr:colOff>
      <xdr:row>1</xdr:row>
      <xdr:rowOff>139700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975850" y="565150"/>
          <a:ext cx="311150" cy="311150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10</xdr:row>
      <xdr:rowOff>152400</xdr:rowOff>
    </xdr:from>
    <xdr:to>
      <xdr:col>8</xdr:col>
      <xdr:colOff>222250</xdr:colOff>
      <xdr:row>14</xdr:row>
      <xdr:rowOff>165100</xdr:rowOff>
    </xdr:to>
    <xdr:sp macro="" textlink="">
      <xdr:nvSpPr>
        <xdr:cNvPr id="3" name="Speech Bubble: Rectangle 4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1092200" y="1993900"/>
          <a:ext cx="3136900" cy="749300"/>
        </a:xfrm>
        <a:prstGeom prst="wedgeRectCallout">
          <a:avLst>
            <a:gd name="adj1" fmla="val 3221"/>
            <a:gd name="adj2" fmla="val -137584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be performed:</a:t>
          </a:r>
          <a:endParaRPr lang="en-IN">
            <a:effectLst/>
          </a:endParaRPr>
        </a:p>
        <a:p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1) Use HLOOKUP to update respective columns. Refer to "Lookup Data" sheet</a:t>
          </a:r>
          <a:endParaRPr lang="en-IN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393701</xdr:colOff>
      <xdr:row>1</xdr:row>
      <xdr:rowOff>23586</xdr:rowOff>
    </xdr:from>
    <xdr:to>
      <xdr:col>14</xdr:col>
      <xdr:colOff>95251</xdr:colOff>
      <xdr:row>2</xdr:row>
      <xdr:rowOff>152400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37665" y="186872"/>
          <a:ext cx="309336" cy="314778"/>
        </a:xfrm>
        <a:prstGeom prst="rect">
          <a:avLst/>
        </a:prstGeom>
      </xdr:spPr>
    </xdr:pic>
    <xdr:clientData/>
  </xdr:twoCellAnchor>
  <xdr:twoCellAnchor>
    <xdr:from>
      <xdr:col>8</xdr:col>
      <xdr:colOff>203200</xdr:colOff>
      <xdr:row>0</xdr:row>
      <xdr:rowOff>114300</xdr:rowOff>
    </xdr:from>
    <xdr:to>
      <xdr:col>13</xdr:col>
      <xdr:colOff>209550</xdr:colOff>
      <xdr:row>4</xdr:row>
      <xdr:rowOff>88900</xdr:rowOff>
    </xdr:to>
    <xdr:sp macro="" textlink="">
      <xdr:nvSpPr>
        <xdr:cNvPr id="3" name="Speech Bubble: Rectangle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4203700" y="114300"/>
          <a:ext cx="3054350" cy="692150"/>
        </a:xfrm>
        <a:prstGeom prst="wedgeRectCallout">
          <a:avLst>
            <a:gd name="adj1" fmla="val -79151"/>
            <a:gd name="adj2" fmla="val -35368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be performed:</a:t>
          </a:r>
          <a:endParaRPr lang="en-IN">
            <a:effectLst/>
          </a:endParaRPr>
        </a:p>
        <a:p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1) Use INDEX and MATCH to update respective columns. Refer to "Lookup Data" sheet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152400</xdr:colOff>
      <xdr:row>4</xdr:row>
      <xdr:rowOff>171450</xdr:rowOff>
    </xdr:from>
    <xdr:to>
      <xdr:col>18</xdr:col>
      <xdr:colOff>133350</xdr:colOff>
      <xdr:row>9</xdr:row>
      <xdr:rowOff>12700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>
          <a:off x="3295650" y="889000"/>
          <a:ext cx="6934200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INDEX</a:t>
          </a:r>
          <a:r>
            <a:rPr lang="en-IN" sz="1400"/>
            <a:t>(</a:t>
          </a:r>
          <a:r>
            <a:rPr lang="en-IN" sz="1400" u="sng"/>
            <a:t>'Lookup Data'!$B$1:$B$20</a:t>
          </a:r>
          <a:r>
            <a:rPr lang="en-IN" sz="1400"/>
            <a:t>,</a:t>
          </a:r>
          <a:r>
            <a:rPr lang="en-IN" sz="1400" b="1"/>
            <a:t>MATCH</a:t>
          </a:r>
          <a:r>
            <a:rPr lang="en-IN" sz="1400"/>
            <a:t>(</a:t>
          </a:r>
          <a:r>
            <a:rPr lang="en-IN" sz="1400" u="sng"/>
            <a:t>'INDEX-MATCH'!A2</a:t>
          </a:r>
          <a:r>
            <a:rPr lang="en-IN" sz="1400"/>
            <a:t>,'Lookup Data'!$A$1:$A$20,</a:t>
          </a:r>
          <a:r>
            <a:rPr lang="en-IN" sz="1400" u="sng"/>
            <a:t>0</a:t>
          </a:r>
          <a:r>
            <a:rPr lang="en-IN" sz="1400"/>
            <a:t>))</a:t>
          </a:r>
        </a:p>
        <a:p>
          <a:pPr algn="l"/>
          <a:endParaRPr lang="en-IN" sz="700"/>
        </a:p>
        <a:p>
          <a:pPr algn="l"/>
          <a:r>
            <a:rPr lang="en-IN" sz="1800" b="1"/>
            <a:t>INDEX</a:t>
          </a:r>
          <a:r>
            <a:rPr lang="en-IN" sz="1400"/>
            <a:t>(</a:t>
          </a:r>
          <a:r>
            <a:rPr lang="en-IN" sz="1400" u="sng"/>
            <a:t>Name column</a:t>
          </a:r>
          <a:r>
            <a:rPr lang="en-IN" sz="1400"/>
            <a:t>, </a:t>
          </a:r>
          <a:r>
            <a:rPr lang="en-IN" sz="1800" b="1"/>
            <a:t>MATCH</a:t>
          </a:r>
          <a:r>
            <a:rPr lang="en-IN" sz="1400"/>
            <a:t>(</a:t>
          </a:r>
          <a:r>
            <a:rPr lang="en-IN" sz="1400" i="1"/>
            <a:t>A2</a:t>
          </a:r>
          <a:r>
            <a:rPr lang="en-IN" sz="1400"/>
            <a:t>,</a:t>
          </a:r>
          <a:r>
            <a:rPr lang="en-IN" sz="1400" u="sng"/>
            <a:t>ID column in Lookup Data Sheet</a:t>
          </a:r>
          <a:r>
            <a:rPr lang="en-IN" sz="1400"/>
            <a:t>,0))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0</xdr:row>
      <xdr:rowOff>63500</xdr:rowOff>
    </xdr:from>
    <xdr:to>
      <xdr:col>16</xdr:col>
      <xdr:colOff>419100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6635750" y="63500"/>
          <a:ext cx="3854450" cy="2495550"/>
        </a:xfrm>
        <a:prstGeom prst="rect">
          <a:avLst/>
        </a:prstGeom>
        <a:solidFill>
          <a:srgbClr val="00B05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bg1"/>
              </a:solidFill>
            </a:rPr>
            <a:t>Task</a:t>
          </a:r>
          <a:r>
            <a:rPr lang="en-IN" sz="1200" b="1" baseline="0">
              <a:solidFill>
                <a:schemeClr val="bg1"/>
              </a:solidFill>
            </a:rPr>
            <a:t> to be performed:</a:t>
          </a:r>
        </a:p>
        <a:p>
          <a:pPr algn="l"/>
          <a:endParaRPr lang="en-IN" sz="1200" b="1" baseline="0">
            <a:solidFill>
              <a:schemeClr val="bg1"/>
            </a:solidFill>
          </a:endParaRPr>
        </a:p>
        <a:p>
          <a:pPr algn="l"/>
          <a:r>
            <a:rPr lang="en-IN" sz="1200" b="0" baseline="0">
              <a:solidFill>
                <a:schemeClr val="bg1"/>
              </a:solidFill>
            </a:rPr>
            <a:t>1) Update Gender in col "D" based on Gender code from col "C"</a:t>
          </a: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r>
            <a:rPr lang="en-IN" sz="1200" b="0" baseline="0">
              <a:solidFill>
                <a:schemeClr val="bg1"/>
              </a:solidFill>
            </a:rPr>
            <a:t>2) Calculate the incentive (in col "H") based on condition below</a:t>
          </a: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r>
            <a:rPr lang="en-IN" sz="1200" b="0" baseline="0">
              <a:solidFill>
                <a:schemeClr val="bg1"/>
              </a:solidFill>
            </a:rPr>
            <a:t>% Achieved	| Incentive</a:t>
          </a:r>
        </a:p>
        <a:p>
          <a:pPr algn="l"/>
          <a:r>
            <a:rPr lang="en-IN" sz="1200" b="0" baseline="0">
              <a:solidFill>
                <a:schemeClr val="bg1"/>
              </a:solidFill>
            </a:rPr>
            <a:t>100% - 150%	| 15% of Actual Sales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&gt;150% 	| 20% of Actual Sales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&lt;100%	| 0</a:t>
          </a:r>
          <a:endParaRPr lang="en-IN" sz="1200">
            <a:effectLst/>
          </a:endParaRP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endParaRPr lang="en-IN" sz="12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133350</xdr:colOff>
      <xdr:row>0</xdr:row>
      <xdr:rowOff>82550</xdr:rowOff>
    </xdr:from>
    <xdr:to>
      <xdr:col>0</xdr:col>
      <xdr:colOff>444500</xdr:colOff>
      <xdr:row>1</xdr:row>
      <xdr:rowOff>44450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3350" y="82550"/>
          <a:ext cx="311150" cy="311150"/>
        </a:xfrm>
        <a:prstGeom prst="rect">
          <a:avLst/>
        </a:prstGeom>
      </xdr:spPr>
    </xdr:pic>
    <xdr:clientData/>
  </xdr:twoCellAnchor>
  <xdr:twoCellAnchor>
    <xdr:from>
      <xdr:col>7</xdr:col>
      <xdr:colOff>298450</xdr:colOff>
      <xdr:row>13</xdr:row>
      <xdr:rowOff>180975</xdr:rowOff>
    </xdr:from>
    <xdr:to>
      <xdr:col>11</xdr:col>
      <xdr:colOff>260350</xdr:colOff>
      <xdr:row>18</xdr:row>
      <xdr:rowOff>149225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4841875" y="2809875"/>
          <a:ext cx="2400300" cy="920750"/>
        </a:xfrm>
        <a:prstGeom prst="wedgeRoundRectCallout">
          <a:avLst>
            <a:gd name="adj1" fmla="val -84898"/>
            <a:gd name="adj2" fmla="val -9044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Updated "Promoted?" column with YES or NO.</a:t>
          </a:r>
        </a:p>
        <a:p>
          <a:pPr algn="l"/>
          <a:r>
            <a:rPr lang="en-IN" sz="1100" b="1"/>
            <a:t>If all the tests have score greater than 80 then YES  else NO 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292590</xdr:colOff>
      <xdr:row>2</xdr:row>
      <xdr:rowOff>68384</xdr:rowOff>
    </xdr:from>
    <xdr:to>
      <xdr:col>13</xdr:col>
      <xdr:colOff>493346</xdr:colOff>
      <xdr:row>8</xdr:row>
      <xdr:rowOff>156308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4014667" y="439615"/>
          <a:ext cx="4474794" cy="12016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OFFSET function </a:t>
          </a:r>
          <a:r>
            <a:rPr lang="en-IN" sz="1400" b="1" i="1" u="sng"/>
            <a:t>returns a reference to a range that is a specified number of rows and columns from a cell or range of cells</a:t>
          </a:r>
          <a:r>
            <a:rPr lang="en-IN" sz="1400" i="1"/>
            <a:t>.</a:t>
          </a:r>
          <a:r>
            <a:rPr lang="en-IN" sz="1400"/>
            <a:t> The reference that is returned can be a single cell or a range of cells. You can specify the number of rows and the number of columns to be returned.</a:t>
          </a:r>
        </a:p>
      </xdr:txBody>
    </xdr:sp>
    <xdr:clientData/>
  </xdr:twoCellAnchor>
  <xdr:twoCellAnchor>
    <xdr:from>
      <xdr:col>1</xdr:col>
      <xdr:colOff>82550</xdr:colOff>
      <xdr:row>11</xdr:row>
      <xdr:rowOff>49336</xdr:rowOff>
    </xdr:from>
    <xdr:to>
      <xdr:col>6</xdr:col>
      <xdr:colOff>161192</xdr:colOff>
      <xdr:row>15</xdr:row>
      <xdr:rowOff>29307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751742" y="2091105"/>
          <a:ext cx="3131527" cy="722433"/>
        </a:xfrm>
        <a:prstGeom prst="wedgeRectCallout">
          <a:avLst>
            <a:gd name="adj1" fmla="val -46479"/>
            <a:gd name="adj2" fmla="val -757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/>
            <a:t>=SUM(OFFSET(A2,B9,1,1,4))</a:t>
          </a:r>
        </a:p>
        <a:p>
          <a:pPr algn="l"/>
          <a:r>
            <a:rPr lang="en-IN" sz="1400"/>
            <a:t>Find </a:t>
          </a:r>
          <a:r>
            <a:rPr lang="en-IN" sz="1400" baseline="0"/>
            <a:t>total quarterly sales accross regions</a:t>
          </a:r>
          <a:endParaRPr lang="en-IN" sz="1400"/>
        </a:p>
      </xdr:txBody>
    </xdr:sp>
    <xdr:clientData/>
  </xdr:twoCellAnchor>
  <xdr:twoCellAnchor editAs="oneCell">
    <xdr:from>
      <xdr:col>8</xdr:col>
      <xdr:colOff>19539</xdr:colOff>
      <xdr:row>0</xdr:row>
      <xdr:rowOff>63500</xdr:rowOff>
    </xdr:from>
    <xdr:to>
      <xdr:col>8</xdr:col>
      <xdr:colOff>330689</xdr:colOff>
      <xdr:row>2</xdr:row>
      <xdr:rowOff>3419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67654" y="63500"/>
          <a:ext cx="311150" cy="3111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25400</xdr:rowOff>
    </xdr:from>
    <xdr:to>
      <xdr:col>12</xdr:col>
      <xdr:colOff>266700</xdr:colOff>
      <xdr:row>11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4095750" y="25400"/>
          <a:ext cx="4387850" cy="20129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Task</a:t>
          </a:r>
          <a:r>
            <a:rPr lang="en-IN" sz="1200" b="1" baseline="0">
              <a:solidFill>
                <a:schemeClr val="tx1"/>
              </a:solidFill>
            </a:rPr>
            <a:t> to be performed: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1) Use Conditional formatting to format %Achieved cells based on following conditions:</a:t>
          </a:r>
        </a:p>
        <a:p>
          <a:pPr algn="l"/>
          <a:endParaRPr lang="en-IN" sz="1200" b="0" baseline="0">
            <a:solidFill>
              <a:schemeClr val="tx1"/>
            </a:solidFill>
          </a:endParaRPr>
        </a:p>
        <a:p>
          <a:pPr algn="l"/>
          <a:r>
            <a:rPr lang="en-IN" sz="1200" b="1" u="sng" baseline="0">
              <a:solidFill>
                <a:schemeClr val="tx1"/>
              </a:solidFill>
            </a:rPr>
            <a:t>Cell Background color	Condition_____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GREEN	|	%Achieved&gt;=100%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YELLOW	|	%Achieved Between 80% and 100%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RED	|	%Achieved &lt;80%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_____________________________________</a:t>
          </a:r>
        </a:p>
        <a:p>
          <a:pPr algn="l"/>
          <a:endParaRPr lang="en-IN" sz="1200" b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1</xdr:row>
      <xdr:rowOff>171450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3</xdr:col>
      <xdr:colOff>241300</xdr:colOff>
      <xdr:row>16</xdr:row>
      <xdr:rowOff>114300</xdr:rowOff>
    </xdr:from>
    <xdr:to>
      <xdr:col>5</xdr:col>
      <xdr:colOff>323850</xdr:colOff>
      <xdr:row>19</xdr:row>
      <xdr:rowOff>139700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/>
      </xdr:nvSpPr>
      <xdr:spPr>
        <a:xfrm>
          <a:off x="2222500" y="3060700"/>
          <a:ext cx="1549400" cy="577850"/>
        </a:xfrm>
        <a:prstGeom prst="wedgeRoundRectCallout">
          <a:avLst>
            <a:gd name="adj1" fmla="val -58442"/>
            <a:gd name="adj2" fmla="val -5572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Use</a:t>
          </a:r>
          <a:r>
            <a:rPr lang="en-IN" sz="1100" b="1" baseline="0"/>
            <a:t> data bars to compare expenses</a:t>
          </a:r>
          <a:endParaRPr lang="en-IN" sz="1100" b="1"/>
        </a:p>
      </xdr:txBody>
    </xdr:sp>
    <xdr:clientData/>
  </xdr:twoCellAnchor>
  <xdr:twoCellAnchor>
    <xdr:from>
      <xdr:col>10</xdr:col>
      <xdr:colOff>552450</xdr:colOff>
      <xdr:row>17</xdr:row>
      <xdr:rowOff>19050</xdr:rowOff>
    </xdr:from>
    <xdr:to>
      <xdr:col>13</xdr:col>
      <xdr:colOff>273050</xdr:colOff>
      <xdr:row>21</xdr:row>
      <xdr:rowOff>158750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/>
      </xdr:nvSpPr>
      <xdr:spPr>
        <a:xfrm>
          <a:off x="7550150" y="3149600"/>
          <a:ext cx="1549400" cy="876300"/>
        </a:xfrm>
        <a:prstGeom prst="wedgeRoundRectCallout">
          <a:avLst>
            <a:gd name="adj1" fmla="val -79344"/>
            <a:gd name="adj2" fmla="val -645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Highlight</a:t>
          </a:r>
          <a:r>
            <a:rPr lang="en-IN" sz="1100" b="1" baseline="0"/>
            <a:t> QoQ Performance using conditional formatting</a:t>
          </a:r>
          <a:endParaRPr lang="en-IN" sz="1100" b="1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2</xdr:row>
      <xdr:rowOff>25400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14</xdr:col>
      <xdr:colOff>518160</xdr:colOff>
      <xdr:row>0</xdr:row>
      <xdr:rowOff>45720</xdr:rowOff>
    </xdr:from>
    <xdr:to>
      <xdr:col>20</xdr:col>
      <xdr:colOff>304800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AE2EF-9604-40A2-A821-B0A3DC945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144780</xdr:colOff>
      <xdr:row>16</xdr:row>
      <xdr:rowOff>129540</xdr:rowOff>
    </xdr:from>
    <xdr:to>
      <xdr:col>19</xdr:col>
      <xdr:colOff>160020</xdr:colOff>
      <xdr:row>28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E7D85-2F21-41CF-AD52-3E3ED562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518160</xdr:colOff>
      <xdr:row>15</xdr:row>
      <xdr:rowOff>137160</xdr:rowOff>
    </xdr:from>
    <xdr:to>
      <xdr:col>12</xdr:col>
      <xdr:colOff>236220</xdr:colOff>
      <xdr:row>27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DD993-1027-4882-8552-BBD989D64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251460</xdr:colOff>
      <xdr:row>0</xdr:row>
      <xdr:rowOff>0</xdr:rowOff>
    </xdr:from>
    <xdr:to>
      <xdr:col>14</xdr:col>
      <xdr:colOff>190500</xdr:colOff>
      <xdr:row>14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9B4F56-8560-481C-B9A8-B376E1CD4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2</xdr:row>
      <xdr:rowOff>25400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17</xdr:col>
      <xdr:colOff>358140</xdr:colOff>
      <xdr:row>1</xdr:row>
      <xdr:rowOff>22860</xdr:rowOff>
    </xdr:from>
    <xdr:to>
      <xdr:col>23</xdr:col>
      <xdr:colOff>426720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E73F3-96A2-4D9A-833F-5F7FF1CEC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</xdr:colOff>
      <xdr:row>1</xdr:row>
      <xdr:rowOff>76200</xdr:rowOff>
    </xdr:from>
    <xdr:to>
      <xdr:col>14</xdr:col>
      <xdr:colOff>510540</xdr:colOff>
      <xdr:row>14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8F231-1E1B-4339-954B-996CD48D8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388620</xdr:colOff>
      <xdr:row>14</xdr:row>
      <xdr:rowOff>160020</xdr:rowOff>
    </xdr:from>
    <xdr:to>
      <xdr:col>15</xdr:col>
      <xdr:colOff>15240</xdr:colOff>
      <xdr:row>28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9F9B4-B5B1-4C29-B62C-FAEC40C0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2</xdr:row>
      <xdr:rowOff>25400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4</xdr:col>
      <xdr:colOff>609600</xdr:colOff>
      <xdr:row>3</xdr:row>
      <xdr:rowOff>167640</xdr:rowOff>
    </xdr:from>
    <xdr:to>
      <xdr:col>12</xdr:col>
      <xdr:colOff>556260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755C0-1AAD-4B33-AD80-19EF583D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434340</xdr:colOff>
      <xdr:row>3</xdr:row>
      <xdr:rowOff>99060</xdr:rowOff>
    </xdr:from>
    <xdr:to>
      <xdr:col>21</xdr:col>
      <xdr:colOff>205740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C65B9-3D02-4476-BC2A-6E52F31EF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2</xdr:row>
      <xdr:rowOff>25400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6</xdr:col>
      <xdr:colOff>403860</xdr:colOff>
      <xdr:row>7</xdr:row>
      <xdr:rowOff>30480</xdr:rowOff>
    </xdr:from>
    <xdr:to>
      <xdr:col>15</xdr:col>
      <xdr:colOff>83820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344E9-40AC-410F-8C2A-63279D576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0</xdr:col>
      <xdr:colOff>463550</xdr:colOff>
      <xdr:row>1</xdr:row>
      <xdr:rowOff>117475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400" y="66675"/>
          <a:ext cx="311150" cy="3175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44450</xdr:rowOff>
    </xdr:from>
    <xdr:to>
      <xdr:col>0</xdr:col>
      <xdr:colOff>482600</xdr:colOff>
      <xdr:row>1</xdr:row>
      <xdr:rowOff>171450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1450" y="44450"/>
          <a:ext cx="311150" cy="3111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330200</xdr:colOff>
      <xdr:row>1</xdr:row>
      <xdr:rowOff>146050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050" y="19050"/>
          <a:ext cx="311150" cy="3111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4</xdr:row>
      <xdr:rowOff>133350</xdr:rowOff>
    </xdr:from>
    <xdr:to>
      <xdr:col>4</xdr:col>
      <xdr:colOff>374650</xdr:colOff>
      <xdr:row>8</xdr:row>
      <xdr:rowOff>133350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270000" y="869950"/>
          <a:ext cx="2222500" cy="7366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Protect Sheet</a:t>
          </a:r>
        </a:p>
      </xdr:txBody>
    </xdr:sp>
    <xdr:clientData/>
  </xdr:twoCellAnchor>
  <xdr:twoCellAnchor>
    <xdr:from>
      <xdr:col>7</xdr:col>
      <xdr:colOff>6350</xdr:colOff>
      <xdr:row>4</xdr:row>
      <xdr:rowOff>133350</xdr:rowOff>
    </xdr:from>
    <xdr:to>
      <xdr:col>10</xdr:col>
      <xdr:colOff>400050</xdr:colOff>
      <xdr:row>8</xdr:row>
      <xdr:rowOff>133350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/>
      </xdr:nvSpPr>
      <xdr:spPr>
        <a:xfrm>
          <a:off x="4953000" y="869950"/>
          <a:ext cx="2222500" cy="7366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Protect Workbook</a:t>
          </a:r>
        </a:p>
      </xdr:txBody>
    </xdr:sp>
    <xdr:clientData/>
  </xdr:twoCellAnchor>
  <xdr:twoCellAnchor>
    <xdr:from>
      <xdr:col>3</xdr:col>
      <xdr:colOff>247650</xdr:colOff>
      <xdr:row>11</xdr:row>
      <xdr:rowOff>177800</xdr:rowOff>
    </xdr:from>
    <xdr:to>
      <xdr:col>8</xdr:col>
      <xdr:colOff>203200</xdr:colOff>
      <xdr:row>15</xdr:row>
      <xdr:rowOff>177800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/>
      </xdr:nvSpPr>
      <xdr:spPr>
        <a:xfrm>
          <a:off x="2755900" y="2203450"/>
          <a:ext cx="3003550" cy="7366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Password Protected File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311150</xdr:colOff>
      <xdr:row>1</xdr:row>
      <xdr:rowOff>127000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0"/>
          <a:ext cx="311150" cy="311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50800</xdr:rowOff>
    </xdr:from>
    <xdr:to>
      <xdr:col>9</xdr:col>
      <xdr:colOff>311150</xdr:colOff>
      <xdr:row>3</xdr:row>
      <xdr:rowOff>152400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889500" y="234950"/>
          <a:ext cx="908050" cy="469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NEXT</a:t>
          </a:r>
        </a:p>
      </xdr:txBody>
    </xdr:sp>
    <xdr:clientData/>
  </xdr:twoCellAnchor>
  <xdr:twoCellAnchor>
    <xdr:from>
      <xdr:col>4</xdr:col>
      <xdr:colOff>311150</xdr:colOff>
      <xdr:row>1</xdr:row>
      <xdr:rowOff>38100</xdr:rowOff>
    </xdr:from>
    <xdr:to>
      <xdr:col>6</xdr:col>
      <xdr:colOff>44450</xdr:colOff>
      <xdr:row>3</xdr:row>
      <xdr:rowOff>133350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49550" y="222250"/>
          <a:ext cx="952500" cy="4635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PREVIOUS</a:t>
          </a:r>
        </a:p>
      </xdr:txBody>
    </xdr:sp>
    <xdr:clientData/>
  </xdr:twoCellAnchor>
  <xdr:twoCellAnchor editAs="oneCell">
    <xdr:from>
      <xdr:col>0</xdr:col>
      <xdr:colOff>82550</xdr:colOff>
      <xdr:row>0</xdr:row>
      <xdr:rowOff>57150</xdr:rowOff>
    </xdr:from>
    <xdr:to>
      <xdr:col>0</xdr:col>
      <xdr:colOff>393700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550" y="57150"/>
          <a:ext cx="311150" cy="311150"/>
        </a:xfrm>
        <a:prstGeom prst="rect">
          <a:avLst/>
        </a:prstGeom>
      </xdr:spPr>
    </xdr:pic>
    <xdr:clientData/>
  </xdr:twoCellAnchor>
  <xdr:twoCellAnchor>
    <xdr:from>
      <xdr:col>4</xdr:col>
      <xdr:colOff>396240</xdr:colOff>
      <xdr:row>9</xdr:row>
      <xdr:rowOff>99060</xdr:rowOff>
    </xdr:from>
    <xdr:to>
      <xdr:col>9</xdr:col>
      <xdr:colOff>373380</xdr:colOff>
      <xdr:row>16</xdr:row>
      <xdr:rowOff>114300</xdr:rowOff>
    </xdr:to>
    <xdr:sp macro="" textlink="">
      <xdr:nvSpPr>
        <xdr:cNvPr id="5" name="Rectangle: Diagonal Corners Snipped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00FBEB-C403-4D85-B29A-1ACFE3F057CC}"/>
            </a:ext>
          </a:extLst>
        </xdr:cNvPr>
        <xdr:cNvSpPr/>
      </xdr:nvSpPr>
      <xdr:spPr>
        <a:xfrm>
          <a:off x="2834640" y="1744980"/>
          <a:ext cx="3025140" cy="1295400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VLOOKUP</a:t>
          </a:r>
        </a:p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0</xdr:row>
      <xdr:rowOff>25400</xdr:rowOff>
    </xdr:from>
    <xdr:to>
      <xdr:col>10</xdr:col>
      <xdr:colOff>558800</xdr:colOff>
      <xdr:row>2</xdr:row>
      <xdr:rowOff>6350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48550" y="25400"/>
          <a:ext cx="311150" cy="311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0</xdr:row>
      <xdr:rowOff>63500</xdr:rowOff>
    </xdr:from>
    <xdr:to>
      <xdr:col>10</xdr:col>
      <xdr:colOff>520700</xdr:colOff>
      <xdr:row>10</xdr:row>
      <xdr:rowOff>44450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10450" y="63500"/>
          <a:ext cx="311150" cy="311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50800</xdr:rowOff>
    </xdr:from>
    <xdr:to>
      <xdr:col>11</xdr:col>
      <xdr:colOff>349250</xdr:colOff>
      <xdr:row>2</xdr:row>
      <xdr:rowOff>31750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61450" y="50800"/>
          <a:ext cx="311150" cy="311150"/>
        </a:xfrm>
        <a:prstGeom prst="rect">
          <a:avLst/>
        </a:prstGeom>
      </xdr:spPr>
    </xdr:pic>
    <xdr:clientData/>
  </xdr:twoCellAnchor>
  <xdr:twoCellAnchor>
    <xdr:from>
      <xdr:col>11</xdr:col>
      <xdr:colOff>552450</xdr:colOff>
      <xdr:row>0</xdr:row>
      <xdr:rowOff>31750</xdr:rowOff>
    </xdr:from>
    <xdr:to>
      <xdr:col>17</xdr:col>
      <xdr:colOff>355112</xdr:colOff>
      <xdr:row>6</xdr:row>
      <xdr:rowOff>161192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153400" y="31750"/>
          <a:ext cx="3460262" cy="11200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Text to Columns</a:t>
          </a:r>
          <a:r>
            <a:rPr lang="en-IN" sz="2000" baseline="0"/>
            <a:t> is used to split a single column of text into multiple columns</a:t>
          </a:r>
          <a:endParaRPr lang="en-IN" sz="2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393700</xdr:colOff>
      <xdr:row>0</xdr:row>
      <xdr:rowOff>88900</xdr:rowOff>
    </xdr:from>
    <xdr:to>
      <xdr:col>13</xdr:col>
      <xdr:colOff>95250</xdr:colOff>
      <xdr:row>2</xdr:row>
      <xdr:rowOff>31750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37700" y="88900"/>
          <a:ext cx="311150" cy="311150"/>
        </a:xfrm>
        <a:prstGeom prst="rect">
          <a:avLst/>
        </a:prstGeom>
      </xdr:spPr>
    </xdr:pic>
    <xdr:clientData/>
  </xdr:twoCellAnchor>
  <xdr:twoCellAnchor>
    <xdr:from>
      <xdr:col>9</xdr:col>
      <xdr:colOff>457200</xdr:colOff>
      <xdr:row>2</xdr:row>
      <xdr:rowOff>158750</xdr:rowOff>
    </xdr:from>
    <xdr:to>
      <xdr:col>15</xdr:col>
      <xdr:colOff>596900</xdr:colOff>
      <xdr:row>8</xdr:row>
      <xdr:rowOff>25400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943600" y="527050"/>
          <a:ext cx="3797300" cy="971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Task</a:t>
          </a:r>
          <a:r>
            <a:rPr lang="en-IN" sz="1200" b="1" baseline="0">
              <a:solidFill>
                <a:schemeClr val="tx1"/>
              </a:solidFill>
            </a:rPr>
            <a:t> to be performed: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1) Highlight duplicate names in column A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2) Highlight duplicate entries in column D and E</a:t>
          </a:r>
        </a:p>
        <a:p>
          <a:pPr algn="l"/>
          <a:endParaRPr lang="en-IN" sz="1200" b="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393700</xdr:colOff>
      <xdr:row>0</xdr:row>
      <xdr:rowOff>88900</xdr:rowOff>
    </xdr:from>
    <xdr:to>
      <xdr:col>13</xdr:col>
      <xdr:colOff>95250</xdr:colOff>
      <xdr:row>2</xdr:row>
      <xdr:rowOff>31750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08900" y="88900"/>
          <a:ext cx="311150" cy="311150"/>
        </a:xfrm>
        <a:prstGeom prst="rect">
          <a:avLst/>
        </a:prstGeom>
      </xdr:spPr>
    </xdr:pic>
    <xdr:clientData/>
  </xdr:twoCellAnchor>
  <xdr:twoCellAnchor>
    <xdr:from>
      <xdr:col>9</xdr:col>
      <xdr:colOff>488950</xdr:colOff>
      <xdr:row>2</xdr:row>
      <xdr:rowOff>139700</xdr:rowOff>
    </xdr:from>
    <xdr:to>
      <xdr:col>16</xdr:col>
      <xdr:colOff>438150</xdr:colOff>
      <xdr:row>8</xdr:row>
      <xdr:rowOff>63500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975350" y="508000"/>
          <a:ext cx="4216400" cy="10287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Task</a:t>
          </a:r>
          <a:r>
            <a:rPr lang="en-IN" sz="1600" b="1" baseline="0">
              <a:solidFill>
                <a:schemeClr val="tx1"/>
              </a:solidFill>
            </a:rPr>
            <a:t> to be performed:</a:t>
          </a:r>
        </a:p>
        <a:p>
          <a:pPr algn="l"/>
          <a:r>
            <a:rPr lang="en-IN" sz="1600" b="0" baseline="0">
              <a:solidFill>
                <a:schemeClr val="tx1"/>
              </a:solidFill>
            </a:rPr>
            <a:t>1) Remove duplicate names in column A</a:t>
          </a:r>
        </a:p>
        <a:p>
          <a:pPr algn="l"/>
          <a:r>
            <a:rPr lang="en-IN" sz="1600" b="0" baseline="0">
              <a:solidFill>
                <a:schemeClr val="tx1"/>
              </a:solidFill>
            </a:rPr>
            <a:t>2) Remove duplicate entries in column D and E</a:t>
          </a:r>
        </a:p>
        <a:p>
          <a:pPr algn="l"/>
          <a:endParaRPr lang="en-IN" sz="1600" b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A1"/>
  <sheetViews>
    <sheetView showGridLines="0" showRowColHeaders="0" workbookViewId="0"/>
  </sheetViews>
  <sheetFormatPr defaultRowHeight="14.4" x14ac:dyDescent="0.3"/>
  <cols>
    <col min="1" max="1" width="8.6640625" customWidth="1"/>
  </cols>
  <sheetData/>
  <sheetProtection algorithmName="SHA-512" hashValue="SIyim7CbIz8DUEUpsFS5ZpU+8SFX0eDJAbQE4TQSJgtyGV0oyxVaF2DmKMPCQlEcOUk9i0G7kJKmo4AREp+mcg==" saltValue="A7Kj2+piXCB37uVO4PkWGw==" spinCount="100000" sheet="1" objects="1" scenario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N6"/>
  <sheetViews>
    <sheetView showGridLines="0" zoomScale="130" zoomScaleNormal="130" workbookViewId="0">
      <selection activeCell="D19" sqref="D19:D23"/>
    </sheetView>
  </sheetViews>
  <sheetFormatPr defaultRowHeight="14.4" x14ac:dyDescent="0.3"/>
  <cols>
    <col min="1" max="1" width="10.44140625" customWidth="1"/>
    <col min="2" max="2" width="13.5546875" bestFit="1" customWidth="1"/>
    <col min="3" max="3" width="9.109375" bestFit="1" customWidth="1"/>
    <col min="4" max="4" width="10.109375" customWidth="1"/>
    <col min="5" max="5" width="13.88671875" bestFit="1" customWidth="1"/>
    <col min="6" max="6" width="10.44140625" customWidth="1"/>
    <col min="7" max="7" width="4.44140625" customWidth="1"/>
    <col min="12" max="12" width="7.44140625" customWidth="1"/>
    <col min="13" max="13" width="2.33203125" customWidth="1"/>
  </cols>
  <sheetData>
    <row r="1" spans="1:14" s="1" customFormat="1" ht="60" customHeight="1" x14ac:dyDescent="0.3">
      <c r="A1" s="21" t="s">
        <v>283</v>
      </c>
      <c r="B1" s="20" t="s">
        <v>36</v>
      </c>
      <c r="C1" s="40" t="s">
        <v>279</v>
      </c>
      <c r="D1" s="41" t="s">
        <v>280</v>
      </c>
      <c r="E1" s="42" t="s">
        <v>281</v>
      </c>
      <c r="F1" s="43" t="s">
        <v>282</v>
      </c>
      <c r="N1" s="22" t="s">
        <v>48</v>
      </c>
    </row>
    <row r="2" spans="1:14" x14ac:dyDescent="0.3">
      <c r="F2" s="39"/>
      <c r="N2" s="6" t="s">
        <v>37</v>
      </c>
    </row>
    <row r="3" spans="1:14" x14ac:dyDescent="0.3">
      <c r="N3" s="6" t="s">
        <v>38</v>
      </c>
    </row>
    <row r="4" spans="1:14" x14ac:dyDescent="0.3">
      <c r="N4" s="6" t="s">
        <v>39</v>
      </c>
    </row>
    <row r="5" spans="1:14" x14ac:dyDescent="0.3">
      <c r="N5" s="6" t="s">
        <v>40</v>
      </c>
    </row>
    <row r="6" spans="1:14" x14ac:dyDescent="0.3">
      <c r="N6" s="6" t="s">
        <v>640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18"/>
  <sheetViews>
    <sheetView showGridLines="0" zoomScaleNormal="100" workbookViewId="0">
      <selection activeCell="N23" sqref="N23"/>
    </sheetView>
  </sheetViews>
  <sheetFormatPr defaultRowHeight="14.4" outlineLevelRow="1" outlineLevelCol="1" x14ac:dyDescent="0.3"/>
  <cols>
    <col min="1" max="1" width="17.44140625" bestFit="1" customWidth="1"/>
    <col min="2" max="2" width="11.44140625" bestFit="1" customWidth="1"/>
    <col min="3" max="5" width="9" hidden="1" customWidth="1" outlineLevel="1"/>
    <col min="6" max="6" width="9.6640625" style="33" bestFit="1" customWidth="1" collapsed="1"/>
    <col min="7" max="9" width="9" style="33" hidden="1" customWidth="1" outlineLevel="1"/>
    <col min="10" max="10" width="9.88671875" bestFit="1" customWidth="1" collapsed="1"/>
  </cols>
  <sheetData>
    <row r="1" spans="1:10" x14ac:dyDescent="0.3">
      <c r="A1" s="112" t="s">
        <v>180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0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</row>
    <row r="3" spans="1:10" x14ac:dyDescent="0.3">
      <c r="A3" s="112"/>
      <c r="B3" s="112"/>
      <c r="C3" s="112"/>
      <c r="D3" s="112"/>
      <c r="E3" s="112"/>
      <c r="F3" s="112"/>
      <c r="G3" s="112"/>
      <c r="H3" s="112"/>
      <c r="I3" s="112"/>
      <c r="J3" s="112"/>
    </row>
    <row r="4" spans="1:10" s="34" customFormat="1" x14ac:dyDescent="0.3">
      <c r="A4" s="44" t="s">
        <v>62</v>
      </c>
      <c r="B4" s="44" t="s">
        <v>63</v>
      </c>
      <c r="C4" s="44" t="s">
        <v>284</v>
      </c>
      <c r="D4" s="44" t="s">
        <v>285</v>
      </c>
      <c r="E4" s="44" t="s">
        <v>286</v>
      </c>
      <c r="F4" s="45" t="s">
        <v>177</v>
      </c>
      <c r="G4" s="45" t="s">
        <v>287</v>
      </c>
      <c r="H4" s="45" t="s">
        <v>288</v>
      </c>
      <c r="I4" s="45" t="s">
        <v>289</v>
      </c>
      <c r="J4" s="45" t="s">
        <v>178</v>
      </c>
    </row>
    <row r="5" spans="1:10" hidden="1" outlineLevel="1" x14ac:dyDescent="0.3">
      <c r="A5" s="46" t="s">
        <v>69</v>
      </c>
      <c r="B5" s="46" t="s">
        <v>70</v>
      </c>
      <c r="C5" s="47">
        <v>2233</v>
      </c>
      <c r="D5" s="47">
        <v>8364</v>
      </c>
      <c r="E5" s="47">
        <v>8259</v>
      </c>
      <c r="F5" s="47">
        <f>SUM(C5:E5)</f>
        <v>18856</v>
      </c>
      <c r="G5" s="47">
        <v>6569</v>
      </c>
      <c r="H5" s="47">
        <v>3080</v>
      </c>
      <c r="I5" s="47">
        <v>4453</v>
      </c>
      <c r="J5" s="47">
        <f t="shared" ref="J5:J7" si="0">SUM(G5:I5)</f>
        <v>14102</v>
      </c>
    </row>
    <row r="6" spans="1:10" hidden="1" outlineLevel="1" x14ac:dyDescent="0.3">
      <c r="A6" s="46" t="s">
        <v>69</v>
      </c>
      <c r="B6" s="46" t="s">
        <v>78</v>
      </c>
      <c r="C6" s="47">
        <v>2892</v>
      </c>
      <c r="D6" s="47">
        <v>1106</v>
      </c>
      <c r="E6" s="47">
        <v>1541</v>
      </c>
      <c r="F6" s="47">
        <f t="shared" ref="F6:F7" si="1">SUM(C6:E6)</f>
        <v>5539</v>
      </c>
      <c r="G6" s="47">
        <v>4667</v>
      </c>
      <c r="H6" s="47">
        <v>2696</v>
      </c>
      <c r="I6" s="47">
        <v>2902</v>
      </c>
      <c r="J6" s="47">
        <f t="shared" si="0"/>
        <v>10265</v>
      </c>
    </row>
    <row r="7" spans="1:10" hidden="1" outlineLevel="1" x14ac:dyDescent="0.3">
      <c r="A7" s="46" t="s">
        <v>69</v>
      </c>
      <c r="B7" s="46" t="s">
        <v>119</v>
      </c>
      <c r="C7" s="47">
        <v>5282</v>
      </c>
      <c r="D7" s="47">
        <v>8053</v>
      </c>
      <c r="E7" s="47">
        <v>1785</v>
      </c>
      <c r="F7" s="47">
        <f t="shared" si="1"/>
        <v>15120</v>
      </c>
      <c r="G7" s="47">
        <v>8290</v>
      </c>
      <c r="H7" s="47">
        <v>4737</v>
      </c>
      <c r="I7" s="47">
        <v>2708</v>
      </c>
      <c r="J7" s="47">
        <f t="shared" si="0"/>
        <v>15735</v>
      </c>
    </row>
    <row r="8" spans="1:10" collapsed="1" x14ac:dyDescent="0.3">
      <c r="A8" s="48" t="s">
        <v>179</v>
      </c>
      <c r="B8" s="48"/>
      <c r="C8" s="49">
        <f t="shared" ref="C8:E8" si="2">SUM(C5:C7)</f>
        <v>10407</v>
      </c>
      <c r="D8" s="49">
        <f t="shared" si="2"/>
        <v>17523</v>
      </c>
      <c r="E8" s="49">
        <f t="shared" si="2"/>
        <v>11585</v>
      </c>
      <c r="F8" s="49">
        <f>SUM(F5:F7)</f>
        <v>39515</v>
      </c>
      <c r="G8" s="49">
        <f t="shared" ref="G8:I8" si="3">SUM(G5:G7)</f>
        <v>19526</v>
      </c>
      <c r="H8" s="49">
        <f t="shared" si="3"/>
        <v>10513</v>
      </c>
      <c r="I8" s="49">
        <f t="shared" si="3"/>
        <v>10063</v>
      </c>
      <c r="J8" s="49">
        <f>SUM(J5:J7)</f>
        <v>40102</v>
      </c>
    </row>
    <row r="9" spans="1:10" hidden="1" outlineLevel="1" x14ac:dyDescent="0.3">
      <c r="A9" s="46" t="s">
        <v>80</v>
      </c>
      <c r="B9" s="46" t="s">
        <v>81</v>
      </c>
      <c r="C9" s="47">
        <v>2834</v>
      </c>
      <c r="D9" s="47">
        <v>7729</v>
      </c>
      <c r="E9" s="47">
        <v>2300</v>
      </c>
      <c r="F9" s="47">
        <f>SUM(C9:E9)</f>
        <v>12863</v>
      </c>
      <c r="G9" s="47">
        <v>4891</v>
      </c>
      <c r="H9" s="47">
        <v>6613</v>
      </c>
      <c r="I9" s="47">
        <v>2199</v>
      </c>
      <c r="J9" s="47">
        <f t="shared" ref="J9:J12" si="4">SUM(G9:I9)</f>
        <v>13703</v>
      </c>
    </row>
    <row r="10" spans="1:10" hidden="1" outlineLevel="1" x14ac:dyDescent="0.3">
      <c r="A10" s="46" t="s">
        <v>80</v>
      </c>
      <c r="B10" s="46" t="s">
        <v>84</v>
      </c>
      <c r="C10" s="47">
        <v>3253</v>
      </c>
      <c r="D10" s="47">
        <v>2209</v>
      </c>
      <c r="E10" s="47">
        <v>5973</v>
      </c>
      <c r="F10" s="47">
        <f t="shared" ref="F10:F17" si="5">SUM(C10:E10)</f>
        <v>11435</v>
      </c>
      <c r="G10" s="47">
        <v>8444</v>
      </c>
      <c r="H10" s="47">
        <v>7809</v>
      </c>
      <c r="I10" s="47">
        <v>8853</v>
      </c>
      <c r="J10" s="47">
        <f t="shared" si="4"/>
        <v>25106</v>
      </c>
    </row>
    <row r="11" spans="1:10" hidden="1" outlineLevel="1" x14ac:dyDescent="0.3">
      <c r="A11" s="46" t="s">
        <v>80</v>
      </c>
      <c r="B11" s="46" t="s">
        <v>89</v>
      </c>
      <c r="C11" s="47">
        <v>3630</v>
      </c>
      <c r="D11" s="47">
        <v>7375</v>
      </c>
      <c r="E11" s="47">
        <v>4622</v>
      </c>
      <c r="F11" s="47">
        <f t="shared" si="5"/>
        <v>15627</v>
      </c>
      <c r="G11" s="47">
        <v>2979</v>
      </c>
      <c r="H11" s="47">
        <v>4797</v>
      </c>
      <c r="I11" s="47">
        <v>3826</v>
      </c>
      <c r="J11" s="47">
        <f t="shared" si="4"/>
        <v>11602</v>
      </c>
    </row>
    <row r="12" spans="1:10" hidden="1" outlineLevel="1" x14ac:dyDescent="0.3">
      <c r="A12" s="46" t="s">
        <v>80</v>
      </c>
      <c r="B12" s="46" t="s">
        <v>170</v>
      </c>
      <c r="C12" s="47">
        <v>1412</v>
      </c>
      <c r="D12" s="47">
        <v>8295</v>
      </c>
      <c r="E12" s="47">
        <v>8053</v>
      </c>
      <c r="F12" s="47">
        <f t="shared" si="5"/>
        <v>17760</v>
      </c>
      <c r="G12" s="47">
        <v>5170</v>
      </c>
      <c r="H12" s="47">
        <v>7499</v>
      </c>
      <c r="I12" s="47">
        <v>5124</v>
      </c>
      <c r="J12" s="47">
        <f t="shared" si="4"/>
        <v>17793</v>
      </c>
    </row>
    <row r="13" spans="1:10" collapsed="1" x14ac:dyDescent="0.3">
      <c r="A13" s="50" t="s">
        <v>290</v>
      </c>
      <c r="B13" s="50"/>
      <c r="C13" s="51">
        <f t="shared" ref="C13:E13" si="6">SUM(C9:C12)</f>
        <v>11129</v>
      </c>
      <c r="D13" s="51">
        <f t="shared" si="6"/>
        <v>25608</v>
      </c>
      <c r="E13" s="51">
        <f t="shared" si="6"/>
        <v>20948</v>
      </c>
      <c r="F13" s="51">
        <f>SUM(F9:F12)</f>
        <v>57685</v>
      </c>
      <c r="G13" s="51">
        <f>SUM(G9:G12)</f>
        <v>21484</v>
      </c>
      <c r="H13" s="51">
        <f t="shared" ref="H13:I13" si="7">SUM(H9:H12)</f>
        <v>26718</v>
      </c>
      <c r="I13" s="51">
        <f t="shared" si="7"/>
        <v>20002</v>
      </c>
      <c r="J13" s="51">
        <f>SUM(J9:J12)</f>
        <v>68204</v>
      </c>
    </row>
    <row r="14" spans="1:10" hidden="1" outlineLevel="1" x14ac:dyDescent="0.3">
      <c r="A14" s="46" t="s">
        <v>66</v>
      </c>
      <c r="B14" s="46" t="s">
        <v>67</v>
      </c>
      <c r="C14" s="47">
        <v>7346</v>
      </c>
      <c r="D14" s="47">
        <v>3006</v>
      </c>
      <c r="E14" s="47">
        <v>1182</v>
      </c>
      <c r="F14" s="47">
        <f t="shared" si="5"/>
        <v>11534</v>
      </c>
      <c r="G14" s="47">
        <v>7668</v>
      </c>
      <c r="H14" s="47">
        <v>6698</v>
      </c>
      <c r="I14" s="47">
        <v>3030</v>
      </c>
      <c r="J14" s="47">
        <f t="shared" ref="J14:J17" si="8">SUM(G14:I14)</f>
        <v>17396</v>
      </c>
    </row>
    <row r="15" spans="1:10" hidden="1" outlineLevel="1" x14ac:dyDescent="0.3">
      <c r="A15" s="46" t="s">
        <v>66</v>
      </c>
      <c r="B15" s="46" t="s">
        <v>72</v>
      </c>
      <c r="C15" s="47">
        <v>7765</v>
      </c>
      <c r="D15" s="47">
        <v>4344</v>
      </c>
      <c r="E15" s="47">
        <v>2915</v>
      </c>
      <c r="F15" s="47">
        <f t="shared" si="5"/>
        <v>15024</v>
      </c>
      <c r="G15" s="47">
        <v>5170</v>
      </c>
      <c r="H15" s="47">
        <v>4461</v>
      </c>
      <c r="I15" s="47">
        <v>3929</v>
      </c>
      <c r="J15" s="47">
        <f t="shared" si="8"/>
        <v>13560</v>
      </c>
    </row>
    <row r="16" spans="1:10" hidden="1" outlineLevel="1" x14ac:dyDescent="0.3">
      <c r="A16" s="46" t="s">
        <v>66</v>
      </c>
      <c r="B16" s="46" t="s">
        <v>74</v>
      </c>
      <c r="C16" s="47">
        <v>7738</v>
      </c>
      <c r="D16" s="47">
        <v>4573</v>
      </c>
      <c r="E16" s="47">
        <v>1411</v>
      </c>
      <c r="F16" s="47">
        <f t="shared" si="5"/>
        <v>13722</v>
      </c>
      <c r="G16" s="47">
        <v>6240</v>
      </c>
      <c r="H16" s="47">
        <v>5119</v>
      </c>
      <c r="I16" s="47">
        <v>3971</v>
      </c>
      <c r="J16" s="47">
        <f t="shared" si="8"/>
        <v>15330</v>
      </c>
    </row>
    <row r="17" spans="1:10" hidden="1" outlineLevel="1" x14ac:dyDescent="0.3">
      <c r="A17" s="46" t="s">
        <v>66</v>
      </c>
      <c r="B17" s="46" t="s">
        <v>107</v>
      </c>
      <c r="C17" s="47">
        <v>7691</v>
      </c>
      <c r="D17" s="47">
        <v>1701</v>
      </c>
      <c r="E17" s="47">
        <v>5987</v>
      </c>
      <c r="F17" s="47">
        <f t="shared" si="5"/>
        <v>15379</v>
      </c>
      <c r="G17" s="47">
        <v>8876</v>
      </c>
      <c r="H17" s="47">
        <v>5313</v>
      </c>
      <c r="I17" s="47">
        <v>2062</v>
      </c>
      <c r="J17" s="47">
        <f t="shared" si="8"/>
        <v>16251</v>
      </c>
    </row>
    <row r="18" spans="1:10" collapsed="1" x14ac:dyDescent="0.3">
      <c r="A18" s="52" t="s">
        <v>291</v>
      </c>
      <c r="B18" s="52"/>
      <c r="C18" s="53">
        <f t="shared" ref="C18:E18" si="9">SUM(C14:C17)</f>
        <v>30540</v>
      </c>
      <c r="D18" s="53">
        <f t="shared" si="9"/>
        <v>13624</v>
      </c>
      <c r="E18" s="53">
        <f t="shared" si="9"/>
        <v>11495</v>
      </c>
      <c r="F18" s="53">
        <f>SUM(F14:F17)</f>
        <v>55659</v>
      </c>
      <c r="G18" s="53">
        <f t="shared" ref="G18:I18" si="10">SUM(G14:G17)</f>
        <v>27954</v>
      </c>
      <c r="H18" s="53">
        <f t="shared" si="10"/>
        <v>21591</v>
      </c>
      <c r="I18" s="53">
        <f t="shared" si="10"/>
        <v>12992</v>
      </c>
      <c r="J18" s="53">
        <f>SUM(J14:J17)</f>
        <v>62537</v>
      </c>
    </row>
  </sheetData>
  <mergeCells count="1">
    <mergeCell ref="A1:J3"/>
  </mergeCells>
  <pageMargins left="0.7" right="0.7" top="0.75" bottom="0.75" header="0.3" footer="0.3"/>
  <pageSetup paperSize="9" orientation="portrait" r:id="rId1"/>
  <ignoredErrors>
    <ignoredError sqref="F8:J13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18"/>
  <sheetViews>
    <sheetView showGridLines="0" zoomScaleNormal="100" workbookViewId="0">
      <selection activeCell="L12" sqref="L12"/>
    </sheetView>
  </sheetViews>
  <sheetFormatPr defaultRowHeight="14.4" x14ac:dyDescent="0.3"/>
  <cols>
    <col min="1" max="1" width="17.44140625" bestFit="1" customWidth="1"/>
    <col min="2" max="2" width="10.88671875" bestFit="1" customWidth="1"/>
    <col min="3" max="5" width="9.6640625" bestFit="1" customWidth="1"/>
    <col min="6" max="9" width="9.6640625" style="33" bestFit="1" customWidth="1"/>
    <col min="10" max="10" width="9.6640625" bestFit="1" customWidth="1"/>
  </cols>
  <sheetData>
    <row r="1" spans="1:10" x14ac:dyDescent="0.3">
      <c r="A1" s="112" t="s">
        <v>180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0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</row>
    <row r="3" spans="1:10" x14ac:dyDescent="0.3">
      <c r="A3" s="112"/>
      <c r="B3" s="112"/>
      <c r="C3" s="112"/>
      <c r="D3" s="112"/>
      <c r="E3" s="112"/>
      <c r="F3" s="112"/>
      <c r="G3" s="112"/>
      <c r="H3" s="112"/>
      <c r="I3" s="112"/>
      <c r="J3" s="112"/>
    </row>
    <row r="4" spans="1:10" s="34" customFormat="1" x14ac:dyDescent="0.3">
      <c r="A4" s="44" t="s">
        <v>62</v>
      </c>
      <c r="B4" s="44" t="s">
        <v>63</v>
      </c>
      <c r="C4" s="44" t="s">
        <v>284</v>
      </c>
      <c r="D4" s="44" t="s">
        <v>285</v>
      </c>
      <c r="E4" s="44" t="s">
        <v>286</v>
      </c>
      <c r="F4" s="45" t="s">
        <v>177</v>
      </c>
      <c r="G4" s="45" t="s">
        <v>287</v>
      </c>
      <c r="H4" s="45" t="s">
        <v>288</v>
      </c>
      <c r="I4" s="45" t="s">
        <v>289</v>
      </c>
      <c r="J4" s="45" t="s">
        <v>178</v>
      </c>
    </row>
    <row r="5" spans="1:10" x14ac:dyDescent="0.3">
      <c r="A5" s="46" t="s">
        <v>69</v>
      </c>
      <c r="B5" s="46" t="s">
        <v>70</v>
      </c>
      <c r="C5" s="47">
        <v>2233</v>
      </c>
      <c r="D5" s="47">
        <v>8364</v>
      </c>
      <c r="E5" s="47">
        <v>8259</v>
      </c>
      <c r="F5" s="47">
        <f>SUM(C5:E5)</f>
        <v>18856</v>
      </c>
      <c r="G5" s="47">
        <v>6569</v>
      </c>
      <c r="H5" s="47">
        <v>3080</v>
      </c>
      <c r="I5" s="47">
        <v>4453</v>
      </c>
      <c r="J5" s="47">
        <f t="shared" ref="J5:J7" si="0">SUM(G5:I5)</f>
        <v>14102</v>
      </c>
    </row>
    <row r="6" spans="1:10" x14ac:dyDescent="0.3">
      <c r="A6" s="46" t="s">
        <v>69</v>
      </c>
      <c r="B6" s="46" t="s">
        <v>78</v>
      </c>
      <c r="C6" s="47">
        <v>2892</v>
      </c>
      <c r="D6" s="47">
        <v>1106</v>
      </c>
      <c r="E6" s="47">
        <v>1541</v>
      </c>
      <c r="F6" s="47">
        <f t="shared" ref="F6:F7" si="1">SUM(C6:E6)</f>
        <v>5539</v>
      </c>
      <c r="G6" s="47">
        <v>4667</v>
      </c>
      <c r="H6" s="47">
        <v>2696</v>
      </c>
      <c r="I6" s="47">
        <v>2902</v>
      </c>
      <c r="J6" s="47">
        <f t="shared" si="0"/>
        <v>10265</v>
      </c>
    </row>
    <row r="7" spans="1:10" x14ac:dyDescent="0.3">
      <c r="A7" s="46" t="s">
        <v>69</v>
      </c>
      <c r="B7" s="46" t="s">
        <v>119</v>
      </c>
      <c r="C7" s="47">
        <v>5282</v>
      </c>
      <c r="D7" s="47">
        <v>8053</v>
      </c>
      <c r="E7" s="47">
        <v>1785</v>
      </c>
      <c r="F7" s="47">
        <f t="shared" si="1"/>
        <v>15120</v>
      </c>
      <c r="G7" s="47">
        <v>8290</v>
      </c>
      <c r="H7" s="47">
        <v>4737</v>
      </c>
      <c r="I7" s="47">
        <v>2708</v>
      </c>
      <c r="J7" s="47">
        <f t="shared" si="0"/>
        <v>15735</v>
      </c>
    </row>
    <row r="8" spans="1:10" x14ac:dyDescent="0.3">
      <c r="A8" s="48" t="s">
        <v>179</v>
      </c>
      <c r="B8" s="48"/>
      <c r="C8" s="49">
        <f t="shared" ref="C8:E8" si="2">SUM(C5:C7)</f>
        <v>10407</v>
      </c>
      <c r="D8" s="49">
        <f t="shared" si="2"/>
        <v>17523</v>
      </c>
      <c r="E8" s="49">
        <f t="shared" si="2"/>
        <v>11585</v>
      </c>
      <c r="F8" s="49">
        <f>SUM(F5:F7)</f>
        <v>39515</v>
      </c>
      <c r="G8" s="49">
        <f t="shared" ref="G8:I8" si="3">SUM(G5:G7)</f>
        <v>19526</v>
      </c>
      <c r="H8" s="49">
        <f t="shared" si="3"/>
        <v>10513</v>
      </c>
      <c r="I8" s="49">
        <f t="shared" si="3"/>
        <v>10063</v>
      </c>
      <c r="J8" s="49">
        <f>SUM(J5:J7)</f>
        <v>40102</v>
      </c>
    </row>
    <row r="9" spans="1:10" x14ac:dyDescent="0.3">
      <c r="A9" s="46" t="s">
        <v>80</v>
      </c>
      <c r="B9" s="46" t="s">
        <v>81</v>
      </c>
      <c r="C9" s="47">
        <v>2834</v>
      </c>
      <c r="D9" s="47">
        <v>7729</v>
      </c>
      <c r="E9" s="47">
        <v>2300</v>
      </c>
      <c r="F9" s="47">
        <f>SUM(C9:E9)</f>
        <v>12863</v>
      </c>
      <c r="G9" s="47">
        <v>4891</v>
      </c>
      <c r="H9" s="47">
        <v>6613</v>
      </c>
      <c r="I9" s="47">
        <v>2199</v>
      </c>
      <c r="J9" s="47">
        <f t="shared" ref="J9:J12" si="4">SUM(G9:I9)</f>
        <v>13703</v>
      </c>
    </row>
    <row r="10" spans="1:10" x14ac:dyDescent="0.3">
      <c r="A10" s="46" t="s">
        <v>80</v>
      </c>
      <c r="B10" s="46" t="s">
        <v>84</v>
      </c>
      <c r="C10" s="47">
        <v>3253</v>
      </c>
      <c r="D10" s="47">
        <v>2209</v>
      </c>
      <c r="E10" s="47">
        <v>5973</v>
      </c>
      <c r="F10" s="47">
        <f t="shared" ref="F10:F17" si="5">SUM(C10:E10)</f>
        <v>11435</v>
      </c>
      <c r="G10" s="47">
        <v>8444</v>
      </c>
      <c r="H10" s="47">
        <v>7809</v>
      </c>
      <c r="I10" s="47">
        <v>8853</v>
      </c>
      <c r="J10" s="47">
        <f t="shared" si="4"/>
        <v>25106</v>
      </c>
    </row>
    <row r="11" spans="1:10" x14ac:dyDescent="0.3">
      <c r="A11" s="46" t="s">
        <v>80</v>
      </c>
      <c r="B11" s="46" t="s">
        <v>89</v>
      </c>
      <c r="C11" s="47">
        <v>3630</v>
      </c>
      <c r="D11" s="47">
        <v>7375</v>
      </c>
      <c r="E11" s="47">
        <v>4622</v>
      </c>
      <c r="F11" s="47">
        <f t="shared" si="5"/>
        <v>15627</v>
      </c>
      <c r="G11" s="47">
        <v>2979</v>
      </c>
      <c r="H11" s="47">
        <v>4797</v>
      </c>
      <c r="I11" s="47">
        <v>3826</v>
      </c>
      <c r="J11" s="47">
        <f t="shared" si="4"/>
        <v>11602</v>
      </c>
    </row>
    <row r="12" spans="1:10" x14ac:dyDescent="0.3">
      <c r="A12" s="46" t="s">
        <v>80</v>
      </c>
      <c r="B12" s="46" t="s">
        <v>170</v>
      </c>
      <c r="C12" s="47">
        <v>1412</v>
      </c>
      <c r="D12" s="47">
        <v>8295</v>
      </c>
      <c r="E12" s="47">
        <v>8053</v>
      </c>
      <c r="F12" s="47">
        <f t="shared" si="5"/>
        <v>17760</v>
      </c>
      <c r="G12" s="47">
        <v>5170</v>
      </c>
      <c r="H12" s="47">
        <v>7499</v>
      </c>
      <c r="I12" s="47">
        <v>5124</v>
      </c>
      <c r="J12" s="47">
        <f t="shared" si="4"/>
        <v>17793</v>
      </c>
    </row>
    <row r="13" spans="1:10" x14ac:dyDescent="0.3">
      <c r="A13" s="50" t="s">
        <v>290</v>
      </c>
      <c r="B13" s="50"/>
      <c r="C13" s="51">
        <f t="shared" ref="C13:E13" si="6">SUM(C9:C12)</f>
        <v>11129</v>
      </c>
      <c r="D13" s="51">
        <f t="shared" si="6"/>
        <v>25608</v>
      </c>
      <c r="E13" s="51">
        <f t="shared" si="6"/>
        <v>20948</v>
      </c>
      <c r="F13" s="51">
        <f>SUM(F9:F12)</f>
        <v>57685</v>
      </c>
      <c r="G13" s="51">
        <f>SUM(G9:G12)</f>
        <v>21484</v>
      </c>
      <c r="H13" s="51">
        <f t="shared" ref="H13:I13" si="7">SUM(H9:H12)</f>
        <v>26718</v>
      </c>
      <c r="I13" s="51">
        <f t="shared" si="7"/>
        <v>20002</v>
      </c>
      <c r="J13" s="51">
        <f>SUM(J9:J12)</f>
        <v>68204</v>
      </c>
    </row>
    <row r="14" spans="1:10" x14ac:dyDescent="0.3">
      <c r="A14" s="46" t="s">
        <v>66</v>
      </c>
      <c r="B14" s="46" t="s">
        <v>67</v>
      </c>
      <c r="C14" s="47">
        <v>7346</v>
      </c>
      <c r="D14" s="47">
        <v>3006</v>
      </c>
      <c r="E14" s="47">
        <v>1182</v>
      </c>
      <c r="F14" s="47">
        <f t="shared" si="5"/>
        <v>11534</v>
      </c>
      <c r="G14" s="47">
        <v>7668</v>
      </c>
      <c r="H14" s="47">
        <v>6698</v>
      </c>
      <c r="I14" s="47">
        <v>3030</v>
      </c>
      <c r="J14" s="47">
        <f t="shared" ref="J14:J17" si="8">SUM(G14:I14)</f>
        <v>17396</v>
      </c>
    </row>
    <row r="15" spans="1:10" x14ac:dyDescent="0.3">
      <c r="A15" s="46" t="s">
        <v>66</v>
      </c>
      <c r="B15" s="46" t="s">
        <v>72</v>
      </c>
      <c r="C15" s="47">
        <v>7765</v>
      </c>
      <c r="D15" s="47">
        <v>4344</v>
      </c>
      <c r="E15" s="47">
        <v>2915</v>
      </c>
      <c r="F15" s="47">
        <f t="shared" si="5"/>
        <v>15024</v>
      </c>
      <c r="G15" s="47">
        <v>5170</v>
      </c>
      <c r="H15" s="47">
        <v>4461</v>
      </c>
      <c r="I15" s="47">
        <v>3929</v>
      </c>
      <c r="J15" s="47">
        <f t="shared" si="8"/>
        <v>13560</v>
      </c>
    </row>
    <row r="16" spans="1:10" x14ac:dyDescent="0.3">
      <c r="A16" s="46" t="s">
        <v>66</v>
      </c>
      <c r="B16" s="46" t="s">
        <v>74</v>
      </c>
      <c r="C16" s="47">
        <v>7738</v>
      </c>
      <c r="D16" s="47">
        <v>4573</v>
      </c>
      <c r="E16" s="47">
        <v>1411</v>
      </c>
      <c r="F16" s="47">
        <f t="shared" si="5"/>
        <v>13722</v>
      </c>
      <c r="G16" s="47">
        <v>6240</v>
      </c>
      <c r="H16" s="47">
        <v>5119</v>
      </c>
      <c r="I16" s="47">
        <v>3971</v>
      </c>
      <c r="J16" s="47">
        <f t="shared" si="8"/>
        <v>15330</v>
      </c>
    </row>
    <row r="17" spans="1:10" x14ac:dyDescent="0.3">
      <c r="A17" s="46" t="s">
        <v>66</v>
      </c>
      <c r="B17" s="46" t="s">
        <v>107</v>
      </c>
      <c r="C17" s="47">
        <v>7691</v>
      </c>
      <c r="D17" s="47">
        <v>1701</v>
      </c>
      <c r="E17" s="47">
        <v>5987</v>
      </c>
      <c r="F17" s="47">
        <f t="shared" si="5"/>
        <v>15379</v>
      </c>
      <c r="G17" s="47">
        <v>8876</v>
      </c>
      <c r="H17" s="47">
        <v>5313</v>
      </c>
      <c r="I17" s="47">
        <v>2062</v>
      </c>
      <c r="J17" s="47">
        <f t="shared" si="8"/>
        <v>16251</v>
      </c>
    </row>
    <row r="18" spans="1:10" x14ac:dyDescent="0.3">
      <c r="A18" s="52" t="s">
        <v>291</v>
      </c>
      <c r="B18" s="52"/>
      <c r="C18" s="53">
        <f t="shared" ref="C18:E18" si="9">SUM(C14:C17)</f>
        <v>30540</v>
      </c>
      <c r="D18" s="53">
        <f t="shared" si="9"/>
        <v>13624</v>
      </c>
      <c r="E18" s="53">
        <f t="shared" si="9"/>
        <v>11495</v>
      </c>
      <c r="F18" s="53">
        <f>SUM(F14:F17)</f>
        <v>55659</v>
      </c>
      <c r="G18" s="53">
        <f t="shared" ref="G18:I18" si="10">SUM(G14:G17)</f>
        <v>27954</v>
      </c>
      <c r="H18" s="53">
        <f t="shared" si="10"/>
        <v>21591</v>
      </c>
      <c r="I18" s="53">
        <f t="shared" si="10"/>
        <v>12992</v>
      </c>
      <c r="J18" s="53">
        <f>SUM(J14:J17)</f>
        <v>62537</v>
      </c>
    </row>
  </sheetData>
  <mergeCells count="1">
    <mergeCell ref="A1:J3"/>
  </mergeCells>
  <pageMargins left="0.7" right="0.7" top="0.75" bottom="0.75" header="0.3" footer="0.3"/>
  <pageSetup paperSize="9" orientation="portrait" r:id="rId1"/>
  <ignoredErrors>
    <ignoredError sqref="F8:J18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4:F18"/>
  <sheetViews>
    <sheetView showGridLines="0" zoomScaleNormal="100" workbookViewId="0">
      <selection activeCell="F14" sqref="F14"/>
    </sheetView>
  </sheetViews>
  <sheetFormatPr defaultRowHeight="14.4" x14ac:dyDescent="0.3"/>
  <cols>
    <col min="4" max="4" width="13.44140625" bestFit="1" customWidth="1"/>
    <col min="6" max="6" width="13.5546875" bestFit="1" customWidth="1"/>
  </cols>
  <sheetData>
    <row r="4" spans="2:6" x14ac:dyDescent="0.3">
      <c r="B4" s="27" t="s">
        <v>0</v>
      </c>
      <c r="C4" s="27" t="s">
        <v>171</v>
      </c>
      <c r="D4" s="28" t="s">
        <v>173</v>
      </c>
      <c r="E4" s="29" t="s">
        <v>174</v>
      </c>
      <c r="F4" s="29" t="s">
        <v>175</v>
      </c>
    </row>
    <row r="5" spans="2:6" x14ac:dyDescent="0.3">
      <c r="B5" s="6" t="s">
        <v>21</v>
      </c>
      <c r="C5" s="6">
        <v>88</v>
      </c>
      <c r="D5" s="30">
        <v>96</v>
      </c>
      <c r="E5" s="6">
        <f>SUM(C5,D5)</f>
        <v>184</v>
      </c>
      <c r="F5" s="6">
        <f>E5/E$10*100</f>
        <v>32.337434094903337</v>
      </c>
    </row>
    <row r="6" spans="2:6" x14ac:dyDescent="0.3">
      <c r="B6" s="6" t="s">
        <v>33</v>
      </c>
      <c r="C6" s="6">
        <v>55</v>
      </c>
      <c r="D6" s="30">
        <v>4</v>
      </c>
      <c r="E6" s="6">
        <f t="shared" ref="E6:E9" si="0">SUM(C6,D6)</f>
        <v>59</v>
      </c>
      <c r="F6" s="6">
        <f t="shared" ref="F6:F9" si="1">E6/E$10*100</f>
        <v>10.369068541300527</v>
      </c>
    </row>
    <row r="7" spans="2:6" x14ac:dyDescent="0.3">
      <c r="B7" s="6" t="s">
        <v>23</v>
      </c>
      <c r="C7" s="6">
        <v>50</v>
      </c>
      <c r="D7" s="30">
        <v>47</v>
      </c>
      <c r="E7" s="6">
        <f t="shared" si="0"/>
        <v>97</v>
      </c>
      <c r="F7" s="6">
        <f t="shared" si="1"/>
        <v>17.04745166959578</v>
      </c>
    </row>
    <row r="8" spans="2:6" x14ac:dyDescent="0.3">
      <c r="B8" s="6" t="s">
        <v>35</v>
      </c>
      <c r="C8" s="6">
        <v>87</v>
      </c>
      <c r="D8" s="30">
        <v>21</v>
      </c>
      <c r="E8" s="6">
        <f t="shared" si="0"/>
        <v>108</v>
      </c>
      <c r="F8" s="6">
        <f t="shared" si="1"/>
        <v>18.980667838312829</v>
      </c>
    </row>
    <row r="9" spans="2:6" x14ac:dyDescent="0.3">
      <c r="B9" s="6" t="s">
        <v>172</v>
      </c>
      <c r="C9" s="6">
        <v>26</v>
      </c>
      <c r="D9" s="30">
        <v>95</v>
      </c>
      <c r="E9" s="6">
        <f t="shared" si="0"/>
        <v>121</v>
      </c>
      <c r="F9" s="6">
        <f t="shared" si="1"/>
        <v>21.265377855887522</v>
      </c>
    </row>
    <row r="10" spans="2:6" x14ac:dyDescent="0.3">
      <c r="B10" s="30"/>
      <c r="C10" s="31"/>
      <c r="D10" s="32" t="s">
        <v>176</v>
      </c>
      <c r="E10" s="6">
        <f>SUM(E5:E9)</f>
        <v>569</v>
      </c>
      <c r="F10" s="6">
        <f>SUM(F5:F9)</f>
        <v>100</v>
      </c>
    </row>
    <row r="12" spans="2:6" x14ac:dyDescent="0.3">
      <c r="B12" s="56"/>
      <c r="C12" s="113" t="s">
        <v>293</v>
      </c>
      <c r="D12" s="113"/>
      <c r="E12" s="113"/>
      <c r="F12" s="113"/>
    </row>
    <row r="13" spans="2:6" x14ac:dyDescent="0.3">
      <c r="B13" s="16" t="s">
        <v>292</v>
      </c>
      <c r="C13" s="54">
        <v>0.1</v>
      </c>
      <c r="D13" s="54">
        <v>0.2</v>
      </c>
      <c r="E13" s="54">
        <v>0.3</v>
      </c>
      <c r="F13" s="54">
        <v>0.4</v>
      </c>
    </row>
    <row r="14" spans="2:6" x14ac:dyDescent="0.3">
      <c r="B14" s="16">
        <v>1000</v>
      </c>
      <c r="C14" s="2">
        <f>$B14*C$13</f>
        <v>100</v>
      </c>
      <c r="D14" s="2">
        <f t="shared" ref="D14:F18" si="2">$B14*D$13</f>
        <v>200</v>
      </c>
      <c r="E14" s="2">
        <f t="shared" si="2"/>
        <v>300</v>
      </c>
      <c r="F14" s="2">
        <f t="shared" si="2"/>
        <v>400</v>
      </c>
    </row>
    <row r="15" spans="2:6" x14ac:dyDescent="0.3">
      <c r="B15" s="16">
        <v>2000</v>
      </c>
      <c r="C15" s="2">
        <f t="shared" ref="C15:C18" si="3">$B15*C$13</f>
        <v>200</v>
      </c>
      <c r="D15" s="2">
        <f t="shared" si="2"/>
        <v>400</v>
      </c>
      <c r="E15" s="2">
        <f t="shared" si="2"/>
        <v>600</v>
      </c>
      <c r="F15" s="2">
        <f t="shared" si="2"/>
        <v>800</v>
      </c>
    </row>
    <row r="16" spans="2:6" x14ac:dyDescent="0.3">
      <c r="B16" s="16">
        <v>3000</v>
      </c>
      <c r="C16" s="2">
        <f t="shared" si="3"/>
        <v>300</v>
      </c>
      <c r="D16" s="2">
        <f t="shared" si="2"/>
        <v>600</v>
      </c>
      <c r="E16" s="2">
        <f t="shared" si="2"/>
        <v>900</v>
      </c>
      <c r="F16" s="2">
        <f t="shared" si="2"/>
        <v>1200</v>
      </c>
    </row>
    <row r="17" spans="2:6" x14ac:dyDescent="0.3">
      <c r="B17" s="16">
        <v>4000</v>
      </c>
      <c r="C17" s="2">
        <f t="shared" si="3"/>
        <v>400</v>
      </c>
      <c r="D17" s="2">
        <f t="shared" si="2"/>
        <v>800</v>
      </c>
      <c r="E17" s="2">
        <f t="shared" si="2"/>
        <v>1200</v>
      </c>
      <c r="F17" s="2">
        <f t="shared" si="2"/>
        <v>1600</v>
      </c>
    </row>
    <row r="18" spans="2:6" x14ac:dyDescent="0.3">
      <c r="B18" s="16">
        <v>5000</v>
      </c>
      <c r="C18" s="2">
        <f t="shared" si="3"/>
        <v>500</v>
      </c>
      <c r="D18" s="2">
        <f t="shared" si="2"/>
        <v>1000</v>
      </c>
      <c r="E18" s="2">
        <f t="shared" si="2"/>
        <v>1500</v>
      </c>
      <c r="F18" s="2">
        <f t="shared" si="2"/>
        <v>2000</v>
      </c>
    </row>
  </sheetData>
  <mergeCells count="1">
    <mergeCell ref="C12:F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59"/>
  <sheetViews>
    <sheetView showGridLines="0" zoomScaleNormal="100" workbookViewId="0">
      <selection activeCell="M3" sqref="M3"/>
    </sheetView>
  </sheetViews>
  <sheetFormatPr defaultRowHeight="14.4" x14ac:dyDescent="0.3"/>
  <cols>
    <col min="1" max="1" width="17.88671875" bestFit="1" customWidth="1"/>
    <col min="2" max="2" width="16" bestFit="1" customWidth="1"/>
    <col min="3" max="3" width="13.6640625" customWidth="1"/>
    <col min="4" max="4" width="18.109375" bestFit="1" customWidth="1"/>
    <col min="5" max="6" width="16" bestFit="1" customWidth="1"/>
    <col min="8" max="8" width="10.5546875" customWidth="1"/>
    <col min="10" max="10" width="11.44140625" customWidth="1"/>
    <col min="11" max="12" width="14.109375" customWidth="1"/>
    <col min="13" max="13" width="26.6640625" customWidth="1"/>
  </cols>
  <sheetData>
    <row r="1" spans="1:13" s="4" customFormat="1" ht="80.099999999999994" customHeight="1" x14ac:dyDescent="0.3">
      <c r="A1" s="3" t="s">
        <v>0</v>
      </c>
      <c r="B1" s="3" t="s">
        <v>1</v>
      </c>
      <c r="C1" s="3" t="s">
        <v>313</v>
      </c>
      <c r="D1" s="3" t="s">
        <v>314</v>
      </c>
      <c r="E1" s="3" t="s">
        <v>2</v>
      </c>
      <c r="F1" s="3" t="s">
        <v>3</v>
      </c>
      <c r="G1" s="3" t="s">
        <v>327</v>
      </c>
      <c r="H1" s="3" t="s">
        <v>330</v>
      </c>
      <c r="I1" s="3" t="s">
        <v>329</v>
      </c>
      <c r="J1" s="3" t="s">
        <v>328</v>
      </c>
      <c r="K1" s="3" t="s">
        <v>4</v>
      </c>
      <c r="L1" s="3" t="s">
        <v>5</v>
      </c>
      <c r="M1" s="3" t="s">
        <v>455</v>
      </c>
    </row>
    <row r="2" spans="1:13" x14ac:dyDescent="0.3">
      <c r="A2" s="46" t="s">
        <v>304</v>
      </c>
      <c r="B2" s="2" t="str">
        <f>TRIM(A2)</f>
        <v>MICK BROWN</v>
      </c>
      <c r="C2" s="2" t="str">
        <f>LOWER(B2)</f>
        <v>mick brown</v>
      </c>
      <c r="D2" s="2" t="str">
        <f>UPPER(B2)</f>
        <v>MICK BROWN</v>
      </c>
      <c r="E2" s="2" t="str">
        <f>PROPER(B2)</f>
        <v>Mick Brown</v>
      </c>
      <c r="F2" s="2" t="str">
        <f>PROPER(C2)</f>
        <v>Mick Brown</v>
      </c>
      <c r="G2" s="2">
        <f>LEN(F2)</f>
        <v>10</v>
      </c>
      <c r="H2" s="2" t="str">
        <f>TRIM(LEFT(F2,3))</f>
        <v>Mic</v>
      </c>
      <c r="I2" s="2" t="str">
        <f>TRIM(RIGHT(F2,4))</f>
        <v>rown</v>
      </c>
      <c r="J2" s="2" t="str">
        <f>TRIM(MID(F2,2,3))</f>
        <v>ick</v>
      </c>
      <c r="K2" s="46" t="s">
        <v>315</v>
      </c>
      <c r="L2" s="2" t="s">
        <v>316</v>
      </c>
      <c r="M2" s="2" t="s">
        <v>326</v>
      </c>
    </row>
    <row r="3" spans="1:13" x14ac:dyDescent="0.3">
      <c r="A3" s="46" t="s">
        <v>305</v>
      </c>
      <c r="B3" s="2" t="str">
        <f t="shared" ref="B3:B13" si="0">TRIM(A3)</f>
        <v>JANE WACO</v>
      </c>
      <c r="C3" s="2" t="str">
        <f t="shared" ref="C3:C13" si="1">LOWER(B3)</f>
        <v>jane waco</v>
      </c>
      <c r="D3" s="2" t="str">
        <f t="shared" ref="D3:D13" si="2">UPPER(B3)</f>
        <v>JANE WACO</v>
      </c>
      <c r="E3" s="2" t="str">
        <f t="shared" ref="E3:F13" si="3">PROPER(B3)</f>
        <v>Jane Waco</v>
      </c>
      <c r="F3" s="2" t="str">
        <f t="shared" si="3"/>
        <v>Jane Waco</v>
      </c>
      <c r="G3" s="2">
        <f t="shared" ref="G3:G13" si="4">LEN(F3)</f>
        <v>9</v>
      </c>
      <c r="H3" s="2" t="str">
        <f t="shared" ref="H3:H13" si="5">TRIM(LEFT(F3,3))</f>
        <v>Jan</v>
      </c>
      <c r="I3" s="2" t="str">
        <f t="shared" ref="I3:I13" si="6">TRIM(RIGHT(F3,4))</f>
        <v>Waco</v>
      </c>
      <c r="J3" s="2" t="str">
        <f t="shared" ref="J3:J13" si="7">TRIM(MID(F3,2,3))</f>
        <v>ane</v>
      </c>
      <c r="K3" s="46" t="s">
        <v>317</v>
      </c>
      <c r="L3" s="2" t="s">
        <v>318</v>
      </c>
      <c r="M3" s="2" t="str">
        <f>CONCATENATE(K3,".",L3,"@abc.com")</f>
        <v>Justin.Ritter@abc.com</v>
      </c>
    </row>
    <row r="4" spans="1:13" x14ac:dyDescent="0.3">
      <c r="A4" s="46" t="s">
        <v>306</v>
      </c>
      <c r="B4" s="2" t="str">
        <f t="shared" si="0"/>
        <v>JOSEPH HOLT</v>
      </c>
      <c r="C4" s="2" t="str">
        <f t="shared" si="1"/>
        <v>joseph holt</v>
      </c>
      <c r="D4" s="2" t="str">
        <f t="shared" si="2"/>
        <v>JOSEPH HOLT</v>
      </c>
      <c r="E4" s="2" t="str">
        <f t="shared" si="3"/>
        <v>Joseph Holt</v>
      </c>
      <c r="F4" s="2" t="str">
        <f t="shared" si="3"/>
        <v>Joseph Holt</v>
      </c>
      <c r="G4" s="2">
        <f t="shared" si="4"/>
        <v>11</v>
      </c>
      <c r="H4" s="2" t="str">
        <f t="shared" si="5"/>
        <v>Jos</v>
      </c>
      <c r="I4" s="2" t="str">
        <f t="shared" si="6"/>
        <v>Holt</v>
      </c>
      <c r="J4" s="2" t="str">
        <f t="shared" si="7"/>
        <v>ose</v>
      </c>
      <c r="K4" s="46" t="s">
        <v>319</v>
      </c>
      <c r="L4" s="2" t="s">
        <v>320</v>
      </c>
      <c r="M4" s="2" t="str">
        <f t="shared" ref="M4:M13" si="8">CONCATENATE(K4,".",L4,"@abc.com")</f>
        <v>Craig.Reiter@abc.com</v>
      </c>
    </row>
    <row r="5" spans="1:13" x14ac:dyDescent="0.3">
      <c r="A5" s="46" t="s">
        <v>307</v>
      </c>
      <c r="B5" s="2" t="str">
        <f t="shared" si="0"/>
        <v>GREG MAXWELL</v>
      </c>
      <c r="C5" s="2" t="str">
        <f t="shared" si="1"/>
        <v>greg maxwell</v>
      </c>
      <c r="D5" s="2" t="str">
        <f t="shared" si="2"/>
        <v>GREG MAXWELL</v>
      </c>
      <c r="E5" s="2" t="str">
        <f t="shared" si="3"/>
        <v>Greg Maxwell</v>
      </c>
      <c r="F5" s="2" t="str">
        <f t="shared" si="3"/>
        <v>Greg Maxwell</v>
      </c>
      <c r="G5" s="2">
        <f t="shared" si="4"/>
        <v>12</v>
      </c>
      <c r="H5" s="2" t="str">
        <f t="shared" si="5"/>
        <v>Gre</v>
      </c>
      <c r="I5" s="2" t="str">
        <f t="shared" si="6"/>
        <v>well</v>
      </c>
      <c r="J5" s="2" t="str">
        <f t="shared" si="7"/>
        <v>reg</v>
      </c>
      <c r="K5" s="46" t="s">
        <v>321</v>
      </c>
      <c r="L5" s="2" t="s">
        <v>322</v>
      </c>
      <c r="M5" s="2" t="str">
        <f t="shared" si="8"/>
        <v>Katherine.Murray@abc.com</v>
      </c>
    </row>
    <row r="6" spans="1:13" x14ac:dyDescent="0.3">
      <c r="A6" s="46" t="s">
        <v>308</v>
      </c>
      <c r="B6" s="2" t="str">
        <f t="shared" si="0"/>
        <v>ANTHONY JACOBS</v>
      </c>
      <c r="C6" s="2" t="str">
        <f t="shared" si="1"/>
        <v>anthony jacobs</v>
      </c>
      <c r="D6" s="2" t="str">
        <f t="shared" si="2"/>
        <v>ANTHONY JACOBS</v>
      </c>
      <c r="E6" s="2" t="str">
        <f t="shared" si="3"/>
        <v>Anthony Jacobs</v>
      </c>
      <c r="F6" s="2" t="str">
        <f t="shared" si="3"/>
        <v>Anthony Jacobs</v>
      </c>
      <c r="G6" s="2">
        <f t="shared" si="4"/>
        <v>14</v>
      </c>
      <c r="H6" s="2" t="str">
        <f t="shared" si="5"/>
        <v>Ant</v>
      </c>
      <c r="I6" s="2" t="str">
        <f t="shared" si="6"/>
        <v>cobs</v>
      </c>
      <c r="J6" s="2" t="str">
        <f t="shared" si="7"/>
        <v>nth</v>
      </c>
      <c r="K6" s="46" t="s">
        <v>315</v>
      </c>
      <c r="L6" s="2" t="s">
        <v>316</v>
      </c>
      <c r="M6" s="2" t="str">
        <f t="shared" si="8"/>
        <v>Rick.Hansen@abc.com</v>
      </c>
    </row>
    <row r="7" spans="1:13" x14ac:dyDescent="0.3">
      <c r="A7" s="46" t="s">
        <v>309</v>
      </c>
      <c r="B7" s="2" t="str">
        <f t="shared" si="0"/>
        <v>magdelene morse</v>
      </c>
      <c r="C7" s="2" t="str">
        <f t="shared" si="1"/>
        <v>magdelene morse</v>
      </c>
      <c r="D7" s="2" t="str">
        <f t="shared" si="2"/>
        <v>MAGDELENE MORSE</v>
      </c>
      <c r="E7" s="2" t="str">
        <f t="shared" si="3"/>
        <v>Magdelene Morse</v>
      </c>
      <c r="F7" s="2" t="str">
        <f t="shared" si="3"/>
        <v>Magdelene Morse</v>
      </c>
      <c r="G7" s="2">
        <f t="shared" si="4"/>
        <v>15</v>
      </c>
      <c r="H7" s="2" t="str">
        <f t="shared" si="5"/>
        <v>Mag</v>
      </c>
      <c r="I7" s="2" t="str">
        <f t="shared" si="6"/>
        <v>orse</v>
      </c>
      <c r="J7" s="2" t="str">
        <f t="shared" si="7"/>
        <v>agd</v>
      </c>
      <c r="K7" s="46" t="s">
        <v>22</v>
      </c>
      <c r="L7" s="2" t="s">
        <v>323</v>
      </c>
      <c r="M7" s="2" t="str">
        <f t="shared" si="8"/>
        <v>Jim.Mitchum@abc.com</v>
      </c>
    </row>
    <row r="8" spans="1:13" x14ac:dyDescent="0.3">
      <c r="A8" s="46" t="s">
        <v>310</v>
      </c>
      <c r="B8" s="2" t="str">
        <f t="shared" si="0"/>
        <v>vicky freymann</v>
      </c>
      <c r="C8" s="2" t="str">
        <f t="shared" si="1"/>
        <v>vicky freymann</v>
      </c>
      <c r="D8" s="2" t="str">
        <f t="shared" si="2"/>
        <v>VICKY FREYMANN</v>
      </c>
      <c r="E8" s="2" t="str">
        <f t="shared" si="3"/>
        <v>Vicky Freymann</v>
      </c>
      <c r="F8" s="2" t="str">
        <f t="shared" si="3"/>
        <v>Vicky Freymann</v>
      </c>
      <c r="G8" s="2">
        <f t="shared" si="4"/>
        <v>14</v>
      </c>
      <c r="H8" s="2" t="str">
        <f t="shared" si="5"/>
        <v>Vic</v>
      </c>
      <c r="I8" s="2" t="str">
        <f t="shared" si="6"/>
        <v>mann</v>
      </c>
      <c r="J8" s="2" t="str">
        <f t="shared" si="7"/>
        <v>ick</v>
      </c>
      <c r="K8" s="85" t="s">
        <v>324</v>
      </c>
      <c r="L8" s="86" t="s">
        <v>325</v>
      </c>
      <c r="M8" s="2" t="str">
        <f t="shared" si="8"/>
        <v>Toby.Swindell@abc.com</v>
      </c>
    </row>
    <row r="9" spans="1:13" x14ac:dyDescent="0.3">
      <c r="A9" s="46" t="s">
        <v>311</v>
      </c>
      <c r="B9" s="2" t="str">
        <f t="shared" si="0"/>
        <v>patrick jones</v>
      </c>
      <c r="C9" s="2" t="str">
        <f t="shared" si="1"/>
        <v>patrick jones</v>
      </c>
      <c r="D9" s="2" t="str">
        <f t="shared" si="2"/>
        <v>PATRICK JONES</v>
      </c>
      <c r="E9" s="2" t="str">
        <f t="shared" si="3"/>
        <v>Patrick Jones</v>
      </c>
      <c r="F9" s="2" t="str">
        <f t="shared" si="3"/>
        <v>Patrick Jones</v>
      </c>
      <c r="G9" s="2">
        <f t="shared" si="4"/>
        <v>13</v>
      </c>
      <c r="H9" s="2" t="str">
        <f t="shared" si="5"/>
        <v>Pat</v>
      </c>
      <c r="I9" s="2" t="str">
        <f t="shared" si="6"/>
        <v>ones</v>
      </c>
      <c r="J9" s="2" t="str">
        <f t="shared" si="7"/>
        <v>atr</v>
      </c>
      <c r="K9" s="85" t="s">
        <v>294</v>
      </c>
      <c r="L9" s="86" t="s">
        <v>295</v>
      </c>
      <c r="M9" s="2" t="str">
        <f t="shared" si="8"/>
        <v>Greg.Maxwell@abc.com</v>
      </c>
    </row>
    <row r="10" spans="1:13" x14ac:dyDescent="0.3">
      <c r="A10" s="46" t="s">
        <v>312</v>
      </c>
      <c r="B10" s="2" t="str">
        <f t="shared" si="0"/>
        <v>jim sink</v>
      </c>
      <c r="C10" s="2" t="str">
        <f t="shared" si="1"/>
        <v>jim sink</v>
      </c>
      <c r="D10" s="2" t="str">
        <f t="shared" si="2"/>
        <v>JIM SINK</v>
      </c>
      <c r="E10" s="2" t="str">
        <f t="shared" si="3"/>
        <v>Jim Sink</v>
      </c>
      <c r="F10" s="2" t="str">
        <f t="shared" si="3"/>
        <v>Jim Sink</v>
      </c>
      <c r="G10" s="2">
        <f t="shared" si="4"/>
        <v>8</v>
      </c>
      <c r="H10" s="2" t="str">
        <f t="shared" si="5"/>
        <v>Jim</v>
      </c>
      <c r="I10" s="2" t="str">
        <f t="shared" si="6"/>
        <v>Sink</v>
      </c>
      <c r="J10" s="2" t="str">
        <f t="shared" si="7"/>
        <v>im</v>
      </c>
      <c r="K10" s="85" t="s">
        <v>296</v>
      </c>
      <c r="L10" s="86" t="s">
        <v>297</v>
      </c>
      <c r="M10" s="2" t="str">
        <f t="shared" si="8"/>
        <v>Anthony.Jacobs@abc.com</v>
      </c>
    </row>
    <row r="11" spans="1:13" x14ac:dyDescent="0.3">
      <c r="A11" s="46" t="s">
        <v>94</v>
      </c>
      <c r="B11" s="2" t="str">
        <f t="shared" si="0"/>
        <v>Ritsa Hightower</v>
      </c>
      <c r="C11" s="2" t="str">
        <f t="shared" si="1"/>
        <v>ritsa hightower</v>
      </c>
      <c r="D11" s="2" t="str">
        <f t="shared" si="2"/>
        <v>RITSA HIGHTOWER</v>
      </c>
      <c r="E11" s="2" t="str">
        <f t="shared" si="3"/>
        <v>Ritsa Hightower</v>
      </c>
      <c r="F11" s="2" t="str">
        <f t="shared" si="3"/>
        <v>Ritsa Hightower</v>
      </c>
      <c r="G11" s="2">
        <f t="shared" si="4"/>
        <v>15</v>
      </c>
      <c r="H11" s="2" t="str">
        <f t="shared" si="5"/>
        <v>Rit</v>
      </c>
      <c r="I11" s="2" t="str">
        <f t="shared" si="6"/>
        <v>ower</v>
      </c>
      <c r="J11" s="2" t="str">
        <f t="shared" si="7"/>
        <v>its</v>
      </c>
      <c r="K11" s="85" t="s">
        <v>298</v>
      </c>
      <c r="L11" s="86" t="s">
        <v>299</v>
      </c>
      <c r="M11" s="2" t="str">
        <f t="shared" si="8"/>
        <v>Magdelene.Morse@abc.com</v>
      </c>
    </row>
    <row r="12" spans="1:13" x14ac:dyDescent="0.3">
      <c r="A12" s="46" t="s">
        <v>95</v>
      </c>
      <c r="B12" s="2" t="str">
        <f t="shared" si="0"/>
        <v>Ann Blume</v>
      </c>
      <c r="C12" s="2" t="str">
        <f t="shared" si="1"/>
        <v>ann blume</v>
      </c>
      <c r="D12" s="2" t="str">
        <f t="shared" si="2"/>
        <v>ANN BLUME</v>
      </c>
      <c r="E12" s="2" t="str">
        <f t="shared" si="3"/>
        <v>Ann Blume</v>
      </c>
      <c r="F12" s="2" t="str">
        <f t="shared" si="3"/>
        <v>Ann Blume</v>
      </c>
      <c r="G12" s="2">
        <f t="shared" si="4"/>
        <v>9</v>
      </c>
      <c r="H12" s="2" t="str">
        <f t="shared" si="5"/>
        <v>Ann</v>
      </c>
      <c r="I12" s="2" t="str">
        <f t="shared" si="6"/>
        <v>lume</v>
      </c>
      <c r="J12" s="2" t="str">
        <f t="shared" si="7"/>
        <v>nn</v>
      </c>
      <c r="K12" s="85" t="s">
        <v>300</v>
      </c>
      <c r="L12" s="86" t="s">
        <v>301</v>
      </c>
      <c r="M12" s="2" t="str">
        <f t="shared" si="8"/>
        <v>Vicky.Freymann@abc.com</v>
      </c>
    </row>
    <row r="13" spans="1:13" x14ac:dyDescent="0.3">
      <c r="A13" s="46" t="s">
        <v>96</v>
      </c>
      <c r="B13" s="2" t="str">
        <f t="shared" si="0"/>
        <v>Sue Ann Reed</v>
      </c>
      <c r="C13" s="2" t="str">
        <f t="shared" si="1"/>
        <v>sue ann reed</v>
      </c>
      <c r="D13" s="2" t="str">
        <f t="shared" si="2"/>
        <v>SUE ANN REED</v>
      </c>
      <c r="E13" s="2" t="str">
        <f t="shared" si="3"/>
        <v>Sue Ann Reed</v>
      </c>
      <c r="F13" s="2" t="str">
        <f t="shared" si="3"/>
        <v>Sue Ann Reed</v>
      </c>
      <c r="G13" s="2">
        <f t="shared" si="4"/>
        <v>12</v>
      </c>
      <c r="H13" s="2" t="str">
        <f t="shared" si="5"/>
        <v>Sue</v>
      </c>
      <c r="I13" s="2" t="str">
        <f t="shared" si="6"/>
        <v>Reed</v>
      </c>
      <c r="J13" s="2" t="str">
        <f t="shared" si="7"/>
        <v>ue</v>
      </c>
      <c r="K13" s="85" t="s">
        <v>302</v>
      </c>
      <c r="L13" s="86" t="s">
        <v>303</v>
      </c>
      <c r="M13" s="2" t="str">
        <f t="shared" si="8"/>
        <v>Peter.Fuller@abc.com</v>
      </c>
    </row>
    <row r="14" spans="1:13" x14ac:dyDescent="0.3">
      <c r="A14" s="59"/>
      <c r="K14" s="59"/>
    </row>
    <row r="15" spans="1:13" x14ac:dyDescent="0.3">
      <c r="A15" s="59"/>
    </row>
    <row r="16" spans="1:13" x14ac:dyDescent="0.3">
      <c r="A16" s="59"/>
    </row>
    <row r="17" spans="1:1" x14ac:dyDescent="0.3">
      <c r="A17" s="59"/>
    </row>
    <row r="18" spans="1:1" x14ac:dyDescent="0.3">
      <c r="A18" s="59"/>
    </row>
    <row r="19" spans="1:1" x14ac:dyDescent="0.3">
      <c r="A19" s="59"/>
    </row>
    <row r="20" spans="1:1" x14ac:dyDescent="0.3">
      <c r="A20" s="59"/>
    </row>
    <row r="21" spans="1:1" x14ac:dyDescent="0.3">
      <c r="A21" s="59"/>
    </row>
    <row r="22" spans="1:1" x14ac:dyDescent="0.3">
      <c r="A22" s="59"/>
    </row>
    <row r="23" spans="1:1" x14ac:dyDescent="0.3">
      <c r="A23" s="59"/>
    </row>
    <row r="24" spans="1:1" x14ac:dyDescent="0.3">
      <c r="A24" s="59"/>
    </row>
    <row r="25" spans="1:1" x14ac:dyDescent="0.3">
      <c r="A25" s="59"/>
    </row>
    <row r="26" spans="1:1" x14ac:dyDescent="0.3">
      <c r="A26" s="59"/>
    </row>
    <row r="27" spans="1:1" x14ac:dyDescent="0.3">
      <c r="A27" s="59"/>
    </row>
    <row r="28" spans="1:1" x14ac:dyDescent="0.3">
      <c r="A28" s="59"/>
    </row>
    <row r="29" spans="1:1" x14ac:dyDescent="0.3">
      <c r="A29" s="59"/>
    </row>
    <row r="30" spans="1:1" x14ac:dyDescent="0.3">
      <c r="A30" s="59"/>
    </row>
    <row r="31" spans="1:1" x14ac:dyDescent="0.3">
      <c r="A31" s="59"/>
    </row>
    <row r="32" spans="1:1" x14ac:dyDescent="0.3">
      <c r="A32" s="59"/>
    </row>
    <row r="33" spans="1:1" x14ac:dyDescent="0.3">
      <c r="A33" s="59"/>
    </row>
    <row r="34" spans="1:1" x14ac:dyDescent="0.3">
      <c r="A34" s="59"/>
    </row>
    <row r="35" spans="1:1" x14ac:dyDescent="0.3">
      <c r="A35" s="59"/>
    </row>
    <row r="36" spans="1:1" x14ac:dyDescent="0.3">
      <c r="A36" s="59"/>
    </row>
    <row r="37" spans="1:1" x14ac:dyDescent="0.3">
      <c r="A37" s="59"/>
    </row>
    <row r="38" spans="1:1" x14ac:dyDescent="0.3">
      <c r="A38" s="59"/>
    </row>
    <row r="39" spans="1:1" x14ac:dyDescent="0.3">
      <c r="A39" s="59"/>
    </row>
    <row r="40" spans="1:1" x14ac:dyDescent="0.3">
      <c r="A40" s="59"/>
    </row>
    <row r="41" spans="1:1" x14ac:dyDescent="0.3">
      <c r="A41" s="59"/>
    </row>
    <row r="42" spans="1:1" x14ac:dyDescent="0.3">
      <c r="A42" s="59"/>
    </row>
    <row r="43" spans="1:1" x14ac:dyDescent="0.3">
      <c r="A43" s="59"/>
    </row>
    <row r="44" spans="1:1" x14ac:dyDescent="0.3">
      <c r="A44" s="59"/>
    </row>
    <row r="45" spans="1:1" x14ac:dyDescent="0.3">
      <c r="A45" s="59"/>
    </row>
    <row r="46" spans="1:1" x14ac:dyDescent="0.3">
      <c r="A46" s="59"/>
    </row>
    <row r="47" spans="1:1" x14ac:dyDescent="0.3">
      <c r="A47" s="59"/>
    </row>
    <row r="48" spans="1:1" x14ac:dyDescent="0.3">
      <c r="A48" s="59"/>
    </row>
    <row r="49" spans="1:1" x14ac:dyDescent="0.3">
      <c r="A49" s="59"/>
    </row>
    <row r="50" spans="1:1" x14ac:dyDescent="0.3">
      <c r="A50" s="59"/>
    </row>
    <row r="51" spans="1:1" x14ac:dyDescent="0.3">
      <c r="A51" s="59"/>
    </row>
    <row r="52" spans="1:1" x14ac:dyDescent="0.3">
      <c r="A52" s="59"/>
    </row>
    <row r="53" spans="1:1" x14ac:dyDescent="0.3">
      <c r="A53" s="59"/>
    </row>
    <row r="54" spans="1:1" x14ac:dyDescent="0.3">
      <c r="A54" s="59"/>
    </row>
    <row r="55" spans="1:1" x14ac:dyDescent="0.3">
      <c r="A55" s="59"/>
    </row>
    <row r="56" spans="1:1" x14ac:dyDescent="0.3">
      <c r="A56" s="59"/>
    </row>
    <row r="57" spans="1:1" x14ac:dyDescent="0.3">
      <c r="A57" s="59"/>
    </row>
    <row r="58" spans="1:1" x14ac:dyDescent="0.3">
      <c r="A58" s="59"/>
    </row>
    <row r="59" spans="1:1" x14ac:dyDescent="0.3">
      <c r="A59" s="5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22"/>
  <sheetViews>
    <sheetView showGridLines="0" zoomScaleNormal="100" workbookViewId="0">
      <selection activeCell="I21" sqref="I21"/>
    </sheetView>
  </sheetViews>
  <sheetFormatPr defaultRowHeight="14.4" x14ac:dyDescent="0.3"/>
  <cols>
    <col min="1" max="1" width="12.109375" customWidth="1"/>
    <col min="2" max="2" width="15.44140625" bestFit="1" customWidth="1"/>
    <col min="3" max="3" width="15.109375" customWidth="1"/>
    <col min="4" max="4" width="11.33203125" customWidth="1"/>
    <col min="5" max="6" width="11.109375" customWidth="1"/>
    <col min="7" max="7" width="15.109375" bestFit="1" customWidth="1"/>
    <col min="8" max="8" width="17.109375" customWidth="1"/>
    <col min="9" max="9" width="22.5546875" customWidth="1"/>
    <col min="10" max="10" width="2.6640625" customWidth="1"/>
    <col min="11" max="11" width="10.109375" bestFit="1" customWidth="1"/>
  </cols>
  <sheetData>
    <row r="1" spans="1:11" s="4" customFormat="1" ht="27.6" x14ac:dyDescent="0.3">
      <c r="A1" s="11" t="s">
        <v>331</v>
      </c>
      <c r="B1" s="11" t="s">
        <v>332</v>
      </c>
      <c r="C1" s="11" t="s">
        <v>333</v>
      </c>
      <c r="D1" s="11" t="s">
        <v>334</v>
      </c>
      <c r="E1" s="11" t="s">
        <v>335</v>
      </c>
      <c r="F1" s="11" t="s">
        <v>336</v>
      </c>
      <c r="G1" s="11" t="s">
        <v>15</v>
      </c>
      <c r="H1" s="11" t="s">
        <v>13</v>
      </c>
      <c r="I1" s="11" t="s">
        <v>337</v>
      </c>
      <c r="K1" s="10" t="s">
        <v>14</v>
      </c>
    </row>
    <row r="2" spans="1:11" x14ac:dyDescent="0.3">
      <c r="A2" s="8">
        <f ca="1">TODAY()</f>
        <v>44609</v>
      </c>
      <c r="B2" s="69">
        <f ca="1">NOW()</f>
        <v>44609.486501620369</v>
      </c>
      <c r="C2" s="2">
        <f ca="1">MONTH(B2)</f>
        <v>2</v>
      </c>
      <c r="D2" s="2">
        <f ca="1">YEAR(B2)</f>
        <v>2022</v>
      </c>
      <c r="E2" s="8">
        <v>43922</v>
      </c>
      <c r="F2" s="8">
        <v>43951</v>
      </c>
      <c r="G2" s="104">
        <f>DAYS360(E2,F2)</f>
        <v>29</v>
      </c>
      <c r="H2" s="2">
        <f>NETWORKDAYS(E2,F2,K2:K5)</f>
        <v>21</v>
      </c>
      <c r="I2" s="2">
        <f>NETWORKDAYS(E2,F2)</f>
        <v>22</v>
      </c>
      <c r="K2" s="9">
        <v>43891</v>
      </c>
    </row>
    <row r="3" spans="1:11" x14ac:dyDescent="0.3">
      <c r="A3" s="8">
        <f t="shared" ref="A3:A4" ca="1" si="0">TODAY()</f>
        <v>44609</v>
      </c>
      <c r="B3" s="69">
        <f t="shared" ref="B3:B4" ca="1" si="1">NOW()</f>
        <v>44609.486501620369</v>
      </c>
      <c r="C3" s="2">
        <f t="shared" ref="C3:C4" ca="1" si="2">MONTH(B3)</f>
        <v>2</v>
      </c>
      <c r="D3" s="2">
        <f t="shared" ref="D3:D4" ca="1" si="3">YEAR(B3)</f>
        <v>2022</v>
      </c>
      <c r="E3" s="8">
        <v>43891</v>
      </c>
      <c r="F3" s="8">
        <v>43936</v>
      </c>
      <c r="G3" s="104">
        <f t="shared" ref="G3:G4" si="4">DAYS360(E3,F3)</f>
        <v>44</v>
      </c>
      <c r="H3" s="2">
        <f t="shared" ref="H3:H4" si="5">NETWORKDAYS(E3,F3,K3:K6)</f>
        <v>33</v>
      </c>
      <c r="I3" s="2">
        <f t="shared" ref="I3:I4" si="6">NETWORKDAYS(E3,F3)</f>
        <v>33</v>
      </c>
      <c r="K3" s="9">
        <v>43933</v>
      </c>
    </row>
    <row r="4" spans="1:11" x14ac:dyDescent="0.3">
      <c r="A4" s="8">
        <f t="shared" ca="1" si="0"/>
        <v>44609</v>
      </c>
      <c r="B4" s="69">
        <f t="shared" ca="1" si="1"/>
        <v>44609.486501620369</v>
      </c>
      <c r="C4" s="2">
        <f t="shared" ca="1" si="2"/>
        <v>2</v>
      </c>
      <c r="D4" s="2">
        <f t="shared" ca="1" si="3"/>
        <v>2022</v>
      </c>
      <c r="E4" s="8">
        <v>43941</v>
      </c>
      <c r="F4" s="8">
        <v>43976</v>
      </c>
      <c r="G4" s="104">
        <f t="shared" si="4"/>
        <v>35</v>
      </c>
      <c r="H4" s="2">
        <f t="shared" si="5"/>
        <v>25</v>
      </c>
      <c r="I4" s="2">
        <f t="shared" si="6"/>
        <v>26</v>
      </c>
      <c r="K4" s="9">
        <v>43938</v>
      </c>
    </row>
    <row r="5" spans="1:11" x14ac:dyDescent="0.3">
      <c r="K5" s="9">
        <v>43956</v>
      </c>
    </row>
    <row r="8" spans="1:11" x14ac:dyDescent="0.3">
      <c r="G8" s="68" t="s">
        <v>188</v>
      </c>
      <c r="H8" s="68" t="s">
        <v>338</v>
      </c>
      <c r="I8" s="70" t="s">
        <v>353</v>
      </c>
    </row>
    <row r="9" spans="1:11" x14ac:dyDescent="0.3">
      <c r="G9" s="69">
        <v>43868.728402777779</v>
      </c>
      <c r="H9" s="2" t="s">
        <v>339</v>
      </c>
      <c r="I9" s="2" t="str">
        <f>TEXT(G9,"dd")</f>
        <v>07</v>
      </c>
    </row>
    <row r="10" spans="1:11" x14ac:dyDescent="0.3">
      <c r="G10" s="2"/>
      <c r="H10" s="2" t="s">
        <v>340</v>
      </c>
      <c r="I10" s="2" t="str">
        <f>TEXT(G9,"ddd")</f>
        <v>Fri</v>
      </c>
    </row>
    <row r="11" spans="1:11" x14ac:dyDescent="0.3">
      <c r="G11" s="2"/>
      <c r="H11" s="2" t="s">
        <v>341</v>
      </c>
      <c r="I11" s="2" t="str">
        <f>TEXT(G9,"dddd")</f>
        <v>Friday</v>
      </c>
    </row>
    <row r="12" spans="1:11" x14ac:dyDescent="0.3">
      <c r="G12" s="2"/>
      <c r="H12" s="2" t="s">
        <v>342</v>
      </c>
      <c r="I12" s="2" t="str">
        <f>TEXT(G9,"mm")</f>
        <v>02</v>
      </c>
    </row>
    <row r="13" spans="1:11" x14ac:dyDescent="0.3">
      <c r="G13" s="2"/>
      <c r="H13" s="2" t="s">
        <v>343</v>
      </c>
      <c r="I13" s="2" t="str">
        <f>TEXT(G9,"mmm")</f>
        <v>Feb</v>
      </c>
    </row>
    <row r="14" spans="1:11" x14ac:dyDescent="0.3">
      <c r="G14" s="2"/>
      <c r="H14" s="2" t="s">
        <v>344</v>
      </c>
      <c r="I14" s="2"/>
    </row>
    <row r="15" spans="1:11" x14ac:dyDescent="0.3">
      <c r="G15" s="2"/>
      <c r="H15" s="2" t="s">
        <v>345</v>
      </c>
      <c r="I15" s="2"/>
    </row>
    <row r="16" spans="1:11" x14ac:dyDescent="0.3">
      <c r="G16" s="2"/>
      <c r="H16" s="2" t="s">
        <v>346</v>
      </c>
      <c r="I16" s="2"/>
    </row>
    <row r="17" spans="7:9" x14ac:dyDescent="0.3">
      <c r="G17" s="2"/>
      <c r="H17" s="2" t="s">
        <v>347</v>
      </c>
      <c r="I17" s="2"/>
    </row>
    <row r="18" spans="7:9" x14ac:dyDescent="0.3">
      <c r="G18" s="2"/>
      <c r="H18" s="2" t="s">
        <v>351</v>
      </c>
      <c r="I18" s="2" t="str">
        <f>TEXT(G9,"mm-dd-yyyy")</f>
        <v>02-07-2020</v>
      </c>
    </row>
    <row r="19" spans="7:9" x14ac:dyDescent="0.3">
      <c r="G19" s="2"/>
      <c r="H19" s="2" t="s">
        <v>352</v>
      </c>
      <c r="I19" s="2" t="str">
        <f>TEXT(G9,"mm/dd/yyyy")</f>
        <v>02/07/2020</v>
      </c>
    </row>
    <row r="20" spans="7:9" x14ac:dyDescent="0.3">
      <c r="G20" s="2"/>
      <c r="H20" s="2" t="s">
        <v>348</v>
      </c>
      <c r="I20" s="2"/>
    </row>
    <row r="21" spans="7:9" x14ac:dyDescent="0.3">
      <c r="G21" s="2"/>
      <c r="H21" s="2" t="s">
        <v>349</v>
      </c>
      <c r="I21" s="2" t="str">
        <f>TEXT(G9,"mmmm/dddd/yyyyy")</f>
        <v>February/Friday/2020</v>
      </c>
    </row>
    <row r="22" spans="7:9" x14ac:dyDescent="0.3">
      <c r="G22" s="2"/>
      <c r="H22" s="2" t="s">
        <v>350</v>
      </c>
      <c r="I22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L20"/>
  <sheetViews>
    <sheetView showGridLines="0" zoomScaleNormal="100" workbookViewId="0">
      <selection activeCell="I17" sqref="I17"/>
    </sheetView>
  </sheetViews>
  <sheetFormatPr defaultRowHeight="14.4" x14ac:dyDescent="0.3"/>
  <cols>
    <col min="1" max="1" width="7.44140625" customWidth="1"/>
    <col min="3" max="4" width="7.109375" bestFit="1" customWidth="1"/>
    <col min="5" max="5" width="7.33203125" bestFit="1" customWidth="1"/>
    <col min="6" max="6" width="10.109375" bestFit="1" customWidth="1"/>
    <col min="7" max="7" width="3.5546875" customWidth="1"/>
    <col min="8" max="8" width="28.5546875" bestFit="1" customWidth="1"/>
    <col min="9" max="9" width="9.77734375" bestFit="1" customWidth="1"/>
    <col min="10" max="10" width="4.109375" customWidth="1"/>
    <col min="11" max="11" width="29.5546875" bestFit="1" customWidth="1"/>
  </cols>
  <sheetData>
    <row r="1" spans="1:12" s="4" customFormat="1" ht="28.2" thickBot="1" x14ac:dyDescent="0.35">
      <c r="A1" s="14" t="s">
        <v>32</v>
      </c>
      <c r="B1" s="14" t="s">
        <v>0</v>
      </c>
      <c r="C1" s="14" t="s">
        <v>16</v>
      </c>
      <c r="D1" s="14" t="s">
        <v>12</v>
      </c>
      <c r="E1" s="14" t="s">
        <v>17</v>
      </c>
      <c r="F1" s="14" t="s">
        <v>18</v>
      </c>
    </row>
    <row r="2" spans="1:12" ht="15" thickBot="1" x14ac:dyDescent="0.35">
      <c r="A2" s="7">
        <v>1</v>
      </c>
      <c r="B2" s="2" t="s">
        <v>7</v>
      </c>
      <c r="C2" s="2">
        <v>37</v>
      </c>
      <c r="D2" s="2" t="s">
        <v>10</v>
      </c>
      <c r="E2" s="2" t="s">
        <v>28</v>
      </c>
      <c r="F2" s="13">
        <v>65548</v>
      </c>
      <c r="H2" s="114" t="s">
        <v>30</v>
      </c>
      <c r="I2" s="115"/>
      <c r="K2" s="118" t="s">
        <v>383</v>
      </c>
      <c r="L2" s="119"/>
    </row>
    <row r="3" spans="1:12" x14ac:dyDescent="0.3">
      <c r="A3" s="7">
        <v>2</v>
      </c>
      <c r="B3" s="2" t="s">
        <v>19</v>
      </c>
      <c r="C3" s="2">
        <v>24</v>
      </c>
      <c r="D3" s="2" t="s">
        <v>11</v>
      </c>
      <c r="E3" s="2" t="s">
        <v>29</v>
      </c>
      <c r="F3" s="13">
        <v>22291</v>
      </c>
      <c r="H3" s="36" t="s">
        <v>360</v>
      </c>
      <c r="I3" s="15">
        <f>COUNT(A2:A20)</f>
        <v>19</v>
      </c>
      <c r="K3" s="71" t="s">
        <v>371</v>
      </c>
      <c r="L3" s="76">
        <f>COUNTIF(D2:D20,"m")</f>
        <v>12</v>
      </c>
    </row>
    <row r="4" spans="1:12" x14ac:dyDescent="0.3">
      <c r="A4" s="7">
        <v>3</v>
      </c>
      <c r="B4" s="2" t="s">
        <v>21</v>
      </c>
      <c r="C4" s="2">
        <v>36</v>
      </c>
      <c r="D4" s="2" t="s">
        <v>10</v>
      </c>
      <c r="E4" s="2" t="s">
        <v>29</v>
      </c>
      <c r="F4" s="13">
        <v>93904</v>
      </c>
      <c r="H4" s="37" t="s">
        <v>31</v>
      </c>
      <c r="I4" s="16">
        <f>COUNTA(B2:B20)</f>
        <v>17</v>
      </c>
      <c r="K4" s="71" t="s">
        <v>370</v>
      </c>
      <c r="L4" s="76">
        <f>COUNTIF(D2:D20,"f")</f>
        <v>7</v>
      </c>
    </row>
    <row r="5" spans="1:12" x14ac:dyDescent="0.3">
      <c r="A5" s="7">
        <v>4</v>
      </c>
      <c r="B5" s="2" t="s">
        <v>8</v>
      </c>
      <c r="C5" s="2">
        <v>38</v>
      </c>
      <c r="D5" s="2" t="s">
        <v>11</v>
      </c>
      <c r="E5" s="2" t="s">
        <v>29</v>
      </c>
      <c r="F5" s="13">
        <v>38670</v>
      </c>
      <c r="H5" s="36" t="s">
        <v>361</v>
      </c>
      <c r="I5" s="105">
        <f>SUM(F2:F20)</f>
        <v>1101820</v>
      </c>
      <c r="K5" s="71" t="s">
        <v>372</v>
      </c>
      <c r="L5" s="76">
        <f>COUNTIFS(D2:D20,"m",E2:E20,"blr")</f>
        <v>6</v>
      </c>
    </row>
    <row r="6" spans="1:12" x14ac:dyDescent="0.3">
      <c r="A6" s="7">
        <v>5</v>
      </c>
      <c r="B6" s="12" t="s">
        <v>20</v>
      </c>
      <c r="C6" s="2">
        <v>20</v>
      </c>
      <c r="D6" s="2" t="s">
        <v>11</v>
      </c>
      <c r="E6" s="2" t="s">
        <v>28</v>
      </c>
      <c r="F6" s="13">
        <v>62235</v>
      </c>
      <c r="H6" s="37" t="s">
        <v>362</v>
      </c>
      <c r="I6" s="106">
        <f>MAX(F2:F20)</f>
        <v>93904</v>
      </c>
      <c r="K6" s="71" t="s">
        <v>373</v>
      </c>
      <c r="L6" s="76"/>
    </row>
    <row r="7" spans="1:12" x14ac:dyDescent="0.3">
      <c r="A7" s="7">
        <v>6</v>
      </c>
      <c r="B7" s="12" t="s">
        <v>22</v>
      </c>
      <c r="C7" s="2">
        <v>44</v>
      </c>
      <c r="D7" s="2" t="s">
        <v>10</v>
      </c>
      <c r="E7" s="2" t="s">
        <v>28</v>
      </c>
      <c r="F7" s="13">
        <v>18547</v>
      </c>
      <c r="H7" s="37" t="s">
        <v>363</v>
      </c>
      <c r="I7" s="106">
        <f>MIN(F2:F20)</f>
        <v>10448</v>
      </c>
      <c r="K7" s="71" t="s">
        <v>374</v>
      </c>
      <c r="L7" s="71"/>
    </row>
    <row r="8" spans="1:12" x14ac:dyDescent="0.3">
      <c r="A8" s="7">
        <v>7</v>
      </c>
      <c r="B8" s="12" t="s">
        <v>23</v>
      </c>
      <c r="C8" s="2">
        <v>31</v>
      </c>
      <c r="D8" s="2" t="s">
        <v>10</v>
      </c>
      <c r="E8" s="2" t="s">
        <v>29</v>
      </c>
      <c r="F8" s="13">
        <v>10448</v>
      </c>
      <c r="H8" s="37" t="s">
        <v>364</v>
      </c>
      <c r="I8" s="106">
        <f>AVERAGE(F2:F20)</f>
        <v>57990.526315789473</v>
      </c>
      <c r="K8" s="71" t="s">
        <v>375</v>
      </c>
      <c r="L8" s="71"/>
    </row>
    <row r="9" spans="1:12" x14ac:dyDescent="0.3">
      <c r="A9" s="7">
        <v>8</v>
      </c>
      <c r="B9" s="12"/>
      <c r="C9" s="2">
        <v>30</v>
      </c>
      <c r="D9" s="2" t="s">
        <v>10</v>
      </c>
      <c r="E9" s="2" t="s">
        <v>28</v>
      </c>
      <c r="F9" s="13">
        <v>88185</v>
      </c>
      <c r="H9" s="37" t="s">
        <v>365</v>
      </c>
      <c r="I9" s="16">
        <f>LARGE(F2:F20,2)</f>
        <v>88185</v>
      </c>
      <c r="K9" s="71" t="s">
        <v>384</v>
      </c>
      <c r="L9" s="71"/>
    </row>
    <row r="10" spans="1:12" x14ac:dyDescent="0.3">
      <c r="A10" s="7">
        <v>9</v>
      </c>
      <c r="B10" s="12" t="s">
        <v>25</v>
      </c>
      <c r="C10" s="2">
        <v>27</v>
      </c>
      <c r="D10" s="2" t="s">
        <v>11</v>
      </c>
      <c r="E10" s="2" t="s">
        <v>28</v>
      </c>
      <c r="F10" s="13">
        <v>43624</v>
      </c>
      <c r="H10" s="37" t="s">
        <v>366</v>
      </c>
      <c r="I10" s="16">
        <f>SMALL(F2:F20,3)</f>
        <v>18547</v>
      </c>
      <c r="K10" s="72" t="s">
        <v>385</v>
      </c>
      <c r="L10" s="71"/>
    </row>
    <row r="11" spans="1:12" x14ac:dyDescent="0.3">
      <c r="A11" s="7">
        <v>10</v>
      </c>
      <c r="B11" s="12" t="s">
        <v>26</v>
      </c>
      <c r="C11" s="2">
        <v>42</v>
      </c>
      <c r="D11" s="2" t="s">
        <v>10</v>
      </c>
      <c r="E11" s="2" t="s">
        <v>28</v>
      </c>
      <c r="F11" s="13">
        <v>64927</v>
      </c>
    </row>
    <row r="12" spans="1:12" ht="15" thickBot="1" x14ac:dyDescent="0.35">
      <c r="A12" s="7">
        <v>11</v>
      </c>
      <c r="B12" s="12" t="s">
        <v>27</v>
      </c>
      <c r="C12" s="2">
        <v>30</v>
      </c>
      <c r="D12" s="2" t="s">
        <v>10</v>
      </c>
      <c r="E12" s="2" t="s">
        <v>29</v>
      </c>
      <c r="F12" s="13">
        <v>62049</v>
      </c>
    </row>
    <row r="13" spans="1:12" ht="15" thickBot="1" x14ac:dyDescent="0.35">
      <c r="A13" s="7">
        <v>12</v>
      </c>
      <c r="B13" s="12" t="s">
        <v>26</v>
      </c>
      <c r="C13" s="2">
        <v>27</v>
      </c>
      <c r="D13" s="2" t="s">
        <v>10</v>
      </c>
      <c r="E13" s="2" t="s">
        <v>28</v>
      </c>
      <c r="F13" s="13">
        <v>69713</v>
      </c>
      <c r="H13" s="116" t="s">
        <v>382</v>
      </c>
      <c r="I13" s="117"/>
      <c r="K13" s="120" t="s">
        <v>382</v>
      </c>
      <c r="L13" s="121"/>
    </row>
    <row r="14" spans="1:12" x14ac:dyDescent="0.3">
      <c r="A14" s="7">
        <v>13</v>
      </c>
      <c r="B14" s="12" t="s">
        <v>354</v>
      </c>
      <c r="C14" s="2">
        <v>37</v>
      </c>
      <c r="D14" s="12" t="s">
        <v>10</v>
      </c>
      <c r="E14" s="2" t="s">
        <v>28</v>
      </c>
      <c r="F14" s="13">
        <v>83254</v>
      </c>
      <c r="H14" s="73" t="s">
        <v>368</v>
      </c>
      <c r="I14" s="73">
        <f>SUMIFS(F2:F20,E2:E20,"blr")</f>
        <v>664681</v>
      </c>
      <c r="K14" s="75" t="s">
        <v>379</v>
      </c>
      <c r="L14" s="75"/>
    </row>
    <row r="15" spans="1:12" x14ac:dyDescent="0.3">
      <c r="A15" s="7">
        <v>14</v>
      </c>
      <c r="B15" s="12" t="s">
        <v>355</v>
      </c>
      <c r="C15" s="2">
        <v>24</v>
      </c>
      <c r="D15" s="12" t="s">
        <v>11</v>
      </c>
      <c r="E15" s="2" t="s">
        <v>28</v>
      </c>
      <c r="F15" s="13">
        <v>69714</v>
      </c>
      <c r="H15" s="74" t="s">
        <v>367</v>
      </c>
      <c r="I15" s="74">
        <f>SUMIFS(F2:F20,E2:E20,"chn",D2:D20,"m")</f>
        <v>376178</v>
      </c>
      <c r="K15" s="55" t="s">
        <v>376</v>
      </c>
      <c r="L15" s="55"/>
    </row>
    <row r="16" spans="1:12" x14ac:dyDescent="0.3">
      <c r="A16" s="7">
        <v>15</v>
      </c>
      <c r="B16" s="12" t="s">
        <v>356</v>
      </c>
      <c r="C16" s="2">
        <v>36</v>
      </c>
      <c r="D16" s="12" t="s">
        <v>11</v>
      </c>
      <c r="E16" s="2" t="s">
        <v>28</v>
      </c>
      <c r="F16" s="13">
        <v>85361</v>
      </c>
      <c r="H16" s="74" t="s">
        <v>369</v>
      </c>
      <c r="I16" s="74">
        <f>SUMIFS(F2:F20,D2:D20,"f",E2:E20,"chn")</f>
        <v>60961</v>
      </c>
      <c r="K16" s="55" t="s">
        <v>380</v>
      </c>
      <c r="L16" s="55"/>
    </row>
    <row r="17" spans="1:12" x14ac:dyDescent="0.3">
      <c r="A17" s="7">
        <v>16</v>
      </c>
      <c r="B17" s="12" t="s">
        <v>357</v>
      </c>
      <c r="C17" s="2">
        <v>38</v>
      </c>
      <c r="D17" s="12" t="s">
        <v>10</v>
      </c>
      <c r="E17" s="2" t="s">
        <v>29</v>
      </c>
      <c r="F17" s="13">
        <v>69715</v>
      </c>
      <c r="H17" s="74" t="s">
        <v>377</v>
      </c>
      <c r="I17" s="74"/>
      <c r="K17" s="55" t="s">
        <v>381</v>
      </c>
      <c r="L17" s="55"/>
    </row>
    <row r="18" spans="1:12" x14ac:dyDescent="0.3">
      <c r="A18" s="7">
        <v>17</v>
      </c>
      <c r="B18" s="12"/>
      <c r="C18" s="2">
        <v>20</v>
      </c>
      <c r="D18" s="12" t="s">
        <v>10</v>
      </c>
      <c r="E18" s="2" t="s">
        <v>29</v>
      </c>
      <c r="F18" s="13">
        <v>70346</v>
      </c>
      <c r="H18" s="74" t="s">
        <v>378</v>
      </c>
      <c r="I18" s="74"/>
    </row>
    <row r="19" spans="1:12" x14ac:dyDescent="0.3">
      <c r="A19" s="7">
        <v>18</v>
      </c>
      <c r="B19" s="12" t="s">
        <v>358</v>
      </c>
      <c r="C19" s="2">
        <v>44</v>
      </c>
      <c r="D19" s="12" t="s">
        <v>10</v>
      </c>
      <c r="E19" s="2" t="s">
        <v>29</v>
      </c>
      <c r="F19" s="13">
        <v>69716</v>
      </c>
    </row>
    <row r="20" spans="1:12" x14ac:dyDescent="0.3">
      <c r="A20" s="7">
        <v>19</v>
      </c>
      <c r="B20" s="12" t="s">
        <v>359</v>
      </c>
      <c r="C20" s="2">
        <v>31</v>
      </c>
      <c r="D20" s="12" t="s">
        <v>11</v>
      </c>
      <c r="E20" s="2" t="s">
        <v>28</v>
      </c>
      <c r="F20" s="13">
        <v>13573</v>
      </c>
    </row>
  </sheetData>
  <autoFilter ref="A1:F20" xr:uid="{00000000-0009-0000-0000-00000F000000}"/>
  <mergeCells count="4">
    <mergeCell ref="H2:I2"/>
    <mergeCell ref="H13:I13"/>
    <mergeCell ref="K2:L2"/>
    <mergeCell ref="K13:L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M18"/>
  <sheetViews>
    <sheetView showGridLines="0" zoomScaleNormal="100" workbookViewId="0">
      <selection activeCell="H5" sqref="H5"/>
    </sheetView>
  </sheetViews>
  <sheetFormatPr defaultRowHeight="14.4" x14ac:dyDescent="0.3"/>
  <cols>
    <col min="2" max="2" width="3.5546875" bestFit="1" customWidth="1"/>
    <col min="3" max="3" width="6.44140625" bestFit="1" customWidth="1"/>
    <col min="4" max="4" width="7.33203125" bestFit="1" customWidth="1"/>
    <col min="5" max="5" width="7.5546875" bestFit="1" customWidth="1"/>
    <col min="6" max="6" width="3.88671875" customWidth="1"/>
    <col min="7" max="7" width="14.33203125" bestFit="1" customWidth="1"/>
    <col min="8" max="8" width="20.5546875" bestFit="1" customWidth="1"/>
    <col min="9" max="9" width="20.88671875" bestFit="1" customWidth="1"/>
    <col min="11" max="11" width="21.109375" bestFit="1" customWidth="1"/>
    <col min="12" max="12" width="20.44140625" bestFit="1" customWidth="1"/>
    <col min="13" max="14" width="8.88671875" bestFit="1" customWidth="1"/>
  </cols>
  <sheetData>
    <row r="1" spans="1:13" ht="27.6" x14ac:dyDescent="0.3">
      <c r="A1" s="14" t="s">
        <v>0</v>
      </c>
      <c r="B1" s="14" t="s">
        <v>16</v>
      </c>
      <c r="C1" s="14" t="s">
        <v>12</v>
      </c>
      <c r="D1" s="14" t="s">
        <v>17</v>
      </c>
      <c r="E1" s="14" t="s">
        <v>18</v>
      </c>
    </row>
    <row r="2" spans="1:13" x14ac:dyDescent="0.3">
      <c r="A2" s="2" t="s">
        <v>7</v>
      </c>
      <c r="B2" s="2">
        <v>37</v>
      </c>
      <c r="C2" s="2" t="s">
        <v>10</v>
      </c>
      <c r="D2" s="2" t="s">
        <v>28</v>
      </c>
      <c r="E2" s="13">
        <v>65548</v>
      </c>
    </row>
    <row r="3" spans="1:13" x14ac:dyDescent="0.3">
      <c r="A3" s="2" t="s">
        <v>19</v>
      </c>
      <c r="B3" s="2">
        <v>24</v>
      </c>
      <c r="C3" s="2" t="s">
        <v>11</v>
      </c>
      <c r="D3" s="2" t="s">
        <v>29</v>
      </c>
      <c r="E3" s="13">
        <v>22291</v>
      </c>
      <c r="G3" s="6"/>
      <c r="H3" s="88" t="s">
        <v>467</v>
      </c>
      <c r="I3" s="88" t="s">
        <v>468</v>
      </c>
    </row>
    <row r="4" spans="1:13" x14ac:dyDescent="0.3">
      <c r="A4" s="2" t="s">
        <v>21</v>
      </c>
      <c r="B4" s="2">
        <v>36</v>
      </c>
      <c r="C4" s="2" t="s">
        <v>10</v>
      </c>
      <c r="D4" s="2" t="s">
        <v>29</v>
      </c>
      <c r="E4" s="13">
        <v>93904</v>
      </c>
      <c r="G4" s="6" t="s">
        <v>364</v>
      </c>
      <c r="H4" s="92">
        <f>SUBTOTAL(1,E2:E18)</f>
        <v>57801.705882352944</v>
      </c>
      <c r="I4" s="92"/>
    </row>
    <row r="5" spans="1:13" x14ac:dyDescent="0.3">
      <c r="A5" s="2" t="s">
        <v>8</v>
      </c>
      <c r="B5" s="2">
        <v>38</v>
      </c>
      <c r="C5" s="2" t="s">
        <v>11</v>
      </c>
      <c r="D5" s="2" t="s">
        <v>29</v>
      </c>
      <c r="E5" s="13">
        <v>69713</v>
      </c>
      <c r="G5" s="6" t="s">
        <v>469</v>
      </c>
      <c r="H5" s="92">
        <f>SUBTOTAL(2,B2:B18)</f>
        <v>16</v>
      </c>
      <c r="I5" s="92"/>
    </row>
    <row r="6" spans="1:13" x14ac:dyDescent="0.3">
      <c r="A6" s="12" t="s">
        <v>20</v>
      </c>
      <c r="B6" s="2">
        <v>20</v>
      </c>
      <c r="C6" s="2" t="s">
        <v>11</v>
      </c>
      <c r="D6" s="2" t="s">
        <v>28</v>
      </c>
      <c r="E6" s="13">
        <v>62235</v>
      </c>
      <c r="G6" s="6" t="s">
        <v>31</v>
      </c>
      <c r="H6" s="92">
        <f>SUBTOTAL(3,A2:A18)</f>
        <v>17</v>
      </c>
      <c r="I6" s="92"/>
    </row>
    <row r="7" spans="1:13" ht="19.2" x14ac:dyDescent="0.45">
      <c r="A7" s="12" t="s">
        <v>22</v>
      </c>
      <c r="B7" s="2">
        <v>44</v>
      </c>
      <c r="C7" s="2" t="s">
        <v>10</v>
      </c>
      <c r="D7" s="2" t="s">
        <v>28</v>
      </c>
      <c r="E7" s="13">
        <v>18547</v>
      </c>
      <c r="G7" s="6" t="s">
        <v>470</v>
      </c>
      <c r="H7" s="92"/>
      <c r="I7" s="92"/>
      <c r="K7" s="91" t="s">
        <v>466</v>
      </c>
      <c r="L7" s="91" t="s">
        <v>466</v>
      </c>
      <c r="M7" s="91" t="s">
        <v>458</v>
      </c>
    </row>
    <row r="8" spans="1:13" x14ac:dyDescent="0.3">
      <c r="A8" s="12" t="s">
        <v>23</v>
      </c>
      <c r="B8" s="2"/>
      <c r="C8" s="2" t="s">
        <v>10</v>
      </c>
      <c r="D8" s="2" t="s">
        <v>29</v>
      </c>
      <c r="E8" s="13">
        <v>10448</v>
      </c>
      <c r="G8" s="6" t="s">
        <v>641</v>
      </c>
      <c r="H8" s="92"/>
      <c r="I8" s="92"/>
      <c r="K8" s="89" t="s">
        <v>456</v>
      </c>
      <c r="L8" s="89" t="s">
        <v>457</v>
      </c>
      <c r="M8" s="89"/>
    </row>
    <row r="9" spans="1:13" x14ac:dyDescent="0.3">
      <c r="A9" s="12" t="s">
        <v>25</v>
      </c>
      <c r="B9" s="2">
        <v>27</v>
      </c>
      <c r="C9" s="2" t="s">
        <v>11</v>
      </c>
      <c r="D9" s="2" t="s">
        <v>28</v>
      </c>
      <c r="E9" s="13">
        <v>43624</v>
      </c>
      <c r="G9" s="6" t="s">
        <v>361</v>
      </c>
      <c r="H9" s="92"/>
      <c r="I9" s="92"/>
      <c r="K9" s="90">
        <v>1</v>
      </c>
      <c r="L9" s="90">
        <v>101</v>
      </c>
      <c r="M9" s="89" t="s">
        <v>459</v>
      </c>
    </row>
    <row r="10" spans="1:13" x14ac:dyDescent="0.3">
      <c r="A10" s="12" t="s">
        <v>26</v>
      </c>
      <c r="B10" s="2">
        <v>42</v>
      </c>
      <c r="C10" s="2" t="s">
        <v>10</v>
      </c>
      <c r="D10" s="2" t="s">
        <v>28</v>
      </c>
      <c r="E10" s="13">
        <v>64927</v>
      </c>
      <c r="K10" s="90">
        <v>2</v>
      </c>
      <c r="L10" s="90">
        <v>102</v>
      </c>
      <c r="M10" s="89" t="s">
        <v>460</v>
      </c>
    </row>
    <row r="11" spans="1:13" x14ac:dyDescent="0.3">
      <c r="A11" s="12" t="s">
        <v>27</v>
      </c>
      <c r="B11" s="2">
        <v>30</v>
      </c>
      <c r="C11" s="2" t="s">
        <v>10</v>
      </c>
      <c r="D11" s="2" t="s">
        <v>29</v>
      </c>
      <c r="E11" s="13">
        <v>70346</v>
      </c>
      <c r="H11" s="87"/>
      <c r="K11" s="90">
        <v>3</v>
      </c>
      <c r="L11" s="90">
        <v>103</v>
      </c>
      <c r="M11" s="89" t="s">
        <v>461</v>
      </c>
    </row>
    <row r="12" spans="1:13" x14ac:dyDescent="0.3">
      <c r="A12" s="12" t="s">
        <v>26</v>
      </c>
      <c r="B12" s="2">
        <v>27</v>
      </c>
      <c r="C12" s="2" t="s">
        <v>10</v>
      </c>
      <c r="D12" s="2" t="s">
        <v>28</v>
      </c>
      <c r="E12" s="13">
        <v>69713</v>
      </c>
      <c r="K12" s="90">
        <v>4</v>
      </c>
      <c r="L12" s="90">
        <v>104</v>
      </c>
      <c r="M12" s="89" t="s">
        <v>462</v>
      </c>
    </row>
    <row r="13" spans="1:13" x14ac:dyDescent="0.3">
      <c r="A13" s="12" t="s">
        <v>354</v>
      </c>
      <c r="B13" s="2">
        <v>37</v>
      </c>
      <c r="C13" s="12" t="s">
        <v>10</v>
      </c>
      <c r="D13" s="2" t="s">
        <v>28</v>
      </c>
      <c r="E13" s="13">
        <v>83254</v>
      </c>
      <c r="K13" s="90">
        <v>5</v>
      </c>
      <c r="L13" s="90">
        <v>105</v>
      </c>
      <c r="M13" s="89" t="s">
        <v>463</v>
      </c>
    </row>
    <row r="14" spans="1:13" x14ac:dyDescent="0.3">
      <c r="A14" s="12" t="s">
        <v>355</v>
      </c>
      <c r="B14" s="2">
        <v>24</v>
      </c>
      <c r="C14" s="12" t="s">
        <v>11</v>
      </c>
      <c r="D14" s="2" t="s">
        <v>28</v>
      </c>
      <c r="E14" s="13">
        <v>69714</v>
      </c>
      <c r="K14" s="90">
        <v>6</v>
      </c>
      <c r="L14" s="90">
        <v>106</v>
      </c>
      <c r="M14" s="89" t="s">
        <v>464</v>
      </c>
    </row>
    <row r="15" spans="1:13" x14ac:dyDescent="0.3">
      <c r="A15" s="12" t="s">
        <v>356</v>
      </c>
      <c r="B15" s="2">
        <v>36</v>
      </c>
      <c r="C15" s="12" t="s">
        <v>11</v>
      </c>
      <c r="D15" s="2" t="s">
        <v>28</v>
      </c>
      <c r="E15" s="13">
        <v>85361</v>
      </c>
      <c r="K15" s="90">
        <v>9</v>
      </c>
      <c r="L15" s="90">
        <v>109</v>
      </c>
      <c r="M15" s="89" t="s">
        <v>465</v>
      </c>
    </row>
    <row r="16" spans="1:13" hidden="1" x14ac:dyDescent="0.3">
      <c r="A16" s="12" t="s">
        <v>357</v>
      </c>
      <c r="B16" s="2">
        <v>38</v>
      </c>
      <c r="C16" s="12" t="s">
        <v>10</v>
      </c>
      <c r="D16" s="2" t="s">
        <v>29</v>
      </c>
      <c r="E16" s="107">
        <v>69715</v>
      </c>
    </row>
    <row r="17" spans="1:5" hidden="1" x14ac:dyDescent="0.3">
      <c r="A17" s="12" t="s">
        <v>358</v>
      </c>
      <c r="B17" s="2">
        <v>44</v>
      </c>
      <c r="C17" s="12" t="s">
        <v>10</v>
      </c>
      <c r="D17" s="2" t="s">
        <v>29</v>
      </c>
      <c r="E17" s="107">
        <v>69716</v>
      </c>
    </row>
    <row r="18" spans="1:5" x14ac:dyDescent="0.3">
      <c r="A18" s="12" t="s">
        <v>359</v>
      </c>
      <c r="B18" s="2">
        <v>31</v>
      </c>
      <c r="C18" s="12" t="s">
        <v>11</v>
      </c>
      <c r="D18" s="2" t="s">
        <v>28</v>
      </c>
      <c r="E18" s="13">
        <v>13573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7"/>
  <sheetViews>
    <sheetView showGridLines="0" zoomScaleNormal="100" workbookViewId="0">
      <selection activeCell="D22" sqref="D22"/>
    </sheetView>
  </sheetViews>
  <sheetFormatPr defaultRowHeight="14.4" x14ac:dyDescent="0.3"/>
  <cols>
    <col min="3" max="3" width="12.5546875" customWidth="1"/>
  </cols>
  <sheetData>
    <row r="1" spans="1:4" x14ac:dyDescent="0.3">
      <c r="A1" s="88" t="s">
        <v>471</v>
      </c>
      <c r="B1" s="88" t="s">
        <v>191</v>
      </c>
      <c r="C1" s="88" t="s">
        <v>64</v>
      </c>
    </row>
    <row r="2" spans="1:4" x14ac:dyDescent="0.3">
      <c r="A2" s="6" t="s">
        <v>472</v>
      </c>
      <c r="B2" s="6">
        <v>65</v>
      </c>
      <c r="C2" s="6">
        <v>3</v>
      </c>
      <c r="D2">
        <v>5</v>
      </c>
    </row>
    <row r="3" spans="1:4" x14ac:dyDescent="0.3">
      <c r="A3" s="6" t="s">
        <v>473</v>
      </c>
      <c r="B3" s="6">
        <v>50</v>
      </c>
      <c r="C3" s="6">
        <v>5</v>
      </c>
      <c r="D3">
        <v>6</v>
      </c>
    </row>
    <row r="4" spans="1:4" x14ac:dyDescent="0.3">
      <c r="A4" s="6" t="s">
        <v>241</v>
      </c>
      <c r="B4" s="6">
        <v>40</v>
      </c>
      <c r="C4" s="6">
        <v>7</v>
      </c>
      <c r="D4">
        <v>6</v>
      </c>
    </row>
    <row r="5" spans="1:4" x14ac:dyDescent="0.3">
      <c r="A5" s="6" t="s">
        <v>204</v>
      </c>
      <c r="B5" s="6">
        <v>80</v>
      </c>
      <c r="C5" s="6">
        <v>77</v>
      </c>
      <c r="D5">
        <v>6</v>
      </c>
    </row>
    <row r="6" spans="1:4" x14ac:dyDescent="0.3">
      <c r="A6" s="6" t="s">
        <v>208</v>
      </c>
      <c r="B6" s="6">
        <v>200</v>
      </c>
      <c r="C6" s="6">
        <v>9</v>
      </c>
      <c r="D6">
        <v>6</v>
      </c>
    </row>
    <row r="7" spans="1:4" ht="23.4" x14ac:dyDescent="0.45">
      <c r="A7" s="122" t="s">
        <v>474</v>
      </c>
      <c r="B7" s="123"/>
      <c r="C7" s="93">
        <f>SUMPRODUCT(B2:B6,C2:C6)</f>
        <v>8685</v>
      </c>
      <c r="D7">
        <f>SUMPRODUCT(B2:B6,D2:D6)</f>
        <v>2545</v>
      </c>
    </row>
  </sheetData>
  <mergeCells count="1">
    <mergeCell ref="A7:B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T27"/>
  <sheetViews>
    <sheetView showGridLines="0" topLeftCell="A7" zoomScaleNormal="100" workbookViewId="0">
      <selection activeCell="I12" sqref="I12"/>
    </sheetView>
  </sheetViews>
  <sheetFormatPr defaultRowHeight="14.4" x14ac:dyDescent="0.3"/>
  <cols>
    <col min="1" max="1" width="7.44140625" customWidth="1"/>
    <col min="3" max="4" width="7.109375" bestFit="1" customWidth="1"/>
    <col min="5" max="5" width="7.33203125" bestFit="1" customWidth="1"/>
    <col min="6" max="8" width="7.109375" bestFit="1" customWidth="1"/>
  </cols>
  <sheetData>
    <row r="1" spans="1:6" s="4" customFormat="1" ht="27.6" x14ac:dyDescent="0.3">
      <c r="A1" s="14" t="s">
        <v>32</v>
      </c>
      <c r="B1" s="14" t="s">
        <v>0</v>
      </c>
      <c r="C1" s="14" t="s">
        <v>16</v>
      </c>
      <c r="D1" s="14" t="s">
        <v>12</v>
      </c>
      <c r="E1" s="14" t="s">
        <v>17</v>
      </c>
      <c r="F1" s="14" t="s">
        <v>18</v>
      </c>
    </row>
    <row r="2" spans="1:6" x14ac:dyDescent="0.3">
      <c r="A2" s="7">
        <v>1</v>
      </c>
      <c r="B2" s="2" t="s">
        <v>7</v>
      </c>
      <c r="C2" s="2">
        <v>37</v>
      </c>
      <c r="D2" s="2" t="s">
        <v>10</v>
      </c>
      <c r="E2" s="2" t="s">
        <v>28</v>
      </c>
      <c r="F2" s="13">
        <v>65548</v>
      </c>
    </row>
    <row r="3" spans="1:6" x14ac:dyDescent="0.3">
      <c r="A3" s="7">
        <v>2</v>
      </c>
      <c r="B3" s="2" t="s">
        <v>19</v>
      </c>
      <c r="C3" s="2">
        <v>24</v>
      </c>
      <c r="D3" s="2" t="s">
        <v>11</v>
      </c>
      <c r="E3" s="2" t="s">
        <v>29</v>
      </c>
      <c r="F3" s="13">
        <v>22291</v>
      </c>
    </row>
    <row r="4" spans="1:6" x14ac:dyDescent="0.3">
      <c r="A4" s="7">
        <v>3</v>
      </c>
      <c r="B4" s="2" t="s">
        <v>21</v>
      </c>
      <c r="C4" s="2">
        <v>36</v>
      </c>
      <c r="D4" s="2" t="s">
        <v>10</v>
      </c>
      <c r="E4" s="2" t="s">
        <v>29</v>
      </c>
      <c r="F4" s="13">
        <v>93904</v>
      </c>
    </row>
    <row r="5" spans="1:6" x14ac:dyDescent="0.3">
      <c r="A5" s="7">
        <v>4</v>
      </c>
      <c r="B5" s="2" t="s">
        <v>8</v>
      </c>
      <c r="C5" s="2">
        <v>38</v>
      </c>
      <c r="D5" s="2" t="s">
        <v>11</v>
      </c>
      <c r="E5" s="2" t="s">
        <v>29</v>
      </c>
      <c r="F5" s="13">
        <v>38670</v>
      </c>
    </row>
    <row r="6" spans="1:6" x14ac:dyDescent="0.3">
      <c r="A6" s="7">
        <v>5</v>
      </c>
      <c r="B6" s="12" t="s">
        <v>20</v>
      </c>
      <c r="C6" s="2">
        <v>20</v>
      </c>
      <c r="D6" s="2" t="s">
        <v>11</v>
      </c>
      <c r="E6" s="2" t="s">
        <v>28</v>
      </c>
      <c r="F6" s="13">
        <v>62235</v>
      </c>
    </row>
    <row r="7" spans="1:6" x14ac:dyDescent="0.3">
      <c r="A7" s="7">
        <v>6</v>
      </c>
      <c r="B7" s="12" t="s">
        <v>22</v>
      </c>
      <c r="C7" s="2">
        <v>44</v>
      </c>
      <c r="D7" s="2" t="s">
        <v>10</v>
      </c>
      <c r="E7" s="2" t="s">
        <v>28</v>
      </c>
      <c r="F7" s="13">
        <v>18547</v>
      </c>
    </row>
    <row r="8" spans="1:6" x14ac:dyDescent="0.3">
      <c r="A8" s="7">
        <v>7</v>
      </c>
      <c r="B8" s="12" t="s">
        <v>23</v>
      </c>
      <c r="C8" s="2">
        <v>31</v>
      </c>
      <c r="D8" s="2" t="s">
        <v>10</v>
      </c>
      <c r="E8" s="2" t="s">
        <v>29</v>
      </c>
      <c r="F8" s="13">
        <v>10448</v>
      </c>
    </row>
    <row r="9" spans="1:6" x14ac:dyDescent="0.3">
      <c r="A9" s="7">
        <v>8</v>
      </c>
      <c r="B9" s="12"/>
      <c r="C9" s="2">
        <v>30</v>
      </c>
      <c r="D9" s="2" t="s">
        <v>10</v>
      </c>
      <c r="E9" s="2" t="s">
        <v>28</v>
      </c>
      <c r="F9" s="13">
        <v>88185</v>
      </c>
    </row>
    <row r="10" spans="1:6" x14ac:dyDescent="0.3">
      <c r="A10" s="7">
        <v>9</v>
      </c>
      <c r="B10" s="12" t="s">
        <v>25</v>
      </c>
      <c r="C10" s="2">
        <v>27</v>
      </c>
      <c r="D10" s="2" t="s">
        <v>11</v>
      </c>
      <c r="E10" s="2" t="s">
        <v>28</v>
      </c>
      <c r="F10" s="13">
        <v>43624</v>
      </c>
    </row>
    <row r="11" spans="1:6" x14ac:dyDescent="0.3">
      <c r="A11" s="7">
        <v>10</v>
      </c>
      <c r="B11" s="12" t="s">
        <v>26</v>
      </c>
      <c r="C11" s="2">
        <v>42</v>
      </c>
      <c r="D11" s="2" t="s">
        <v>10</v>
      </c>
      <c r="E11" s="2" t="s">
        <v>28</v>
      </c>
      <c r="F11" s="13">
        <v>64927</v>
      </c>
    </row>
    <row r="12" spans="1:6" x14ac:dyDescent="0.3">
      <c r="A12" s="7">
        <v>11</v>
      </c>
      <c r="B12" s="12" t="s">
        <v>27</v>
      </c>
      <c r="C12" s="2">
        <v>30</v>
      </c>
      <c r="D12" s="2" t="s">
        <v>10</v>
      </c>
      <c r="E12" s="2" t="s">
        <v>29</v>
      </c>
      <c r="F12" s="13">
        <v>62049</v>
      </c>
    </row>
    <row r="13" spans="1:6" x14ac:dyDescent="0.3">
      <c r="A13" s="7">
        <v>12</v>
      </c>
      <c r="B13" s="12" t="s">
        <v>26</v>
      </c>
      <c r="C13" s="2">
        <v>27</v>
      </c>
      <c r="D13" s="2" t="s">
        <v>10</v>
      </c>
      <c r="E13" s="2" t="s">
        <v>28</v>
      </c>
      <c r="F13" s="13">
        <v>69713</v>
      </c>
    </row>
    <row r="14" spans="1:6" x14ac:dyDescent="0.3">
      <c r="A14" s="7">
        <v>13</v>
      </c>
      <c r="B14" s="12" t="s">
        <v>354</v>
      </c>
      <c r="C14" s="2">
        <v>37</v>
      </c>
      <c r="D14" s="12" t="s">
        <v>10</v>
      </c>
      <c r="E14" s="2" t="s">
        <v>28</v>
      </c>
      <c r="F14" s="13">
        <v>83254</v>
      </c>
    </row>
    <row r="15" spans="1:6" x14ac:dyDescent="0.3">
      <c r="A15" s="7">
        <v>14</v>
      </c>
      <c r="B15" s="12" t="s">
        <v>355</v>
      </c>
      <c r="C15" s="2">
        <v>24</v>
      </c>
      <c r="D15" s="12" t="s">
        <v>11</v>
      </c>
      <c r="E15" s="2" t="s">
        <v>28</v>
      </c>
      <c r="F15" s="13">
        <v>69714</v>
      </c>
    </row>
    <row r="16" spans="1:6" x14ac:dyDescent="0.3">
      <c r="A16" s="7">
        <v>15</v>
      </c>
      <c r="B16" s="12" t="s">
        <v>356</v>
      </c>
      <c r="C16" s="2">
        <v>36</v>
      </c>
      <c r="D16" s="12" t="s">
        <v>11</v>
      </c>
      <c r="E16" s="2" t="s">
        <v>28</v>
      </c>
      <c r="F16" s="13">
        <v>85361</v>
      </c>
    </row>
    <row r="17" spans="1:20" x14ac:dyDescent="0.3">
      <c r="A17" s="7">
        <v>16</v>
      </c>
      <c r="B17" s="12" t="s">
        <v>357</v>
      </c>
      <c r="C17" s="2">
        <v>38</v>
      </c>
      <c r="D17" s="12" t="s">
        <v>10</v>
      </c>
      <c r="E17" s="2" t="s">
        <v>29</v>
      </c>
      <c r="F17" s="13">
        <v>69715</v>
      </c>
    </row>
    <row r="18" spans="1:20" x14ac:dyDescent="0.3">
      <c r="A18" s="7">
        <v>17</v>
      </c>
      <c r="B18" s="12"/>
      <c r="C18" s="2">
        <v>20</v>
      </c>
      <c r="D18" s="12" t="s">
        <v>10</v>
      </c>
      <c r="E18" s="2" t="s">
        <v>29</v>
      </c>
      <c r="F18" s="13">
        <v>70346</v>
      </c>
    </row>
    <row r="19" spans="1:20" x14ac:dyDescent="0.3">
      <c r="A19" s="7">
        <v>18</v>
      </c>
      <c r="B19" s="12" t="s">
        <v>358</v>
      </c>
      <c r="C19" s="2">
        <v>44</v>
      </c>
      <c r="D19" s="12" t="s">
        <v>10</v>
      </c>
      <c r="E19" s="2" t="s">
        <v>29</v>
      </c>
      <c r="F19" s="13">
        <v>69716</v>
      </c>
    </row>
    <row r="20" spans="1:20" x14ac:dyDescent="0.3">
      <c r="A20" s="7">
        <v>19</v>
      </c>
      <c r="B20" s="12" t="s">
        <v>359</v>
      </c>
      <c r="C20" s="2">
        <v>31</v>
      </c>
      <c r="D20" s="12" t="s">
        <v>11</v>
      </c>
      <c r="E20" s="2" t="s">
        <v>28</v>
      </c>
      <c r="F20" s="13">
        <v>13573</v>
      </c>
    </row>
    <row r="22" spans="1:20" x14ac:dyDescent="0.3">
      <c r="A22" s="14" t="s">
        <v>32</v>
      </c>
      <c r="B22" s="7">
        <v>1</v>
      </c>
      <c r="C22" s="7">
        <v>2</v>
      </c>
      <c r="D22" s="7">
        <v>3</v>
      </c>
      <c r="E22" s="7">
        <v>4</v>
      </c>
      <c r="F22" s="7">
        <v>5</v>
      </c>
      <c r="G22" s="7">
        <v>6</v>
      </c>
      <c r="H22" s="7">
        <v>7</v>
      </c>
      <c r="I22" s="7">
        <v>8</v>
      </c>
      <c r="J22" s="7">
        <v>9</v>
      </c>
      <c r="K22" s="7">
        <v>10</v>
      </c>
      <c r="L22" s="7">
        <v>11</v>
      </c>
      <c r="M22" s="7">
        <v>12</v>
      </c>
      <c r="N22" s="7">
        <v>13</v>
      </c>
      <c r="O22" s="7">
        <v>14</v>
      </c>
      <c r="P22" s="7">
        <v>15</v>
      </c>
      <c r="Q22" s="7">
        <v>16</v>
      </c>
      <c r="R22" s="7">
        <v>17</v>
      </c>
      <c r="S22" s="7">
        <v>18</v>
      </c>
      <c r="T22" s="7">
        <v>19</v>
      </c>
    </row>
    <row r="23" spans="1:20" x14ac:dyDescent="0.3">
      <c r="A23" s="14" t="s">
        <v>0</v>
      </c>
      <c r="B23" s="2" t="s">
        <v>7</v>
      </c>
      <c r="C23" s="2" t="s">
        <v>19</v>
      </c>
      <c r="D23" s="2" t="s">
        <v>21</v>
      </c>
      <c r="E23" s="2" t="s">
        <v>8</v>
      </c>
      <c r="F23" s="12" t="s">
        <v>20</v>
      </c>
      <c r="G23" s="12" t="s">
        <v>22</v>
      </c>
      <c r="H23" s="12" t="s">
        <v>23</v>
      </c>
      <c r="I23" s="12"/>
      <c r="J23" s="12" t="s">
        <v>25</v>
      </c>
      <c r="K23" s="12" t="s">
        <v>26</v>
      </c>
      <c r="L23" s="12" t="s">
        <v>27</v>
      </c>
      <c r="M23" s="12" t="s">
        <v>26</v>
      </c>
      <c r="N23" s="12" t="s">
        <v>354</v>
      </c>
      <c r="O23" s="12" t="s">
        <v>355</v>
      </c>
      <c r="P23" s="12" t="s">
        <v>356</v>
      </c>
      <c r="Q23" s="12" t="s">
        <v>357</v>
      </c>
      <c r="R23" s="12"/>
      <c r="S23" s="12" t="s">
        <v>358</v>
      </c>
      <c r="T23" s="12" t="s">
        <v>359</v>
      </c>
    </row>
    <row r="24" spans="1:20" x14ac:dyDescent="0.3">
      <c r="A24" s="14" t="s">
        <v>16</v>
      </c>
      <c r="B24" s="2">
        <v>37</v>
      </c>
      <c r="C24" s="2">
        <v>24</v>
      </c>
      <c r="D24" s="2">
        <v>36</v>
      </c>
      <c r="E24" s="2">
        <v>38</v>
      </c>
      <c r="F24" s="2">
        <v>20</v>
      </c>
      <c r="G24" s="2">
        <v>44</v>
      </c>
      <c r="H24" s="2">
        <v>31</v>
      </c>
      <c r="I24" s="2">
        <v>30</v>
      </c>
      <c r="J24" s="2">
        <v>27</v>
      </c>
      <c r="K24" s="2">
        <v>42</v>
      </c>
      <c r="L24" s="2">
        <v>30</v>
      </c>
      <c r="M24" s="2">
        <v>27</v>
      </c>
      <c r="N24" s="2">
        <v>37</v>
      </c>
      <c r="O24" s="2">
        <v>24</v>
      </c>
      <c r="P24" s="2">
        <v>36</v>
      </c>
      <c r="Q24" s="2">
        <v>38</v>
      </c>
      <c r="R24" s="2">
        <v>20</v>
      </c>
      <c r="S24" s="2">
        <v>44</v>
      </c>
      <c r="T24" s="2">
        <v>31</v>
      </c>
    </row>
    <row r="25" spans="1:20" x14ac:dyDescent="0.3">
      <c r="A25" s="14" t="s">
        <v>12</v>
      </c>
      <c r="B25" s="2" t="s">
        <v>10</v>
      </c>
      <c r="C25" s="2" t="s">
        <v>11</v>
      </c>
      <c r="D25" s="2" t="s">
        <v>10</v>
      </c>
      <c r="E25" s="2" t="s">
        <v>11</v>
      </c>
      <c r="F25" s="2" t="s">
        <v>11</v>
      </c>
      <c r="G25" s="2" t="s">
        <v>10</v>
      </c>
      <c r="H25" s="2" t="s">
        <v>10</v>
      </c>
      <c r="I25" s="2" t="s">
        <v>10</v>
      </c>
      <c r="J25" s="2" t="s">
        <v>11</v>
      </c>
      <c r="K25" s="2" t="s">
        <v>10</v>
      </c>
      <c r="L25" s="2" t="s">
        <v>10</v>
      </c>
      <c r="M25" s="2" t="s">
        <v>10</v>
      </c>
      <c r="N25" s="12" t="s">
        <v>10</v>
      </c>
      <c r="O25" s="12" t="s">
        <v>11</v>
      </c>
      <c r="P25" s="12" t="s">
        <v>11</v>
      </c>
      <c r="Q25" s="12" t="s">
        <v>10</v>
      </c>
      <c r="R25" s="12" t="s">
        <v>10</v>
      </c>
      <c r="S25" s="12" t="s">
        <v>10</v>
      </c>
      <c r="T25" s="12" t="s">
        <v>11</v>
      </c>
    </row>
    <row r="26" spans="1:20" ht="27.6" x14ac:dyDescent="0.3">
      <c r="A26" s="14" t="s">
        <v>17</v>
      </c>
      <c r="B26" s="2" t="s">
        <v>28</v>
      </c>
      <c r="C26" s="2" t="s">
        <v>29</v>
      </c>
      <c r="D26" s="2" t="s">
        <v>29</v>
      </c>
      <c r="E26" s="2" t="s">
        <v>29</v>
      </c>
      <c r="F26" s="2" t="s">
        <v>28</v>
      </c>
      <c r="G26" s="2" t="s">
        <v>28</v>
      </c>
      <c r="H26" s="2" t="s">
        <v>29</v>
      </c>
      <c r="I26" s="2" t="s">
        <v>28</v>
      </c>
      <c r="J26" s="2" t="s">
        <v>28</v>
      </c>
      <c r="K26" s="2" t="s">
        <v>28</v>
      </c>
      <c r="L26" s="2" t="s">
        <v>29</v>
      </c>
      <c r="M26" s="2" t="s">
        <v>28</v>
      </c>
      <c r="N26" s="2" t="s">
        <v>28</v>
      </c>
      <c r="O26" s="2" t="s">
        <v>28</v>
      </c>
      <c r="P26" s="2" t="s">
        <v>28</v>
      </c>
      <c r="Q26" s="2" t="s">
        <v>29</v>
      </c>
      <c r="R26" s="2" t="s">
        <v>29</v>
      </c>
      <c r="S26" s="2" t="s">
        <v>29</v>
      </c>
      <c r="T26" s="2" t="s">
        <v>28</v>
      </c>
    </row>
    <row r="27" spans="1:20" x14ac:dyDescent="0.3">
      <c r="A27" s="14" t="s">
        <v>18</v>
      </c>
      <c r="B27" s="13">
        <v>65548</v>
      </c>
      <c r="C27" s="13">
        <v>22291</v>
      </c>
      <c r="D27" s="13">
        <v>93904</v>
      </c>
      <c r="E27" s="13">
        <v>38670</v>
      </c>
      <c r="F27" s="13">
        <v>62235</v>
      </c>
      <c r="G27" s="13">
        <v>18547</v>
      </c>
      <c r="H27" s="13">
        <v>10448</v>
      </c>
      <c r="I27" s="13">
        <v>88185</v>
      </c>
      <c r="J27" s="13">
        <v>43624</v>
      </c>
      <c r="K27" s="13">
        <v>64927</v>
      </c>
      <c r="L27" s="13">
        <v>62049</v>
      </c>
      <c r="M27" s="13">
        <v>69713</v>
      </c>
      <c r="N27" s="13">
        <v>83254</v>
      </c>
      <c r="O27" s="13">
        <v>69714</v>
      </c>
      <c r="P27" s="13">
        <v>85361</v>
      </c>
      <c r="Q27" s="13">
        <v>69715</v>
      </c>
      <c r="R27" s="13">
        <v>70346</v>
      </c>
      <c r="S27" s="13">
        <v>69716</v>
      </c>
      <c r="T27" s="13">
        <v>13573</v>
      </c>
    </row>
  </sheetData>
  <autoFilter ref="A1:F20" xr:uid="{00000000-0009-0000-0000-000012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F11"/>
  <sheetViews>
    <sheetView workbookViewId="0">
      <selection activeCell="F15" sqref="F15"/>
    </sheetView>
  </sheetViews>
  <sheetFormatPr defaultRowHeight="14.4" x14ac:dyDescent="0.3"/>
  <cols>
    <col min="2" max="2" width="22.5546875" customWidth="1"/>
    <col min="3" max="3" width="12.109375" customWidth="1"/>
  </cols>
  <sheetData>
    <row r="2" spans="2:6" ht="21.9" customHeight="1" x14ac:dyDescent="0.3"/>
    <row r="3" spans="2:6" x14ac:dyDescent="0.3">
      <c r="B3" s="111" t="s">
        <v>187</v>
      </c>
      <c r="C3" s="111"/>
    </row>
    <row r="4" spans="2:6" x14ac:dyDescent="0.3">
      <c r="B4" t="s">
        <v>481</v>
      </c>
      <c r="C4" t="s">
        <v>482</v>
      </c>
      <c r="E4" t="s">
        <v>481</v>
      </c>
      <c r="F4" t="s">
        <v>390</v>
      </c>
    </row>
    <row r="5" spans="2:6" x14ac:dyDescent="0.3">
      <c r="B5" t="s">
        <v>22</v>
      </c>
      <c r="C5">
        <v>50</v>
      </c>
      <c r="E5" t="s">
        <v>22</v>
      </c>
      <c r="F5" t="s">
        <v>392</v>
      </c>
    </row>
    <row r="6" spans="2:6" x14ac:dyDescent="0.3">
      <c r="B6" t="s">
        <v>35</v>
      </c>
      <c r="C6">
        <v>70</v>
      </c>
      <c r="E6" t="s">
        <v>35</v>
      </c>
      <c r="F6" t="s">
        <v>393</v>
      </c>
    </row>
    <row r="7" spans="2:6" x14ac:dyDescent="0.3">
      <c r="B7" t="s">
        <v>172</v>
      </c>
      <c r="C7">
        <v>80</v>
      </c>
      <c r="E7" t="s">
        <v>172</v>
      </c>
      <c r="F7" t="s">
        <v>392</v>
      </c>
    </row>
    <row r="8" spans="2:6" x14ac:dyDescent="0.3">
      <c r="B8" t="s">
        <v>23</v>
      </c>
      <c r="C8">
        <v>40</v>
      </c>
      <c r="E8" t="s">
        <v>23</v>
      </c>
      <c r="F8" t="s">
        <v>393</v>
      </c>
    </row>
    <row r="9" spans="2:6" x14ac:dyDescent="0.3">
      <c r="B9" t="s">
        <v>181</v>
      </c>
      <c r="C9">
        <v>90</v>
      </c>
      <c r="E9" t="s">
        <v>181</v>
      </c>
      <c r="F9" t="s">
        <v>393</v>
      </c>
    </row>
    <row r="11" spans="2:6" x14ac:dyDescent="0.3">
      <c r="B11" t="s">
        <v>483</v>
      </c>
    </row>
  </sheetData>
  <mergeCells count="1">
    <mergeCell ref="B3:C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F20"/>
  <sheetViews>
    <sheetView showGridLines="0" zoomScaleNormal="100" workbookViewId="0">
      <selection activeCell="I20" sqref="I20"/>
    </sheetView>
  </sheetViews>
  <sheetFormatPr defaultRowHeight="14.4" x14ac:dyDescent="0.3"/>
  <cols>
    <col min="1" max="1" width="10.88671875" bestFit="1" customWidth="1"/>
    <col min="2" max="2" width="9.88671875" bestFit="1" customWidth="1"/>
    <col min="3" max="3" width="11" bestFit="1" customWidth="1"/>
    <col min="4" max="4" width="8.109375" bestFit="1" customWidth="1"/>
    <col min="5" max="5" width="11.88671875" bestFit="1" customWidth="1"/>
    <col min="6" max="6" width="9.88671875" bestFit="1" customWidth="1"/>
    <col min="7" max="7" width="3.5546875" customWidth="1"/>
  </cols>
  <sheetData>
    <row r="1" spans="1:6" s="4" customFormat="1" ht="13.8" x14ac:dyDescent="0.3">
      <c r="A1" s="14" t="s">
        <v>32</v>
      </c>
      <c r="B1" s="14" t="s">
        <v>0</v>
      </c>
      <c r="C1" s="14" t="s">
        <v>12</v>
      </c>
      <c r="D1" s="14" t="s">
        <v>16</v>
      </c>
      <c r="E1" s="14" t="s">
        <v>17</v>
      </c>
      <c r="F1" s="14" t="s">
        <v>18</v>
      </c>
    </row>
    <row r="2" spans="1:6" x14ac:dyDescent="0.3">
      <c r="A2" s="7">
        <v>18</v>
      </c>
      <c r="B2" s="2" t="str">
        <f>IFERROR(VLOOKUP(A2,'Lookup Data'!$A$2:$F$20,2,0),"NWJN")</f>
        <v>Kris</v>
      </c>
      <c r="C2" s="2" t="str">
        <f>IFERROR(VLOOKUP(A2,'Lookup Data'!$A$1:$F$20,4,0),"NWJN")</f>
        <v>M</v>
      </c>
      <c r="D2" s="2">
        <f>VLOOKUP(A2,'Lookup Data'!$A$2:$F$20,3,0)</f>
        <v>44</v>
      </c>
      <c r="E2" s="2" t="str">
        <f>VLOOKUP(A2,'Lookup Data'!$A$2:$F$20,5,0)</f>
        <v>CHN</v>
      </c>
      <c r="F2" s="13">
        <f>VLOOKUP(A2,'Lookup Data'!$A$2:$F$20,6,0)</f>
        <v>69716</v>
      </c>
    </row>
    <row r="3" spans="1:6" x14ac:dyDescent="0.3">
      <c r="A3" s="7">
        <v>15</v>
      </c>
      <c r="B3" s="2" t="str">
        <f>IFERROR(VLOOKUP(A3,'Lookup Data'!$A$2:$F$20,2,0),"NWJN")</f>
        <v>Tia</v>
      </c>
      <c r="C3" s="2" t="str">
        <f>IFERROR(VLOOKUP(A3,'Lookup Data'!$A$1:$F$20,4,0),"NWJN")</f>
        <v>F</v>
      </c>
      <c r="D3" s="2">
        <f>VLOOKUP(A3,'Lookup Data'!$A$2:$F$20,3,0)</f>
        <v>36</v>
      </c>
      <c r="E3" s="2" t="str">
        <f>VLOOKUP(A3,'Lookup Data'!$A$2:$F$20,5,0)</f>
        <v>BLR</v>
      </c>
      <c r="F3" s="13">
        <f>VLOOKUP(A3,'Lookup Data'!$A$2:$F$20,6,0)</f>
        <v>85361</v>
      </c>
    </row>
    <row r="4" spans="1:6" x14ac:dyDescent="0.3">
      <c r="A4" s="7">
        <v>13</v>
      </c>
      <c r="B4" s="2" t="str">
        <f>IFERROR(VLOOKUP(A4,'Lookup Data'!$A$2:$F$20,2,0),"NWJN")</f>
        <v>Ali</v>
      </c>
      <c r="C4" s="2" t="str">
        <f>IFERROR(VLOOKUP(A4,'Lookup Data'!$A$1:$F$20,4,0),"NWJN")</f>
        <v>M</v>
      </c>
      <c r="D4" s="2">
        <f>VLOOKUP(A4,'Lookup Data'!$A$2:$F$20,3,0)</f>
        <v>37</v>
      </c>
      <c r="E4" s="2" t="str">
        <f>VLOOKUP(A4,'Lookup Data'!$A$2:$F$20,5,0)</f>
        <v>BLR</v>
      </c>
      <c r="F4" s="13">
        <f>VLOOKUP(A4,'Lookup Data'!$A$2:$F$20,6,0)</f>
        <v>83254</v>
      </c>
    </row>
    <row r="5" spans="1:6" x14ac:dyDescent="0.3">
      <c r="A5" s="7">
        <v>10</v>
      </c>
      <c r="B5" s="2" t="str">
        <f>IFERROR(VLOOKUP(A5,'Lookup Data'!$A$2:$F$20,2,0),"NWJN")</f>
        <v>Ram</v>
      </c>
      <c r="C5" s="2" t="str">
        <f>IFERROR(VLOOKUP(A5,'Lookup Data'!$A$1:$F$20,4,0),"NWJN")</f>
        <v>M</v>
      </c>
      <c r="D5" s="2">
        <f>VLOOKUP(A5,'Lookup Data'!$A$2:$F$20,3,0)</f>
        <v>42</v>
      </c>
      <c r="E5" s="2" t="str">
        <f>VLOOKUP(A5,'Lookup Data'!$A$2:$F$20,5,0)</f>
        <v>BLR</v>
      </c>
      <c r="F5" s="13">
        <f>VLOOKUP(A5,'Lookup Data'!$A$2:$F$20,6,0)</f>
        <v>64927</v>
      </c>
    </row>
    <row r="6" spans="1:6" x14ac:dyDescent="0.3">
      <c r="A6" s="7">
        <v>9</v>
      </c>
      <c r="B6" s="2" t="str">
        <f>IFERROR(VLOOKUP(A6,'Lookup Data'!$A$2:$F$20,2,0),"NWJN")</f>
        <v>Liza</v>
      </c>
      <c r="C6" s="2" t="str">
        <f>IFERROR(VLOOKUP(A6,'Lookup Data'!$A$1:$F$20,4,0),"NWJN")</f>
        <v>F</v>
      </c>
      <c r="D6" s="2">
        <f>VLOOKUP(A6,'Lookup Data'!$A$2:$F$20,3,0)</f>
        <v>27</v>
      </c>
      <c r="E6" s="2" t="str">
        <f>VLOOKUP(A6,'Lookup Data'!$A$2:$F$20,5,0)</f>
        <v>BLR</v>
      </c>
      <c r="F6" s="13">
        <f>VLOOKUP(A6,'Lookup Data'!$A$2:$F$20,6,0)</f>
        <v>43624</v>
      </c>
    </row>
    <row r="7" spans="1:6" x14ac:dyDescent="0.3">
      <c r="A7" s="7">
        <v>11</v>
      </c>
      <c r="B7" s="2" t="str">
        <f>IFERROR(VLOOKUP(A7,'Lookup Data'!$A$2:$F$20,2,0),"NWJN")</f>
        <v>Doug</v>
      </c>
      <c r="C7" s="2" t="str">
        <f>IFERROR(VLOOKUP(A7,'Lookup Data'!$A$1:$F$20,4,0),"NWJN")</f>
        <v>M</v>
      </c>
      <c r="D7" s="2">
        <f>VLOOKUP(A7,'Lookup Data'!$A$2:$F$20,3,0)</f>
        <v>30</v>
      </c>
      <c r="E7" s="2" t="str">
        <f>VLOOKUP(A7,'Lookup Data'!$A$2:$F$20,5,0)</f>
        <v>CHN</v>
      </c>
      <c r="F7" s="13">
        <f>VLOOKUP(A7,'Lookup Data'!$A$2:$F$20,6,0)</f>
        <v>62049</v>
      </c>
    </row>
    <row r="8" spans="1:6" x14ac:dyDescent="0.3">
      <c r="A8" s="7">
        <v>8</v>
      </c>
      <c r="B8" s="2">
        <f>IFERROR(VLOOKUP(A8,'Lookup Data'!$A$2:$F$20,2,0),"NWJN")</f>
        <v>0</v>
      </c>
      <c r="C8" s="2" t="str">
        <f>IFERROR(VLOOKUP(A8,'Lookup Data'!$A$1:$F$20,4,0),"NWJN")</f>
        <v>M</v>
      </c>
      <c r="D8" s="2">
        <f>VLOOKUP(A8,'Lookup Data'!$A$2:$F$20,3,0)</f>
        <v>30</v>
      </c>
      <c r="E8" s="2" t="str">
        <f>VLOOKUP(A8,'Lookup Data'!$A$2:$F$20,5,0)</f>
        <v>BLR</v>
      </c>
      <c r="F8" s="13">
        <f>VLOOKUP(A8,'Lookup Data'!$A$2:$F$20,6,0)</f>
        <v>88185</v>
      </c>
    </row>
    <row r="9" spans="1:6" x14ac:dyDescent="0.3">
      <c r="A9" s="7">
        <v>2</v>
      </c>
      <c r="B9" s="2" t="str">
        <f>IFERROR(VLOOKUP(A9,'Lookup Data'!$A$2:$F$20,2,0),"NWJN")</f>
        <v>Rita</v>
      </c>
      <c r="C9" s="2" t="str">
        <f>IFERROR(VLOOKUP(A9,'Lookup Data'!$A$1:$F$20,4,0),"NWJN")</f>
        <v>F</v>
      </c>
      <c r="D9" s="2">
        <f>VLOOKUP(A9,'Lookup Data'!$A$2:$F$20,3,0)</f>
        <v>24</v>
      </c>
      <c r="E9" s="2" t="str">
        <f>VLOOKUP(A9,'Lookup Data'!$A$2:$F$20,5,0)</f>
        <v>CHN</v>
      </c>
      <c r="F9" s="13">
        <f>VLOOKUP(A9,'Lookup Data'!$A$2:$F$20,6,0)</f>
        <v>22291</v>
      </c>
    </row>
    <row r="10" spans="1:6" x14ac:dyDescent="0.3">
      <c r="A10" s="7">
        <v>6</v>
      </c>
      <c r="B10" s="2" t="str">
        <f>IFERROR(VLOOKUP(A10,'Lookup Data'!$A$2:$F$20,2,0),"NWJN")</f>
        <v>Jim</v>
      </c>
      <c r="C10" s="2" t="str">
        <f>IFERROR(VLOOKUP(A10,'Lookup Data'!$A$1:$F$20,4,0),"NWJN")</f>
        <v>M</v>
      </c>
      <c r="D10" s="2">
        <f>VLOOKUP(A10,'Lookup Data'!$A$2:$F$20,3,0)</f>
        <v>44</v>
      </c>
      <c r="E10" s="2" t="str">
        <f>VLOOKUP(A10,'Lookup Data'!$A$2:$F$20,5,0)</f>
        <v>BLR</v>
      </c>
      <c r="F10" s="13">
        <f>VLOOKUP(A10,'Lookup Data'!$A$2:$F$20,6,0)</f>
        <v>18547</v>
      </c>
    </row>
    <row r="11" spans="1:6" x14ac:dyDescent="0.3">
      <c r="A11" s="7">
        <v>14</v>
      </c>
      <c r="B11" s="2" t="str">
        <f>IFERROR(VLOOKUP(A11,'Lookup Data'!$A$2:$F$20,2,0),"NWJN")</f>
        <v>Ria</v>
      </c>
      <c r="C11" s="2" t="str">
        <f>IFERROR(VLOOKUP(A11,'Lookup Data'!$A$1:$F$20,4,0),"NWJN")</f>
        <v>F</v>
      </c>
      <c r="D11" s="2">
        <f>VLOOKUP(A11,'Lookup Data'!$A$2:$F$20,3,0)</f>
        <v>24</v>
      </c>
      <c r="E11" s="2" t="str">
        <f>VLOOKUP(A11,'Lookup Data'!$A$2:$F$20,5,0)</f>
        <v>BLR</v>
      </c>
      <c r="F11" s="13">
        <f>VLOOKUP(A11,'Lookup Data'!$A$2:$F$20,6,0)</f>
        <v>69714</v>
      </c>
    </row>
    <row r="12" spans="1:6" x14ac:dyDescent="0.3">
      <c r="A12" s="7">
        <v>17</v>
      </c>
      <c r="B12" s="2">
        <f>IFERROR(VLOOKUP(A12,'Lookup Data'!$A$2:$F$20,2,0),"NWJN")</f>
        <v>0</v>
      </c>
      <c r="C12" s="2" t="str">
        <f>IFERROR(VLOOKUP(A12,'Lookup Data'!$A$1:$F$20,4,0),"NWJN")</f>
        <v>M</v>
      </c>
      <c r="D12" s="2">
        <f>VLOOKUP(A12,'Lookup Data'!$A$2:$F$20,3,0)</f>
        <v>20</v>
      </c>
      <c r="E12" s="2" t="str">
        <f>VLOOKUP(A12,'Lookup Data'!$A$2:$F$20,5,0)</f>
        <v>CHN</v>
      </c>
      <c r="F12" s="13">
        <f>VLOOKUP(A12,'Lookup Data'!$A$2:$F$20,6,0)</f>
        <v>70346</v>
      </c>
    </row>
    <row r="13" spans="1:6" x14ac:dyDescent="0.3">
      <c r="A13" s="7">
        <v>5</v>
      </c>
      <c r="B13" s="2" t="str">
        <f>IFERROR(VLOOKUP(A13,'Lookup Data'!$A$2:$F$20,2,0),"NWJN")</f>
        <v>Suba</v>
      </c>
      <c r="C13" s="2" t="str">
        <f>IFERROR(VLOOKUP(A13,'Lookup Data'!$A$1:$F$20,4,0),"NWJN")</f>
        <v>F</v>
      </c>
      <c r="D13" s="2">
        <f>VLOOKUP(A13,'Lookup Data'!$A$2:$F$20,3,0)</f>
        <v>20</v>
      </c>
      <c r="E13" s="2" t="str">
        <f>VLOOKUP(A13,'Lookup Data'!$A$2:$F$20,5,0)</f>
        <v>BLR</v>
      </c>
      <c r="F13" s="13">
        <f>VLOOKUP(A13,'Lookup Data'!$A$2:$F$20,6,0)</f>
        <v>62235</v>
      </c>
    </row>
    <row r="14" spans="1:6" x14ac:dyDescent="0.3">
      <c r="A14" s="7">
        <v>1</v>
      </c>
      <c r="B14" s="2" t="str">
        <f>IFERROR(VLOOKUP(A14,'Lookup Data'!$A$2:$F$20,2,0),"NWJN")</f>
        <v>Raj</v>
      </c>
      <c r="C14" s="2" t="str">
        <f>IFERROR(VLOOKUP(A14,'Lookup Data'!$A$1:$F$20,4,0),"NWJN")</f>
        <v>M</v>
      </c>
      <c r="D14" s="2">
        <f>VLOOKUP(A14,'Lookup Data'!$A$2:$F$20,3,0)</f>
        <v>37</v>
      </c>
      <c r="E14" s="2" t="str">
        <f>VLOOKUP(A14,'Lookup Data'!$A$2:$F$20,5,0)</f>
        <v>BLR</v>
      </c>
      <c r="F14" s="13">
        <f>VLOOKUP(A14,'Lookup Data'!$A$2:$F$20,6,0)</f>
        <v>65548</v>
      </c>
    </row>
    <row r="15" spans="1:6" x14ac:dyDescent="0.3">
      <c r="A15" s="7">
        <v>12</v>
      </c>
      <c r="B15" s="2" t="str">
        <f>IFERROR(VLOOKUP(A15,'Lookup Data'!$A$2:$F$20,2,0),"NWJN")</f>
        <v>Ram</v>
      </c>
      <c r="C15" s="2" t="str">
        <f>IFERROR(VLOOKUP(A15,'Lookup Data'!$A$1:$F$20,4,0),"NWJN")</f>
        <v>M</v>
      </c>
      <c r="D15" s="2">
        <f>VLOOKUP(A15,'Lookup Data'!$A$2:$F$20,3,0)</f>
        <v>27</v>
      </c>
      <c r="E15" s="2" t="str">
        <f>VLOOKUP(A15,'Lookup Data'!$A$2:$F$20,5,0)</f>
        <v>BLR</v>
      </c>
      <c r="F15" s="13">
        <f>VLOOKUP(A15,'Lookup Data'!$A$2:$F$20,6,0)</f>
        <v>69713</v>
      </c>
    </row>
    <row r="16" spans="1:6" x14ac:dyDescent="0.3">
      <c r="A16" s="7">
        <v>20</v>
      </c>
      <c r="B16" s="2" t="str">
        <f>IFERROR(VLOOKUP(A16,'Lookup Data'!$A$2:$F$20,2,0),"NWJN")</f>
        <v>NWJN</v>
      </c>
      <c r="C16" s="2" t="str">
        <f>IFERROR(VLOOKUP(A16,'Lookup Data'!$A$1:$F$20,4,0),"NWJN")</f>
        <v>NWJN</v>
      </c>
      <c r="D16" s="2" t="e">
        <f>VLOOKUP(A16,'Lookup Data'!$A$2:$F$20,3,0)</f>
        <v>#N/A</v>
      </c>
      <c r="E16" s="2" t="e">
        <f>VLOOKUP(A16,'Lookup Data'!$A$2:$F$20,5,0)</f>
        <v>#N/A</v>
      </c>
      <c r="F16" s="13" t="e">
        <f>VLOOKUP(A16,'Lookup Data'!$A$2:$F$20,6,0)</f>
        <v>#N/A</v>
      </c>
    </row>
    <row r="17" spans="1:6" x14ac:dyDescent="0.3">
      <c r="A17" s="7">
        <v>25</v>
      </c>
      <c r="B17" s="2" t="str">
        <f>IFERROR(VLOOKUP(A17,'Lookup Data'!$A$2:$F$20,2,0),"NWJN")</f>
        <v>NWJN</v>
      </c>
      <c r="C17" s="2" t="str">
        <f>IFERROR(VLOOKUP(A17,'Lookup Data'!$A$1:$F$20,4,0),"NWJN")</f>
        <v>NWJN</v>
      </c>
      <c r="D17" s="2" t="e">
        <f>VLOOKUP(A17,'Lookup Data'!$A$2:$F$20,3,0)</f>
        <v>#N/A</v>
      </c>
      <c r="E17" s="2" t="e">
        <f>VLOOKUP(A17,'Lookup Data'!$A$2:$F$20,5,0)</f>
        <v>#N/A</v>
      </c>
      <c r="F17" s="13" t="e">
        <f>VLOOKUP(A17,'Lookup Data'!$A$2:$F$20,6,0)</f>
        <v>#N/A</v>
      </c>
    </row>
    <row r="18" spans="1:6" x14ac:dyDescent="0.3">
      <c r="A18" s="7"/>
      <c r="B18" s="2" t="str">
        <f>IFERROR(VLOOKUP(A18,'Lookup Data'!$A$2:$F$20,2,0),"NWJN")</f>
        <v>NWJN</v>
      </c>
      <c r="C18" s="2" t="str">
        <f>IFERROR(VLOOKUP(A18,'Lookup Data'!$A$1:$F$20,4,0),"NWJN")</f>
        <v>NWJN</v>
      </c>
      <c r="D18" s="2" t="e">
        <f>VLOOKUP(A18,'Lookup Data'!$A$2:$F$20,3,0)</f>
        <v>#N/A</v>
      </c>
      <c r="E18" s="2" t="e">
        <f>VLOOKUP(A18,'Lookup Data'!$A$2:$F$20,5,0)</f>
        <v>#N/A</v>
      </c>
      <c r="F18" s="13" t="e">
        <f>VLOOKUP(A18,'Lookup Data'!$A$2:$F$20,6,0)</f>
        <v>#N/A</v>
      </c>
    </row>
    <row r="19" spans="1:6" x14ac:dyDescent="0.3">
      <c r="A19" s="7"/>
      <c r="B19" s="2" t="str">
        <f>IFERROR(VLOOKUP(A19,'Lookup Data'!$A$2:$F$20,2,0),"NWJN")</f>
        <v>NWJN</v>
      </c>
      <c r="C19" s="2" t="str">
        <f>IFERROR(VLOOKUP(A19,'Lookup Data'!$A$1:$F$20,4,0),"NWJN")</f>
        <v>NWJN</v>
      </c>
      <c r="D19" s="2" t="e">
        <f>VLOOKUP(A19,'Lookup Data'!$A$2:$F$20,3,0)</f>
        <v>#N/A</v>
      </c>
      <c r="E19" s="2" t="e">
        <f>VLOOKUP(A19,'Lookup Data'!$A$2:$F$20,5,0)</f>
        <v>#N/A</v>
      </c>
      <c r="F19" s="13" t="e">
        <f>VLOOKUP(A19,'Lookup Data'!$A$2:$F$20,6,0)</f>
        <v>#N/A</v>
      </c>
    </row>
    <row r="20" spans="1:6" x14ac:dyDescent="0.3">
      <c r="A20" s="7"/>
      <c r="B20" s="2" t="str">
        <f>IFERROR(VLOOKUP(A20,'Lookup Data'!$A$2:$F$20,2,0),"NWJN")</f>
        <v>NWJN</v>
      </c>
      <c r="C20" s="2" t="str">
        <f>IFERROR(VLOOKUP(A20,'Lookup Data'!$A$1:$F$20,4,0),"NWJN")</f>
        <v>NWJN</v>
      </c>
      <c r="D20" s="2" t="e">
        <f>VLOOKUP(A20,'Lookup Data'!$A$2:$F$20,3,0)</f>
        <v>#N/A</v>
      </c>
      <c r="E20" s="2" t="e">
        <f>VLOOKUP(A20,'Lookup Data'!$A$2:$F$20,5,0)</f>
        <v>#N/A</v>
      </c>
      <c r="F20" s="13" t="e">
        <f>VLOOKUP(A20,'Lookup Data'!$A$2:$F$20,6,0)</f>
        <v>#N/A</v>
      </c>
    </row>
  </sheetData>
  <autoFilter ref="A1:F20" xr:uid="{00000000-0009-0000-0000-000013000000}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R6"/>
  <sheetViews>
    <sheetView showGridLines="0" zoomScaleNormal="100" workbookViewId="0">
      <selection activeCell="M14" sqref="M14"/>
    </sheetView>
  </sheetViews>
  <sheetFormatPr defaultRowHeight="14.4" x14ac:dyDescent="0.3"/>
  <cols>
    <col min="1" max="1" width="7.44140625" customWidth="1"/>
    <col min="3" max="4" width="7.109375" bestFit="1" customWidth="1"/>
    <col min="5" max="5" width="7.33203125" bestFit="1" customWidth="1"/>
    <col min="6" max="6" width="7.109375" bestFit="1" customWidth="1"/>
    <col min="7" max="7" width="3.5546875" customWidth="1"/>
  </cols>
  <sheetData>
    <row r="1" spans="1:18" x14ac:dyDescent="0.3">
      <c r="A1" s="14" t="s">
        <v>32</v>
      </c>
      <c r="B1" s="7">
        <v>18</v>
      </c>
      <c r="C1" s="7">
        <v>15</v>
      </c>
      <c r="D1" s="7">
        <v>13</v>
      </c>
      <c r="E1" s="7">
        <v>10</v>
      </c>
      <c r="F1" s="7">
        <v>9</v>
      </c>
      <c r="G1" s="7">
        <v>11</v>
      </c>
      <c r="H1" s="7">
        <v>8</v>
      </c>
      <c r="I1" s="7">
        <v>2</v>
      </c>
      <c r="J1" s="7">
        <v>6</v>
      </c>
      <c r="K1" s="7">
        <v>14</v>
      </c>
      <c r="L1" s="7">
        <v>17</v>
      </c>
      <c r="M1" s="7">
        <v>5</v>
      </c>
      <c r="N1" s="7">
        <v>1</v>
      </c>
      <c r="O1" s="7">
        <v>12</v>
      </c>
      <c r="P1" s="7">
        <v>20</v>
      </c>
      <c r="Q1" s="7">
        <v>25</v>
      </c>
    </row>
    <row r="2" spans="1:18" x14ac:dyDescent="0.3">
      <c r="A2" s="14" t="s">
        <v>0</v>
      </c>
      <c r="B2" s="2" t="str">
        <f>IFERROR(HLOOKUP(B1,'Lookup Data'!$B$22:$T$27,2,0),"NWJN")</f>
        <v>Kris</v>
      </c>
      <c r="C2" s="2" t="str">
        <f>IFERROR(HLOOKUP(C1,'Lookup Data'!$B$22:$T$27,2,0),"NWJN")</f>
        <v>Tia</v>
      </c>
      <c r="D2" s="2" t="str">
        <f>IFERROR(HLOOKUP(D1,'Lookup Data'!$B$22:$T$27,2,0),"NWJN")</f>
        <v>Ali</v>
      </c>
      <c r="E2" s="2" t="str">
        <f>IFERROR(HLOOKUP(E1,'Lookup Data'!$B$22:$T$27,2,0),"NWJN")</f>
        <v>Ram</v>
      </c>
      <c r="F2" s="2" t="str">
        <f>IFERROR(HLOOKUP(F1,'Lookup Data'!$B$22:$T$27,2,0),"NWJN")</f>
        <v>Liza</v>
      </c>
      <c r="G2" s="2" t="str">
        <f>IFERROR(HLOOKUP(G1,'Lookup Data'!$B$22:$T$27,2,0),"NWJN")</f>
        <v>Doug</v>
      </c>
      <c r="H2" s="2">
        <f>IFERROR(HLOOKUP(H1,'Lookup Data'!$B$22:$T$27,2,0),"NWJN")</f>
        <v>0</v>
      </c>
      <c r="I2" s="2" t="str">
        <f>IFERROR(HLOOKUP(I1,'Lookup Data'!$B$22:$T$27,2,0),"NWJN")</f>
        <v>Rita</v>
      </c>
      <c r="J2" s="2" t="str">
        <f>IFERROR(HLOOKUP(J1,'Lookup Data'!$B$22:$T$27,2,0),"NWJN")</f>
        <v>Jim</v>
      </c>
      <c r="K2" s="2" t="str">
        <f>IFERROR(HLOOKUP(K1,'Lookup Data'!$B$22:$T$27,2,0),"NWJN")</f>
        <v>Ria</v>
      </c>
      <c r="L2" s="2">
        <f>IFERROR(HLOOKUP(L1,'Lookup Data'!$B$22:$T$27,2,0),"NWJN")</f>
        <v>0</v>
      </c>
      <c r="M2" s="2" t="str">
        <f>IFERROR(HLOOKUP(M1,'Lookup Data'!$B$22:$T$27,2,0),"NWJN")</f>
        <v>Suba</v>
      </c>
      <c r="N2" s="2" t="str">
        <f>IFERROR(HLOOKUP(N1,'Lookup Data'!$B$22:$T$27,2,0),"NWJN")</f>
        <v>Raj</v>
      </c>
      <c r="O2" s="2" t="str">
        <f>IFERROR(HLOOKUP(O1,'Lookup Data'!$B$22:$T$27,2,0),"NWJN")</f>
        <v>Ram</v>
      </c>
      <c r="P2" s="2" t="str">
        <f>IFERROR(HLOOKUP(P1,'Lookup Data'!$B$22:$T$27,2,0),"NWJN")</f>
        <v>NWJN</v>
      </c>
      <c r="Q2" s="2" t="str">
        <f>IFERROR(HLOOKUP(Q1,'Lookup Data'!$B$22:$T$27,2,0),"NWJN")</f>
        <v>NWJN</v>
      </c>
    </row>
    <row r="3" spans="1:18" x14ac:dyDescent="0.3">
      <c r="A3" s="14" t="s">
        <v>12</v>
      </c>
      <c r="B3" s="2" t="str">
        <f>IFERROR(HLOOKUP(B1,'Lookup Data'!$A$22:$T$27,4,0),"NWJN")</f>
        <v>M</v>
      </c>
      <c r="C3" s="2" t="str">
        <f>IFERROR(HLOOKUP(C1,'Lookup Data'!$A$22:$T$27,4,0),"NWJN")</f>
        <v>F</v>
      </c>
      <c r="D3" s="2" t="str">
        <f>IFERROR(HLOOKUP(D1,'Lookup Data'!$A$22:$T$27,4,0),"NWJN")</f>
        <v>M</v>
      </c>
      <c r="E3" s="2" t="str">
        <f>IFERROR(HLOOKUP(E1,'Lookup Data'!$A$22:$T$27,4,0),"NWJN")</f>
        <v>M</v>
      </c>
      <c r="F3" s="2" t="str">
        <f>IFERROR(HLOOKUP(F1,'Lookup Data'!$A$22:$T$27,4,0),"NWJN")</f>
        <v>F</v>
      </c>
      <c r="G3" s="2" t="str">
        <f>IFERROR(HLOOKUP(G1,'Lookup Data'!$A$22:$T$27,4,0),"NWJN")</f>
        <v>M</v>
      </c>
      <c r="H3" s="2" t="str">
        <f>IFERROR(HLOOKUP(H1,'Lookup Data'!$A$22:$T$27,4,0),"NWJN")</f>
        <v>M</v>
      </c>
      <c r="I3" s="2" t="str">
        <f>IFERROR(HLOOKUP(I1,'Lookup Data'!$A$22:$T$27,4,0),"NWJN")</f>
        <v>F</v>
      </c>
      <c r="J3" s="2" t="str">
        <f>IFERROR(HLOOKUP(J1,'Lookup Data'!$A$22:$T$27,4,0),"NWJN")</f>
        <v>M</v>
      </c>
      <c r="K3" s="2" t="str">
        <f>IFERROR(HLOOKUP(K1,'Lookup Data'!$A$22:$T$27,4,0),"NWJN")</f>
        <v>F</v>
      </c>
      <c r="L3" s="2" t="str">
        <f>IFERROR(HLOOKUP(L1,'Lookup Data'!$A$22:$T$27,4,0),"NWJN")</f>
        <v>M</v>
      </c>
      <c r="M3" s="2" t="str">
        <f>IFERROR(HLOOKUP(M1,'Lookup Data'!$A$22:$T$27,4,0),"NWJN")</f>
        <v>F</v>
      </c>
      <c r="N3" s="2" t="str">
        <f>IFERROR(HLOOKUP(N1,'Lookup Data'!$A$22:$T$27,4,0),"NWJN")</f>
        <v>M</v>
      </c>
      <c r="O3" s="2" t="str">
        <f>IFERROR(HLOOKUP(O1,'Lookup Data'!$A$22:$T$27,4,0),"NWJN")</f>
        <v>M</v>
      </c>
      <c r="P3" s="2" t="str">
        <f>IFERROR(HLOOKUP(P1,'Lookup Data'!$A$22:$T$27,4,0),"NWJN")</f>
        <v>NWJN</v>
      </c>
      <c r="Q3" s="2" t="str">
        <f>IFERROR(HLOOKUP(Q1,'Lookup Data'!$A$22:$T$27,4,0),"NWJN")</f>
        <v>NWJN</v>
      </c>
    </row>
    <row r="4" spans="1:18" x14ac:dyDescent="0.3">
      <c r="A4" s="14" t="s">
        <v>16</v>
      </c>
      <c r="B4" s="2">
        <f>HLOOKUP(B1,'Lookup Data'!A22:T27,3,0)</f>
        <v>44</v>
      </c>
      <c r="C4" s="2">
        <f>HLOOKUP(C1,'Lookup Data'!$B$22:$T$27,3,0)</f>
        <v>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ht="27.6" x14ac:dyDescent="0.3">
      <c r="A5" s="14" t="s">
        <v>17</v>
      </c>
      <c r="B5" s="2" t="str">
        <f>HLOOKUP(B1,'Lookup Data'!A22:$T$27,5,0)</f>
        <v>CHN</v>
      </c>
      <c r="C5" s="2" t="str">
        <f>HLOOKUP(C1,'Lookup Data'!$B$22:$T$27,5,0)</f>
        <v>BLR</v>
      </c>
      <c r="D5" s="2" t="str">
        <f>HLOOKUP(D1,'Lookup Data'!$B$22:$T$27,5,0)</f>
        <v>BLR</v>
      </c>
      <c r="E5" s="2" t="str">
        <f>HLOOKUP(E1,'Lookup Data'!$B$22:$T$27,5,0)</f>
        <v>BLR</v>
      </c>
      <c r="F5" s="2" t="str">
        <f>HLOOKUP(F1,'Lookup Data'!$B$22:$T$27,5,0)</f>
        <v>BLR</v>
      </c>
      <c r="G5" s="2" t="str">
        <f>HLOOKUP(G1,'Lookup Data'!$B$22:$T$27,5,0)</f>
        <v>CHN</v>
      </c>
      <c r="H5" s="2" t="str">
        <f>HLOOKUP(H1,'Lookup Data'!$B$22:$T$27,5,0)</f>
        <v>BLR</v>
      </c>
      <c r="I5" s="2" t="str">
        <f>HLOOKUP(I1,'Lookup Data'!$B$22:$T$27,5,0)</f>
        <v>CHN</v>
      </c>
      <c r="J5" s="2" t="str">
        <f>HLOOKUP(J1,'Lookup Data'!$B$22:$T$27,5,0)</f>
        <v>BLR</v>
      </c>
      <c r="K5" s="2" t="str">
        <f>HLOOKUP(K1,'Lookup Data'!$B$22:$T$27,5,0)</f>
        <v>BLR</v>
      </c>
      <c r="L5" s="2" t="str">
        <f>HLOOKUP(L1,'Lookup Data'!$B$22:$T$27,5,0)</f>
        <v>CHN</v>
      </c>
      <c r="M5" s="2" t="str">
        <f>HLOOKUP(M1,'Lookup Data'!$B$22:$T$27,5,0)</f>
        <v>BLR</v>
      </c>
      <c r="N5" s="2" t="str">
        <f>HLOOKUP(N1,'Lookup Data'!$B$22:$T$27,5,0)</f>
        <v>BLR</v>
      </c>
      <c r="O5" s="2" t="str">
        <f>HLOOKUP(O1,'Lookup Data'!$B$22:$T$27,5,0)</f>
        <v>BLR</v>
      </c>
      <c r="P5" s="2" t="e">
        <f>HLOOKUP(P1,'Lookup Data'!$B$22:$T$27,5,0)</f>
        <v>#N/A</v>
      </c>
      <c r="Q5" s="2" t="e">
        <f>HLOOKUP(Q1,'Lookup Data'!$B$22:$T$27,5,0)</f>
        <v>#N/A</v>
      </c>
    </row>
    <row r="6" spans="1:18" x14ac:dyDescent="0.3">
      <c r="A6" s="14" t="s">
        <v>18</v>
      </c>
      <c r="B6" s="13">
        <f>HLOOKUP(B1,'Lookup Data'!$A$22:$T$27,6,0)</f>
        <v>69716</v>
      </c>
      <c r="C6" s="13">
        <f>HLOOKUP(C1,'Lookup Data'!$A$22:$T$27,6,0)</f>
        <v>85361</v>
      </c>
      <c r="D6" s="13">
        <f>HLOOKUP(D1,'Lookup Data'!$A$22:$T$27,6,0)</f>
        <v>83254</v>
      </c>
      <c r="E6" s="13">
        <f>HLOOKUP(E1,'Lookup Data'!$A$22:$T$27,6,0)</f>
        <v>64927</v>
      </c>
      <c r="F6" s="13">
        <f>HLOOKUP(F1,'Lookup Data'!$A$22:$T$27,6,0)</f>
        <v>43624</v>
      </c>
      <c r="G6" s="13">
        <f>HLOOKUP(G1,'Lookup Data'!$A$22:$T$27,6,0)</f>
        <v>62049</v>
      </c>
      <c r="H6" s="13">
        <f>HLOOKUP(H1,'Lookup Data'!$A$22:$T$27,6,0)</f>
        <v>88185</v>
      </c>
      <c r="I6" s="13">
        <f>HLOOKUP(I1,'Lookup Data'!$A$22:$T$27,6,0)</f>
        <v>22291</v>
      </c>
      <c r="J6" s="13">
        <f>HLOOKUP(J1,'Lookup Data'!$A$22:$T$27,6,0)</f>
        <v>18547</v>
      </c>
      <c r="K6" s="13">
        <f>HLOOKUP(K1,'Lookup Data'!$A$22:$T$27,6,0)</f>
        <v>69714</v>
      </c>
      <c r="L6" s="13">
        <f>HLOOKUP(L1,'Lookup Data'!$A$22:$T$27,6,0)</f>
        <v>70346</v>
      </c>
      <c r="M6" s="13">
        <f>HLOOKUP(M1,'Lookup Data'!$A$22:$T$27,6,0)</f>
        <v>62235</v>
      </c>
      <c r="N6" s="13">
        <f>HLOOKUP(N1,'Lookup Data'!$A$22:$T$27,6,0)</f>
        <v>65548</v>
      </c>
      <c r="O6" s="13">
        <f>HLOOKUP(O1,'Lookup Data'!$A$22:$T$27,6,0)</f>
        <v>69713</v>
      </c>
      <c r="P6" s="13" t="e">
        <f>HLOOKUP(P1,'Lookup Data'!$A$22:$T$27,6,0)</f>
        <v>#N/A</v>
      </c>
      <c r="Q6" s="13" t="e">
        <f>HLOOKUP(Q1,'Lookup Data'!$A$22:$T$27,6,0)</f>
        <v>#N/A</v>
      </c>
      <c r="R6" s="13"/>
    </row>
  </sheetData>
  <pageMargins left="0.7" right="0.7" top="0.75" bottom="0.75" header="0.3" footer="0.3"/>
  <ignoredErrors>
    <ignoredError sqref="P5" evalError="1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20"/>
  <sheetViews>
    <sheetView showGridLines="0" zoomScaleNormal="100" workbookViewId="0">
      <selection activeCell="N22" sqref="N22"/>
    </sheetView>
  </sheetViews>
  <sheetFormatPr defaultRowHeight="14.4" x14ac:dyDescent="0.3"/>
  <cols>
    <col min="1" max="1" width="7.44140625" customWidth="1"/>
    <col min="3" max="4" width="7.109375" bestFit="1" customWidth="1"/>
    <col min="5" max="6" width="7.33203125" bestFit="1" customWidth="1"/>
    <col min="7" max="7" width="3.5546875" customWidth="1"/>
  </cols>
  <sheetData>
    <row r="1" spans="1:10" s="4" customFormat="1" ht="27.6" x14ac:dyDescent="0.3">
      <c r="A1" s="14" t="s">
        <v>32</v>
      </c>
      <c r="B1" s="14" t="s">
        <v>0</v>
      </c>
      <c r="C1" s="14" t="s">
        <v>12</v>
      </c>
      <c r="D1" s="14" t="s">
        <v>16</v>
      </c>
      <c r="E1" s="14" t="s">
        <v>17</v>
      </c>
      <c r="F1" s="14" t="s">
        <v>18</v>
      </c>
    </row>
    <row r="2" spans="1:10" x14ac:dyDescent="0.3">
      <c r="A2" s="7">
        <v>18</v>
      </c>
      <c r="B2" s="2" t="str">
        <f>INDEX('Lookup Data'!$A$1:$F$20,MATCH(A2,'Lookup Data'!$A:$A,0),2)</f>
        <v>Kris</v>
      </c>
      <c r="C2" s="2" t="str">
        <f>INDEX('Lookup Data'!$A$1:$F$20,MATCH(A2,'Lookup Data'!$A:$A,0),4)</f>
        <v>M</v>
      </c>
      <c r="D2" s="2">
        <f>INDEX('Lookup Data'!$A$1:$F$20,MATCH(A2,'Lookup Data'!A:A,0),3)</f>
        <v>44</v>
      </c>
      <c r="E2" s="2" t="str">
        <f>INDEX('Lookup Data'!$A$1:$F$20,MATCH(A2,'Lookup Data'!A:A,0),5)</f>
        <v>CHN</v>
      </c>
      <c r="F2" s="13">
        <f>INDEX('Lookup Data'!$A$1:$F$20,MATCH(A2,'Lookup Data'!A:A,0),6)</f>
        <v>69716</v>
      </c>
    </row>
    <row r="3" spans="1:10" x14ac:dyDescent="0.3">
      <c r="A3" s="7">
        <v>15</v>
      </c>
      <c r="B3" s="2" t="str">
        <f>INDEX('Lookup Data'!$A$1:$F$20,MATCH(A3,'Lookup Data'!$A:$A,0),2)</f>
        <v>Tia</v>
      </c>
      <c r="C3" s="2" t="str">
        <f>INDEX('Lookup Data'!$A$1:$F$20,MATCH(A3,'Lookup Data'!$A:$A,0),4)</f>
        <v>F</v>
      </c>
      <c r="D3" s="2">
        <f>INDEX('Lookup Data'!$A$1:$F$20,MATCH(A3,'Lookup Data'!A:A,0),3)</f>
        <v>36</v>
      </c>
      <c r="E3" s="2" t="str">
        <f>INDEX('Lookup Data'!$A$1:$F$20,MATCH(A3,'Lookup Data'!A:A,0),5)</f>
        <v>BLR</v>
      </c>
      <c r="F3" s="13">
        <f>INDEX('Lookup Data'!$A$1:$F$20,MATCH(A3,'Lookup Data'!A:A,0),6)</f>
        <v>85361</v>
      </c>
    </row>
    <row r="4" spans="1:10" x14ac:dyDescent="0.3">
      <c r="A4" s="7">
        <v>13</v>
      </c>
      <c r="B4" s="2" t="str">
        <f>INDEX('Lookup Data'!$A$1:$F$20,MATCH(A4,'Lookup Data'!$A:$A,0),2)</f>
        <v>Ali</v>
      </c>
      <c r="C4" s="2" t="str">
        <f>INDEX('Lookup Data'!$A$1:$F$20,MATCH(A4,'Lookup Data'!$A:$A,0),4)</f>
        <v>M</v>
      </c>
      <c r="D4" s="2">
        <f>INDEX('Lookup Data'!$A$1:$F$20,MATCH(A4,'Lookup Data'!A:A,0),3)</f>
        <v>37</v>
      </c>
      <c r="E4" s="2" t="str">
        <f>INDEX('Lookup Data'!$A$1:$F$20,MATCH(A4,'Lookup Data'!A:A,0),5)</f>
        <v>BLR</v>
      </c>
      <c r="F4" s="13">
        <f>INDEX('Lookup Data'!$A$1:$F$20,MATCH(A4,'Lookup Data'!A:A,0),6)</f>
        <v>83254</v>
      </c>
    </row>
    <row r="5" spans="1:10" x14ac:dyDescent="0.3">
      <c r="A5" s="7">
        <v>10</v>
      </c>
      <c r="B5" s="2" t="str">
        <f>INDEX('Lookup Data'!$A$1:$F$20,MATCH(A5,'Lookup Data'!$A:$A,0),2)</f>
        <v>Ram</v>
      </c>
      <c r="C5" s="2" t="str">
        <f>INDEX('Lookup Data'!$A$1:$F$20,MATCH(A5,'Lookup Data'!$A:$A,0),4)</f>
        <v>M</v>
      </c>
      <c r="D5" s="2">
        <f>INDEX('Lookup Data'!$A$1:$F$20,MATCH(A5,'Lookup Data'!A:A,0),3)</f>
        <v>42</v>
      </c>
      <c r="E5" s="2" t="str">
        <f>INDEX('Lookup Data'!$A$1:$F$20,MATCH(A5,'Lookup Data'!A:A,0),5)</f>
        <v>BLR</v>
      </c>
      <c r="F5" s="13">
        <f>INDEX('Lookup Data'!$A$1:$F$20,MATCH(A5,'Lookup Data'!A:A,0),6)</f>
        <v>64927</v>
      </c>
    </row>
    <row r="6" spans="1:10" x14ac:dyDescent="0.3">
      <c r="A6" s="7">
        <v>9</v>
      </c>
      <c r="B6" s="2" t="str">
        <f>INDEX('Lookup Data'!$A$1:$F$20,MATCH(A6,'Lookup Data'!$A:$A,0),2)</f>
        <v>Liza</v>
      </c>
      <c r="C6" s="2" t="str">
        <f>INDEX('Lookup Data'!$A$1:$F$20,MATCH(A6,'Lookup Data'!$A:$A,0),4)</f>
        <v>F</v>
      </c>
      <c r="D6" s="2">
        <f>INDEX('Lookup Data'!$A$1:$F$20,MATCH(A6,'Lookup Data'!A:A,0),3)</f>
        <v>27</v>
      </c>
      <c r="E6" s="2" t="str">
        <f>INDEX('Lookup Data'!$A$1:$F$20,MATCH(A6,'Lookup Data'!A:A,0),5)</f>
        <v>BLR</v>
      </c>
      <c r="F6" s="13">
        <f>INDEX('Lookup Data'!$A$1:$F$20,MATCH(A6,'Lookup Data'!A:A,0),6)</f>
        <v>43624</v>
      </c>
    </row>
    <row r="7" spans="1:10" x14ac:dyDescent="0.3">
      <c r="A7" s="7">
        <v>11</v>
      </c>
      <c r="B7" s="2" t="str">
        <f>INDEX('Lookup Data'!$A$1:$F$20,MATCH(A7,'Lookup Data'!$A:$A,0),2)</f>
        <v>Doug</v>
      </c>
      <c r="C7" s="2" t="str">
        <f>INDEX('Lookup Data'!$A$1:$F$20,MATCH(A7,'Lookup Data'!$A:$A,0),4)</f>
        <v>M</v>
      </c>
      <c r="D7" s="2">
        <f>INDEX('Lookup Data'!$A$1:$F$20,MATCH(A7,'Lookup Data'!A:A,0),3)</f>
        <v>30</v>
      </c>
      <c r="E7" s="2" t="str">
        <f>INDEX('Lookup Data'!$A$1:$F$20,MATCH(A7,'Lookup Data'!A:A,0),5)</f>
        <v>CHN</v>
      </c>
      <c r="F7" s="13">
        <f>INDEX('Lookup Data'!$A$1:$F$20,MATCH(A7,'Lookup Data'!A:A,0),6)</f>
        <v>62049</v>
      </c>
    </row>
    <row r="8" spans="1:10" x14ac:dyDescent="0.3">
      <c r="A8" s="7">
        <v>8</v>
      </c>
      <c r="B8" s="2">
        <f>INDEX('Lookup Data'!$A$1:$F$20,MATCH(A8,'Lookup Data'!$A:$A,0),2)</f>
        <v>0</v>
      </c>
      <c r="C8" s="2" t="str">
        <f>INDEX('Lookup Data'!$A$1:$F$20,MATCH(A8,'Lookup Data'!$A:$A,0),4)</f>
        <v>M</v>
      </c>
      <c r="D8" s="2">
        <f>INDEX('Lookup Data'!$A$1:$F$20,MATCH(A8,'Lookup Data'!A:A,0),3)</f>
        <v>30</v>
      </c>
      <c r="E8" s="2" t="str">
        <f>INDEX('Lookup Data'!$A$1:$F$20,MATCH(A8,'Lookup Data'!A:A,0),5)</f>
        <v>BLR</v>
      </c>
      <c r="F8" s="13">
        <f>INDEX('Lookup Data'!$A$1:$F$20,MATCH(A8,'Lookup Data'!A:A,0),6)</f>
        <v>88185</v>
      </c>
    </row>
    <row r="9" spans="1:10" x14ac:dyDescent="0.3">
      <c r="A9" s="7">
        <v>2</v>
      </c>
      <c r="B9" s="2" t="str">
        <f>INDEX('Lookup Data'!$A$1:$F$20,MATCH(A9,'Lookup Data'!$A:$A,0),2)</f>
        <v>Rita</v>
      </c>
      <c r="C9" s="2" t="str">
        <f>INDEX('Lookup Data'!$A$1:$F$20,MATCH(A9,'Lookup Data'!$A:$A,0),4)</f>
        <v>F</v>
      </c>
      <c r="D9" s="2">
        <f>INDEX('Lookup Data'!$A$1:$F$20,MATCH(A9,'Lookup Data'!A:A,0),3)</f>
        <v>24</v>
      </c>
      <c r="E9" s="2" t="str">
        <f>INDEX('Lookup Data'!$A$1:$F$20,MATCH(A9,'Lookup Data'!A:A,0),5)</f>
        <v>CHN</v>
      </c>
      <c r="F9" s="13">
        <f>INDEX('Lookup Data'!$A$1:$F$20,MATCH(A9,'Lookup Data'!A:A,0),6)</f>
        <v>22291</v>
      </c>
    </row>
    <row r="10" spans="1:10" x14ac:dyDescent="0.3">
      <c r="A10" s="7">
        <v>6</v>
      </c>
      <c r="B10" s="2" t="str">
        <f>INDEX('Lookup Data'!$A$1:$F$20,MATCH(A10,'Lookup Data'!$A:$A,0),2)</f>
        <v>Jim</v>
      </c>
      <c r="C10" s="2" t="str">
        <f>INDEX('Lookup Data'!$A$1:$F$20,MATCH(A10,'Lookup Data'!$A:$A,0),4)</f>
        <v>M</v>
      </c>
      <c r="D10" s="2">
        <f>INDEX('Lookup Data'!$A$1:$F$20,MATCH(A10,'Lookup Data'!A:A,0),3)</f>
        <v>44</v>
      </c>
      <c r="E10" s="2" t="str">
        <f>INDEX('Lookup Data'!$A$1:$F$20,MATCH(A10,'Lookup Data'!A:A,0),5)</f>
        <v>BLR</v>
      </c>
      <c r="F10" s="13">
        <f>INDEX('Lookup Data'!$A$1:$F$20,MATCH(A10,'Lookup Data'!A:A,0),6)</f>
        <v>18547</v>
      </c>
    </row>
    <row r="11" spans="1:10" x14ac:dyDescent="0.3">
      <c r="A11" s="7">
        <v>14</v>
      </c>
      <c r="B11" s="2" t="str">
        <f>INDEX('Lookup Data'!$A$1:$F$20,MATCH(A11,'Lookup Data'!$A:$A,0),2)</f>
        <v>Ria</v>
      </c>
      <c r="C11" s="2" t="str">
        <f>INDEX('Lookup Data'!$A$1:$F$20,MATCH(A11,'Lookup Data'!$A:$A,0),4)</f>
        <v>F</v>
      </c>
      <c r="D11" s="2">
        <f>INDEX('Lookup Data'!$A$1:$F$20,MATCH(A11,'Lookup Data'!A:A,0),3)</f>
        <v>24</v>
      </c>
      <c r="E11" s="2" t="str">
        <f>INDEX('Lookup Data'!$A$1:$F$20,MATCH(A11,'Lookup Data'!A:A,0),5)</f>
        <v>BLR</v>
      </c>
      <c r="F11" s="13">
        <f>INDEX('Lookup Data'!$A$1:$F$20,MATCH(A11,'Lookup Data'!A:A,0),6)</f>
        <v>69714</v>
      </c>
    </row>
    <row r="12" spans="1:10" x14ac:dyDescent="0.3">
      <c r="A12" s="7">
        <v>17</v>
      </c>
      <c r="B12" s="2">
        <f>INDEX('Lookup Data'!$A$1:$F$20,MATCH(A12,'Lookup Data'!$A:$A,0),2)</f>
        <v>0</v>
      </c>
      <c r="C12" s="2" t="str">
        <f>INDEX('Lookup Data'!$A$1:$F$20,MATCH(A12,'Lookup Data'!$A:$A,0),4)</f>
        <v>M</v>
      </c>
      <c r="D12" s="2">
        <f>INDEX('Lookup Data'!$A$1:$F$20,MATCH(A12,'Lookup Data'!A:A,0),3)</f>
        <v>20</v>
      </c>
      <c r="E12" s="2" t="str">
        <f>INDEX('Lookup Data'!$A$1:$F$20,MATCH(A12,'Lookup Data'!A:A,0),5)</f>
        <v>CHN</v>
      </c>
      <c r="F12" s="13">
        <f>INDEX('Lookup Data'!$A$1:$F$20,MATCH(A12,'Lookup Data'!A:A,0),6)</f>
        <v>70346</v>
      </c>
      <c r="H12" s="14" t="s">
        <v>32</v>
      </c>
      <c r="I12" s="14" t="s">
        <v>642</v>
      </c>
      <c r="J12" s="14" t="s">
        <v>643</v>
      </c>
    </row>
    <row r="13" spans="1:10" x14ac:dyDescent="0.3">
      <c r="A13" s="7">
        <v>5</v>
      </c>
      <c r="B13" s="2" t="str">
        <f>INDEX('Lookup Data'!$A$1:$F$20,MATCH(A13,'Lookup Data'!$A:$A,0),2)</f>
        <v>Suba</v>
      </c>
      <c r="C13" s="2" t="str">
        <f>INDEX('Lookup Data'!$A$1:$F$20,MATCH(A13,'Lookup Data'!$A:$A,0),4)</f>
        <v>F</v>
      </c>
      <c r="D13" s="2">
        <f>INDEX('Lookup Data'!$A$1:$F$20,MATCH(A13,'Lookup Data'!A:A,0),3)</f>
        <v>20</v>
      </c>
      <c r="E13" s="2" t="str">
        <f>INDEX('Lookup Data'!$A$1:$F$20,MATCH(A13,'Lookup Data'!A:A,0),5)</f>
        <v>BLR</v>
      </c>
      <c r="F13" s="13">
        <f>INDEX('Lookup Data'!$A$1:$F$20,MATCH(A13,'Lookup Data'!A:A,0),6)</f>
        <v>62235</v>
      </c>
      <c r="H13" s="95">
        <v>18</v>
      </c>
      <c r="I13" s="95" t="str">
        <f>INDEX('Lookup Data'!$A$1:$F$20,MATCH(H13,'Lookup Data'!A:A,0),2)</f>
        <v>Kris</v>
      </c>
      <c r="J13" s="95">
        <f>MATCH(H13,'Lookup Data'!A:A,0)</f>
        <v>19</v>
      </c>
    </row>
    <row r="14" spans="1:10" x14ac:dyDescent="0.3">
      <c r="A14" s="7">
        <v>1</v>
      </c>
      <c r="B14" s="2" t="str">
        <f>INDEX('Lookup Data'!$A$1:$F$20,MATCH(A14,'Lookup Data'!$A:$A,0),2)</f>
        <v>Raj</v>
      </c>
      <c r="C14" s="2" t="str">
        <f>INDEX('Lookup Data'!$A$1:$F$20,MATCH(A14,'Lookup Data'!$A:$A,0),4)</f>
        <v>M</v>
      </c>
      <c r="D14" s="2">
        <f>INDEX('Lookup Data'!$A$1:$F$20,MATCH(A14,'Lookup Data'!A:A,0),3)</f>
        <v>37</v>
      </c>
      <c r="E14" s="2" t="str">
        <f>INDEX('Lookup Data'!$A$1:$F$20,MATCH(A14,'Lookup Data'!A:A,0),5)</f>
        <v>BLR</v>
      </c>
      <c r="F14" s="13">
        <f>INDEX('Lookup Data'!$A$1:$F$20,MATCH(A14,'Lookup Data'!A:A,0),6)</f>
        <v>65548</v>
      </c>
      <c r="H14" s="95">
        <v>15</v>
      </c>
      <c r="I14" s="95" t="str">
        <f>INDEX('Lookup Data'!$A$1:$F$20,MATCH(H14,'Lookup Data'!A:A,0),2)</f>
        <v>Tia</v>
      </c>
      <c r="J14" s="95">
        <f>MATCH(H14,'Lookup Data'!A:A,0)</f>
        <v>16</v>
      </c>
    </row>
    <row r="15" spans="1:10" x14ac:dyDescent="0.3">
      <c r="A15" s="7">
        <v>12</v>
      </c>
      <c r="B15" s="2" t="str">
        <f>INDEX('Lookup Data'!$A$1:$F$20,MATCH(A15,'Lookup Data'!$A:$A,0),2)</f>
        <v>Ram</v>
      </c>
      <c r="C15" s="2" t="str">
        <f>INDEX('Lookup Data'!$A$1:$F$20,MATCH(A15,'Lookup Data'!$A:$A,0),4)</f>
        <v>M</v>
      </c>
      <c r="D15" s="2">
        <f>INDEX('Lookup Data'!$A$1:$F$20,MATCH(A15,'Lookup Data'!A:A,0),3)</f>
        <v>27</v>
      </c>
      <c r="E15" s="2" t="str">
        <f>INDEX('Lookup Data'!$A$1:$F$20,MATCH(A15,'Lookup Data'!A:A,0),5)</f>
        <v>BLR</v>
      </c>
      <c r="F15" s="13">
        <f>INDEX('Lookup Data'!$A$1:$F$20,MATCH(A15,'Lookup Data'!A:A,0),6)</f>
        <v>69713</v>
      </c>
      <c r="H15" s="95">
        <v>14</v>
      </c>
      <c r="I15" s="95" t="str">
        <f>INDEX('Lookup Data'!$A$1:$F$20,MATCH(H15,'Lookup Data'!A:A,0),2)</f>
        <v>Ria</v>
      </c>
      <c r="J15" s="95">
        <f>MATCH(H15,'Lookup Data'!A:A,0)</f>
        <v>15</v>
      </c>
    </row>
    <row r="16" spans="1:10" x14ac:dyDescent="0.3">
      <c r="A16" s="7">
        <v>20</v>
      </c>
      <c r="B16" s="2" t="e">
        <f>INDEX('Lookup Data'!$A$1:$F$20,MATCH(A16,'Lookup Data'!$A:$A,0),2)</f>
        <v>#N/A</v>
      </c>
      <c r="C16" s="2" t="e">
        <f>INDEX('Lookup Data'!$A$1:$F$20,MATCH(A16,'Lookup Data'!$A:$A,0),4)</f>
        <v>#N/A</v>
      </c>
      <c r="D16" s="2" t="e">
        <f>INDEX('Lookup Data'!$A$1:$F$20,MATCH(A16,'Lookup Data'!A:A,0),3)</f>
        <v>#N/A</v>
      </c>
      <c r="E16" s="2" t="e">
        <f>INDEX('Lookup Data'!$A$1:$F$20,MATCH(A16,'Lookup Data'!A:A,0),5)</f>
        <v>#N/A</v>
      </c>
      <c r="F16" s="13" t="e">
        <f>INDEX('Lookup Data'!$A$1:$F$20,MATCH(A16,'Lookup Data'!A:A,0),6)</f>
        <v>#N/A</v>
      </c>
    </row>
    <row r="17" spans="1:6" x14ac:dyDescent="0.3">
      <c r="A17" s="7">
        <v>25</v>
      </c>
      <c r="B17" s="2" t="e">
        <f>INDEX('Lookup Data'!$A$1:$F$20,MATCH(A17,'Lookup Data'!$A:$A,0),2)</f>
        <v>#N/A</v>
      </c>
      <c r="C17" s="2" t="e">
        <f>INDEX('Lookup Data'!$A$1:$F$20,MATCH(A17,'Lookup Data'!$A:$A,0),4)</f>
        <v>#N/A</v>
      </c>
      <c r="D17" s="2" t="e">
        <f>INDEX('Lookup Data'!$A$1:$F$20,MATCH(A17,'Lookup Data'!A:A,0),3)</f>
        <v>#N/A</v>
      </c>
      <c r="E17" s="2" t="e">
        <f>INDEX('Lookup Data'!$A$1:$F$20,MATCH(A17,'Lookup Data'!A:A,0),5)</f>
        <v>#N/A</v>
      </c>
      <c r="F17" s="13" t="e">
        <f>INDEX('Lookup Data'!$A$1:$F$20,MATCH(A17,'Lookup Data'!A:A,0),6)</f>
        <v>#N/A</v>
      </c>
    </row>
    <row r="18" spans="1:6" x14ac:dyDescent="0.3">
      <c r="A18" s="7"/>
      <c r="B18" s="12"/>
      <c r="C18" s="12"/>
      <c r="D18" s="2"/>
      <c r="E18" s="2"/>
      <c r="F18" s="13"/>
    </row>
    <row r="19" spans="1:6" x14ac:dyDescent="0.3">
      <c r="A19" s="7"/>
      <c r="B19" s="12"/>
      <c r="C19" s="12"/>
      <c r="D19" s="2"/>
      <c r="E19" s="2"/>
      <c r="F19" s="13"/>
    </row>
    <row r="20" spans="1:6" x14ac:dyDescent="0.3">
      <c r="A20" s="7"/>
      <c r="B20" s="12"/>
      <c r="C20" s="12"/>
      <c r="D20" s="2"/>
      <c r="E20" s="2"/>
      <c r="F20" s="13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B1:H18"/>
  <sheetViews>
    <sheetView showGridLines="0" zoomScaleNormal="100" workbookViewId="0">
      <selection activeCell="G14" sqref="G14:G18"/>
    </sheetView>
  </sheetViews>
  <sheetFormatPr defaultRowHeight="14.4" x14ac:dyDescent="0.3"/>
  <cols>
    <col min="2" max="2" width="8" bestFit="1" customWidth="1"/>
    <col min="3" max="3" width="14.44140625" style="5" customWidth="1"/>
    <col min="4" max="4" width="7.44140625" bestFit="1" customWidth="1"/>
    <col min="5" max="5" width="9.88671875" bestFit="1" customWidth="1"/>
    <col min="6" max="6" width="10.109375" bestFit="1" customWidth="1"/>
  </cols>
  <sheetData>
    <row r="1" spans="2:8" s="4" customFormat="1" ht="27.6" customHeight="1" x14ac:dyDescent="0.3">
      <c r="B1" s="35" t="s">
        <v>183</v>
      </c>
      <c r="C1" s="35" t="s">
        <v>9</v>
      </c>
      <c r="D1" s="35" t="s">
        <v>12</v>
      </c>
      <c r="E1" s="35" t="s">
        <v>182</v>
      </c>
      <c r="F1" s="35" t="s">
        <v>56</v>
      </c>
      <c r="G1" s="35" t="s">
        <v>57</v>
      </c>
      <c r="H1" s="35" t="s">
        <v>184</v>
      </c>
    </row>
    <row r="2" spans="2:8" x14ac:dyDescent="0.3">
      <c r="B2" s="2" t="s">
        <v>6</v>
      </c>
      <c r="C2" s="7">
        <v>1</v>
      </c>
      <c r="D2" s="2" t="str">
        <f>IF(C2=1,"M",IF(C2=0,"F","INV"))</f>
        <v>M</v>
      </c>
      <c r="E2" s="2">
        <v>10000</v>
      </c>
      <c r="F2" s="2">
        <v>5364</v>
      </c>
      <c r="G2" s="23">
        <f>F2/E2</f>
        <v>0.53639999999999999</v>
      </c>
      <c r="H2" s="2">
        <f>IF(G2&gt;150%,F2*20%,IF(G2&gt;=100%,F2*15%,IF(G2&lt;100%,0)))</f>
        <v>0</v>
      </c>
    </row>
    <row r="3" spans="2:8" x14ac:dyDescent="0.3">
      <c r="B3" s="2" t="s">
        <v>7</v>
      </c>
      <c r="C3" s="7">
        <v>1</v>
      </c>
      <c r="D3" s="2" t="str">
        <f t="shared" ref="D3:D10" si="0">IF(C3=1,"M",IF(C3=0,"F","INV"))</f>
        <v>M</v>
      </c>
      <c r="E3" s="2">
        <v>12000</v>
      </c>
      <c r="F3" s="2">
        <v>12500</v>
      </c>
      <c r="G3" s="23">
        <f t="shared" ref="G3:G10" si="1">F3/E3</f>
        <v>1.0416666666666667</v>
      </c>
      <c r="H3" s="2">
        <f t="shared" ref="H3:H10" si="2">IF(G3&gt;150%,F3*20%,IF(G3&gt;=100%,F3*15%,IF(G3&lt;100%,0)))</f>
        <v>1875</v>
      </c>
    </row>
    <row r="4" spans="2:8" x14ac:dyDescent="0.3">
      <c r="B4" s="2" t="s">
        <v>8</v>
      </c>
      <c r="C4" s="7">
        <v>0</v>
      </c>
      <c r="D4" s="2" t="str">
        <f t="shared" si="0"/>
        <v>F</v>
      </c>
      <c r="E4" s="2">
        <v>14000</v>
      </c>
      <c r="F4" s="2">
        <v>17742</v>
      </c>
      <c r="G4" s="23">
        <f t="shared" si="1"/>
        <v>1.2672857142857143</v>
      </c>
      <c r="H4" s="2">
        <f t="shared" si="2"/>
        <v>2661.2999999999997</v>
      </c>
    </row>
    <row r="5" spans="2:8" x14ac:dyDescent="0.3">
      <c r="B5" s="12" t="s">
        <v>21</v>
      </c>
      <c r="C5" s="7">
        <v>1</v>
      </c>
      <c r="D5" s="2" t="str">
        <f t="shared" si="0"/>
        <v>M</v>
      </c>
      <c r="E5" s="12">
        <v>10000</v>
      </c>
      <c r="F5" s="2">
        <v>6675</v>
      </c>
      <c r="G5" s="23">
        <f t="shared" si="1"/>
        <v>0.66749999999999998</v>
      </c>
      <c r="H5" s="2">
        <f t="shared" si="2"/>
        <v>0</v>
      </c>
    </row>
    <row r="6" spans="2:8" x14ac:dyDescent="0.3">
      <c r="B6" s="12" t="s">
        <v>33</v>
      </c>
      <c r="C6" s="7">
        <v>1</v>
      </c>
      <c r="D6" s="2" t="str">
        <f t="shared" si="0"/>
        <v>M</v>
      </c>
      <c r="E6" s="12">
        <v>8000</v>
      </c>
      <c r="F6" s="2">
        <v>19350</v>
      </c>
      <c r="G6" s="23">
        <f t="shared" si="1"/>
        <v>2.4187500000000002</v>
      </c>
      <c r="H6" s="2">
        <f t="shared" si="2"/>
        <v>3870</v>
      </c>
    </row>
    <row r="7" spans="2:8" x14ac:dyDescent="0.3">
      <c r="B7" s="12" t="s">
        <v>23</v>
      </c>
      <c r="C7" s="7">
        <v>1</v>
      </c>
      <c r="D7" s="2" t="str">
        <f t="shared" si="0"/>
        <v>M</v>
      </c>
      <c r="E7" s="12">
        <v>15000</v>
      </c>
      <c r="F7" s="2">
        <v>10618</v>
      </c>
      <c r="G7" s="23">
        <f t="shared" si="1"/>
        <v>0.70786666666666664</v>
      </c>
      <c r="H7" s="2">
        <f t="shared" si="2"/>
        <v>0</v>
      </c>
    </row>
    <row r="8" spans="2:8" x14ac:dyDescent="0.3">
      <c r="B8" s="12" t="s">
        <v>35</v>
      </c>
      <c r="C8" s="7">
        <v>0</v>
      </c>
      <c r="D8" s="2" t="str">
        <f t="shared" si="0"/>
        <v>F</v>
      </c>
      <c r="E8" s="12">
        <v>10000</v>
      </c>
      <c r="F8" s="2">
        <v>14719</v>
      </c>
      <c r="G8" s="23">
        <f t="shared" si="1"/>
        <v>1.4719</v>
      </c>
      <c r="H8" s="2">
        <f t="shared" si="2"/>
        <v>2207.85</v>
      </c>
    </row>
    <row r="9" spans="2:8" x14ac:dyDescent="0.3">
      <c r="B9" s="12" t="s">
        <v>172</v>
      </c>
      <c r="C9" s="7">
        <v>0</v>
      </c>
      <c r="D9" s="2" t="str">
        <f t="shared" si="0"/>
        <v>F</v>
      </c>
      <c r="E9" s="12">
        <v>18000</v>
      </c>
      <c r="F9" s="2">
        <v>11107</v>
      </c>
      <c r="G9" s="23">
        <f t="shared" si="1"/>
        <v>0.61705555555555558</v>
      </c>
      <c r="H9" s="2">
        <f t="shared" si="2"/>
        <v>0</v>
      </c>
    </row>
    <row r="10" spans="2:8" x14ac:dyDescent="0.3">
      <c r="B10" s="12" t="s">
        <v>181</v>
      </c>
      <c r="C10" s="7">
        <v>0</v>
      </c>
      <c r="D10" s="2" t="str">
        <f t="shared" si="0"/>
        <v>F</v>
      </c>
      <c r="E10" s="12">
        <v>15000</v>
      </c>
      <c r="F10" s="2">
        <v>285</v>
      </c>
      <c r="G10" s="23">
        <f t="shared" si="1"/>
        <v>1.9E-2</v>
      </c>
      <c r="H10" s="2">
        <f t="shared" si="2"/>
        <v>0</v>
      </c>
    </row>
    <row r="13" spans="2:8" x14ac:dyDescent="0.3">
      <c r="B13" s="77" t="s">
        <v>0</v>
      </c>
      <c r="C13" s="77" t="s">
        <v>386</v>
      </c>
      <c r="D13" s="77" t="s">
        <v>387</v>
      </c>
      <c r="E13" s="77" t="s">
        <v>388</v>
      </c>
      <c r="F13" s="77" t="s">
        <v>389</v>
      </c>
    </row>
    <row r="14" spans="2:8" x14ac:dyDescent="0.3">
      <c r="B14" s="2" t="s">
        <v>22</v>
      </c>
      <c r="C14" s="7">
        <v>97</v>
      </c>
      <c r="D14" s="7">
        <v>83</v>
      </c>
      <c r="E14" s="7">
        <v>98</v>
      </c>
      <c r="F14" s="2" t="str">
        <f>IF(AND(C14&gt;80,D14&gt;80,E14&gt;80),"YES","NO")</f>
        <v>YES</v>
      </c>
      <c r="G14" t="str">
        <f>IF(OR(C14&lt;80,D14&lt;80,E14&lt;80),"NO","YES")</f>
        <v>YES</v>
      </c>
    </row>
    <row r="15" spans="2:8" x14ac:dyDescent="0.3">
      <c r="B15" s="2" t="s">
        <v>35</v>
      </c>
      <c r="C15" s="7">
        <v>78</v>
      </c>
      <c r="D15" s="7">
        <v>27</v>
      </c>
      <c r="E15" s="7">
        <v>90</v>
      </c>
      <c r="F15" s="2" t="str">
        <f t="shared" ref="F15:F18" si="3">IF(AND(C15&gt;80,D15&gt;80,E15&gt;80),"YES","NO")</f>
        <v>NO</v>
      </c>
      <c r="G15" t="str">
        <f t="shared" ref="G15:G18" si="4">IF(OR(C15&lt;80,D15&lt;80,E15&lt;80),"NO","YES")</f>
        <v>NO</v>
      </c>
    </row>
    <row r="16" spans="2:8" x14ac:dyDescent="0.3">
      <c r="B16" s="2" t="s">
        <v>172</v>
      </c>
      <c r="C16" s="7">
        <v>65</v>
      </c>
      <c r="D16" s="7">
        <v>19</v>
      </c>
      <c r="E16" s="7">
        <v>100</v>
      </c>
      <c r="F16" s="2" t="str">
        <f t="shared" si="3"/>
        <v>NO</v>
      </c>
      <c r="G16" t="str">
        <f t="shared" si="4"/>
        <v>NO</v>
      </c>
    </row>
    <row r="17" spans="2:7" x14ac:dyDescent="0.3">
      <c r="B17" s="2" t="s">
        <v>23</v>
      </c>
      <c r="C17" s="7">
        <v>53</v>
      </c>
      <c r="D17" s="7">
        <v>100</v>
      </c>
      <c r="E17" s="7">
        <v>32</v>
      </c>
      <c r="F17" s="2" t="str">
        <f t="shared" si="3"/>
        <v>NO</v>
      </c>
      <c r="G17" t="str">
        <f t="shared" si="4"/>
        <v>NO</v>
      </c>
    </row>
    <row r="18" spans="2:7" x14ac:dyDescent="0.3">
      <c r="B18" s="2" t="s">
        <v>181</v>
      </c>
      <c r="C18" s="7">
        <v>65</v>
      </c>
      <c r="D18" s="7">
        <v>71</v>
      </c>
      <c r="E18" s="7">
        <v>47</v>
      </c>
      <c r="F18" s="2" t="str">
        <f t="shared" si="3"/>
        <v>NO</v>
      </c>
      <c r="G18" t="str">
        <f t="shared" si="4"/>
        <v>NO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2:F10"/>
  <sheetViews>
    <sheetView showGridLines="0" zoomScale="110" zoomScaleNormal="110" workbookViewId="0">
      <selection activeCell="B10" sqref="B10"/>
    </sheetView>
  </sheetViews>
  <sheetFormatPr defaultRowHeight="14.4" x14ac:dyDescent="0.3"/>
  <cols>
    <col min="1" max="1" width="9.5546875" bestFit="1" customWidth="1"/>
  </cols>
  <sheetData>
    <row r="2" spans="1:6" x14ac:dyDescent="0.3">
      <c r="A2" s="94" t="s">
        <v>475</v>
      </c>
      <c r="B2" s="94" t="s">
        <v>50</v>
      </c>
      <c r="C2" s="94" t="s">
        <v>51</v>
      </c>
      <c r="D2" s="94" t="s">
        <v>52</v>
      </c>
      <c r="E2" s="94" t="s">
        <v>53</v>
      </c>
    </row>
    <row r="3" spans="1:6" x14ac:dyDescent="0.3">
      <c r="A3" s="95" t="s">
        <v>476</v>
      </c>
      <c r="B3" s="96">
        <v>5429</v>
      </c>
      <c r="C3" s="96">
        <v>5358</v>
      </c>
      <c r="D3" s="96">
        <v>6146</v>
      </c>
      <c r="E3" s="96">
        <v>6396</v>
      </c>
      <c r="F3" s="87"/>
    </row>
    <row r="4" spans="1:6" x14ac:dyDescent="0.3">
      <c r="A4" s="95" t="s">
        <v>477</v>
      </c>
      <c r="B4" s="96">
        <v>5426</v>
      </c>
      <c r="C4" s="96">
        <v>8406</v>
      </c>
      <c r="D4" s="96">
        <v>3456</v>
      </c>
      <c r="E4" s="96">
        <v>7545</v>
      </c>
      <c r="F4" s="87"/>
    </row>
    <row r="5" spans="1:6" x14ac:dyDescent="0.3">
      <c r="A5" s="95" t="s">
        <v>478</v>
      </c>
      <c r="B5" s="96">
        <v>2531</v>
      </c>
      <c r="C5" s="96">
        <v>1608</v>
      </c>
      <c r="D5" s="96">
        <v>5348</v>
      </c>
      <c r="E5" s="96">
        <v>3091</v>
      </c>
      <c r="F5" s="87"/>
    </row>
    <row r="6" spans="1:6" x14ac:dyDescent="0.3">
      <c r="A6" s="95" t="s">
        <v>479</v>
      </c>
      <c r="B6" s="96">
        <v>9616</v>
      </c>
      <c r="C6" s="96">
        <v>5534</v>
      </c>
      <c r="D6" s="96">
        <v>5378</v>
      </c>
      <c r="E6" s="96">
        <v>7490</v>
      </c>
      <c r="F6" s="87"/>
    </row>
    <row r="9" spans="1:6" ht="25.2" customHeight="1" x14ac:dyDescent="0.3">
      <c r="A9" s="97" t="s">
        <v>475</v>
      </c>
      <c r="B9" s="6">
        <v>2</v>
      </c>
    </row>
    <row r="10" spans="1:6" ht="29.4" customHeight="1" x14ac:dyDescent="0.3">
      <c r="A10" s="97" t="s">
        <v>480</v>
      </c>
      <c r="B10" s="6" t="e">
        <f ca="1">OFFSET(A2,B9,2,1,4)</f>
        <v>#VALUE!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B1:J23"/>
  <sheetViews>
    <sheetView showGridLines="0" zoomScale="110" zoomScaleNormal="110" workbookViewId="0">
      <selection activeCell="J18" sqref="J18:J21"/>
    </sheetView>
  </sheetViews>
  <sheetFormatPr defaultRowHeight="14.4" x14ac:dyDescent="0.3"/>
  <cols>
    <col min="2" max="2" width="10.88671875" bestFit="1" customWidth="1"/>
    <col min="3" max="3" width="8.6640625" bestFit="1" customWidth="1"/>
    <col min="4" max="4" width="10.6640625" bestFit="1" customWidth="1"/>
    <col min="5" max="5" width="10.33203125" bestFit="1" customWidth="1"/>
    <col min="10" max="10" width="15.88671875" bestFit="1" customWidth="1"/>
  </cols>
  <sheetData>
    <row r="1" spans="2:5" x14ac:dyDescent="0.3">
      <c r="B1" s="24" t="s">
        <v>55</v>
      </c>
      <c r="C1" s="24" t="s">
        <v>54</v>
      </c>
      <c r="D1" s="24" t="s">
        <v>56</v>
      </c>
      <c r="E1" s="24" t="s">
        <v>57</v>
      </c>
    </row>
    <row r="2" spans="2:5" x14ac:dyDescent="0.3">
      <c r="B2" s="2" t="s">
        <v>7</v>
      </c>
      <c r="C2" s="13">
        <v>10000</v>
      </c>
      <c r="D2" s="2">
        <v>18185</v>
      </c>
      <c r="E2" s="23">
        <f>D2/C2</f>
        <v>1.8185</v>
      </c>
    </row>
    <row r="3" spans="2:5" x14ac:dyDescent="0.3">
      <c r="B3" s="2" t="s">
        <v>19</v>
      </c>
      <c r="C3" s="13">
        <v>10000</v>
      </c>
      <c r="D3" s="2">
        <v>9360</v>
      </c>
      <c r="E3" s="23">
        <f t="shared" ref="E3:E13" si="0">D3/C3</f>
        <v>0.93600000000000005</v>
      </c>
    </row>
    <row r="4" spans="2:5" x14ac:dyDescent="0.3">
      <c r="B4" s="2" t="s">
        <v>21</v>
      </c>
      <c r="C4" s="13">
        <v>10000</v>
      </c>
      <c r="D4" s="2">
        <v>6607</v>
      </c>
      <c r="E4" s="23">
        <f t="shared" si="0"/>
        <v>0.66069999999999995</v>
      </c>
    </row>
    <row r="5" spans="2:5" x14ac:dyDescent="0.3">
      <c r="B5" s="2" t="s">
        <v>8</v>
      </c>
      <c r="C5" s="13">
        <v>13000</v>
      </c>
      <c r="D5" s="2">
        <v>12917</v>
      </c>
      <c r="E5" s="23">
        <f t="shared" si="0"/>
        <v>0.99361538461538457</v>
      </c>
    </row>
    <row r="6" spans="2:5" x14ac:dyDescent="0.3">
      <c r="B6" s="12" t="s">
        <v>20</v>
      </c>
      <c r="C6" s="13">
        <v>12000</v>
      </c>
      <c r="D6" s="2">
        <v>4073</v>
      </c>
      <c r="E6" s="23">
        <f t="shared" si="0"/>
        <v>0.33941666666666664</v>
      </c>
    </row>
    <row r="7" spans="2:5" x14ac:dyDescent="0.3">
      <c r="B7" s="12" t="s">
        <v>22</v>
      </c>
      <c r="C7" s="13">
        <v>19000</v>
      </c>
      <c r="D7" s="2">
        <v>14105</v>
      </c>
      <c r="E7" s="23">
        <f t="shared" si="0"/>
        <v>0.74236842105263157</v>
      </c>
    </row>
    <row r="8" spans="2:5" x14ac:dyDescent="0.3">
      <c r="B8" s="12" t="s">
        <v>23</v>
      </c>
      <c r="C8" s="13">
        <v>12000</v>
      </c>
      <c r="D8" s="2">
        <v>5888</v>
      </c>
      <c r="E8" s="23">
        <f t="shared" si="0"/>
        <v>0.49066666666666664</v>
      </c>
    </row>
    <row r="9" spans="2:5" x14ac:dyDescent="0.3">
      <c r="B9" s="12" t="s">
        <v>24</v>
      </c>
      <c r="C9" s="13">
        <v>14000</v>
      </c>
      <c r="D9" s="2">
        <v>7937</v>
      </c>
      <c r="E9" s="23">
        <f t="shared" si="0"/>
        <v>0.56692857142857145</v>
      </c>
    </row>
    <row r="10" spans="2:5" x14ac:dyDescent="0.3">
      <c r="B10" s="12" t="s">
        <v>25</v>
      </c>
      <c r="C10" s="13">
        <v>10000</v>
      </c>
      <c r="D10" s="2">
        <v>15435</v>
      </c>
      <c r="E10" s="23">
        <f t="shared" si="0"/>
        <v>1.5435000000000001</v>
      </c>
    </row>
    <row r="11" spans="2:5" x14ac:dyDescent="0.3">
      <c r="B11" s="12" t="s">
        <v>26</v>
      </c>
      <c r="C11" s="13">
        <v>10000</v>
      </c>
      <c r="D11" s="2">
        <v>3066</v>
      </c>
      <c r="E11" s="23">
        <f t="shared" si="0"/>
        <v>0.30659999999999998</v>
      </c>
    </row>
    <row r="12" spans="2:5" x14ac:dyDescent="0.3">
      <c r="B12" s="12" t="s">
        <v>27</v>
      </c>
      <c r="C12" s="13">
        <v>10000</v>
      </c>
      <c r="D12" s="2">
        <v>5736</v>
      </c>
      <c r="E12" s="23">
        <f t="shared" si="0"/>
        <v>0.5736</v>
      </c>
    </row>
    <row r="13" spans="2:5" x14ac:dyDescent="0.3">
      <c r="B13" s="12" t="s">
        <v>26</v>
      </c>
      <c r="C13" s="13">
        <v>9000</v>
      </c>
      <c r="D13" s="2">
        <v>8228</v>
      </c>
      <c r="E13" s="23">
        <f t="shared" si="0"/>
        <v>0.91422222222222227</v>
      </c>
    </row>
    <row r="17" spans="2:10" x14ac:dyDescent="0.3">
      <c r="B17" s="2" t="s">
        <v>390</v>
      </c>
      <c r="C17" s="2" t="s">
        <v>391</v>
      </c>
      <c r="G17" s="2" t="s">
        <v>60</v>
      </c>
      <c r="H17" s="2" t="s">
        <v>397</v>
      </c>
      <c r="I17" s="2" t="s">
        <v>398</v>
      </c>
      <c r="J17" s="2" t="s">
        <v>399</v>
      </c>
    </row>
    <row r="18" spans="2:10" x14ac:dyDescent="0.3">
      <c r="B18" s="2" t="s">
        <v>392</v>
      </c>
      <c r="C18" s="13">
        <v>2349</v>
      </c>
      <c r="G18" s="2" t="s">
        <v>52</v>
      </c>
      <c r="H18" s="13">
        <v>2370</v>
      </c>
      <c r="I18" s="13">
        <v>1207</v>
      </c>
      <c r="J18" s="110">
        <f>(I18-H18)/I18</f>
        <v>-0.96354598177299089</v>
      </c>
    </row>
    <row r="19" spans="2:10" x14ac:dyDescent="0.3">
      <c r="B19" s="2" t="s">
        <v>393</v>
      </c>
      <c r="C19" s="13">
        <v>3275</v>
      </c>
      <c r="G19" s="2" t="s">
        <v>53</v>
      </c>
      <c r="H19" s="13">
        <v>2041</v>
      </c>
      <c r="I19" s="13">
        <v>2192</v>
      </c>
      <c r="J19" s="110">
        <f t="shared" ref="J19:J21" si="1">(I19-H19)/I19</f>
        <v>6.8886861313868619E-2</v>
      </c>
    </row>
    <row r="20" spans="2:10" x14ac:dyDescent="0.3">
      <c r="B20" s="2" t="s">
        <v>394</v>
      </c>
      <c r="C20" s="13">
        <v>3268</v>
      </c>
      <c r="G20" s="2" t="s">
        <v>50</v>
      </c>
      <c r="H20" s="13">
        <v>1772</v>
      </c>
      <c r="I20" s="13">
        <v>4396</v>
      </c>
      <c r="J20" s="110">
        <f t="shared" si="1"/>
        <v>0.59690627843494082</v>
      </c>
    </row>
    <row r="21" spans="2:10" x14ac:dyDescent="0.3">
      <c r="B21" s="2" t="s">
        <v>395</v>
      </c>
      <c r="C21" s="13">
        <v>1576</v>
      </c>
      <c r="G21" s="2" t="s">
        <v>51</v>
      </c>
      <c r="H21" s="13">
        <v>2565</v>
      </c>
      <c r="I21" s="13">
        <v>4562</v>
      </c>
      <c r="J21" s="110">
        <f t="shared" si="1"/>
        <v>0.43774660236738272</v>
      </c>
    </row>
    <row r="22" spans="2:10" x14ac:dyDescent="0.3">
      <c r="B22" s="2" t="s">
        <v>396</v>
      </c>
      <c r="C22" s="13">
        <v>4354</v>
      </c>
    </row>
    <row r="23" spans="2:10" x14ac:dyDescent="0.3">
      <c r="B23" s="2" t="s">
        <v>11</v>
      </c>
      <c r="C23" s="13">
        <v>1540</v>
      </c>
    </row>
  </sheetData>
  <conditionalFormatting sqref="E2:E13">
    <cfRule type="cellIs" dxfId="2" priority="4" operator="greaterThan">
      <formula>1</formula>
    </cfRule>
    <cfRule type="cellIs" dxfId="1" priority="3" operator="between">
      <formula>0.8</formula>
      <formula>1</formula>
    </cfRule>
    <cfRule type="cellIs" dxfId="0" priority="2" operator="lessThan">
      <formula>0.8</formula>
    </cfRule>
  </conditionalFormatting>
  <conditionalFormatting sqref="J18:J21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B1:L19"/>
  <sheetViews>
    <sheetView showGridLines="0" workbookViewId="0">
      <selection activeCell="G8" sqref="G8"/>
    </sheetView>
  </sheetViews>
  <sheetFormatPr defaultColWidth="8.6640625" defaultRowHeight="13.8" x14ac:dyDescent="0.3"/>
  <cols>
    <col min="1" max="1" width="8.109375" style="38" customWidth="1"/>
    <col min="2" max="2" width="12.5546875" style="38" bestFit="1" customWidth="1"/>
    <col min="3" max="3" width="14.44140625" style="38" bestFit="1" customWidth="1"/>
    <col min="4" max="4" width="10.109375" style="38" bestFit="1" customWidth="1"/>
    <col min="5" max="9" width="8.6640625" style="38"/>
    <col min="10" max="10" width="6" style="38" bestFit="1" customWidth="1"/>
    <col min="11" max="11" width="9" style="38" bestFit="1" customWidth="1"/>
    <col min="12" max="12" width="10.5546875" style="38" bestFit="1" customWidth="1"/>
    <col min="13" max="16384" width="8.6640625" style="38"/>
  </cols>
  <sheetData>
    <row r="1" spans="2:12" x14ac:dyDescent="0.3">
      <c r="B1" s="83" t="s">
        <v>409</v>
      </c>
      <c r="C1" s="83" t="s">
        <v>410</v>
      </c>
      <c r="D1" s="83" t="s">
        <v>411</v>
      </c>
      <c r="E1" s="83" t="s">
        <v>412</v>
      </c>
      <c r="F1" s="83"/>
      <c r="K1" s="83" t="s">
        <v>413</v>
      </c>
      <c r="L1" s="83" t="s">
        <v>414</v>
      </c>
    </row>
    <row r="3" spans="2:12" x14ac:dyDescent="0.3">
      <c r="B3" s="82" t="s">
        <v>41</v>
      </c>
      <c r="C3" s="82" t="s">
        <v>407</v>
      </c>
      <c r="K3" s="81" t="s">
        <v>48</v>
      </c>
      <c r="L3" s="81" t="s">
        <v>49</v>
      </c>
    </row>
    <row r="4" spans="2:12" x14ac:dyDescent="0.3">
      <c r="B4" s="79" t="s">
        <v>42</v>
      </c>
      <c r="C4" s="79">
        <v>102</v>
      </c>
      <c r="K4" s="79" t="s">
        <v>50</v>
      </c>
      <c r="L4" s="79">
        <v>1909</v>
      </c>
    </row>
    <row r="5" spans="2:12" x14ac:dyDescent="0.3">
      <c r="B5" s="79" t="s">
        <v>43</v>
      </c>
      <c r="C5" s="79">
        <v>75</v>
      </c>
      <c r="K5" s="79" t="s">
        <v>51</v>
      </c>
      <c r="L5" s="79">
        <v>4527</v>
      </c>
    </row>
    <row r="6" spans="2:12" x14ac:dyDescent="0.3">
      <c r="B6" s="79" t="s">
        <v>44</v>
      </c>
      <c r="C6" s="79">
        <v>180</v>
      </c>
      <c r="K6" s="79" t="s">
        <v>52</v>
      </c>
      <c r="L6" s="79">
        <v>4104</v>
      </c>
    </row>
    <row r="7" spans="2:12" x14ac:dyDescent="0.3">
      <c r="B7" s="79" t="s">
        <v>45</v>
      </c>
      <c r="C7" s="79">
        <v>247</v>
      </c>
      <c r="K7" s="79" t="s">
        <v>53</v>
      </c>
      <c r="L7" s="79">
        <v>1569</v>
      </c>
    </row>
    <row r="8" spans="2:12" x14ac:dyDescent="0.3">
      <c r="B8" s="79" t="s">
        <v>46</v>
      </c>
      <c r="C8" s="79">
        <v>169</v>
      </c>
    </row>
    <row r="14" spans="2:12" x14ac:dyDescent="0.3">
      <c r="B14" s="82" t="s">
        <v>41</v>
      </c>
      <c r="C14" s="82" t="s">
        <v>407</v>
      </c>
      <c r="D14" s="82" t="s">
        <v>408</v>
      </c>
    </row>
    <row r="15" spans="2:12" x14ac:dyDescent="0.3">
      <c r="B15" s="79" t="s">
        <v>42</v>
      </c>
      <c r="C15" s="79">
        <v>102</v>
      </c>
      <c r="D15" s="79">
        <v>285</v>
      </c>
    </row>
    <row r="16" spans="2:12" x14ac:dyDescent="0.3">
      <c r="B16" s="79" t="s">
        <v>43</v>
      </c>
      <c r="C16" s="79">
        <v>75</v>
      </c>
      <c r="D16" s="79">
        <v>216</v>
      </c>
    </row>
    <row r="17" spans="2:4" x14ac:dyDescent="0.3">
      <c r="B17" s="79" t="s">
        <v>44</v>
      </c>
      <c r="C17" s="79">
        <v>180</v>
      </c>
      <c r="D17" s="79">
        <v>179</v>
      </c>
    </row>
    <row r="18" spans="2:4" x14ac:dyDescent="0.3">
      <c r="B18" s="79" t="s">
        <v>45</v>
      </c>
      <c r="C18" s="79">
        <v>247</v>
      </c>
      <c r="D18" s="79">
        <v>156</v>
      </c>
    </row>
    <row r="19" spans="2:4" x14ac:dyDescent="0.3">
      <c r="B19" s="79" t="s">
        <v>46</v>
      </c>
      <c r="C19" s="79">
        <v>169</v>
      </c>
      <c r="D19" s="79">
        <v>290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B1:F15"/>
  <sheetViews>
    <sheetView showGridLines="0" workbookViewId="0">
      <selection activeCell="Q16" sqref="Q16"/>
    </sheetView>
  </sheetViews>
  <sheetFormatPr defaultColWidth="8.6640625" defaultRowHeight="13.8" x14ac:dyDescent="0.3"/>
  <cols>
    <col min="1" max="1" width="8.109375" style="38" customWidth="1"/>
    <col min="2" max="2" width="8.6640625" style="38"/>
    <col min="3" max="3" width="9.88671875" style="38" bestFit="1" customWidth="1"/>
    <col min="4" max="4" width="9" style="38" bestFit="1" customWidth="1"/>
    <col min="5" max="5" width="11.44140625" style="38" bestFit="1" customWidth="1"/>
    <col min="6" max="6" width="10.6640625" style="38" bestFit="1" customWidth="1"/>
    <col min="7" max="7" width="6" style="38" bestFit="1" customWidth="1"/>
    <col min="8" max="8" width="7.44140625" style="38" bestFit="1" customWidth="1"/>
    <col min="9" max="9" width="5.88671875" style="38" customWidth="1"/>
    <col min="10" max="16384" width="8.6640625" style="38"/>
  </cols>
  <sheetData>
    <row r="1" spans="2:6" x14ac:dyDescent="0.3">
      <c r="C1" s="83" t="s">
        <v>415</v>
      </c>
      <c r="D1" s="83" t="s">
        <v>416</v>
      </c>
      <c r="E1" s="83" t="s">
        <v>417</v>
      </c>
      <c r="F1" s="83" t="s">
        <v>418</v>
      </c>
    </row>
    <row r="3" spans="2:6" x14ac:dyDescent="0.3">
      <c r="B3" s="78" t="s">
        <v>277</v>
      </c>
      <c r="C3" s="78" t="s">
        <v>47</v>
      </c>
      <c r="D3" s="78" t="s">
        <v>406</v>
      </c>
    </row>
    <row r="4" spans="2:6" x14ac:dyDescent="0.3">
      <c r="B4" s="79" t="s">
        <v>284</v>
      </c>
      <c r="C4" s="79">
        <v>342</v>
      </c>
      <c r="D4" s="79">
        <v>73</v>
      </c>
    </row>
    <row r="5" spans="2:6" x14ac:dyDescent="0.3">
      <c r="B5" s="79" t="s">
        <v>285</v>
      </c>
      <c r="C5" s="79">
        <v>413</v>
      </c>
      <c r="D5" s="79">
        <v>111</v>
      </c>
    </row>
    <row r="6" spans="2:6" x14ac:dyDescent="0.3">
      <c r="B6" s="79" t="s">
        <v>286</v>
      </c>
      <c r="C6" s="79">
        <v>344</v>
      </c>
      <c r="D6" s="79">
        <v>119</v>
      </c>
    </row>
    <row r="7" spans="2:6" x14ac:dyDescent="0.3">
      <c r="B7" s="79" t="s">
        <v>287</v>
      </c>
      <c r="C7" s="79">
        <v>349</v>
      </c>
      <c r="D7" s="79">
        <v>81</v>
      </c>
    </row>
    <row r="8" spans="2:6" x14ac:dyDescent="0.3">
      <c r="B8" s="79" t="s">
        <v>288</v>
      </c>
      <c r="C8" s="79">
        <v>399</v>
      </c>
      <c r="D8" s="79">
        <v>56</v>
      </c>
    </row>
    <row r="9" spans="2:6" x14ac:dyDescent="0.3">
      <c r="B9" s="79" t="s">
        <v>289</v>
      </c>
      <c r="C9" s="79">
        <v>338</v>
      </c>
      <c r="D9" s="79">
        <v>132</v>
      </c>
    </row>
    <row r="10" spans="2:6" x14ac:dyDescent="0.3">
      <c r="B10" s="79" t="s">
        <v>400</v>
      </c>
      <c r="C10" s="79">
        <v>413</v>
      </c>
      <c r="D10" s="79">
        <v>105</v>
      </c>
    </row>
    <row r="11" spans="2:6" x14ac:dyDescent="0.3">
      <c r="B11" s="79" t="s">
        <v>401</v>
      </c>
      <c r="C11" s="79">
        <v>499</v>
      </c>
      <c r="D11" s="79">
        <v>108</v>
      </c>
    </row>
    <row r="12" spans="2:6" x14ac:dyDescent="0.3">
      <c r="B12" s="80" t="s">
        <v>402</v>
      </c>
      <c r="C12" s="79">
        <v>438</v>
      </c>
      <c r="D12" s="79">
        <v>196</v>
      </c>
    </row>
    <row r="13" spans="2:6" x14ac:dyDescent="0.3">
      <c r="B13" s="80" t="s">
        <v>403</v>
      </c>
      <c r="C13" s="79">
        <v>115</v>
      </c>
      <c r="D13" s="79">
        <v>114</v>
      </c>
    </row>
    <row r="14" spans="2:6" x14ac:dyDescent="0.3">
      <c r="B14" s="80" t="s">
        <v>404</v>
      </c>
      <c r="C14" s="79">
        <v>486</v>
      </c>
      <c r="D14" s="79">
        <v>109</v>
      </c>
    </row>
    <row r="15" spans="2:6" x14ac:dyDescent="0.3">
      <c r="B15" s="80" t="s">
        <v>405</v>
      </c>
      <c r="C15" s="79">
        <v>291</v>
      </c>
      <c r="D15" s="79">
        <v>142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B1:F25"/>
  <sheetViews>
    <sheetView showGridLines="0" workbookViewId="0">
      <selection activeCell="N2" sqref="N2"/>
    </sheetView>
  </sheetViews>
  <sheetFormatPr defaultColWidth="8.6640625" defaultRowHeight="13.8" x14ac:dyDescent="0.3"/>
  <cols>
    <col min="1" max="1" width="8.109375" style="38" customWidth="1"/>
    <col min="2" max="2" width="8.6640625" style="38"/>
    <col min="3" max="3" width="13.5546875" style="38" bestFit="1" customWidth="1"/>
    <col min="4" max="4" width="16" style="38" bestFit="1" customWidth="1"/>
    <col min="5" max="5" width="11.44140625" style="38" bestFit="1" customWidth="1"/>
    <col min="6" max="6" width="10.6640625" style="38" bestFit="1" customWidth="1"/>
    <col min="7" max="7" width="6" style="38" bestFit="1" customWidth="1"/>
    <col min="8" max="8" width="7.44140625" style="38" bestFit="1" customWidth="1"/>
    <col min="9" max="9" width="5.88671875" style="38" customWidth="1"/>
    <col min="10" max="16384" width="8.6640625" style="38"/>
  </cols>
  <sheetData>
    <row r="1" spans="2:6" x14ac:dyDescent="0.3">
      <c r="C1" s="83" t="s">
        <v>419</v>
      </c>
      <c r="D1" s="83" t="s">
        <v>442</v>
      </c>
      <c r="E1" s="83"/>
      <c r="F1" s="83"/>
    </row>
    <row r="3" spans="2:6" x14ac:dyDescent="0.3">
      <c r="B3" s="78" t="s">
        <v>422</v>
      </c>
      <c r="C3" s="78" t="s">
        <v>420</v>
      </c>
      <c r="D3" s="78" t="s">
        <v>421</v>
      </c>
    </row>
    <row r="4" spans="2:6" x14ac:dyDescent="0.3">
      <c r="B4" s="79" t="s">
        <v>423</v>
      </c>
      <c r="C4" s="79">
        <v>189</v>
      </c>
      <c r="D4" s="79">
        <v>1736</v>
      </c>
    </row>
    <row r="5" spans="2:6" x14ac:dyDescent="0.3">
      <c r="B5" s="79" t="s">
        <v>424</v>
      </c>
      <c r="C5" s="79">
        <v>434</v>
      </c>
      <c r="D5" s="79">
        <v>1984</v>
      </c>
    </row>
    <row r="6" spans="2:6" x14ac:dyDescent="0.3">
      <c r="B6" s="79" t="s">
        <v>425</v>
      </c>
      <c r="C6" s="79">
        <v>193</v>
      </c>
      <c r="D6" s="79">
        <v>1796</v>
      </c>
    </row>
    <row r="7" spans="2:6" x14ac:dyDescent="0.3">
      <c r="B7" s="79" t="s">
        <v>426</v>
      </c>
      <c r="C7" s="79">
        <v>118</v>
      </c>
      <c r="D7" s="79">
        <v>1859</v>
      </c>
    </row>
    <row r="8" spans="2:6" x14ac:dyDescent="0.3">
      <c r="B8" s="79" t="s">
        <v>427</v>
      </c>
      <c r="C8" s="79">
        <v>325</v>
      </c>
      <c r="D8" s="79">
        <v>1761</v>
      </c>
    </row>
    <row r="9" spans="2:6" x14ac:dyDescent="0.3">
      <c r="B9" s="79" t="s">
        <v>428</v>
      </c>
      <c r="C9" s="79">
        <v>349</v>
      </c>
      <c r="D9" s="79">
        <v>1590</v>
      </c>
    </row>
    <row r="10" spans="2:6" x14ac:dyDescent="0.3">
      <c r="B10" s="79" t="s">
        <v>429</v>
      </c>
      <c r="C10" s="79">
        <v>203</v>
      </c>
      <c r="D10" s="79">
        <v>1159</v>
      </c>
    </row>
    <row r="11" spans="2:6" x14ac:dyDescent="0.3">
      <c r="B11" s="79" t="s">
        <v>430</v>
      </c>
      <c r="C11" s="79">
        <v>382</v>
      </c>
      <c r="D11" s="79">
        <v>1427</v>
      </c>
    </row>
    <row r="12" spans="2:6" x14ac:dyDescent="0.3">
      <c r="B12" s="79" t="s">
        <v>431</v>
      </c>
      <c r="C12" s="79">
        <v>495</v>
      </c>
      <c r="D12" s="79">
        <v>1655</v>
      </c>
    </row>
    <row r="13" spans="2:6" x14ac:dyDescent="0.3">
      <c r="B13" s="79" t="s">
        <v>432</v>
      </c>
      <c r="C13" s="79">
        <v>142</v>
      </c>
      <c r="D13" s="79">
        <v>1636</v>
      </c>
    </row>
    <row r="14" spans="2:6" x14ac:dyDescent="0.3">
      <c r="B14" s="79" t="s">
        <v>433</v>
      </c>
      <c r="C14" s="79">
        <v>101</v>
      </c>
      <c r="D14" s="79">
        <v>1233</v>
      </c>
    </row>
    <row r="15" spans="2:6" x14ac:dyDescent="0.3">
      <c r="B15" s="79" t="s">
        <v>434</v>
      </c>
      <c r="C15" s="79">
        <v>401</v>
      </c>
      <c r="D15" s="79">
        <v>1630</v>
      </c>
    </row>
    <row r="16" spans="2:6" x14ac:dyDescent="0.3">
      <c r="B16" s="79" t="s">
        <v>435</v>
      </c>
      <c r="C16" s="79">
        <v>360</v>
      </c>
      <c r="D16" s="79">
        <v>1391</v>
      </c>
    </row>
    <row r="17" spans="2:4" x14ac:dyDescent="0.3">
      <c r="B17" s="79" t="s">
        <v>436</v>
      </c>
      <c r="C17" s="79">
        <v>80</v>
      </c>
      <c r="D17" s="79">
        <v>1046</v>
      </c>
    </row>
    <row r="18" spans="2:4" x14ac:dyDescent="0.3">
      <c r="B18" s="79" t="s">
        <v>437</v>
      </c>
      <c r="C18" s="79">
        <v>175</v>
      </c>
      <c r="D18" s="79">
        <v>1789</v>
      </c>
    </row>
    <row r="19" spans="2:4" x14ac:dyDescent="0.3">
      <c r="B19" s="79" t="s">
        <v>438</v>
      </c>
      <c r="C19" s="79">
        <v>321</v>
      </c>
      <c r="D19" s="79">
        <v>1635</v>
      </c>
    </row>
    <row r="20" spans="2:4" x14ac:dyDescent="0.3">
      <c r="B20" s="79" t="s">
        <v>439</v>
      </c>
      <c r="C20" s="79">
        <v>472</v>
      </c>
      <c r="D20" s="79">
        <v>1344</v>
      </c>
    </row>
    <row r="21" spans="2:4" x14ac:dyDescent="0.3">
      <c r="B21" s="79" t="s">
        <v>440</v>
      </c>
      <c r="C21" s="79">
        <v>149</v>
      </c>
      <c r="D21" s="79">
        <v>1292</v>
      </c>
    </row>
    <row r="22" spans="2:4" x14ac:dyDescent="0.3">
      <c r="B22" s="79" t="s">
        <v>441</v>
      </c>
      <c r="C22" s="79">
        <v>50</v>
      </c>
      <c r="D22" s="79">
        <v>1384</v>
      </c>
    </row>
    <row r="23" spans="2:4" x14ac:dyDescent="0.3">
      <c r="B23" s="79" t="s">
        <v>443</v>
      </c>
      <c r="C23" s="79">
        <v>357</v>
      </c>
      <c r="D23" s="79">
        <v>1896</v>
      </c>
    </row>
    <row r="24" spans="2:4" x14ac:dyDescent="0.3">
      <c r="B24" s="79" t="s">
        <v>444</v>
      </c>
      <c r="C24" s="79">
        <v>262</v>
      </c>
      <c r="D24" s="79">
        <v>1359</v>
      </c>
    </row>
    <row r="25" spans="2:4" x14ac:dyDescent="0.3">
      <c r="B25" s="79" t="s">
        <v>445</v>
      </c>
      <c r="C25" s="79">
        <v>280</v>
      </c>
      <c r="D25" s="79">
        <v>1138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B1:F10"/>
  <sheetViews>
    <sheetView showGridLines="0" workbookViewId="0">
      <selection activeCell="Q8" sqref="Q8"/>
    </sheetView>
  </sheetViews>
  <sheetFormatPr defaultColWidth="8.6640625" defaultRowHeight="13.8" x14ac:dyDescent="0.3"/>
  <cols>
    <col min="1" max="1" width="8.109375" style="38" customWidth="1"/>
    <col min="2" max="2" width="12" style="38" bestFit="1" customWidth="1"/>
    <col min="3" max="3" width="11" style="38" bestFit="1" customWidth="1"/>
    <col min="4" max="4" width="10.88671875" style="38" bestFit="1" customWidth="1"/>
    <col min="5" max="5" width="11.44140625" style="38" bestFit="1" customWidth="1"/>
    <col min="6" max="6" width="10.6640625" style="38" bestFit="1" customWidth="1"/>
    <col min="7" max="7" width="6" style="38" bestFit="1" customWidth="1"/>
    <col min="8" max="8" width="7.44140625" style="38" bestFit="1" customWidth="1"/>
    <col min="9" max="9" width="5.88671875" style="38" customWidth="1"/>
    <col min="10" max="16384" width="8.6640625" style="38"/>
  </cols>
  <sheetData>
    <row r="1" spans="2:6" x14ac:dyDescent="0.3">
      <c r="C1" s="83" t="s">
        <v>644</v>
      </c>
      <c r="D1" s="83"/>
      <c r="E1" s="83"/>
      <c r="F1" s="83"/>
    </row>
    <row r="3" spans="2:6" x14ac:dyDescent="0.3">
      <c r="B3" s="78" t="s">
        <v>446</v>
      </c>
      <c r="C3" s="78" t="s">
        <v>47</v>
      </c>
      <c r="D3" s="78" t="s">
        <v>447</v>
      </c>
    </row>
    <row r="4" spans="2:6" x14ac:dyDescent="0.3">
      <c r="B4" s="79" t="s">
        <v>448</v>
      </c>
      <c r="C4" s="79">
        <v>1793</v>
      </c>
      <c r="D4" s="84">
        <v>0.2</v>
      </c>
    </row>
    <row r="5" spans="2:6" x14ac:dyDescent="0.3">
      <c r="B5" s="79" t="s">
        <v>449</v>
      </c>
      <c r="C5" s="79">
        <v>3168</v>
      </c>
      <c r="D5" s="84">
        <v>0.18</v>
      </c>
    </row>
    <row r="6" spans="2:6" x14ac:dyDescent="0.3">
      <c r="B6" s="79" t="s">
        <v>450</v>
      </c>
      <c r="C6" s="79">
        <v>4278</v>
      </c>
      <c r="D6" s="84">
        <v>0.42</v>
      </c>
    </row>
    <row r="7" spans="2:6" x14ac:dyDescent="0.3">
      <c r="B7" s="79" t="s">
        <v>451</v>
      </c>
      <c r="C7" s="79">
        <v>1582</v>
      </c>
      <c r="D7" s="84">
        <v>0.2</v>
      </c>
    </row>
    <row r="8" spans="2:6" x14ac:dyDescent="0.3">
      <c r="B8" s="79" t="s">
        <v>452</v>
      </c>
      <c r="C8" s="79">
        <v>2094</v>
      </c>
      <c r="D8" s="84">
        <v>0.25</v>
      </c>
    </row>
    <row r="9" spans="2:6" x14ac:dyDescent="0.3">
      <c r="B9" s="79" t="s">
        <v>453</v>
      </c>
      <c r="C9" s="79">
        <v>1619</v>
      </c>
      <c r="D9" s="84">
        <v>0.3</v>
      </c>
    </row>
    <row r="10" spans="2:6" x14ac:dyDescent="0.3">
      <c r="B10" s="79" t="s">
        <v>454</v>
      </c>
      <c r="C10" s="79">
        <v>2646</v>
      </c>
      <c r="D10" s="84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B1:I45"/>
  <sheetViews>
    <sheetView showGridLines="0" zoomScale="90" zoomScaleNormal="90" workbookViewId="0">
      <selection activeCell="H11" sqref="H11"/>
    </sheetView>
  </sheetViews>
  <sheetFormatPr defaultColWidth="9.109375" defaultRowHeight="14.4" x14ac:dyDescent="0.3"/>
  <cols>
    <col min="1" max="1" width="9.109375" style="98"/>
    <col min="2" max="2" width="26" style="98" bestFit="1" customWidth="1"/>
    <col min="3" max="3" width="53.109375" style="98" bestFit="1" customWidth="1"/>
    <col min="4" max="4" width="3.109375" style="98" customWidth="1"/>
    <col min="5" max="5" width="22.44140625" style="98" bestFit="1" customWidth="1"/>
    <col min="6" max="6" width="25" style="98" bestFit="1" customWidth="1"/>
    <col min="7" max="7" width="2.88671875" style="98" customWidth="1"/>
    <col min="8" max="8" width="22.44140625" style="98" bestFit="1" customWidth="1"/>
    <col min="9" max="9" width="35" style="98" bestFit="1" customWidth="1"/>
    <col min="10" max="16384" width="9.109375" style="98"/>
  </cols>
  <sheetData>
    <row r="1" spans="2:9" s="99" customFormat="1" ht="21" x14ac:dyDescent="0.4">
      <c r="B1" s="100" t="s">
        <v>484</v>
      </c>
      <c r="C1" s="100" t="s">
        <v>485</v>
      </c>
      <c r="E1" s="100" t="s">
        <v>484</v>
      </c>
      <c r="F1" s="100" t="s">
        <v>485</v>
      </c>
      <c r="H1" s="100" t="s">
        <v>484</v>
      </c>
      <c r="I1" s="100" t="s">
        <v>485</v>
      </c>
    </row>
    <row r="2" spans="2:9" x14ac:dyDescent="0.3">
      <c r="B2" s="101" t="s">
        <v>486</v>
      </c>
      <c r="C2" s="101" t="s">
        <v>487</v>
      </c>
      <c r="E2" s="101" t="s">
        <v>572</v>
      </c>
      <c r="F2" s="101" t="s">
        <v>573</v>
      </c>
      <c r="H2" s="101" t="s">
        <v>629</v>
      </c>
      <c r="I2" s="101" t="s">
        <v>630</v>
      </c>
    </row>
    <row r="3" spans="2:9" x14ac:dyDescent="0.3">
      <c r="B3" s="101" t="s">
        <v>488</v>
      </c>
      <c r="C3" s="101" t="s">
        <v>489</v>
      </c>
      <c r="E3" s="101" t="s">
        <v>574</v>
      </c>
      <c r="F3" s="101" t="s">
        <v>575</v>
      </c>
      <c r="H3" s="101" t="s">
        <v>631</v>
      </c>
      <c r="I3" s="101" t="s">
        <v>632</v>
      </c>
    </row>
    <row r="4" spans="2:9" x14ac:dyDescent="0.3">
      <c r="B4" s="101" t="s">
        <v>490</v>
      </c>
      <c r="C4" s="101" t="s">
        <v>491</v>
      </c>
      <c r="E4" s="101" t="s">
        <v>576</v>
      </c>
      <c r="F4" s="101" t="s">
        <v>577</v>
      </c>
      <c r="H4" s="101" t="s">
        <v>633</v>
      </c>
      <c r="I4" s="101" t="s">
        <v>634</v>
      </c>
    </row>
    <row r="5" spans="2:9" x14ac:dyDescent="0.3">
      <c r="B5" s="101" t="s">
        <v>492</v>
      </c>
      <c r="C5" s="101" t="s">
        <v>493</v>
      </c>
      <c r="E5" s="101" t="s">
        <v>578</v>
      </c>
      <c r="F5" s="101" t="s">
        <v>579</v>
      </c>
      <c r="H5" s="101" t="s">
        <v>635</v>
      </c>
      <c r="I5" s="101" t="s">
        <v>636</v>
      </c>
    </row>
    <row r="6" spans="2:9" x14ac:dyDescent="0.3">
      <c r="B6" s="101" t="s">
        <v>494</v>
      </c>
      <c r="C6" s="101" t="s">
        <v>495</v>
      </c>
      <c r="E6" s="101" t="s">
        <v>580</v>
      </c>
      <c r="F6" s="101" t="s">
        <v>581</v>
      </c>
      <c r="H6" s="101" t="s">
        <v>637</v>
      </c>
      <c r="I6" s="101" t="s">
        <v>638</v>
      </c>
    </row>
    <row r="7" spans="2:9" x14ac:dyDescent="0.3">
      <c r="B7" s="101" t="s">
        <v>496</v>
      </c>
      <c r="C7" s="101" t="s">
        <v>497</v>
      </c>
      <c r="E7" s="101" t="s">
        <v>580</v>
      </c>
      <c r="F7" s="101" t="s">
        <v>582</v>
      </c>
    </row>
    <row r="8" spans="2:9" x14ac:dyDescent="0.3">
      <c r="B8" s="101" t="s">
        <v>498</v>
      </c>
      <c r="C8" s="101" t="s">
        <v>499</v>
      </c>
      <c r="E8" s="101" t="s">
        <v>583</v>
      </c>
      <c r="F8" s="101" t="s">
        <v>584</v>
      </c>
    </row>
    <row r="9" spans="2:9" x14ac:dyDescent="0.3">
      <c r="B9" s="101" t="s">
        <v>500</v>
      </c>
      <c r="C9" s="101" t="s">
        <v>501</v>
      </c>
      <c r="E9" s="101" t="s">
        <v>585</v>
      </c>
      <c r="F9" s="101" t="s">
        <v>586</v>
      </c>
    </row>
    <row r="10" spans="2:9" x14ac:dyDescent="0.3">
      <c r="B10" s="101" t="s">
        <v>502</v>
      </c>
      <c r="C10" s="101" t="s">
        <v>503</v>
      </c>
      <c r="E10" s="101" t="s">
        <v>587</v>
      </c>
      <c r="F10" s="101" t="s">
        <v>588</v>
      </c>
    </row>
    <row r="11" spans="2:9" x14ac:dyDescent="0.3">
      <c r="B11" s="101" t="s">
        <v>504</v>
      </c>
      <c r="C11" s="101" t="s">
        <v>505</v>
      </c>
      <c r="E11" s="101" t="s">
        <v>589</v>
      </c>
      <c r="F11" s="101" t="s">
        <v>590</v>
      </c>
    </row>
    <row r="12" spans="2:9" x14ac:dyDescent="0.3">
      <c r="B12" s="101" t="s">
        <v>506</v>
      </c>
      <c r="C12" s="101" t="s">
        <v>507</v>
      </c>
      <c r="E12" s="101" t="s">
        <v>591</v>
      </c>
      <c r="F12" s="101" t="s">
        <v>592</v>
      </c>
    </row>
    <row r="13" spans="2:9" x14ac:dyDescent="0.3">
      <c r="B13" s="101" t="s">
        <v>508</v>
      </c>
      <c r="C13" s="101" t="s">
        <v>509</v>
      </c>
      <c r="E13" s="101" t="s">
        <v>593</v>
      </c>
      <c r="F13" s="101" t="s">
        <v>594</v>
      </c>
    </row>
    <row r="14" spans="2:9" x14ac:dyDescent="0.3">
      <c r="B14" s="101" t="s">
        <v>510</v>
      </c>
      <c r="C14" s="101" t="s">
        <v>511</v>
      </c>
      <c r="E14" s="101" t="s">
        <v>595</v>
      </c>
      <c r="F14" s="101" t="s">
        <v>596</v>
      </c>
    </row>
    <row r="15" spans="2:9" x14ac:dyDescent="0.3">
      <c r="B15" s="101" t="s">
        <v>512</v>
      </c>
      <c r="C15" s="101" t="s">
        <v>513</v>
      </c>
      <c r="E15" s="101" t="s">
        <v>597</v>
      </c>
      <c r="F15" s="101" t="s">
        <v>598</v>
      </c>
    </row>
    <row r="16" spans="2:9" x14ac:dyDescent="0.3">
      <c r="B16" s="101" t="s">
        <v>514</v>
      </c>
      <c r="C16" s="101" t="s">
        <v>515</v>
      </c>
      <c r="E16" s="101" t="s">
        <v>599</v>
      </c>
      <c r="F16" s="101" t="s">
        <v>600</v>
      </c>
    </row>
    <row r="17" spans="2:6" x14ac:dyDescent="0.3">
      <c r="B17" s="101" t="s">
        <v>516</v>
      </c>
      <c r="C17" s="101" t="s">
        <v>517</v>
      </c>
      <c r="E17" s="101" t="s">
        <v>601</v>
      </c>
      <c r="F17" s="101" t="s">
        <v>602</v>
      </c>
    </row>
    <row r="18" spans="2:6" x14ac:dyDescent="0.3">
      <c r="B18" s="101" t="s">
        <v>518</v>
      </c>
      <c r="C18" s="101" t="s">
        <v>519</v>
      </c>
      <c r="E18" s="101" t="s">
        <v>603</v>
      </c>
      <c r="F18" s="101" t="s">
        <v>604</v>
      </c>
    </row>
    <row r="19" spans="2:6" x14ac:dyDescent="0.3">
      <c r="B19" s="101" t="s">
        <v>520</v>
      </c>
      <c r="C19" s="101" t="s">
        <v>507</v>
      </c>
      <c r="E19" s="101" t="s">
        <v>605</v>
      </c>
      <c r="F19" s="101" t="s">
        <v>606</v>
      </c>
    </row>
    <row r="20" spans="2:6" x14ac:dyDescent="0.3">
      <c r="B20" s="101" t="s">
        <v>521</v>
      </c>
      <c r="C20" s="101" t="s">
        <v>522</v>
      </c>
      <c r="E20" s="101" t="s">
        <v>607</v>
      </c>
      <c r="F20" s="101" t="s">
        <v>608</v>
      </c>
    </row>
    <row r="21" spans="2:6" x14ac:dyDescent="0.3">
      <c r="B21" s="101" t="s">
        <v>523</v>
      </c>
      <c r="C21" s="101" t="s">
        <v>524</v>
      </c>
      <c r="E21" s="101" t="s">
        <v>609</v>
      </c>
      <c r="F21" s="101" t="s">
        <v>610</v>
      </c>
    </row>
    <row r="22" spans="2:6" x14ac:dyDescent="0.3">
      <c r="B22" s="101" t="s">
        <v>525</v>
      </c>
      <c r="C22" s="101" t="s">
        <v>526</v>
      </c>
      <c r="E22" s="101" t="s">
        <v>611</v>
      </c>
      <c r="F22" s="101" t="s">
        <v>612</v>
      </c>
    </row>
    <row r="23" spans="2:6" x14ac:dyDescent="0.3">
      <c r="B23" s="101" t="s">
        <v>527</v>
      </c>
      <c r="C23" s="101" t="s">
        <v>528</v>
      </c>
      <c r="E23" s="101" t="s">
        <v>613</v>
      </c>
      <c r="F23" s="101" t="s">
        <v>614</v>
      </c>
    </row>
    <row r="24" spans="2:6" x14ac:dyDescent="0.3">
      <c r="B24" s="101" t="s">
        <v>529</v>
      </c>
      <c r="C24" s="101" t="s">
        <v>530</v>
      </c>
      <c r="E24" s="101" t="s">
        <v>615</v>
      </c>
      <c r="F24" s="101" t="s">
        <v>616</v>
      </c>
    </row>
    <row r="25" spans="2:6" x14ac:dyDescent="0.3">
      <c r="B25" s="101" t="s">
        <v>531</v>
      </c>
      <c r="C25" s="101" t="s">
        <v>532</v>
      </c>
      <c r="E25" s="101" t="s">
        <v>617</v>
      </c>
      <c r="F25" s="101" t="s">
        <v>618</v>
      </c>
    </row>
    <row r="26" spans="2:6" x14ac:dyDescent="0.3">
      <c r="B26" s="101" t="s">
        <v>533</v>
      </c>
      <c r="C26" s="101" t="s">
        <v>534</v>
      </c>
      <c r="E26" s="101" t="s">
        <v>619</v>
      </c>
      <c r="F26" s="101" t="s">
        <v>620</v>
      </c>
    </row>
    <row r="27" spans="2:6" x14ac:dyDescent="0.3">
      <c r="B27" s="101" t="s">
        <v>535</v>
      </c>
      <c r="C27" s="101" t="s">
        <v>536</v>
      </c>
      <c r="E27" s="101" t="s">
        <v>621</v>
      </c>
      <c r="F27" s="101" t="s">
        <v>622</v>
      </c>
    </row>
    <row r="28" spans="2:6" x14ac:dyDescent="0.3">
      <c r="B28" s="101" t="s">
        <v>537</v>
      </c>
      <c r="C28" s="101" t="s">
        <v>538</v>
      </c>
      <c r="E28" s="101" t="s">
        <v>623</v>
      </c>
      <c r="F28" s="101" t="s">
        <v>624</v>
      </c>
    </row>
    <row r="29" spans="2:6" x14ac:dyDescent="0.3">
      <c r="B29" s="101" t="s">
        <v>539</v>
      </c>
      <c r="C29" s="101" t="s">
        <v>522</v>
      </c>
      <c r="E29" s="101" t="s">
        <v>625</v>
      </c>
      <c r="F29" s="101" t="s">
        <v>626</v>
      </c>
    </row>
    <row r="30" spans="2:6" x14ac:dyDescent="0.3">
      <c r="B30" s="101" t="s">
        <v>540</v>
      </c>
      <c r="C30" s="101" t="s">
        <v>541</v>
      </c>
      <c r="E30" s="101" t="s">
        <v>627</v>
      </c>
      <c r="F30" s="101" t="s">
        <v>628</v>
      </c>
    </row>
    <row r="31" spans="2:6" x14ac:dyDescent="0.3">
      <c r="B31" s="101" t="s">
        <v>542</v>
      </c>
      <c r="C31" s="101" t="s">
        <v>543</v>
      </c>
    </row>
    <row r="32" spans="2:6" x14ac:dyDescent="0.3">
      <c r="B32" s="101" t="s">
        <v>544</v>
      </c>
      <c r="C32" s="101" t="s">
        <v>545</v>
      </c>
    </row>
    <row r="33" spans="2:3" x14ac:dyDescent="0.3">
      <c r="B33" s="101" t="s">
        <v>546</v>
      </c>
      <c r="C33" s="101" t="s">
        <v>547</v>
      </c>
    </row>
    <row r="34" spans="2:3" x14ac:dyDescent="0.3">
      <c r="B34" s="101" t="s">
        <v>548</v>
      </c>
      <c r="C34" s="101" t="s">
        <v>549</v>
      </c>
    </row>
    <row r="35" spans="2:3" x14ac:dyDescent="0.3">
      <c r="B35" s="101" t="s">
        <v>550</v>
      </c>
      <c r="C35" s="101" t="s">
        <v>551</v>
      </c>
    </row>
    <row r="36" spans="2:3" x14ac:dyDescent="0.3">
      <c r="B36" s="101" t="s">
        <v>552</v>
      </c>
      <c r="C36" s="101" t="s">
        <v>553</v>
      </c>
    </row>
    <row r="37" spans="2:3" x14ac:dyDescent="0.3">
      <c r="B37" s="101" t="s">
        <v>554</v>
      </c>
      <c r="C37" s="101" t="s">
        <v>555</v>
      </c>
    </row>
    <row r="38" spans="2:3" x14ac:dyDescent="0.3">
      <c r="B38" s="101" t="s">
        <v>556</v>
      </c>
      <c r="C38" s="101" t="s">
        <v>557</v>
      </c>
    </row>
    <row r="39" spans="2:3" x14ac:dyDescent="0.3">
      <c r="B39" s="101" t="s">
        <v>558</v>
      </c>
      <c r="C39" s="101" t="s">
        <v>559</v>
      </c>
    </row>
    <row r="40" spans="2:3" x14ac:dyDescent="0.3">
      <c r="B40" s="101" t="s">
        <v>560</v>
      </c>
      <c r="C40" s="101" t="s">
        <v>561</v>
      </c>
    </row>
    <row r="41" spans="2:3" x14ac:dyDescent="0.3">
      <c r="B41" s="101" t="s">
        <v>562</v>
      </c>
      <c r="C41" s="101" t="s">
        <v>563</v>
      </c>
    </row>
    <row r="42" spans="2:3" x14ac:dyDescent="0.3">
      <c r="B42" s="101" t="s">
        <v>564</v>
      </c>
      <c r="C42" s="101" t="s">
        <v>565</v>
      </c>
    </row>
    <row r="43" spans="2:3" x14ac:dyDescent="0.3">
      <c r="B43" s="101" t="s">
        <v>566</v>
      </c>
      <c r="C43" s="101" t="s">
        <v>567</v>
      </c>
    </row>
    <row r="44" spans="2:3" x14ac:dyDescent="0.3">
      <c r="B44" s="101" t="s">
        <v>568</v>
      </c>
      <c r="C44" s="101" t="s">
        <v>569</v>
      </c>
    </row>
    <row r="45" spans="2:3" x14ac:dyDescent="0.3">
      <c r="B45" s="101" t="s">
        <v>570</v>
      </c>
      <c r="C45" s="101" t="s">
        <v>571</v>
      </c>
    </row>
  </sheetData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B1:W200"/>
  <sheetViews>
    <sheetView showGridLines="0" workbookViewId="0">
      <selection activeCell="B1" sqref="B1:K100"/>
    </sheetView>
  </sheetViews>
  <sheetFormatPr defaultRowHeight="14.4" x14ac:dyDescent="0.3"/>
  <cols>
    <col min="2" max="2" width="10.109375" style="38" bestFit="1" customWidth="1"/>
    <col min="3" max="3" width="17.33203125" style="38" bestFit="1" customWidth="1"/>
    <col min="4" max="4" width="10.109375" style="57" bestFit="1" customWidth="1"/>
    <col min="5" max="5" width="11.33203125" style="38" bestFit="1" customWidth="1"/>
    <col min="6" max="6" width="15.109375" style="38" bestFit="1" customWidth="1"/>
    <col min="7" max="7" width="8.88671875" style="57" bestFit="1" customWidth="1"/>
    <col min="8" max="8" width="6" style="38" bestFit="1" customWidth="1"/>
    <col min="9" max="9" width="7.44140625" style="38" bestFit="1" customWidth="1"/>
    <col min="10" max="10" width="8.109375" style="38" bestFit="1" customWidth="1"/>
    <col min="11" max="11" width="6.33203125" style="38" bestFit="1" customWidth="1"/>
    <col min="12" max="14" width="8.6640625" customWidth="1"/>
    <col min="15" max="15" width="17.44140625" customWidth="1"/>
    <col min="16" max="23" width="8.6640625" customWidth="1"/>
  </cols>
  <sheetData>
    <row r="1" spans="2:23" x14ac:dyDescent="0.3">
      <c r="B1" s="38" t="s">
        <v>58</v>
      </c>
      <c r="C1" s="38" t="s">
        <v>59</v>
      </c>
      <c r="D1" s="57" t="s">
        <v>188</v>
      </c>
      <c r="E1" s="38" t="s">
        <v>62</v>
      </c>
      <c r="F1" s="38" t="s">
        <v>189</v>
      </c>
      <c r="G1" s="38" t="s">
        <v>190</v>
      </c>
      <c r="H1" s="38" t="s">
        <v>60</v>
      </c>
      <c r="I1" s="38" t="s">
        <v>64</v>
      </c>
      <c r="J1" s="38" t="s">
        <v>191</v>
      </c>
      <c r="K1" s="38" t="s">
        <v>49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2:23" ht="15.6" x14ac:dyDescent="0.3">
      <c r="B2" s="58">
        <v>10172472</v>
      </c>
      <c r="C2" s="59" t="s">
        <v>65</v>
      </c>
      <c r="D2" s="57">
        <v>42407</v>
      </c>
      <c r="E2" s="38" t="s">
        <v>192</v>
      </c>
      <c r="F2" s="38" t="s">
        <v>193</v>
      </c>
      <c r="G2" s="58" t="s">
        <v>194</v>
      </c>
      <c r="H2" s="38" t="s">
        <v>51</v>
      </c>
      <c r="I2" s="58">
        <v>79</v>
      </c>
      <c r="J2" s="38">
        <v>30</v>
      </c>
      <c r="K2" s="38">
        <f t="shared" ref="K2:K65" si="0">J2*I2</f>
        <v>2370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2:23" ht="15.6" x14ac:dyDescent="0.3">
      <c r="B3" s="58">
        <v>11204926</v>
      </c>
      <c r="C3" s="59" t="s">
        <v>68</v>
      </c>
      <c r="D3" s="57">
        <v>43013</v>
      </c>
      <c r="E3" s="38" t="s">
        <v>192</v>
      </c>
      <c r="F3" s="38" t="s">
        <v>195</v>
      </c>
      <c r="G3" s="58" t="s">
        <v>196</v>
      </c>
      <c r="H3" s="38" t="s">
        <v>51</v>
      </c>
      <c r="I3" s="58">
        <v>93</v>
      </c>
      <c r="J3" s="38">
        <v>328</v>
      </c>
      <c r="K3" s="38">
        <f t="shared" si="0"/>
        <v>30504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</row>
    <row r="4" spans="2:23" ht="15.6" x14ac:dyDescent="0.3">
      <c r="B4" s="58">
        <v>12492180</v>
      </c>
      <c r="C4" s="59" t="s">
        <v>71</v>
      </c>
      <c r="D4" s="57">
        <v>43202</v>
      </c>
      <c r="E4" s="38" t="s">
        <v>192</v>
      </c>
      <c r="F4" s="38" t="s">
        <v>193</v>
      </c>
      <c r="G4" s="58" t="s">
        <v>196</v>
      </c>
      <c r="H4" s="38" t="s">
        <v>50</v>
      </c>
      <c r="I4" s="58">
        <v>66</v>
      </c>
      <c r="J4" s="38">
        <v>30</v>
      </c>
      <c r="K4" s="38">
        <f t="shared" si="0"/>
        <v>1980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6"/>
    </row>
    <row r="5" spans="2:23" ht="15.6" x14ac:dyDescent="0.3">
      <c r="B5" s="58">
        <v>12733621</v>
      </c>
      <c r="C5" s="59" t="s">
        <v>73</v>
      </c>
      <c r="D5" s="57">
        <v>42623</v>
      </c>
      <c r="E5" s="38" t="s">
        <v>197</v>
      </c>
      <c r="F5" s="38" t="s">
        <v>198</v>
      </c>
      <c r="G5" s="58" t="s">
        <v>199</v>
      </c>
      <c r="H5" s="38" t="s">
        <v>50</v>
      </c>
      <c r="I5" s="58">
        <v>46</v>
      </c>
      <c r="J5" s="38">
        <v>70</v>
      </c>
      <c r="K5" s="38">
        <f t="shared" si="0"/>
        <v>3220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6"/>
    </row>
    <row r="6" spans="2:23" ht="15.6" x14ac:dyDescent="0.3">
      <c r="B6" s="58">
        <v>14381583</v>
      </c>
      <c r="C6" s="59" t="s">
        <v>65</v>
      </c>
      <c r="D6" s="57">
        <v>42795</v>
      </c>
      <c r="E6" s="38" t="s">
        <v>197</v>
      </c>
      <c r="F6" s="38" t="s">
        <v>200</v>
      </c>
      <c r="G6" s="58" t="s">
        <v>196</v>
      </c>
      <c r="H6" s="38" t="s">
        <v>50</v>
      </c>
      <c r="I6" s="58">
        <v>52</v>
      </c>
      <c r="J6" s="38">
        <v>20</v>
      </c>
      <c r="K6" s="38">
        <f t="shared" si="0"/>
        <v>1040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6"/>
    </row>
    <row r="7" spans="2:23" ht="15.6" x14ac:dyDescent="0.3">
      <c r="B7" s="58">
        <v>15424538</v>
      </c>
      <c r="C7" s="59" t="s">
        <v>75</v>
      </c>
      <c r="D7" s="57">
        <v>42604</v>
      </c>
      <c r="E7" s="38" t="s">
        <v>192</v>
      </c>
      <c r="F7" s="38" t="s">
        <v>201</v>
      </c>
      <c r="G7" s="58" t="s">
        <v>202</v>
      </c>
      <c r="H7" s="38" t="s">
        <v>50</v>
      </c>
      <c r="I7" s="58">
        <v>52</v>
      </c>
      <c r="J7" s="38">
        <v>280</v>
      </c>
      <c r="K7" s="38">
        <f t="shared" si="0"/>
        <v>14560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6"/>
    </row>
    <row r="8" spans="2:23" x14ac:dyDescent="0.3">
      <c r="B8" s="58">
        <v>16022365</v>
      </c>
      <c r="C8" s="59" t="s">
        <v>76</v>
      </c>
      <c r="D8" s="57">
        <v>42675</v>
      </c>
      <c r="E8" s="38" t="s">
        <v>192</v>
      </c>
      <c r="F8" s="38" t="s">
        <v>203</v>
      </c>
      <c r="G8" s="58" t="s">
        <v>202</v>
      </c>
      <c r="H8" s="38" t="s">
        <v>51</v>
      </c>
      <c r="I8" s="58">
        <v>39</v>
      </c>
      <c r="J8" s="38">
        <v>90</v>
      </c>
      <c r="K8" s="38">
        <f t="shared" si="0"/>
        <v>3510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2:23" x14ac:dyDescent="0.3">
      <c r="B9" s="58">
        <v>16112262</v>
      </c>
      <c r="C9" s="59" t="s">
        <v>77</v>
      </c>
      <c r="D9" s="57">
        <v>42726</v>
      </c>
      <c r="E9" s="38" t="s">
        <v>197</v>
      </c>
      <c r="F9" s="38" t="s">
        <v>204</v>
      </c>
      <c r="G9" s="58" t="s">
        <v>205</v>
      </c>
      <c r="H9" s="38" t="s">
        <v>51</v>
      </c>
      <c r="I9" s="58">
        <v>93</v>
      </c>
      <c r="J9" s="38">
        <v>65</v>
      </c>
      <c r="K9" s="38">
        <f t="shared" si="0"/>
        <v>6045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2:23" ht="15.6" x14ac:dyDescent="0.3">
      <c r="B10" s="58">
        <v>17442762</v>
      </c>
      <c r="C10" s="59" t="s">
        <v>79</v>
      </c>
      <c r="D10" s="57">
        <v>42688</v>
      </c>
      <c r="E10" s="38" t="s">
        <v>192</v>
      </c>
      <c r="F10" s="38" t="s">
        <v>206</v>
      </c>
      <c r="G10" s="58" t="s">
        <v>202</v>
      </c>
      <c r="H10" s="38" t="s">
        <v>50</v>
      </c>
      <c r="I10" s="58">
        <v>210</v>
      </c>
      <c r="J10" s="38">
        <v>80</v>
      </c>
      <c r="K10" s="38">
        <f t="shared" si="0"/>
        <v>16800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6"/>
    </row>
    <row r="11" spans="2:23" ht="15.6" x14ac:dyDescent="0.3">
      <c r="B11" s="58">
        <v>17672639</v>
      </c>
      <c r="C11" s="59" t="s">
        <v>82</v>
      </c>
      <c r="D11" s="57">
        <v>43265</v>
      </c>
      <c r="E11" s="38" t="s">
        <v>192</v>
      </c>
      <c r="F11" s="38" t="s">
        <v>207</v>
      </c>
      <c r="G11" s="58" t="s">
        <v>194</v>
      </c>
      <c r="H11" s="38" t="s">
        <v>51</v>
      </c>
      <c r="I11" s="58">
        <v>62</v>
      </c>
      <c r="J11" s="38">
        <v>75</v>
      </c>
      <c r="K11" s="38">
        <f t="shared" si="0"/>
        <v>4650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6"/>
    </row>
    <row r="12" spans="2:23" ht="15.6" x14ac:dyDescent="0.3">
      <c r="B12" s="58">
        <v>17892899</v>
      </c>
      <c r="C12" s="59" t="s">
        <v>83</v>
      </c>
      <c r="D12" s="57">
        <v>42985</v>
      </c>
      <c r="E12" s="38" t="s">
        <v>197</v>
      </c>
      <c r="F12" s="38" t="s">
        <v>208</v>
      </c>
      <c r="G12" s="58" t="s">
        <v>196</v>
      </c>
      <c r="H12" s="38" t="s">
        <v>51</v>
      </c>
      <c r="I12" s="58">
        <v>310</v>
      </c>
      <c r="J12" s="38">
        <v>199</v>
      </c>
      <c r="K12" s="38">
        <f t="shared" si="0"/>
        <v>61690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6"/>
    </row>
    <row r="13" spans="2:23" ht="15.6" x14ac:dyDescent="0.3">
      <c r="B13" s="58">
        <v>19212131</v>
      </c>
      <c r="C13" s="59" t="s">
        <v>85</v>
      </c>
      <c r="D13" s="57">
        <v>43112</v>
      </c>
      <c r="E13" s="38" t="s">
        <v>192</v>
      </c>
      <c r="F13" s="38" t="s">
        <v>209</v>
      </c>
      <c r="G13" s="58" t="s">
        <v>194</v>
      </c>
      <c r="H13" s="38" t="s">
        <v>50</v>
      </c>
      <c r="I13" s="58">
        <v>74</v>
      </c>
      <c r="J13" s="38">
        <v>299</v>
      </c>
      <c r="K13" s="38">
        <f t="shared" si="0"/>
        <v>22126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</row>
    <row r="14" spans="2:23" ht="15.6" x14ac:dyDescent="0.3">
      <c r="B14" s="58">
        <v>19754941</v>
      </c>
      <c r="C14" s="59" t="s">
        <v>86</v>
      </c>
      <c r="D14" s="57">
        <v>42841</v>
      </c>
      <c r="E14" s="38" t="s">
        <v>192</v>
      </c>
      <c r="F14" s="38" t="s">
        <v>210</v>
      </c>
      <c r="G14" s="58" t="s">
        <v>196</v>
      </c>
      <c r="H14" s="38" t="s">
        <v>51</v>
      </c>
      <c r="I14" s="58">
        <v>109</v>
      </c>
      <c r="J14" s="38">
        <v>692</v>
      </c>
      <c r="K14" s="38">
        <f t="shared" si="0"/>
        <v>75428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2:23" ht="15.6" x14ac:dyDescent="0.3">
      <c r="B15" s="58">
        <v>21643208</v>
      </c>
      <c r="C15" s="59" t="s">
        <v>87</v>
      </c>
      <c r="D15" s="57">
        <v>43103</v>
      </c>
      <c r="E15" s="38" t="s">
        <v>197</v>
      </c>
      <c r="F15" s="38" t="s">
        <v>211</v>
      </c>
      <c r="G15" s="58" t="s">
        <v>196</v>
      </c>
      <c r="H15" s="38" t="s">
        <v>50</v>
      </c>
      <c r="I15" s="58">
        <v>27</v>
      </c>
      <c r="J15" s="38">
        <v>60</v>
      </c>
      <c r="K15" s="38">
        <f t="shared" si="0"/>
        <v>1620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/>
    </row>
    <row r="16" spans="2:23" ht="15.6" x14ac:dyDescent="0.3">
      <c r="B16" s="58">
        <v>21952587</v>
      </c>
      <c r="C16" s="59" t="s">
        <v>88</v>
      </c>
      <c r="D16" s="57">
        <v>42455</v>
      </c>
      <c r="E16" s="38" t="s">
        <v>192</v>
      </c>
      <c r="F16" s="38" t="s">
        <v>212</v>
      </c>
      <c r="G16" s="58" t="s">
        <v>202</v>
      </c>
      <c r="H16" s="38" t="s">
        <v>50</v>
      </c>
      <c r="I16" s="58">
        <v>102</v>
      </c>
      <c r="J16" s="38">
        <v>599</v>
      </c>
      <c r="K16" s="38">
        <f t="shared" si="0"/>
        <v>61098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6"/>
    </row>
    <row r="17" spans="2:23" ht="15.6" x14ac:dyDescent="0.3">
      <c r="B17" s="58">
        <v>22533907</v>
      </c>
      <c r="C17" s="59" t="s">
        <v>90</v>
      </c>
      <c r="D17" s="57">
        <v>42647</v>
      </c>
      <c r="E17" s="38" t="s">
        <v>192</v>
      </c>
      <c r="F17" s="38" t="s">
        <v>213</v>
      </c>
      <c r="G17" s="58" t="s">
        <v>196</v>
      </c>
      <c r="H17" s="38" t="s">
        <v>50</v>
      </c>
      <c r="I17" s="58">
        <v>610</v>
      </c>
      <c r="J17" s="38">
        <v>630</v>
      </c>
      <c r="K17" s="38">
        <f t="shared" si="0"/>
        <v>384300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/>
    </row>
    <row r="18" spans="2:23" ht="15.6" x14ac:dyDescent="0.3">
      <c r="B18" s="58">
        <v>24443542</v>
      </c>
      <c r="C18" s="59" t="s">
        <v>91</v>
      </c>
      <c r="D18" s="57">
        <v>43384</v>
      </c>
      <c r="E18" s="38" t="s">
        <v>197</v>
      </c>
      <c r="F18" s="38" t="s">
        <v>214</v>
      </c>
      <c r="G18" s="58" t="s">
        <v>205</v>
      </c>
      <c r="H18" s="38" t="s">
        <v>50</v>
      </c>
      <c r="I18" s="58">
        <v>23</v>
      </c>
      <c r="J18" s="38">
        <v>400</v>
      </c>
      <c r="K18" s="38">
        <f t="shared" si="0"/>
        <v>9200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/>
    </row>
    <row r="19" spans="2:23" ht="15.6" x14ac:dyDescent="0.3">
      <c r="B19" s="58">
        <v>24532270</v>
      </c>
      <c r="C19" s="59" t="s">
        <v>92</v>
      </c>
      <c r="D19" s="57">
        <v>42676</v>
      </c>
      <c r="E19" s="38" t="s">
        <v>192</v>
      </c>
      <c r="F19" s="38" t="s">
        <v>213</v>
      </c>
      <c r="G19" s="58" t="s">
        <v>202</v>
      </c>
      <c r="H19" s="38" t="s">
        <v>51</v>
      </c>
      <c r="I19" s="58">
        <v>29</v>
      </c>
      <c r="J19" s="38">
        <v>630</v>
      </c>
      <c r="K19" s="38">
        <f t="shared" si="0"/>
        <v>18270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6"/>
    </row>
    <row r="20" spans="2:23" ht="15.6" x14ac:dyDescent="0.3">
      <c r="B20" s="58">
        <v>25272321</v>
      </c>
      <c r="C20" s="59" t="s">
        <v>93</v>
      </c>
      <c r="D20" s="57">
        <v>42377</v>
      </c>
      <c r="E20" s="38" t="s">
        <v>192</v>
      </c>
      <c r="F20" s="38" t="s">
        <v>207</v>
      </c>
      <c r="G20" s="58" t="s">
        <v>199</v>
      </c>
      <c r="H20" s="38" t="s">
        <v>50</v>
      </c>
      <c r="I20" s="58">
        <v>102</v>
      </c>
      <c r="J20" s="38">
        <v>75</v>
      </c>
      <c r="K20" s="38">
        <f t="shared" si="0"/>
        <v>7650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6"/>
    </row>
    <row r="21" spans="2:23" ht="15.6" x14ac:dyDescent="0.3">
      <c r="B21" s="58">
        <v>25701792</v>
      </c>
      <c r="C21" s="59" t="s">
        <v>94</v>
      </c>
      <c r="D21" s="57">
        <v>43240</v>
      </c>
      <c r="E21" s="38" t="s">
        <v>192</v>
      </c>
      <c r="F21" s="38" t="s">
        <v>215</v>
      </c>
      <c r="G21" s="58" t="s">
        <v>205</v>
      </c>
      <c r="H21" s="38" t="s">
        <v>51</v>
      </c>
      <c r="I21" s="58">
        <v>35</v>
      </c>
      <c r="J21" s="38">
        <v>392</v>
      </c>
      <c r="K21" s="38">
        <f t="shared" si="0"/>
        <v>13720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/>
    </row>
    <row r="22" spans="2:23" ht="15.6" x14ac:dyDescent="0.3">
      <c r="B22" s="58">
        <v>26392228</v>
      </c>
      <c r="C22" s="59" t="s">
        <v>95</v>
      </c>
      <c r="D22" s="57">
        <v>42668</v>
      </c>
      <c r="E22" s="38" t="s">
        <v>192</v>
      </c>
      <c r="F22" s="60" t="s">
        <v>216</v>
      </c>
      <c r="G22" s="58" t="s">
        <v>194</v>
      </c>
      <c r="H22" s="38" t="s">
        <v>51</v>
      </c>
      <c r="I22" s="58">
        <v>68</v>
      </c>
      <c r="J22" s="38">
        <v>345</v>
      </c>
      <c r="K22" s="38">
        <f t="shared" si="0"/>
        <v>23460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6"/>
    </row>
    <row r="23" spans="2:23" ht="15.6" x14ac:dyDescent="0.3">
      <c r="B23" s="58">
        <v>26512760</v>
      </c>
      <c r="C23" s="59" t="s">
        <v>96</v>
      </c>
      <c r="D23" s="57">
        <v>43021</v>
      </c>
      <c r="E23" s="38" t="s">
        <v>192</v>
      </c>
      <c r="F23" s="38" t="s">
        <v>217</v>
      </c>
      <c r="G23" s="58" t="s">
        <v>205</v>
      </c>
      <c r="H23" s="38" t="s">
        <v>50</v>
      </c>
      <c r="I23" s="58">
        <v>55</v>
      </c>
      <c r="J23" s="38">
        <v>800</v>
      </c>
      <c r="K23" s="38">
        <f t="shared" si="0"/>
        <v>44000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6"/>
    </row>
    <row r="24" spans="2:23" ht="15.6" x14ac:dyDescent="0.3">
      <c r="B24" s="58">
        <v>26562151</v>
      </c>
      <c r="C24" s="59" t="s">
        <v>97</v>
      </c>
      <c r="D24" s="57">
        <v>43001</v>
      </c>
      <c r="E24" s="38" t="s">
        <v>197</v>
      </c>
      <c r="F24" s="38" t="s">
        <v>218</v>
      </c>
      <c r="G24" s="58" t="s">
        <v>199</v>
      </c>
      <c r="H24" s="38" t="s">
        <v>50</v>
      </c>
      <c r="I24" s="58">
        <v>29</v>
      </c>
      <c r="J24" s="38">
        <v>150</v>
      </c>
      <c r="K24" s="38">
        <f t="shared" si="0"/>
        <v>4350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6"/>
    </row>
    <row r="25" spans="2:23" ht="15.6" x14ac:dyDescent="0.3">
      <c r="B25" s="58">
        <v>26872450</v>
      </c>
      <c r="C25" s="59" t="s">
        <v>98</v>
      </c>
      <c r="D25" s="57">
        <v>42805</v>
      </c>
      <c r="E25" s="38" t="s">
        <v>192</v>
      </c>
      <c r="F25" s="38" t="s">
        <v>219</v>
      </c>
      <c r="G25" s="58" t="s">
        <v>196</v>
      </c>
      <c r="H25" s="38" t="s">
        <v>50</v>
      </c>
      <c r="I25" s="58">
        <v>45</v>
      </c>
      <c r="J25" s="38">
        <v>429</v>
      </c>
      <c r="K25" s="38">
        <f t="shared" si="0"/>
        <v>19305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/>
    </row>
    <row r="26" spans="2:23" ht="15.6" x14ac:dyDescent="0.3">
      <c r="B26" s="58">
        <v>27232162</v>
      </c>
      <c r="C26" s="59" t="s">
        <v>99</v>
      </c>
      <c r="D26" s="57">
        <v>43304</v>
      </c>
      <c r="E26" s="38" t="s">
        <v>197</v>
      </c>
      <c r="F26" s="38" t="s">
        <v>220</v>
      </c>
      <c r="G26" s="58" t="s">
        <v>205</v>
      </c>
      <c r="H26" s="38" t="s">
        <v>50</v>
      </c>
      <c r="I26" s="58">
        <v>85</v>
      </c>
      <c r="J26" s="38">
        <v>40</v>
      </c>
      <c r="K26" s="38">
        <f t="shared" si="0"/>
        <v>3400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6"/>
    </row>
    <row r="27" spans="2:23" ht="15.6" x14ac:dyDescent="0.3">
      <c r="B27" s="58">
        <v>28791508</v>
      </c>
      <c r="C27" s="59" t="s">
        <v>100</v>
      </c>
      <c r="D27" s="57">
        <v>42702</v>
      </c>
      <c r="E27" s="38" t="s">
        <v>192</v>
      </c>
      <c r="F27" s="38" t="s">
        <v>221</v>
      </c>
      <c r="G27" s="58" t="s">
        <v>199</v>
      </c>
      <c r="H27" s="38" t="s">
        <v>50</v>
      </c>
      <c r="I27" s="58">
        <v>88</v>
      </c>
      <c r="J27" s="38">
        <v>65</v>
      </c>
      <c r="K27" s="38">
        <f t="shared" si="0"/>
        <v>5720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6"/>
    </row>
    <row r="28" spans="2:23" ht="15.6" x14ac:dyDescent="0.3">
      <c r="B28" s="58">
        <v>30051838</v>
      </c>
      <c r="C28" s="59" t="s">
        <v>101</v>
      </c>
      <c r="D28" s="57">
        <v>42966</v>
      </c>
      <c r="E28" s="38" t="s">
        <v>192</v>
      </c>
      <c r="F28" s="38" t="s">
        <v>222</v>
      </c>
      <c r="G28" s="58" t="s">
        <v>196</v>
      </c>
      <c r="H28" s="38" t="s">
        <v>50</v>
      </c>
      <c r="I28" s="58">
        <v>95</v>
      </c>
      <c r="J28" s="38">
        <v>190</v>
      </c>
      <c r="K28" s="38">
        <f t="shared" si="0"/>
        <v>18050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/>
    </row>
    <row r="29" spans="2:23" ht="15.6" x14ac:dyDescent="0.3">
      <c r="B29" s="58">
        <v>32151294</v>
      </c>
      <c r="C29" s="59" t="s">
        <v>102</v>
      </c>
      <c r="D29" s="57">
        <v>42678</v>
      </c>
      <c r="E29" s="38" t="s">
        <v>223</v>
      </c>
      <c r="F29" s="38" t="s">
        <v>224</v>
      </c>
      <c r="G29" s="58" t="s">
        <v>205</v>
      </c>
      <c r="H29" s="38" t="s">
        <v>50</v>
      </c>
      <c r="I29" s="58">
        <v>105</v>
      </c>
      <c r="J29" s="38">
        <v>380</v>
      </c>
      <c r="K29" s="38">
        <f t="shared" si="0"/>
        <v>39900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6"/>
    </row>
    <row r="30" spans="2:23" ht="15.6" x14ac:dyDescent="0.3">
      <c r="B30" s="58">
        <v>32393025</v>
      </c>
      <c r="C30" s="59" t="s">
        <v>103</v>
      </c>
      <c r="D30" s="57">
        <v>43316</v>
      </c>
      <c r="E30" s="38" t="s">
        <v>192</v>
      </c>
      <c r="F30" s="38" t="s">
        <v>219</v>
      </c>
      <c r="G30" s="58" t="s">
        <v>202</v>
      </c>
      <c r="H30" s="38" t="s">
        <v>51</v>
      </c>
      <c r="I30" s="58">
        <v>72</v>
      </c>
      <c r="J30" s="38">
        <v>429</v>
      </c>
      <c r="K30" s="38">
        <f t="shared" si="0"/>
        <v>30888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/>
    </row>
    <row r="31" spans="2:23" ht="15.6" x14ac:dyDescent="0.3">
      <c r="B31" s="58">
        <v>32914919</v>
      </c>
      <c r="C31" s="59" t="s">
        <v>104</v>
      </c>
      <c r="D31" s="57">
        <v>43452</v>
      </c>
      <c r="E31" s="38" t="s">
        <v>192</v>
      </c>
      <c r="F31" s="38" t="s">
        <v>225</v>
      </c>
      <c r="G31" s="58" t="s">
        <v>202</v>
      </c>
      <c r="H31" s="38" t="s">
        <v>50</v>
      </c>
      <c r="I31" s="58">
        <v>76</v>
      </c>
      <c r="J31" s="38">
        <v>140</v>
      </c>
      <c r="K31" s="38">
        <f t="shared" si="0"/>
        <v>10640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</row>
    <row r="32" spans="2:23" ht="15.6" x14ac:dyDescent="0.3">
      <c r="B32" s="58">
        <v>33062934</v>
      </c>
      <c r="C32" s="59" t="s">
        <v>105</v>
      </c>
      <c r="D32" s="57">
        <v>42939</v>
      </c>
      <c r="E32" s="38" t="s">
        <v>197</v>
      </c>
      <c r="F32" s="38" t="s">
        <v>214</v>
      </c>
      <c r="G32" s="58" t="s">
        <v>196</v>
      </c>
      <c r="H32" s="38" t="s">
        <v>51</v>
      </c>
      <c r="I32" s="58">
        <v>107</v>
      </c>
      <c r="J32" s="38">
        <v>400</v>
      </c>
      <c r="K32" s="38">
        <f t="shared" si="0"/>
        <v>42800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</row>
    <row r="33" spans="2:23" ht="15.6" x14ac:dyDescent="0.3">
      <c r="B33" s="58">
        <v>33614817</v>
      </c>
      <c r="C33" s="59" t="s">
        <v>106</v>
      </c>
      <c r="D33" s="57">
        <v>42693</v>
      </c>
      <c r="E33" s="38" t="s">
        <v>192</v>
      </c>
      <c r="F33" s="38" t="s">
        <v>226</v>
      </c>
      <c r="G33" s="58" t="s">
        <v>199</v>
      </c>
      <c r="H33" s="38" t="s">
        <v>50</v>
      </c>
      <c r="I33" s="58">
        <v>59</v>
      </c>
      <c r="J33" s="38">
        <v>230</v>
      </c>
      <c r="K33" s="38">
        <f t="shared" si="0"/>
        <v>13570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</row>
    <row r="34" spans="2:23" ht="15.6" x14ac:dyDescent="0.3">
      <c r="B34" s="58">
        <v>34604133</v>
      </c>
      <c r="C34" s="59" t="s">
        <v>108</v>
      </c>
      <c r="D34" s="57">
        <v>43164</v>
      </c>
      <c r="E34" s="38" t="s">
        <v>197</v>
      </c>
      <c r="F34" s="38" t="s">
        <v>227</v>
      </c>
      <c r="G34" s="58" t="s">
        <v>194</v>
      </c>
      <c r="H34" s="38" t="s">
        <v>51</v>
      </c>
      <c r="I34" s="58">
        <v>82</v>
      </c>
      <c r="J34" s="38">
        <v>48</v>
      </c>
      <c r="K34" s="38">
        <f t="shared" si="0"/>
        <v>3936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</row>
    <row r="35" spans="2:23" ht="15.6" x14ac:dyDescent="0.3">
      <c r="B35" s="58">
        <v>34703491</v>
      </c>
      <c r="C35" s="59" t="s">
        <v>109</v>
      </c>
      <c r="D35" s="57">
        <v>42380</v>
      </c>
      <c r="E35" s="38" t="s">
        <v>192</v>
      </c>
      <c r="F35" s="38" t="s">
        <v>209</v>
      </c>
      <c r="G35" s="58" t="s">
        <v>202</v>
      </c>
      <c r="H35" s="38" t="s">
        <v>51</v>
      </c>
      <c r="I35" s="58">
        <v>107</v>
      </c>
      <c r="J35" s="38">
        <v>299</v>
      </c>
      <c r="K35" s="38">
        <f t="shared" si="0"/>
        <v>31993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</row>
    <row r="36" spans="2:23" ht="15.6" x14ac:dyDescent="0.3">
      <c r="B36" s="58">
        <v>36863094</v>
      </c>
      <c r="C36" s="59" t="s">
        <v>110</v>
      </c>
      <c r="D36" s="57">
        <v>42414</v>
      </c>
      <c r="E36" s="38" t="s">
        <v>192</v>
      </c>
      <c r="F36" s="38" t="s">
        <v>228</v>
      </c>
      <c r="G36" s="58" t="s">
        <v>199</v>
      </c>
      <c r="H36" s="38" t="s">
        <v>51</v>
      </c>
      <c r="I36" s="58">
        <v>910</v>
      </c>
      <c r="J36" s="38">
        <v>167</v>
      </c>
      <c r="K36" s="38">
        <f t="shared" si="0"/>
        <v>151970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</row>
    <row r="37" spans="2:23" ht="15.6" x14ac:dyDescent="0.3">
      <c r="B37" s="58">
        <v>36941426</v>
      </c>
      <c r="C37" s="59" t="s">
        <v>111</v>
      </c>
      <c r="D37" s="57">
        <v>42567</v>
      </c>
      <c r="E37" s="38" t="s">
        <v>197</v>
      </c>
      <c r="F37" s="38" t="s">
        <v>229</v>
      </c>
      <c r="G37" s="58" t="s">
        <v>196</v>
      </c>
      <c r="H37" s="38" t="s">
        <v>50</v>
      </c>
      <c r="I37" s="58">
        <v>88</v>
      </c>
      <c r="J37" s="38">
        <v>125</v>
      </c>
      <c r="K37" s="38">
        <f t="shared" si="0"/>
        <v>11000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</row>
    <row r="38" spans="2:23" ht="15.6" x14ac:dyDescent="0.3">
      <c r="B38" s="58">
        <v>37684769</v>
      </c>
      <c r="C38" s="59" t="s">
        <v>112</v>
      </c>
      <c r="D38" s="57">
        <v>43056</v>
      </c>
      <c r="E38" s="38" t="s">
        <v>192</v>
      </c>
      <c r="F38" s="38" t="s">
        <v>230</v>
      </c>
      <c r="G38" s="58" t="s">
        <v>194</v>
      </c>
      <c r="H38" s="38" t="s">
        <v>51</v>
      </c>
      <c r="I38" s="58">
        <v>105</v>
      </c>
      <c r="J38" s="38">
        <v>380</v>
      </c>
      <c r="K38" s="38">
        <f t="shared" si="0"/>
        <v>39900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</row>
    <row r="39" spans="2:23" ht="15.6" x14ac:dyDescent="0.3">
      <c r="B39" s="58">
        <v>37841370</v>
      </c>
      <c r="C39" s="59" t="s">
        <v>113</v>
      </c>
      <c r="D39" s="57">
        <v>43045</v>
      </c>
      <c r="E39" s="38" t="s">
        <v>192</v>
      </c>
      <c r="F39" s="38" t="s">
        <v>230</v>
      </c>
      <c r="G39" s="58" t="s">
        <v>202</v>
      </c>
      <c r="H39" s="38" t="s">
        <v>50</v>
      </c>
      <c r="I39" s="58">
        <v>74</v>
      </c>
      <c r="J39" s="38">
        <v>380</v>
      </c>
      <c r="K39" s="38">
        <f t="shared" si="0"/>
        <v>28120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</row>
    <row r="40" spans="2:23" ht="15.6" x14ac:dyDescent="0.3">
      <c r="B40" s="58">
        <v>37882902</v>
      </c>
      <c r="C40" s="59" t="s">
        <v>114</v>
      </c>
      <c r="D40" s="57">
        <v>42380</v>
      </c>
      <c r="E40" s="38" t="s">
        <v>197</v>
      </c>
      <c r="F40" s="38" t="s">
        <v>231</v>
      </c>
      <c r="G40" s="58" t="s">
        <v>202</v>
      </c>
      <c r="H40" s="38" t="s">
        <v>50</v>
      </c>
      <c r="I40" s="58">
        <v>57</v>
      </c>
      <c r="J40" s="38">
        <v>80</v>
      </c>
      <c r="K40" s="38">
        <f t="shared" si="0"/>
        <v>4560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</row>
    <row r="41" spans="2:23" ht="15.6" x14ac:dyDescent="0.3">
      <c r="B41" s="58">
        <v>38113112</v>
      </c>
      <c r="C41" s="59" t="s">
        <v>115</v>
      </c>
      <c r="D41" s="57">
        <v>42542</v>
      </c>
      <c r="E41" s="38" t="s">
        <v>223</v>
      </c>
      <c r="F41" s="38" t="s">
        <v>232</v>
      </c>
      <c r="G41" s="58" t="s">
        <v>202</v>
      </c>
      <c r="H41" s="38" t="s">
        <v>50</v>
      </c>
      <c r="I41" s="58">
        <v>109</v>
      </c>
      <c r="J41" s="38">
        <v>135</v>
      </c>
      <c r="K41" s="38">
        <f t="shared" si="0"/>
        <v>14715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</row>
    <row r="42" spans="2:23" ht="15.6" x14ac:dyDescent="0.3">
      <c r="B42" s="58">
        <v>38491555</v>
      </c>
      <c r="C42" s="59" t="s">
        <v>116</v>
      </c>
      <c r="D42" s="57">
        <v>42680</v>
      </c>
      <c r="E42" s="38" t="s">
        <v>192</v>
      </c>
      <c r="F42" s="60" t="s">
        <v>216</v>
      </c>
      <c r="G42" s="58" t="s">
        <v>194</v>
      </c>
      <c r="H42" s="38" t="s">
        <v>50</v>
      </c>
      <c r="I42" s="58">
        <v>410</v>
      </c>
      <c r="J42" s="38">
        <v>345</v>
      </c>
      <c r="K42" s="38">
        <f t="shared" si="0"/>
        <v>141450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</row>
    <row r="43" spans="2:23" ht="15.6" x14ac:dyDescent="0.3">
      <c r="B43" s="58">
        <v>39663410</v>
      </c>
      <c r="C43" s="59" t="s">
        <v>117</v>
      </c>
      <c r="D43" s="57">
        <v>42636</v>
      </c>
      <c r="E43" s="38" t="s">
        <v>197</v>
      </c>
      <c r="F43" s="38" t="s">
        <v>233</v>
      </c>
      <c r="G43" s="58" t="s">
        <v>196</v>
      </c>
      <c r="H43" s="38" t="s">
        <v>51</v>
      </c>
      <c r="I43" s="58">
        <v>67</v>
      </c>
      <c r="J43" s="38">
        <v>43</v>
      </c>
      <c r="K43" s="38">
        <f t="shared" si="0"/>
        <v>2881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</row>
    <row r="44" spans="2:23" ht="15.6" x14ac:dyDescent="0.3">
      <c r="B44" s="58">
        <v>39943477</v>
      </c>
      <c r="C44" s="59" t="s">
        <v>118</v>
      </c>
      <c r="D44" s="57">
        <v>42423</v>
      </c>
      <c r="E44" s="38" t="s">
        <v>192</v>
      </c>
      <c r="F44" s="38" t="s">
        <v>212</v>
      </c>
      <c r="G44" s="58" t="s">
        <v>205</v>
      </c>
      <c r="H44" s="38" t="s">
        <v>51</v>
      </c>
      <c r="I44" s="58">
        <v>77</v>
      </c>
      <c r="J44" s="38">
        <v>599</v>
      </c>
      <c r="K44" s="38">
        <f t="shared" si="0"/>
        <v>46123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</row>
    <row r="45" spans="2:23" ht="15.6" x14ac:dyDescent="0.3">
      <c r="B45" s="58">
        <v>40153094</v>
      </c>
      <c r="C45" s="59" t="s">
        <v>120</v>
      </c>
      <c r="D45" s="57">
        <v>42912</v>
      </c>
      <c r="E45" s="38" t="s">
        <v>197</v>
      </c>
      <c r="F45" s="38" t="s">
        <v>200</v>
      </c>
      <c r="G45" s="58" t="s">
        <v>194</v>
      </c>
      <c r="H45" s="38" t="s">
        <v>51</v>
      </c>
      <c r="I45" s="58">
        <v>79</v>
      </c>
      <c r="J45" s="38">
        <v>20</v>
      </c>
      <c r="K45" s="38">
        <f t="shared" si="0"/>
        <v>1580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</row>
    <row r="46" spans="2:23" ht="15.6" x14ac:dyDescent="0.3">
      <c r="B46" s="58">
        <v>40363253</v>
      </c>
      <c r="C46" s="59" t="s">
        <v>121</v>
      </c>
      <c r="D46" s="57">
        <v>42805</v>
      </c>
      <c r="E46" s="38" t="s">
        <v>223</v>
      </c>
      <c r="F46" s="38" t="s">
        <v>234</v>
      </c>
      <c r="G46" s="58" t="s">
        <v>196</v>
      </c>
      <c r="H46" s="38" t="s">
        <v>50</v>
      </c>
      <c r="I46" s="58">
        <v>58</v>
      </c>
      <c r="J46" s="38">
        <v>180</v>
      </c>
      <c r="K46" s="38">
        <f t="shared" si="0"/>
        <v>10440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</row>
    <row r="47" spans="2:23" ht="15.6" x14ac:dyDescent="0.3">
      <c r="B47" s="58">
        <v>40413542</v>
      </c>
      <c r="C47" s="59" t="s">
        <v>122</v>
      </c>
      <c r="D47" s="57">
        <v>42671</v>
      </c>
      <c r="E47" s="38" t="s">
        <v>192</v>
      </c>
      <c r="F47" s="38" t="s">
        <v>235</v>
      </c>
      <c r="G47" s="58" t="s">
        <v>202</v>
      </c>
      <c r="H47" s="38" t="s">
        <v>50</v>
      </c>
      <c r="I47" s="58">
        <v>43</v>
      </c>
      <c r="J47" s="38">
        <v>70</v>
      </c>
      <c r="K47" s="38">
        <f t="shared" si="0"/>
        <v>3010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/>
    </row>
    <row r="48" spans="2:23" ht="15.6" x14ac:dyDescent="0.3">
      <c r="B48" s="58">
        <v>40724255</v>
      </c>
      <c r="C48" s="59" t="s">
        <v>123</v>
      </c>
      <c r="D48" s="57">
        <v>42390</v>
      </c>
      <c r="E48" s="38" t="s">
        <v>192</v>
      </c>
      <c r="F48" s="38" t="s">
        <v>236</v>
      </c>
      <c r="G48" s="58" t="s">
        <v>199</v>
      </c>
      <c r="H48" s="38" t="s">
        <v>50</v>
      </c>
      <c r="I48" s="58">
        <v>610</v>
      </c>
      <c r="J48" s="38">
        <v>295</v>
      </c>
      <c r="K48" s="38">
        <f t="shared" si="0"/>
        <v>179950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/>
    </row>
    <row r="49" spans="2:23" ht="15.6" x14ac:dyDescent="0.3">
      <c r="B49" s="58">
        <v>41452360</v>
      </c>
      <c r="C49" s="59" t="s">
        <v>124</v>
      </c>
      <c r="D49" s="57">
        <v>42888</v>
      </c>
      <c r="E49" s="38" t="s">
        <v>192</v>
      </c>
      <c r="F49" s="38" t="s">
        <v>237</v>
      </c>
      <c r="G49" s="58" t="s">
        <v>196</v>
      </c>
      <c r="H49" s="38" t="s">
        <v>51</v>
      </c>
      <c r="I49" s="58">
        <v>78</v>
      </c>
      <c r="J49" s="38">
        <v>400</v>
      </c>
      <c r="K49" s="38">
        <f t="shared" si="0"/>
        <v>31200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</row>
    <row r="50" spans="2:23" ht="15.6" x14ac:dyDescent="0.3">
      <c r="B50" s="58">
        <v>42022194</v>
      </c>
      <c r="C50" s="59" t="s">
        <v>125</v>
      </c>
      <c r="D50" s="57">
        <v>43269</v>
      </c>
      <c r="E50" s="38" t="s">
        <v>192</v>
      </c>
      <c r="F50" s="38" t="s">
        <v>238</v>
      </c>
      <c r="G50" s="58" t="s">
        <v>194</v>
      </c>
      <c r="H50" s="38" t="s">
        <v>50</v>
      </c>
      <c r="I50" s="58">
        <v>610</v>
      </c>
      <c r="J50" s="38">
        <v>699</v>
      </c>
      <c r="K50" s="38">
        <f t="shared" si="0"/>
        <v>426390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</row>
    <row r="51" spans="2:23" ht="15.6" x14ac:dyDescent="0.3">
      <c r="B51" s="58">
        <v>42252529</v>
      </c>
      <c r="C51" s="59" t="s">
        <v>126</v>
      </c>
      <c r="D51" s="57">
        <v>42447</v>
      </c>
      <c r="E51" s="38" t="s">
        <v>192</v>
      </c>
      <c r="F51" s="38" t="s">
        <v>239</v>
      </c>
      <c r="G51" s="58" t="s">
        <v>196</v>
      </c>
      <c r="H51" s="38" t="s">
        <v>51</v>
      </c>
      <c r="I51" s="58">
        <v>66</v>
      </c>
      <c r="J51" s="38">
        <v>85</v>
      </c>
      <c r="K51" s="38">
        <f t="shared" si="0"/>
        <v>5610</v>
      </c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/>
    </row>
    <row r="52" spans="2:23" ht="15.6" x14ac:dyDescent="0.3">
      <c r="B52" s="58">
        <v>43142988</v>
      </c>
      <c r="C52" s="59" t="s">
        <v>127</v>
      </c>
      <c r="D52" s="57">
        <v>42618</v>
      </c>
      <c r="E52" s="38" t="s">
        <v>192</v>
      </c>
      <c r="F52" s="38" t="s">
        <v>240</v>
      </c>
      <c r="G52" s="58" t="s">
        <v>196</v>
      </c>
      <c r="H52" s="38" t="s">
        <v>51</v>
      </c>
      <c r="I52" s="58">
        <v>94</v>
      </c>
      <c r="J52" s="38">
        <v>230</v>
      </c>
      <c r="K52" s="38">
        <f t="shared" si="0"/>
        <v>21620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</row>
    <row r="53" spans="2:23" ht="15.6" x14ac:dyDescent="0.3">
      <c r="B53" s="58">
        <v>48681438</v>
      </c>
      <c r="C53" s="59" t="s">
        <v>128</v>
      </c>
      <c r="D53" s="57">
        <v>42720</v>
      </c>
      <c r="E53" s="38" t="s">
        <v>197</v>
      </c>
      <c r="F53" s="38" t="s">
        <v>241</v>
      </c>
      <c r="G53" s="58" t="s">
        <v>202</v>
      </c>
      <c r="H53" s="38" t="s">
        <v>51</v>
      </c>
      <c r="I53" s="58">
        <v>92</v>
      </c>
      <c r="J53" s="38">
        <v>40</v>
      </c>
      <c r="K53" s="38">
        <f t="shared" si="0"/>
        <v>3680</v>
      </c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/>
    </row>
    <row r="54" spans="2:23" ht="15.6" x14ac:dyDescent="0.3">
      <c r="B54" s="58">
        <v>51212989</v>
      </c>
      <c r="C54" s="59" t="s">
        <v>129</v>
      </c>
      <c r="D54" s="57">
        <v>42435</v>
      </c>
      <c r="E54" s="38" t="s">
        <v>197</v>
      </c>
      <c r="F54" s="38" t="s">
        <v>242</v>
      </c>
      <c r="G54" s="58" t="s">
        <v>196</v>
      </c>
      <c r="H54" s="38" t="s">
        <v>51</v>
      </c>
      <c r="I54" s="58">
        <v>68</v>
      </c>
      <c r="J54" s="38">
        <v>30</v>
      </c>
      <c r="K54" s="38">
        <f t="shared" si="0"/>
        <v>2040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</row>
    <row r="55" spans="2:23" ht="15.6" x14ac:dyDescent="0.3">
      <c r="B55" s="58">
        <v>52063205</v>
      </c>
      <c r="C55" s="59" t="s">
        <v>101</v>
      </c>
      <c r="D55" s="57">
        <v>42870</v>
      </c>
      <c r="E55" s="38" t="s">
        <v>197</v>
      </c>
      <c r="F55" s="38" t="s">
        <v>242</v>
      </c>
      <c r="G55" s="58" t="s">
        <v>194</v>
      </c>
      <c r="H55" s="38" t="s">
        <v>50</v>
      </c>
      <c r="I55" s="58">
        <v>27</v>
      </c>
      <c r="J55" s="38">
        <v>30</v>
      </c>
      <c r="K55" s="38">
        <f t="shared" si="0"/>
        <v>810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/>
    </row>
    <row r="56" spans="2:23" ht="15.6" x14ac:dyDescent="0.3">
      <c r="B56" s="58">
        <v>52484015</v>
      </c>
      <c r="C56" s="59" t="s">
        <v>130</v>
      </c>
      <c r="D56" s="57">
        <v>42794</v>
      </c>
      <c r="E56" s="38" t="s">
        <v>192</v>
      </c>
      <c r="F56" s="38" t="s">
        <v>195</v>
      </c>
      <c r="G56" s="58" t="s">
        <v>205</v>
      </c>
      <c r="H56" s="38" t="s">
        <v>50</v>
      </c>
      <c r="I56" s="58">
        <v>59</v>
      </c>
      <c r="J56" s="38">
        <v>328</v>
      </c>
      <c r="K56" s="38">
        <f t="shared" si="0"/>
        <v>19352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/>
    </row>
    <row r="57" spans="2:23" ht="15.6" x14ac:dyDescent="0.3">
      <c r="B57" s="58">
        <v>54114446</v>
      </c>
      <c r="C57" s="59" t="s">
        <v>131</v>
      </c>
      <c r="D57" s="57">
        <v>43127</v>
      </c>
      <c r="E57" s="38" t="s">
        <v>197</v>
      </c>
      <c r="F57" s="38" t="s">
        <v>243</v>
      </c>
      <c r="G57" s="58" t="s">
        <v>194</v>
      </c>
      <c r="H57" s="38" t="s">
        <v>50</v>
      </c>
      <c r="I57" s="58">
        <v>34</v>
      </c>
      <c r="J57" s="38">
        <v>125</v>
      </c>
      <c r="K57" s="38">
        <f t="shared" si="0"/>
        <v>4250</v>
      </c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/>
    </row>
    <row r="58" spans="2:23" ht="15.6" x14ac:dyDescent="0.3">
      <c r="B58" s="58">
        <v>54782967</v>
      </c>
      <c r="C58" s="59" t="s">
        <v>132</v>
      </c>
      <c r="D58" s="57">
        <v>42720</v>
      </c>
      <c r="E58" s="38" t="s">
        <v>223</v>
      </c>
      <c r="F58" s="38" t="s">
        <v>244</v>
      </c>
      <c r="G58" s="58" t="s">
        <v>199</v>
      </c>
      <c r="H58" s="38" t="s">
        <v>50</v>
      </c>
      <c r="I58" s="58">
        <v>92</v>
      </c>
      <c r="J58" s="38">
        <v>600</v>
      </c>
      <c r="K58" s="38">
        <f t="shared" si="0"/>
        <v>55200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/>
    </row>
    <row r="59" spans="2:23" ht="15.6" x14ac:dyDescent="0.3">
      <c r="B59" s="58">
        <v>54833488</v>
      </c>
      <c r="C59" s="59" t="s">
        <v>133</v>
      </c>
      <c r="D59" s="57">
        <v>43423</v>
      </c>
      <c r="E59" s="38" t="s">
        <v>192</v>
      </c>
      <c r="F59" s="38" t="s">
        <v>245</v>
      </c>
      <c r="G59" s="58" t="s">
        <v>205</v>
      </c>
      <c r="H59" s="38" t="s">
        <v>51</v>
      </c>
      <c r="I59" s="58">
        <v>62</v>
      </c>
      <c r="J59" s="38">
        <v>400</v>
      </c>
      <c r="K59" s="38">
        <f t="shared" si="0"/>
        <v>24800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</row>
    <row r="60" spans="2:23" ht="15.6" x14ac:dyDescent="0.3">
      <c r="B60" s="58">
        <v>54913212</v>
      </c>
      <c r="C60" s="59" t="s">
        <v>134</v>
      </c>
      <c r="D60" s="57">
        <v>43149</v>
      </c>
      <c r="E60" s="38" t="s">
        <v>192</v>
      </c>
      <c r="F60" s="38" t="s">
        <v>237</v>
      </c>
      <c r="G60" s="58" t="s">
        <v>196</v>
      </c>
      <c r="H60" s="38" t="s">
        <v>50</v>
      </c>
      <c r="I60" s="58">
        <v>88</v>
      </c>
      <c r="J60" s="38">
        <v>400</v>
      </c>
      <c r="K60" s="38">
        <f t="shared" si="0"/>
        <v>35200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/>
    </row>
    <row r="61" spans="2:23" ht="15.6" x14ac:dyDescent="0.3">
      <c r="B61" s="58">
        <v>55233500</v>
      </c>
      <c r="C61" s="59" t="s">
        <v>135</v>
      </c>
      <c r="D61" s="57">
        <v>42569</v>
      </c>
      <c r="E61" s="38" t="s">
        <v>192</v>
      </c>
      <c r="F61" s="38" t="s">
        <v>201</v>
      </c>
      <c r="G61" s="58" t="s">
        <v>205</v>
      </c>
      <c r="H61" s="38" t="s">
        <v>51</v>
      </c>
      <c r="I61" s="58">
        <v>46</v>
      </c>
      <c r="J61" s="38">
        <v>280</v>
      </c>
      <c r="K61" s="38">
        <f t="shared" si="0"/>
        <v>12880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/>
    </row>
    <row r="62" spans="2:23" ht="15.6" x14ac:dyDescent="0.3">
      <c r="B62" s="58">
        <v>57631508</v>
      </c>
      <c r="C62" s="59" t="s">
        <v>136</v>
      </c>
      <c r="D62" s="57">
        <v>43166</v>
      </c>
      <c r="E62" s="38" t="s">
        <v>192</v>
      </c>
      <c r="F62" s="38" t="s">
        <v>206</v>
      </c>
      <c r="G62" s="58" t="s">
        <v>194</v>
      </c>
      <c r="H62" s="38" t="s">
        <v>51</v>
      </c>
      <c r="I62" s="58">
        <v>42</v>
      </c>
      <c r="J62" s="38">
        <v>80</v>
      </c>
      <c r="K62" s="38">
        <f t="shared" si="0"/>
        <v>3360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</row>
    <row r="63" spans="2:23" ht="15.6" x14ac:dyDescent="0.3">
      <c r="B63" s="58">
        <v>58644196</v>
      </c>
      <c r="C63" s="59" t="s">
        <v>137</v>
      </c>
      <c r="D63" s="57">
        <v>42760</v>
      </c>
      <c r="E63" s="38" t="s">
        <v>197</v>
      </c>
      <c r="F63" s="38" t="s">
        <v>227</v>
      </c>
      <c r="G63" s="58" t="s">
        <v>205</v>
      </c>
      <c r="H63" s="38" t="s">
        <v>50</v>
      </c>
      <c r="I63" s="58">
        <v>55</v>
      </c>
      <c r="J63" s="38">
        <v>48</v>
      </c>
      <c r="K63" s="38">
        <f t="shared" si="0"/>
        <v>2640</v>
      </c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</row>
    <row r="64" spans="2:23" ht="15.6" x14ac:dyDescent="0.3">
      <c r="B64" s="58">
        <v>59832374</v>
      </c>
      <c r="C64" s="59" t="s">
        <v>138</v>
      </c>
      <c r="D64" s="57">
        <v>43174</v>
      </c>
      <c r="E64" s="38" t="s">
        <v>192</v>
      </c>
      <c r="F64" s="38" t="s">
        <v>246</v>
      </c>
      <c r="G64" s="58" t="s">
        <v>199</v>
      </c>
      <c r="H64" s="38" t="s">
        <v>51</v>
      </c>
      <c r="I64" s="58">
        <v>37</v>
      </c>
      <c r="J64" s="38">
        <v>289</v>
      </c>
      <c r="K64" s="38">
        <f t="shared" si="0"/>
        <v>10693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</row>
    <row r="65" spans="2:23" ht="15.6" x14ac:dyDescent="0.3">
      <c r="B65" s="58">
        <v>60582190</v>
      </c>
      <c r="C65" s="59" t="s">
        <v>139</v>
      </c>
      <c r="D65" s="57">
        <v>43225</v>
      </c>
      <c r="E65" s="38" t="s">
        <v>197</v>
      </c>
      <c r="F65" s="38" t="s">
        <v>247</v>
      </c>
      <c r="G65" s="58" t="s">
        <v>199</v>
      </c>
      <c r="H65" s="38" t="s">
        <v>51</v>
      </c>
      <c r="I65" s="58">
        <v>93</v>
      </c>
      <c r="J65" s="38">
        <v>120</v>
      </c>
      <c r="K65" s="38">
        <f t="shared" si="0"/>
        <v>11160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</row>
    <row r="66" spans="2:23" ht="15.6" x14ac:dyDescent="0.3">
      <c r="B66" s="58">
        <v>60841263</v>
      </c>
      <c r="C66" s="59" t="s">
        <v>140</v>
      </c>
      <c r="D66" s="57">
        <v>43407</v>
      </c>
      <c r="E66" s="38" t="s">
        <v>192</v>
      </c>
      <c r="F66" s="38" t="s">
        <v>239</v>
      </c>
      <c r="G66" s="58" t="s">
        <v>194</v>
      </c>
      <c r="H66" s="38" t="s">
        <v>50</v>
      </c>
      <c r="I66" s="58">
        <v>58</v>
      </c>
      <c r="J66" s="38">
        <v>85</v>
      </c>
      <c r="K66" s="38">
        <f t="shared" ref="K66:K100" si="1">J66*I66</f>
        <v>4930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</row>
    <row r="67" spans="2:23" ht="15.6" x14ac:dyDescent="0.3">
      <c r="B67" s="58">
        <v>61263793</v>
      </c>
      <c r="C67" s="59" t="s">
        <v>141</v>
      </c>
      <c r="D67" s="57">
        <v>42484</v>
      </c>
      <c r="E67" s="38" t="s">
        <v>197</v>
      </c>
      <c r="F67" s="38" t="s">
        <v>198</v>
      </c>
      <c r="G67" s="58" t="s">
        <v>196</v>
      </c>
      <c r="H67" s="38" t="s">
        <v>51</v>
      </c>
      <c r="I67" s="58">
        <v>29</v>
      </c>
      <c r="J67" s="38">
        <v>70</v>
      </c>
      <c r="K67" s="38">
        <f t="shared" si="1"/>
        <v>2030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/>
    </row>
    <row r="68" spans="2:23" ht="15.6" x14ac:dyDescent="0.3">
      <c r="B68" s="58">
        <v>62492433</v>
      </c>
      <c r="C68" s="59" t="s">
        <v>142</v>
      </c>
      <c r="D68" s="57">
        <v>42684</v>
      </c>
      <c r="E68" s="38" t="s">
        <v>192</v>
      </c>
      <c r="F68" s="38" t="s">
        <v>248</v>
      </c>
      <c r="G68" s="58" t="s">
        <v>202</v>
      </c>
      <c r="H68" s="38" t="s">
        <v>50</v>
      </c>
      <c r="I68" s="58">
        <v>610</v>
      </c>
      <c r="J68" s="38">
        <v>280</v>
      </c>
      <c r="K68" s="38">
        <f t="shared" si="1"/>
        <v>170800</v>
      </c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/>
    </row>
    <row r="69" spans="2:23" ht="15.6" x14ac:dyDescent="0.3">
      <c r="B69" s="58">
        <v>63062361</v>
      </c>
      <c r="C69" s="59" t="s">
        <v>143</v>
      </c>
      <c r="D69" s="57">
        <v>43356</v>
      </c>
      <c r="E69" s="38" t="s">
        <v>192</v>
      </c>
      <c r="F69" s="38" t="s">
        <v>245</v>
      </c>
      <c r="G69" s="58" t="s">
        <v>205</v>
      </c>
      <c r="H69" s="38" t="s">
        <v>50</v>
      </c>
      <c r="I69" s="58">
        <v>108</v>
      </c>
      <c r="J69" s="38">
        <v>400</v>
      </c>
      <c r="K69" s="38">
        <f t="shared" si="1"/>
        <v>43200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/>
    </row>
    <row r="70" spans="2:23" ht="15.6" x14ac:dyDescent="0.3">
      <c r="B70" s="58">
        <v>63544560</v>
      </c>
      <c r="C70" s="59" t="s">
        <v>144</v>
      </c>
      <c r="D70" s="57">
        <v>42820</v>
      </c>
      <c r="E70" s="38" t="s">
        <v>192</v>
      </c>
      <c r="F70" s="38" t="s">
        <v>226</v>
      </c>
      <c r="G70" s="58" t="s">
        <v>202</v>
      </c>
      <c r="H70" s="38" t="s">
        <v>51</v>
      </c>
      <c r="I70" s="58">
        <v>85</v>
      </c>
      <c r="J70" s="38">
        <v>230</v>
      </c>
      <c r="K70" s="38">
        <f t="shared" si="1"/>
        <v>19550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/>
    </row>
    <row r="71" spans="2:23" ht="15.6" x14ac:dyDescent="0.3">
      <c r="B71" s="58">
        <v>66582212</v>
      </c>
      <c r="C71" s="59" t="s">
        <v>145</v>
      </c>
      <c r="D71" s="57">
        <v>43158</v>
      </c>
      <c r="E71" s="38" t="s">
        <v>192</v>
      </c>
      <c r="F71" s="38" t="s">
        <v>210</v>
      </c>
      <c r="G71" s="58" t="s">
        <v>196</v>
      </c>
      <c r="H71" s="38" t="s">
        <v>50</v>
      </c>
      <c r="I71" s="58">
        <v>38</v>
      </c>
      <c r="J71" s="38">
        <v>692</v>
      </c>
      <c r="K71" s="38">
        <f t="shared" si="1"/>
        <v>26296</v>
      </c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/>
    </row>
    <row r="72" spans="2:23" ht="15.6" x14ac:dyDescent="0.3">
      <c r="B72" s="58">
        <v>67272700</v>
      </c>
      <c r="C72" s="59" t="s">
        <v>146</v>
      </c>
      <c r="D72" s="57">
        <v>43018</v>
      </c>
      <c r="E72" s="38" t="s">
        <v>192</v>
      </c>
      <c r="F72" s="38" t="s">
        <v>203</v>
      </c>
      <c r="G72" s="58" t="s">
        <v>205</v>
      </c>
      <c r="H72" s="38" t="s">
        <v>50</v>
      </c>
      <c r="I72" s="58">
        <v>104</v>
      </c>
      <c r="J72" s="38">
        <v>90</v>
      </c>
      <c r="K72" s="38">
        <f t="shared" si="1"/>
        <v>9360</v>
      </c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/>
    </row>
    <row r="73" spans="2:23" ht="15.6" x14ac:dyDescent="0.3">
      <c r="B73" s="58">
        <v>67521327</v>
      </c>
      <c r="C73" s="59" t="s">
        <v>147</v>
      </c>
      <c r="D73" s="57">
        <v>42487</v>
      </c>
      <c r="E73" s="38" t="s">
        <v>192</v>
      </c>
      <c r="F73" s="38" t="s">
        <v>225</v>
      </c>
      <c r="G73" s="58" t="s">
        <v>205</v>
      </c>
      <c r="H73" s="38" t="s">
        <v>51</v>
      </c>
      <c r="I73" s="58">
        <v>106</v>
      </c>
      <c r="J73" s="38">
        <v>140</v>
      </c>
      <c r="K73" s="38">
        <f t="shared" si="1"/>
        <v>14840</v>
      </c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/>
    </row>
    <row r="74" spans="2:23" ht="15.6" x14ac:dyDescent="0.3">
      <c r="B74" s="58">
        <v>67634812</v>
      </c>
      <c r="C74" s="59" t="s">
        <v>148</v>
      </c>
      <c r="D74" s="57">
        <v>42820</v>
      </c>
      <c r="E74" s="38" t="s">
        <v>192</v>
      </c>
      <c r="F74" s="38" t="s">
        <v>249</v>
      </c>
      <c r="G74" s="58" t="s">
        <v>199</v>
      </c>
      <c r="H74" s="38" t="s">
        <v>50</v>
      </c>
      <c r="I74" s="58">
        <v>62</v>
      </c>
      <c r="J74" s="38">
        <v>600</v>
      </c>
      <c r="K74" s="38">
        <f t="shared" si="1"/>
        <v>37200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</row>
    <row r="75" spans="2:23" ht="15.6" x14ac:dyDescent="0.3">
      <c r="B75" s="58">
        <v>67833308</v>
      </c>
      <c r="C75" s="59" t="s">
        <v>149</v>
      </c>
      <c r="D75" s="57">
        <v>42975</v>
      </c>
      <c r="E75" s="38" t="s">
        <v>192</v>
      </c>
      <c r="F75" s="38" t="s">
        <v>222</v>
      </c>
      <c r="G75" s="58" t="s">
        <v>194</v>
      </c>
      <c r="H75" s="38" t="s">
        <v>51</v>
      </c>
      <c r="I75" s="58">
        <v>95</v>
      </c>
      <c r="J75" s="38">
        <v>190</v>
      </c>
      <c r="K75" s="38">
        <f t="shared" si="1"/>
        <v>18050</v>
      </c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</row>
    <row r="76" spans="2:23" ht="15.6" x14ac:dyDescent="0.3">
      <c r="B76" s="58">
        <v>69303613</v>
      </c>
      <c r="C76" s="59" t="s">
        <v>150</v>
      </c>
      <c r="D76" s="57">
        <v>42816</v>
      </c>
      <c r="E76" s="38" t="s">
        <v>197</v>
      </c>
      <c r="F76" s="38" t="s">
        <v>250</v>
      </c>
      <c r="G76" s="58" t="s">
        <v>196</v>
      </c>
      <c r="H76" s="38" t="s">
        <v>50</v>
      </c>
      <c r="I76" s="58">
        <v>63</v>
      </c>
      <c r="J76" s="38">
        <v>350</v>
      </c>
      <c r="K76" s="38">
        <f t="shared" si="1"/>
        <v>22050</v>
      </c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/>
    </row>
    <row r="77" spans="2:23" ht="15.6" x14ac:dyDescent="0.3">
      <c r="B77" s="58">
        <v>70174995</v>
      </c>
      <c r="C77" s="59" t="s">
        <v>126</v>
      </c>
      <c r="D77" s="57">
        <v>42586</v>
      </c>
      <c r="E77" s="38" t="s">
        <v>197</v>
      </c>
      <c r="F77" s="38" t="s">
        <v>233</v>
      </c>
      <c r="G77" s="58" t="s">
        <v>205</v>
      </c>
      <c r="H77" s="38" t="s">
        <v>50</v>
      </c>
      <c r="I77" s="58">
        <v>710</v>
      </c>
      <c r="J77" s="38">
        <v>43</v>
      </c>
      <c r="K77" s="38">
        <f t="shared" si="1"/>
        <v>30530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/>
    </row>
    <row r="78" spans="2:23" ht="15.6" x14ac:dyDescent="0.3">
      <c r="B78" s="58">
        <v>70454878</v>
      </c>
      <c r="C78" s="59" t="s">
        <v>151</v>
      </c>
      <c r="D78" s="57">
        <v>43091</v>
      </c>
      <c r="E78" s="38" t="s">
        <v>192</v>
      </c>
      <c r="F78" s="38" t="s">
        <v>248</v>
      </c>
      <c r="G78" s="58" t="s">
        <v>205</v>
      </c>
      <c r="H78" s="38" t="s">
        <v>51</v>
      </c>
      <c r="I78" s="58">
        <v>95</v>
      </c>
      <c r="J78" s="38">
        <v>280</v>
      </c>
      <c r="K78" s="38">
        <f t="shared" si="1"/>
        <v>26600</v>
      </c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/>
    </row>
    <row r="79" spans="2:23" ht="15.6" x14ac:dyDescent="0.3">
      <c r="B79" s="58">
        <v>70991217</v>
      </c>
      <c r="C79" s="59" t="s">
        <v>152</v>
      </c>
      <c r="D79" s="57">
        <v>43048</v>
      </c>
      <c r="E79" s="38" t="s">
        <v>192</v>
      </c>
      <c r="F79" s="38" t="s">
        <v>221</v>
      </c>
      <c r="G79" s="58" t="s">
        <v>196</v>
      </c>
      <c r="H79" s="38" t="s">
        <v>51</v>
      </c>
      <c r="I79" s="58">
        <v>47</v>
      </c>
      <c r="J79" s="38">
        <v>65</v>
      </c>
      <c r="K79" s="38">
        <f t="shared" si="1"/>
        <v>3055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/>
    </row>
    <row r="80" spans="2:23" ht="15.6" x14ac:dyDescent="0.3">
      <c r="B80" s="58">
        <v>72351090</v>
      </c>
      <c r="C80" s="59" t="s">
        <v>153</v>
      </c>
      <c r="D80" s="57">
        <v>42928</v>
      </c>
      <c r="E80" s="38" t="s">
        <v>197</v>
      </c>
      <c r="F80" s="38" t="s">
        <v>251</v>
      </c>
      <c r="G80" s="58" t="s">
        <v>196</v>
      </c>
      <c r="H80" s="38" t="s">
        <v>50</v>
      </c>
      <c r="I80" s="58">
        <v>37</v>
      </c>
      <c r="J80" s="38">
        <v>105</v>
      </c>
      <c r="K80" s="38">
        <f t="shared" si="1"/>
        <v>3885</v>
      </c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</row>
    <row r="81" spans="2:23" ht="15.6" x14ac:dyDescent="0.3">
      <c r="B81" s="58">
        <v>72641553</v>
      </c>
      <c r="C81" s="59" t="s">
        <v>154</v>
      </c>
      <c r="D81" s="57">
        <v>42771</v>
      </c>
      <c r="E81" s="38" t="s">
        <v>223</v>
      </c>
      <c r="F81" s="38" t="s">
        <v>252</v>
      </c>
      <c r="G81" s="58" t="s">
        <v>205</v>
      </c>
      <c r="H81" s="38" t="s">
        <v>50</v>
      </c>
      <c r="I81" s="58">
        <v>610</v>
      </c>
      <c r="J81" s="38">
        <v>20</v>
      </c>
      <c r="K81" s="38">
        <f t="shared" si="1"/>
        <v>12200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/>
    </row>
    <row r="82" spans="2:23" ht="15.6" x14ac:dyDescent="0.3">
      <c r="B82" s="58">
        <v>73062427</v>
      </c>
      <c r="C82" s="59" t="s">
        <v>155</v>
      </c>
      <c r="D82" s="57">
        <v>43050</v>
      </c>
      <c r="E82" s="38" t="s">
        <v>192</v>
      </c>
      <c r="F82" s="38" t="s">
        <v>215</v>
      </c>
      <c r="G82" s="58" t="s">
        <v>205</v>
      </c>
      <c r="H82" s="38" t="s">
        <v>50</v>
      </c>
      <c r="I82" s="58">
        <v>68</v>
      </c>
      <c r="J82" s="38">
        <v>392</v>
      </c>
      <c r="K82" s="38">
        <f t="shared" si="1"/>
        <v>26656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/>
    </row>
    <row r="83" spans="2:23" ht="15.6" x14ac:dyDescent="0.3">
      <c r="B83" s="58">
        <v>73204872</v>
      </c>
      <c r="C83" s="59" t="s">
        <v>109</v>
      </c>
      <c r="D83" s="57">
        <v>43001</v>
      </c>
      <c r="E83" s="38" t="s">
        <v>192</v>
      </c>
      <c r="F83" s="38" t="s">
        <v>249</v>
      </c>
      <c r="G83" s="58" t="s">
        <v>194</v>
      </c>
      <c r="H83" s="38" t="s">
        <v>51</v>
      </c>
      <c r="I83" s="58">
        <v>69</v>
      </c>
      <c r="J83" s="38">
        <v>600</v>
      </c>
      <c r="K83" s="38">
        <f t="shared" si="1"/>
        <v>41400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</row>
    <row r="84" spans="2:23" ht="15.6" x14ac:dyDescent="0.3">
      <c r="B84" s="58">
        <v>76234169</v>
      </c>
      <c r="C84" s="59" t="s">
        <v>156</v>
      </c>
      <c r="D84" s="57">
        <v>43090</v>
      </c>
      <c r="E84" s="38" t="s">
        <v>197</v>
      </c>
      <c r="F84" s="38" t="s">
        <v>247</v>
      </c>
      <c r="G84" s="58" t="s">
        <v>205</v>
      </c>
      <c r="H84" s="38" t="s">
        <v>50</v>
      </c>
      <c r="I84" s="58">
        <v>99</v>
      </c>
      <c r="J84" s="38">
        <v>120</v>
      </c>
      <c r="K84" s="38">
        <f t="shared" si="1"/>
        <v>11880</v>
      </c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/>
    </row>
    <row r="85" spans="2:23" ht="15.6" x14ac:dyDescent="0.3">
      <c r="B85" s="58">
        <v>76373979</v>
      </c>
      <c r="C85" s="59" t="s">
        <v>157</v>
      </c>
      <c r="D85" s="57">
        <v>43390</v>
      </c>
      <c r="E85" s="38" t="s">
        <v>192</v>
      </c>
      <c r="F85" s="38" t="s">
        <v>240</v>
      </c>
      <c r="G85" s="58" t="s">
        <v>202</v>
      </c>
      <c r="H85" s="38" t="s">
        <v>50</v>
      </c>
      <c r="I85" s="58">
        <v>34</v>
      </c>
      <c r="J85" s="38">
        <v>230</v>
      </c>
      <c r="K85" s="38">
        <f t="shared" si="1"/>
        <v>7820</v>
      </c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/>
    </row>
    <row r="86" spans="2:23" ht="15.6" x14ac:dyDescent="0.3">
      <c r="B86" s="58">
        <v>76431720</v>
      </c>
      <c r="C86" s="59" t="s">
        <v>116</v>
      </c>
      <c r="D86" s="57">
        <v>43335</v>
      </c>
      <c r="E86" s="38" t="s">
        <v>197</v>
      </c>
      <c r="F86" s="38" t="s">
        <v>208</v>
      </c>
      <c r="G86" s="58" t="s">
        <v>205</v>
      </c>
      <c r="H86" s="38" t="s">
        <v>50</v>
      </c>
      <c r="I86" s="58">
        <v>95</v>
      </c>
      <c r="J86" s="38">
        <v>199</v>
      </c>
      <c r="K86" s="38">
        <f t="shared" si="1"/>
        <v>18905</v>
      </c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/>
    </row>
    <row r="87" spans="2:23" ht="15.6" x14ac:dyDescent="0.3">
      <c r="B87" s="58">
        <v>77442161</v>
      </c>
      <c r="C87" s="59" t="s">
        <v>158</v>
      </c>
      <c r="D87" s="57">
        <v>42818</v>
      </c>
      <c r="E87" s="38" t="s">
        <v>192</v>
      </c>
      <c r="F87" s="38" t="s">
        <v>228</v>
      </c>
      <c r="G87" s="58" t="s">
        <v>194</v>
      </c>
      <c r="H87" s="38" t="s">
        <v>50</v>
      </c>
      <c r="I87" s="58">
        <v>103</v>
      </c>
      <c r="J87" s="38">
        <v>167</v>
      </c>
      <c r="K87" s="38">
        <f t="shared" si="1"/>
        <v>17201</v>
      </c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</row>
    <row r="88" spans="2:23" ht="15.6" x14ac:dyDescent="0.3">
      <c r="B88" s="58">
        <v>79634381</v>
      </c>
      <c r="C88" s="59" t="s">
        <v>159</v>
      </c>
      <c r="D88" s="57">
        <v>42523</v>
      </c>
      <c r="E88" s="38" t="s">
        <v>197</v>
      </c>
      <c r="F88" s="38" t="s">
        <v>253</v>
      </c>
      <c r="G88" s="58" t="s">
        <v>202</v>
      </c>
      <c r="H88" s="38" t="s">
        <v>50</v>
      </c>
      <c r="I88" s="58">
        <v>23</v>
      </c>
      <c r="J88" s="38">
        <v>300</v>
      </c>
      <c r="K88" s="38">
        <f t="shared" si="1"/>
        <v>6900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</row>
    <row r="89" spans="2:23" ht="15.6" x14ac:dyDescent="0.3">
      <c r="B89" s="58">
        <v>79681131</v>
      </c>
      <c r="C89" s="59" t="s">
        <v>160</v>
      </c>
      <c r="D89" s="57">
        <v>43207</v>
      </c>
      <c r="E89" s="38" t="s">
        <v>192</v>
      </c>
      <c r="F89" s="38" t="s">
        <v>254</v>
      </c>
      <c r="G89" s="58" t="s">
        <v>194</v>
      </c>
      <c r="H89" s="38" t="s">
        <v>51</v>
      </c>
      <c r="I89" s="58">
        <v>77</v>
      </c>
      <c r="J89" s="38">
        <v>3590</v>
      </c>
      <c r="K89" s="38">
        <f t="shared" si="1"/>
        <v>276430</v>
      </c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</row>
    <row r="90" spans="2:23" ht="15.6" x14ac:dyDescent="0.3">
      <c r="B90" s="58">
        <v>81274106</v>
      </c>
      <c r="C90" s="59" t="s">
        <v>161</v>
      </c>
      <c r="D90" s="57">
        <v>42479</v>
      </c>
      <c r="E90" s="38" t="s">
        <v>192</v>
      </c>
      <c r="F90" s="38" t="s">
        <v>255</v>
      </c>
      <c r="G90" s="58" t="s">
        <v>196</v>
      </c>
      <c r="H90" s="38" t="s">
        <v>50</v>
      </c>
      <c r="I90" s="58">
        <v>99</v>
      </c>
      <c r="J90" s="38">
        <v>490</v>
      </c>
      <c r="K90" s="38">
        <f t="shared" si="1"/>
        <v>48510</v>
      </c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/>
    </row>
    <row r="91" spans="2:23" ht="15.6" x14ac:dyDescent="0.3">
      <c r="B91" s="58">
        <v>83654303</v>
      </c>
      <c r="C91" s="59" t="s">
        <v>162</v>
      </c>
      <c r="D91" s="57">
        <v>42903</v>
      </c>
      <c r="E91" s="38" t="s">
        <v>192</v>
      </c>
      <c r="F91" s="38" t="s">
        <v>254</v>
      </c>
      <c r="G91" s="58" t="s">
        <v>194</v>
      </c>
      <c r="H91" s="38" t="s">
        <v>50</v>
      </c>
      <c r="I91" s="58">
        <v>39</v>
      </c>
      <c r="J91" s="38">
        <v>3590</v>
      </c>
      <c r="K91" s="38">
        <f t="shared" si="1"/>
        <v>140010</v>
      </c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</row>
    <row r="92" spans="2:23" ht="15.6" x14ac:dyDescent="0.3">
      <c r="B92" s="58">
        <v>84021151</v>
      </c>
      <c r="C92" s="59" t="s">
        <v>133</v>
      </c>
      <c r="D92" s="57">
        <v>42502</v>
      </c>
      <c r="E92" s="38" t="s">
        <v>192</v>
      </c>
      <c r="F92" s="38" t="s">
        <v>235</v>
      </c>
      <c r="G92" s="58" t="s">
        <v>205</v>
      </c>
      <c r="H92" s="38" t="s">
        <v>51</v>
      </c>
      <c r="I92" s="58">
        <v>49</v>
      </c>
      <c r="J92" s="38">
        <v>70</v>
      </c>
      <c r="K92" s="38">
        <f t="shared" si="1"/>
        <v>3430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/>
    </row>
    <row r="93" spans="2:23" ht="15.6" x14ac:dyDescent="0.3">
      <c r="B93" s="58">
        <v>84792727</v>
      </c>
      <c r="C93" s="59" t="s">
        <v>163</v>
      </c>
      <c r="D93" s="57">
        <v>42555</v>
      </c>
      <c r="E93" s="38" t="s">
        <v>192</v>
      </c>
      <c r="F93" s="38" t="s">
        <v>246</v>
      </c>
      <c r="G93" s="58" t="s">
        <v>205</v>
      </c>
      <c r="H93" s="38" t="s">
        <v>50</v>
      </c>
      <c r="I93" s="58">
        <v>76</v>
      </c>
      <c r="J93" s="38">
        <v>289</v>
      </c>
      <c r="K93" s="38">
        <f t="shared" si="1"/>
        <v>21964</v>
      </c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/>
    </row>
    <row r="94" spans="2:23" ht="15.6" x14ac:dyDescent="0.3">
      <c r="B94" s="58">
        <v>85324112</v>
      </c>
      <c r="C94" s="59" t="s">
        <v>164</v>
      </c>
      <c r="D94" s="57">
        <v>43271</v>
      </c>
      <c r="E94" s="38" t="s">
        <v>197</v>
      </c>
      <c r="F94" s="38" t="s">
        <v>204</v>
      </c>
      <c r="G94" s="58" t="s">
        <v>205</v>
      </c>
      <c r="H94" s="38" t="s">
        <v>50</v>
      </c>
      <c r="I94" s="58">
        <v>79</v>
      </c>
      <c r="J94" s="38">
        <v>65</v>
      </c>
      <c r="K94" s="38">
        <f t="shared" si="1"/>
        <v>5135</v>
      </c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</row>
    <row r="95" spans="2:23" ht="15.6" x14ac:dyDescent="0.3">
      <c r="B95" s="58">
        <v>85462334</v>
      </c>
      <c r="C95" s="59" t="s">
        <v>165</v>
      </c>
      <c r="D95" s="57">
        <v>42982</v>
      </c>
      <c r="E95" s="38" t="s">
        <v>192</v>
      </c>
      <c r="F95" s="38" t="s">
        <v>255</v>
      </c>
      <c r="G95" s="58" t="s">
        <v>194</v>
      </c>
      <c r="H95" s="38" t="s">
        <v>51</v>
      </c>
      <c r="I95" s="58">
        <v>86</v>
      </c>
      <c r="J95" s="38">
        <v>490</v>
      </c>
      <c r="K95" s="38">
        <f t="shared" si="1"/>
        <v>42140</v>
      </c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/>
    </row>
    <row r="96" spans="2:23" ht="15.6" x14ac:dyDescent="0.3">
      <c r="B96" s="58">
        <v>85612299</v>
      </c>
      <c r="C96" s="59" t="s">
        <v>166</v>
      </c>
      <c r="D96" s="57">
        <v>42877</v>
      </c>
      <c r="E96" s="38" t="s">
        <v>197</v>
      </c>
      <c r="F96" s="38" t="s">
        <v>241</v>
      </c>
      <c r="G96" s="58" t="s">
        <v>202</v>
      </c>
      <c r="H96" s="38" t="s">
        <v>50</v>
      </c>
      <c r="I96" s="58">
        <v>89</v>
      </c>
      <c r="J96" s="38">
        <v>40</v>
      </c>
      <c r="K96" s="38">
        <f t="shared" si="1"/>
        <v>3560</v>
      </c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/>
    </row>
    <row r="97" spans="2:23" x14ac:dyDescent="0.3">
      <c r="B97" s="58">
        <v>85661670</v>
      </c>
      <c r="C97" s="59" t="s">
        <v>167</v>
      </c>
      <c r="D97" s="57">
        <v>43348</v>
      </c>
      <c r="E97" s="38" t="s">
        <v>192</v>
      </c>
      <c r="F97" s="38" t="s">
        <v>238</v>
      </c>
      <c r="G97" s="58" t="s">
        <v>202</v>
      </c>
      <c r="H97" s="38" t="s">
        <v>51</v>
      </c>
      <c r="I97" s="58">
        <v>109</v>
      </c>
      <c r="J97" s="38">
        <v>699</v>
      </c>
      <c r="K97" s="38">
        <f t="shared" si="1"/>
        <v>76191</v>
      </c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2:23" ht="15.6" x14ac:dyDescent="0.3">
      <c r="B98" s="58">
        <v>87804736</v>
      </c>
      <c r="C98" s="59" t="s">
        <v>168</v>
      </c>
      <c r="D98" s="57">
        <v>42817</v>
      </c>
      <c r="E98" s="38" t="s">
        <v>192</v>
      </c>
      <c r="F98" s="38" t="s">
        <v>236</v>
      </c>
      <c r="G98" s="58" t="s">
        <v>196</v>
      </c>
      <c r="H98" s="38" t="s">
        <v>51</v>
      </c>
      <c r="I98" s="58">
        <v>77</v>
      </c>
      <c r="J98" s="38">
        <v>295</v>
      </c>
      <c r="K98" s="38">
        <f t="shared" si="1"/>
        <v>22715</v>
      </c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/>
    </row>
    <row r="99" spans="2:23" ht="15.6" x14ac:dyDescent="0.3">
      <c r="B99" s="58">
        <v>88314405</v>
      </c>
      <c r="C99" s="59" t="s">
        <v>164</v>
      </c>
      <c r="D99" s="57">
        <v>42577</v>
      </c>
      <c r="E99" s="38" t="s">
        <v>197</v>
      </c>
      <c r="F99" s="38" t="s">
        <v>211</v>
      </c>
      <c r="G99" s="58" t="s">
        <v>202</v>
      </c>
      <c r="H99" s="38" t="s">
        <v>51</v>
      </c>
      <c r="I99" s="58">
        <v>49</v>
      </c>
      <c r="J99" s="38">
        <v>60</v>
      </c>
      <c r="K99" s="38">
        <f t="shared" si="1"/>
        <v>2940</v>
      </c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</row>
    <row r="100" spans="2:23" ht="15.6" x14ac:dyDescent="0.3">
      <c r="B100" s="58">
        <v>89213336</v>
      </c>
      <c r="C100" s="59" t="s">
        <v>169</v>
      </c>
      <c r="D100" s="57">
        <v>42664</v>
      </c>
      <c r="E100" s="38" t="s">
        <v>192</v>
      </c>
      <c r="F100" s="38" t="s">
        <v>217</v>
      </c>
      <c r="G100" s="58" t="s">
        <v>196</v>
      </c>
      <c r="H100" s="38" t="s">
        <v>51</v>
      </c>
      <c r="I100" s="58">
        <v>92</v>
      </c>
      <c r="J100" s="38">
        <v>800</v>
      </c>
      <c r="K100" s="38">
        <f t="shared" si="1"/>
        <v>73600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/>
    </row>
    <row r="101" spans="2:23" ht="15.6" x14ac:dyDescent="0.3">
      <c r="C101" s="59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/>
    </row>
    <row r="102" spans="2:23" ht="15.6" x14ac:dyDescent="0.3">
      <c r="C102" s="59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/>
    </row>
    <row r="103" spans="2:23" ht="15.6" x14ac:dyDescent="0.3">
      <c r="C103" s="59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/>
    </row>
    <row r="104" spans="2:23" ht="15.6" x14ac:dyDescent="0.3">
      <c r="C104" s="59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</row>
    <row r="105" spans="2:23" ht="15.6" x14ac:dyDescent="0.3">
      <c r="C105" s="59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</row>
    <row r="106" spans="2:23" ht="15.6" x14ac:dyDescent="0.3">
      <c r="C106" s="59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/>
    </row>
    <row r="107" spans="2:23" ht="15.6" x14ac:dyDescent="0.3">
      <c r="C107" s="59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/>
    </row>
    <row r="108" spans="2:23" ht="15.6" x14ac:dyDescent="0.3">
      <c r="C108" s="59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/>
    </row>
    <row r="109" spans="2:23" ht="15.6" x14ac:dyDescent="0.3">
      <c r="C109" s="59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/>
    </row>
    <row r="110" spans="2:23" ht="15.6" x14ac:dyDescent="0.3">
      <c r="C110" s="59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/>
    </row>
    <row r="111" spans="2:23" ht="15.6" x14ac:dyDescent="0.3">
      <c r="C111" s="59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6"/>
    </row>
    <row r="112" spans="2:23" ht="15.6" x14ac:dyDescent="0.3">
      <c r="C112" s="59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6"/>
    </row>
    <row r="113" spans="3:23" ht="15.6" x14ac:dyDescent="0.3">
      <c r="C113" s="59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6"/>
    </row>
    <row r="114" spans="3:23" ht="15.6" x14ac:dyDescent="0.3">
      <c r="C114" s="59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6"/>
    </row>
    <row r="115" spans="3:23" ht="15.6" x14ac:dyDescent="0.3">
      <c r="C115" s="59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6"/>
    </row>
    <row r="116" spans="3:23" ht="15.6" x14ac:dyDescent="0.3">
      <c r="C116" s="59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6"/>
    </row>
    <row r="117" spans="3:23" ht="15.6" x14ac:dyDescent="0.3">
      <c r="C117" s="59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6"/>
    </row>
    <row r="118" spans="3:23" ht="15.6" x14ac:dyDescent="0.3">
      <c r="C118" s="59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6"/>
    </row>
    <row r="119" spans="3:23" ht="15.6" x14ac:dyDescent="0.3">
      <c r="C119" s="59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6"/>
    </row>
    <row r="120" spans="3:23" ht="15.6" x14ac:dyDescent="0.3">
      <c r="C120" s="59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6"/>
    </row>
    <row r="121" spans="3:23" ht="15.6" x14ac:dyDescent="0.3">
      <c r="C121" s="59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6"/>
    </row>
    <row r="122" spans="3:23" ht="15.6" x14ac:dyDescent="0.3">
      <c r="C122" s="59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6"/>
    </row>
    <row r="123" spans="3:23" ht="15.6" x14ac:dyDescent="0.3">
      <c r="C123" s="59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6"/>
    </row>
    <row r="124" spans="3:23" ht="15.6" x14ac:dyDescent="0.3">
      <c r="C124" s="59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6"/>
    </row>
    <row r="125" spans="3:23" ht="15.6" x14ac:dyDescent="0.3">
      <c r="C125" s="59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6"/>
    </row>
    <row r="126" spans="3:23" ht="15.6" x14ac:dyDescent="0.3">
      <c r="C126" s="59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6"/>
    </row>
    <row r="127" spans="3:23" ht="15.6" x14ac:dyDescent="0.3">
      <c r="C127" s="59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6"/>
    </row>
    <row r="128" spans="3:23" ht="15.6" x14ac:dyDescent="0.3">
      <c r="C128" s="59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6"/>
    </row>
    <row r="129" spans="3:23" ht="15.6" x14ac:dyDescent="0.3">
      <c r="C129" s="59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6"/>
    </row>
    <row r="130" spans="3:23" ht="15.6" x14ac:dyDescent="0.3">
      <c r="C130" s="59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6"/>
    </row>
    <row r="131" spans="3:23" ht="15.6" x14ac:dyDescent="0.3">
      <c r="C131" s="59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6"/>
    </row>
    <row r="132" spans="3:23" ht="15.6" x14ac:dyDescent="0.3">
      <c r="C132" s="59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6"/>
    </row>
    <row r="133" spans="3:23" ht="15.6" x14ac:dyDescent="0.3">
      <c r="C133" s="59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6"/>
    </row>
    <row r="134" spans="3:23" ht="15.6" x14ac:dyDescent="0.3">
      <c r="C134" s="59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6"/>
    </row>
    <row r="135" spans="3:23" ht="15.6" x14ac:dyDescent="0.3">
      <c r="C135" s="59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6"/>
    </row>
    <row r="136" spans="3:23" ht="15.6" x14ac:dyDescent="0.3">
      <c r="C136" s="59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6"/>
    </row>
    <row r="137" spans="3:23" ht="15.6" x14ac:dyDescent="0.3">
      <c r="C137" s="59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6"/>
    </row>
    <row r="138" spans="3:23" ht="15.6" x14ac:dyDescent="0.3">
      <c r="C138" s="59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6"/>
    </row>
    <row r="139" spans="3:23" ht="15.6" x14ac:dyDescent="0.3">
      <c r="C139" s="59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6"/>
    </row>
    <row r="140" spans="3:23" ht="15.6" x14ac:dyDescent="0.3">
      <c r="C140" s="59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6"/>
    </row>
    <row r="141" spans="3:23" ht="15.6" x14ac:dyDescent="0.3">
      <c r="C141" s="59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6"/>
    </row>
    <row r="142" spans="3:23" ht="15.6" x14ac:dyDescent="0.3">
      <c r="C142" s="59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6"/>
    </row>
    <row r="143" spans="3:23" ht="15.6" x14ac:dyDescent="0.3">
      <c r="C143" s="59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6"/>
    </row>
    <row r="144" spans="3:23" ht="15.6" x14ac:dyDescent="0.3">
      <c r="C144" s="59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6"/>
    </row>
    <row r="145" spans="3:23" ht="15.6" x14ac:dyDescent="0.3">
      <c r="C145" s="59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6"/>
    </row>
    <row r="146" spans="3:23" ht="15.6" x14ac:dyDescent="0.3">
      <c r="C146" s="59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6"/>
    </row>
    <row r="147" spans="3:23" ht="15.6" x14ac:dyDescent="0.3">
      <c r="C147" s="59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6"/>
    </row>
    <row r="148" spans="3:23" ht="15.6" x14ac:dyDescent="0.3">
      <c r="C148" s="59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6"/>
    </row>
    <row r="149" spans="3:23" ht="15.6" x14ac:dyDescent="0.3">
      <c r="C149" s="59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6"/>
    </row>
    <row r="150" spans="3:23" ht="15.6" x14ac:dyDescent="0.3">
      <c r="C150" s="59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6"/>
    </row>
    <row r="151" spans="3:23" ht="15.6" x14ac:dyDescent="0.3">
      <c r="C151" s="59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6"/>
    </row>
    <row r="152" spans="3:23" ht="15.6" x14ac:dyDescent="0.3">
      <c r="C152" s="59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6"/>
    </row>
    <row r="153" spans="3:23" ht="15.6" x14ac:dyDescent="0.3">
      <c r="C153" s="59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6"/>
    </row>
    <row r="154" spans="3:23" ht="15.6" x14ac:dyDescent="0.3">
      <c r="C154" s="59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6"/>
    </row>
    <row r="155" spans="3:23" ht="15.6" x14ac:dyDescent="0.3">
      <c r="C155" s="59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6"/>
    </row>
    <row r="156" spans="3:23" ht="15.6" x14ac:dyDescent="0.3">
      <c r="C156" s="59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6"/>
    </row>
    <row r="157" spans="3:23" ht="15.6" x14ac:dyDescent="0.3">
      <c r="C157" s="59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6"/>
    </row>
    <row r="158" spans="3:23" ht="15.6" x14ac:dyDescent="0.3">
      <c r="C158" s="59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6"/>
    </row>
    <row r="159" spans="3:23" ht="15.6" x14ac:dyDescent="0.3">
      <c r="C159" s="59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6"/>
    </row>
    <row r="160" spans="3:23" ht="15.6" x14ac:dyDescent="0.3">
      <c r="C160" s="59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6"/>
    </row>
    <row r="161" spans="3:23" ht="15.6" x14ac:dyDescent="0.3">
      <c r="C161" s="59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6"/>
    </row>
    <row r="162" spans="3:23" ht="15.6" x14ac:dyDescent="0.3">
      <c r="C162" s="59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6"/>
    </row>
    <row r="163" spans="3:23" ht="15.6" x14ac:dyDescent="0.3">
      <c r="C163" s="59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6"/>
    </row>
    <row r="164" spans="3:23" ht="15.6" x14ac:dyDescent="0.3">
      <c r="C164" s="59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6"/>
    </row>
    <row r="165" spans="3:23" ht="15.6" x14ac:dyDescent="0.3">
      <c r="C165" s="59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6"/>
    </row>
    <row r="166" spans="3:23" ht="15.6" x14ac:dyDescent="0.3">
      <c r="C166" s="59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6"/>
    </row>
    <row r="167" spans="3:23" ht="15.6" x14ac:dyDescent="0.3">
      <c r="C167" s="59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6"/>
    </row>
    <row r="168" spans="3:23" ht="15.6" x14ac:dyDescent="0.3">
      <c r="C168" s="5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6"/>
    </row>
    <row r="169" spans="3:23" ht="15.6" x14ac:dyDescent="0.3">
      <c r="C169" s="59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6"/>
    </row>
    <row r="170" spans="3:23" ht="15.6" x14ac:dyDescent="0.3">
      <c r="C170" s="59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6"/>
    </row>
    <row r="171" spans="3:23" ht="15.6" x14ac:dyDescent="0.3">
      <c r="C171" s="5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6"/>
    </row>
    <row r="172" spans="3:23" ht="15.6" x14ac:dyDescent="0.3">
      <c r="C172" s="59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6"/>
    </row>
    <row r="173" spans="3:23" ht="15.6" x14ac:dyDescent="0.3">
      <c r="C173" s="59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6"/>
    </row>
    <row r="174" spans="3:23" ht="15.6" x14ac:dyDescent="0.3">
      <c r="C174" s="59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6"/>
    </row>
    <row r="175" spans="3:23" ht="15.6" x14ac:dyDescent="0.3">
      <c r="C175" s="59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6"/>
    </row>
    <row r="176" spans="3:23" ht="15.6" x14ac:dyDescent="0.3">
      <c r="C176" s="59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6"/>
    </row>
    <row r="177" spans="3:23" ht="15.6" x14ac:dyDescent="0.3">
      <c r="C177" s="59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6"/>
    </row>
    <row r="178" spans="3:23" ht="15.6" x14ac:dyDescent="0.3">
      <c r="C178" s="59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6"/>
    </row>
    <row r="179" spans="3:23" ht="15.6" x14ac:dyDescent="0.3">
      <c r="C179" s="59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6"/>
    </row>
    <row r="180" spans="3:23" ht="15.6" x14ac:dyDescent="0.3">
      <c r="C180" s="59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6"/>
    </row>
    <row r="181" spans="3:23" ht="15.6" x14ac:dyDescent="0.3">
      <c r="C181" s="59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6"/>
    </row>
    <row r="182" spans="3:23" ht="15.6" x14ac:dyDescent="0.3">
      <c r="C182" s="59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6"/>
    </row>
    <row r="183" spans="3:23" ht="15.6" x14ac:dyDescent="0.3">
      <c r="C183" s="59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6"/>
    </row>
    <row r="184" spans="3:23" ht="15.6" x14ac:dyDescent="0.3">
      <c r="C184" s="59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6"/>
    </row>
    <row r="185" spans="3:23" ht="15.6" x14ac:dyDescent="0.3">
      <c r="C185" s="59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6"/>
    </row>
    <row r="186" spans="3:23" ht="15.6" x14ac:dyDescent="0.3">
      <c r="C186" s="59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6"/>
    </row>
    <row r="187" spans="3:23" ht="15.6" x14ac:dyDescent="0.3">
      <c r="C187" s="59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6"/>
    </row>
    <row r="188" spans="3:23" ht="15.6" x14ac:dyDescent="0.3">
      <c r="C188" s="59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6"/>
    </row>
    <row r="189" spans="3:23" ht="15.6" x14ac:dyDescent="0.3">
      <c r="C189" s="59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6"/>
    </row>
    <row r="190" spans="3:23" ht="15.6" x14ac:dyDescent="0.3">
      <c r="C190" s="59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6"/>
    </row>
    <row r="191" spans="3:23" ht="15.6" x14ac:dyDescent="0.3">
      <c r="C191" s="59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6"/>
    </row>
    <row r="192" spans="3:23" ht="15.6" x14ac:dyDescent="0.3">
      <c r="C192" s="59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6"/>
    </row>
    <row r="193" spans="3:23" ht="15.6" x14ac:dyDescent="0.3">
      <c r="C193" s="59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6"/>
    </row>
    <row r="194" spans="3:23" ht="15.6" x14ac:dyDescent="0.3">
      <c r="C194" s="59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6"/>
    </row>
    <row r="195" spans="3:23" ht="15.6" x14ac:dyDescent="0.3">
      <c r="C195" s="59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6"/>
    </row>
    <row r="196" spans="3:23" ht="15.6" x14ac:dyDescent="0.3">
      <c r="C196" s="59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6"/>
    </row>
    <row r="197" spans="3:23" ht="15.6" x14ac:dyDescent="0.3">
      <c r="C197" s="59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6"/>
    </row>
    <row r="198" spans="3:23" ht="15.6" x14ac:dyDescent="0.3">
      <c r="C198" s="59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6"/>
    </row>
    <row r="199" spans="3:23" ht="15.6" x14ac:dyDescent="0.3">
      <c r="C199" s="59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6"/>
    </row>
    <row r="200" spans="3:23" ht="15.6" x14ac:dyDescent="0.3">
      <c r="C200" s="59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6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D4AE-BA5E-4EF5-AAFD-FC1B651847E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6:I20"/>
  <sheetViews>
    <sheetView workbookViewId="0">
      <selection activeCell="H11" sqref="H11"/>
    </sheetView>
  </sheetViews>
  <sheetFormatPr defaultRowHeight="14.4" x14ac:dyDescent="0.3"/>
  <cols>
    <col min="2" max="2" width="12.44140625" bestFit="1" customWidth="1"/>
    <col min="3" max="3" width="11.33203125" customWidth="1"/>
    <col min="8" max="8" width="12.44140625" bestFit="1" customWidth="1"/>
    <col min="9" max="9" width="11.33203125" customWidth="1"/>
  </cols>
  <sheetData>
    <row r="6" spans="2:9" x14ac:dyDescent="0.3">
      <c r="B6" s="109"/>
      <c r="C6" s="108"/>
      <c r="H6" s="109"/>
      <c r="I6" s="108"/>
    </row>
    <row r="7" spans="2:9" x14ac:dyDescent="0.3">
      <c r="B7" s="109"/>
      <c r="C7" s="108"/>
      <c r="H7" s="109"/>
      <c r="I7" s="108"/>
    </row>
    <row r="8" spans="2:9" x14ac:dyDescent="0.3">
      <c r="B8" s="109"/>
      <c r="C8" s="108"/>
      <c r="H8" s="109"/>
      <c r="I8" s="108"/>
    </row>
    <row r="9" spans="2:9" x14ac:dyDescent="0.3">
      <c r="B9" s="109"/>
      <c r="C9" s="108"/>
    </row>
    <row r="10" spans="2:9" x14ac:dyDescent="0.3">
      <c r="B10" s="109"/>
      <c r="C10" s="108"/>
    </row>
    <row r="11" spans="2:9" x14ac:dyDescent="0.3">
      <c r="B11" s="109"/>
      <c r="C11" s="108"/>
    </row>
    <row r="15" spans="2:9" x14ac:dyDescent="0.3">
      <c r="B15" s="109"/>
      <c r="C15" s="108"/>
      <c r="H15" s="109"/>
      <c r="I15" s="108"/>
    </row>
    <row r="16" spans="2:9" x14ac:dyDescent="0.3">
      <c r="B16" s="109"/>
      <c r="C16" s="108"/>
      <c r="H16" s="109"/>
      <c r="I16" s="108"/>
    </row>
    <row r="17" spans="2:9" x14ac:dyDescent="0.3">
      <c r="B17" s="109"/>
      <c r="C17" s="108"/>
      <c r="H17" s="109"/>
      <c r="I17" s="108"/>
    </row>
    <row r="18" spans="2:9" x14ac:dyDescent="0.3">
      <c r="B18" s="109"/>
      <c r="C18" s="108"/>
    </row>
    <row r="19" spans="2:9" x14ac:dyDescent="0.3">
      <c r="B19" s="109"/>
      <c r="C19" s="108"/>
    </row>
    <row r="20" spans="2:9" x14ac:dyDescent="0.3">
      <c r="B20" s="109"/>
      <c r="C20" s="108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"/>
  <sheetViews>
    <sheetView showGridLines="0" workbookViewId="0">
      <selection activeCell="N12" sqref="N12"/>
    </sheetView>
  </sheetViews>
  <sheetFormatPr defaultRowHeight="14.4" x14ac:dyDescent="0.3"/>
  <cols>
    <col min="1" max="1" width="18.44140625" bestFit="1" customWidth="1"/>
  </cols>
  <sheetData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L10" sqref="L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200"/>
  <sheetViews>
    <sheetView workbookViewId="0">
      <selection activeCell="D1" sqref="D1:D1048576"/>
    </sheetView>
  </sheetViews>
  <sheetFormatPr defaultColWidth="10.5546875" defaultRowHeight="13.8" x14ac:dyDescent="0.3"/>
  <cols>
    <col min="1" max="1" width="10.109375" style="38" bestFit="1" customWidth="1"/>
    <col min="2" max="2" width="17.33203125" style="38" bestFit="1" customWidth="1"/>
    <col min="3" max="3" width="10.109375" style="57" bestFit="1" customWidth="1"/>
    <col min="4" max="4" width="11.33203125" style="38" bestFit="1" customWidth="1"/>
    <col min="5" max="5" width="15.109375" style="38" bestFit="1" customWidth="1"/>
    <col min="6" max="6" width="8.88671875" style="57" bestFit="1" customWidth="1"/>
    <col min="7" max="7" width="6" style="38" bestFit="1" customWidth="1"/>
    <col min="8" max="8" width="7.44140625" style="38" bestFit="1" customWidth="1"/>
    <col min="9" max="9" width="8.109375" style="38" bestFit="1" customWidth="1"/>
    <col min="10" max="10" width="6.33203125" style="38" bestFit="1" customWidth="1"/>
    <col min="11" max="11" width="11.33203125" style="38" customWidth="1"/>
    <col min="12" max="12" width="10.5546875" style="38" customWidth="1"/>
    <col min="13" max="16384" width="10.5546875" style="38"/>
  </cols>
  <sheetData>
    <row r="1" spans="1:10" x14ac:dyDescent="0.3">
      <c r="A1" s="83" t="s">
        <v>58</v>
      </c>
      <c r="B1" s="83" t="s">
        <v>59</v>
      </c>
      <c r="C1" s="103" t="s">
        <v>188</v>
      </c>
      <c r="D1" s="83" t="s">
        <v>62</v>
      </c>
      <c r="E1" s="83" t="s">
        <v>189</v>
      </c>
      <c r="F1" s="83" t="s">
        <v>190</v>
      </c>
      <c r="G1" s="83" t="s">
        <v>60</v>
      </c>
      <c r="H1" s="83" t="s">
        <v>64</v>
      </c>
      <c r="I1" s="83" t="s">
        <v>191</v>
      </c>
      <c r="J1" s="83" t="s">
        <v>49</v>
      </c>
    </row>
    <row r="2" spans="1:10" x14ac:dyDescent="0.3">
      <c r="A2" s="58">
        <v>10172472</v>
      </c>
      <c r="B2" s="59" t="s">
        <v>65</v>
      </c>
      <c r="C2" s="57">
        <v>42407</v>
      </c>
      <c r="D2" s="38" t="s">
        <v>192</v>
      </c>
      <c r="E2" s="38" t="s">
        <v>193</v>
      </c>
      <c r="F2" s="58" t="s">
        <v>194</v>
      </c>
      <c r="G2" s="38" t="s">
        <v>51</v>
      </c>
      <c r="H2" s="58">
        <v>79</v>
      </c>
      <c r="I2" s="38">
        <v>30</v>
      </c>
      <c r="J2" s="38">
        <f t="shared" ref="J2:J65" si="0">I2*H2</f>
        <v>2370</v>
      </c>
    </row>
    <row r="3" spans="1:10" x14ac:dyDescent="0.3">
      <c r="A3" s="58">
        <v>11204926</v>
      </c>
      <c r="B3" s="59" t="s">
        <v>68</v>
      </c>
      <c r="C3" s="57">
        <v>43013</v>
      </c>
      <c r="D3" s="38" t="s">
        <v>192</v>
      </c>
      <c r="E3" s="38" t="s">
        <v>195</v>
      </c>
      <c r="F3" s="58" t="s">
        <v>196</v>
      </c>
      <c r="G3" s="38" t="s">
        <v>51</v>
      </c>
      <c r="H3" s="58">
        <v>93</v>
      </c>
      <c r="I3" s="38">
        <v>328</v>
      </c>
      <c r="J3" s="38">
        <f t="shared" si="0"/>
        <v>30504</v>
      </c>
    </row>
    <row r="4" spans="1:10" x14ac:dyDescent="0.3">
      <c r="A4" s="58">
        <v>12492180</v>
      </c>
      <c r="B4" s="59" t="s">
        <v>71</v>
      </c>
      <c r="C4" s="57">
        <v>43202</v>
      </c>
      <c r="D4" s="38" t="s">
        <v>192</v>
      </c>
      <c r="E4" s="38" t="s">
        <v>193</v>
      </c>
      <c r="F4" s="58" t="s">
        <v>196</v>
      </c>
      <c r="G4" s="38" t="s">
        <v>50</v>
      </c>
      <c r="H4" s="58">
        <v>66</v>
      </c>
      <c r="I4" s="38">
        <v>30</v>
      </c>
      <c r="J4" s="38">
        <f t="shared" si="0"/>
        <v>1980</v>
      </c>
    </row>
    <row r="5" spans="1:10" x14ac:dyDescent="0.3">
      <c r="A5" s="58">
        <v>12733621</v>
      </c>
      <c r="B5" s="59" t="s">
        <v>73</v>
      </c>
      <c r="C5" s="57">
        <v>42623</v>
      </c>
      <c r="D5" s="38" t="s">
        <v>197</v>
      </c>
      <c r="E5" s="38" t="s">
        <v>198</v>
      </c>
      <c r="F5" s="58" t="s">
        <v>199</v>
      </c>
      <c r="G5" s="38" t="s">
        <v>50</v>
      </c>
      <c r="H5" s="58">
        <v>46</v>
      </c>
      <c r="I5" s="38">
        <v>70</v>
      </c>
      <c r="J5" s="38">
        <f t="shared" si="0"/>
        <v>3220</v>
      </c>
    </row>
    <row r="6" spans="1:10" x14ac:dyDescent="0.3">
      <c r="A6" s="58">
        <v>14381583</v>
      </c>
      <c r="B6" s="59" t="s">
        <v>65</v>
      </c>
      <c r="C6" s="57">
        <v>42795</v>
      </c>
      <c r="D6" s="38" t="s">
        <v>197</v>
      </c>
      <c r="E6" s="38" t="s">
        <v>200</v>
      </c>
      <c r="F6" s="58" t="s">
        <v>196</v>
      </c>
      <c r="G6" s="38" t="s">
        <v>50</v>
      </c>
      <c r="H6" s="58">
        <v>52</v>
      </c>
      <c r="I6" s="38">
        <v>20</v>
      </c>
      <c r="J6" s="38">
        <f t="shared" si="0"/>
        <v>1040</v>
      </c>
    </row>
    <row r="7" spans="1:10" x14ac:dyDescent="0.3">
      <c r="A7" s="58">
        <v>15424538</v>
      </c>
      <c r="B7" s="59" t="s">
        <v>75</v>
      </c>
      <c r="C7" s="57">
        <v>42604</v>
      </c>
      <c r="D7" s="38" t="s">
        <v>192</v>
      </c>
      <c r="E7" s="38" t="s">
        <v>201</v>
      </c>
      <c r="F7" s="58" t="s">
        <v>202</v>
      </c>
      <c r="G7" s="38" t="s">
        <v>50</v>
      </c>
      <c r="H7" s="58">
        <v>52</v>
      </c>
      <c r="I7" s="38">
        <v>280</v>
      </c>
      <c r="J7" s="38">
        <f t="shared" si="0"/>
        <v>14560</v>
      </c>
    </row>
    <row r="8" spans="1:10" x14ac:dyDescent="0.3">
      <c r="A8" s="58">
        <v>16022365</v>
      </c>
      <c r="B8" s="59" t="s">
        <v>76</v>
      </c>
      <c r="C8" s="57">
        <v>42675</v>
      </c>
      <c r="D8" s="38" t="s">
        <v>192</v>
      </c>
      <c r="E8" s="38" t="s">
        <v>203</v>
      </c>
      <c r="F8" s="58" t="s">
        <v>202</v>
      </c>
      <c r="G8" s="38" t="s">
        <v>51</v>
      </c>
      <c r="H8" s="58">
        <v>39</v>
      </c>
      <c r="I8" s="38">
        <v>90</v>
      </c>
      <c r="J8" s="38">
        <f t="shared" si="0"/>
        <v>3510</v>
      </c>
    </row>
    <row r="9" spans="1:10" x14ac:dyDescent="0.3">
      <c r="A9" s="58">
        <v>16112262</v>
      </c>
      <c r="B9" s="59" t="s">
        <v>77</v>
      </c>
      <c r="C9" s="57">
        <v>42726</v>
      </c>
      <c r="D9" s="38" t="s">
        <v>197</v>
      </c>
      <c r="E9" s="38" t="s">
        <v>204</v>
      </c>
      <c r="F9" s="58" t="s">
        <v>205</v>
      </c>
      <c r="G9" s="38" t="s">
        <v>51</v>
      </c>
      <c r="H9" s="58">
        <v>93</v>
      </c>
      <c r="I9" s="38">
        <v>65</v>
      </c>
      <c r="J9" s="38">
        <f t="shared" si="0"/>
        <v>6045</v>
      </c>
    </row>
    <row r="10" spans="1:10" x14ac:dyDescent="0.3">
      <c r="A10" s="58">
        <v>17442762</v>
      </c>
      <c r="B10" s="59" t="s">
        <v>79</v>
      </c>
      <c r="C10" s="57">
        <v>42688</v>
      </c>
      <c r="D10" s="38" t="s">
        <v>192</v>
      </c>
      <c r="E10" s="38" t="s">
        <v>206</v>
      </c>
      <c r="F10" s="58" t="s">
        <v>202</v>
      </c>
      <c r="G10" s="38" t="s">
        <v>50</v>
      </c>
      <c r="H10" s="58">
        <v>210</v>
      </c>
      <c r="I10" s="38">
        <v>80</v>
      </c>
      <c r="J10" s="38">
        <f t="shared" si="0"/>
        <v>16800</v>
      </c>
    </row>
    <row r="11" spans="1:10" x14ac:dyDescent="0.3">
      <c r="A11" s="58">
        <v>17672639</v>
      </c>
      <c r="B11" s="59" t="s">
        <v>82</v>
      </c>
      <c r="C11" s="57">
        <v>43265</v>
      </c>
      <c r="D11" s="38" t="s">
        <v>192</v>
      </c>
      <c r="E11" s="38" t="s">
        <v>207</v>
      </c>
      <c r="F11" s="58" t="s">
        <v>194</v>
      </c>
      <c r="G11" s="38" t="s">
        <v>51</v>
      </c>
      <c r="H11" s="58">
        <v>62</v>
      </c>
      <c r="I11" s="38">
        <v>75</v>
      </c>
      <c r="J11" s="38">
        <f t="shared" si="0"/>
        <v>4650</v>
      </c>
    </row>
    <row r="12" spans="1:10" x14ac:dyDescent="0.3">
      <c r="A12" s="58">
        <v>17892899</v>
      </c>
      <c r="B12" s="59" t="s">
        <v>83</v>
      </c>
      <c r="C12" s="57">
        <v>42985</v>
      </c>
      <c r="D12" s="38" t="s">
        <v>197</v>
      </c>
      <c r="E12" s="38" t="s">
        <v>208</v>
      </c>
      <c r="F12" s="58" t="s">
        <v>196</v>
      </c>
      <c r="G12" s="38" t="s">
        <v>51</v>
      </c>
      <c r="H12" s="58">
        <v>310</v>
      </c>
      <c r="I12" s="38">
        <v>199</v>
      </c>
      <c r="J12" s="38">
        <f t="shared" si="0"/>
        <v>61690</v>
      </c>
    </row>
    <row r="13" spans="1:10" x14ac:dyDescent="0.3">
      <c r="A13" s="58">
        <v>19212131</v>
      </c>
      <c r="B13" s="59" t="s">
        <v>85</v>
      </c>
      <c r="C13" s="57">
        <v>43112</v>
      </c>
      <c r="D13" s="38" t="s">
        <v>192</v>
      </c>
      <c r="E13" s="38" t="s">
        <v>209</v>
      </c>
      <c r="F13" s="58" t="s">
        <v>194</v>
      </c>
      <c r="G13" s="38" t="s">
        <v>50</v>
      </c>
      <c r="H13" s="58">
        <v>74</v>
      </c>
      <c r="I13" s="38">
        <v>299</v>
      </c>
      <c r="J13" s="38">
        <f t="shared" si="0"/>
        <v>22126</v>
      </c>
    </row>
    <row r="14" spans="1:10" x14ac:dyDescent="0.3">
      <c r="A14" s="58">
        <v>19754941</v>
      </c>
      <c r="B14" s="59" t="s">
        <v>86</v>
      </c>
      <c r="C14" s="57">
        <v>42841</v>
      </c>
      <c r="D14" s="38" t="s">
        <v>192</v>
      </c>
      <c r="E14" s="38" t="s">
        <v>210</v>
      </c>
      <c r="F14" s="58" t="s">
        <v>196</v>
      </c>
      <c r="G14" s="38" t="s">
        <v>51</v>
      </c>
      <c r="H14" s="58">
        <v>109</v>
      </c>
      <c r="I14" s="38">
        <v>692</v>
      </c>
      <c r="J14" s="38">
        <f t="shared" si="0"/>
        <v>75428</v>
      </c>
    </row>
    <row r="15" spans="1:10" x14ac:dyDescent="0.3">
      <c r="A15" s="58">
        <v>21643208</v>
      </c>
      <c r="B15" s="59" t="s">
        <v>87</v>
      </c>
      <c r="C15" s="57">
        <v>43103</v>
      </c>
      <c r="D15" s="38" t="s">
        <v>197</v>
      </c>
      <c r="E15" s="38" t="s">
        <v>211</v>
      </c>
      <c r="F15" s="58" t="s">
        <v>196</v>
      </c>
      <c r="G15" s="38" t="s">
        <v>50</v>
      </c>
      <c r="H15" s="58">
        <v>27</v>
      </c>
      <c r="I15" s="38">
        <v>60</v>
      </c>
      <c r="J15" s="38">
        <f t="shared" si="0"/>
        <v>1620</v>
      </c>
    </row>
    <row r="16" spans="1:10" x14ac:dyDescent="0.3">
      <c r="A16" s="58">
        <v>21952587</v>
      </c>
      <c r="B16" s="59" t="s">
        <v>88</v>
      </c>
      <c r="C16" s="57">
        <v>42455</v>
      </c>
      <c r="D16" s="38" t="s">
        <v>192</v>
      </c>
      <c r="E16" s="38" t="s">
        <v>212</v>
      </c>
      <c r="F16" s="58" t="s">
        <v>202</v>
      </c>
      <c r="G16" s="38" t="s">
        <v>50</v>
      </c>
      <c r="H16" s="58">
        <v>102</v>
      </c>
      <c r="I16" s="38">
        <v>599</v>
      </c>
      <c r="J16" s="38">
        <f t="shared" si="0"/>
        <v>61098</v>
      </c>
    </row>
    <row r="17" spans="1:10" x14ac:dyDescent="0.3">
      <c r="A17" s="58">
        <v>22533907</v>
      </c>
      <c r="B17" s="59" t="s">
        <v>90</v>
      </c>
      <c r="C17" s="57">
        <v>42647</v>
      </c>
      <c r="D17" s="38" t="s">
        <v>192</v>
      </c>
      <c r="E17" s="38" t="s">
        <v>213</v>
      </c>
      <c r="F17" s="58" t="s">
        <v>196</v>
      </c>
      <c r="G17" s="38" t="s">
        <v>50</v>
      </c>
      <c r="H17" s="58">
        <v>610</v>
      </c>
      <c r="I17" s="38">
        <v>630</v>
      </c>
      <c r="J17" s="38">
        <f t="shared" si="0"/>
        <v>384300</v>
      </c>
    </row>
    <row r="18" spans="1:10" x14ac:dyDescent="0.3">
      <c r="A18" s="58">
        <v>24443542</v>
      </c>
      <c r="B18" s="59" t="s">
        <v>91</v>
      </c>
      <c r="C18" s="57">
        <v>43384</v>
      </c>
      <c r="D18" s="38" t="s">
        <v>197</v>
      </c>
      <c r="E18" s="38" t="s">
        <v>214</v>
      </c>
      <c r="F18" s="58" t="s">
        <v>205</v>
      </c>
      <c r="G18" s="38" t="s">
        <v>50</v>
      </c>
      <c r="H18" s="58">
        <v>23</v>
      </c>
      <c r="I18" s="38">
        <v>400</v>
      </c>
      <c r="J18" s="38">
        <f t="shared" si="0"/>
        <v>9200</v>
      </c>
    </row>
    <row r="19" spans="1:10" x14ac:dyDescent="0.3">
      <c r="A19" s="58">
        <v>24532270</v>
      </c>
      <c r="B19" s="59" t="s">
        <v>92</v>
      </c>
      <c r="C19" s="57">
        <v>42676</v>
      </c>
      <c r="D19" s="38" t="s">
        <v>192</v>
      </c>
      <c r="E19" s="38" t="s">
        <v>213</v>
      </c>
      <c r="F19" s="58" t="s">
        <v>202</v>
      </c>
      <c r="G19" s="38" t="s">
        <v>51</v>
      </c>
      <c r="H19" s="58">
        <v>29</v>
      </c>
      <c r="I19" s="38">
        <v>630</v>
      </c>
      <c r="J19" s="38">
        <f t="shared" si="0"/>
        <v>18270</v>
      </c>
    </row>
    <row r="20" spans="1:10" x14ac:dyDescent="0.3">
      <c r="A20" s="58">
        <v>25272321</v>
      </c>
      <c r="B20" s="59" t="s">
        <v>93</v>
      </c>
      <c r="C20" s="57">
        <v>42377</v>
      </c>
      <c r="D20" s="38" t="s">
        <v>192</v>
      </c>
      <c r="E20" s="38" t="s">
        <v>207</v>
      </c>
      <c r="F20" s="58" t="s">
        <v>199</v>
      </c>
      <c r="G20" s="38" t="s">
        <v>50</v>
      </c>
      <c r="H20" s="58">
        <v>102</v>
      </c>
      <c r="I20" s="38">
        <v>75</v>
      </c>
      <c r="J20" s="38">
        <f t="shared" si="0"/>
        <v>7650</v>
      </c>
    </row>
    <row r="21" spans="1:10" x14ac:dyDescent="0.3">
      <c r="A21" s="58">
        <v>25701792</v>
      </c>
      <c r="B21" s="59" t="s">
        <v>94</v>
      </c>
      <c r="C21" s="57">
        <v>43240</v>
      </c>
      <c r="D21" s="38" t="s">
        <v>192</v>
      </c>
      <c r="E21" s="38" t="s">
        <v>215</v>
      </c>
      <c r="F21" s="58" t="s">
        <v>205</v>
      </c>
      <c r="G21" s="38" t="s">
        <v>51</v>
      </c>
      <c r="H21" s="58">
        <v>35</v>
      </c>
      <c r="I21" s="38">
        <v>392</v>
      </c>
      <c r="J21" s="38">
        <f t="shared" si="0"/>
        <v>13720</v>
      </c>
    </row>
    <row r="22" spans="1:10" x14ac:dyDescent="0.3">
      <c r="A22" s="58">
        <v>26392228</v>
      </c>
      <c r="B22" s="59" t="s">
        <v>95</v>
      </c>
      <c r="C22" s="57">
        <v>42668</v>
      </c>
      <c r="D22" s="38" t="s">
        <v>192</v>
      </c>
      <c r="E22" s="60" t="s">
        <v>216</v>
      </c>
      <c r="F22" s="58" t="s">
        <v>194</v>
      </c>
      <c r="G22" s="38" t="s">
        <v>51</v>
      </c>
      <c r="H22" s="58">
        <v>68</v>
      </c>
      <c r="I22" s="38">
        <v>345</v>
      </c>
      <c r="J22" s="38">
        <f t="shared" si="0"/>
        <v>23460</v>
      </c>
    </row>
    <row r="23" spans="1:10" x14ac:dyDescent="0.3">
      <c r="A23" s="58">
        <v>26512760</v>
      </c>
      <c r="B23" s="59" t="s">
        <v>96</v>
      </c>
      <c r="C23" s="57">
        <v>43021</v>
      </c>
      <c r="D23" s="38" t="s">
        <v>192</v>
      </c>
      <c r="E23" s="38" t="s">
        <v>217</v>
      </c>
      <c r="F23" s="58" t="s">
        <v>205</v>
      </c>
      <c r="G23" s="38" t="s">
        <v>50</v>
      </c>
      <c r="H23" s="58">
        <v>55</v>
      </c>
      <c r="I23" s="38">
        <v>800</v>
      </c>
      <c r="J23" s="38">
        <f t="shared" si="0"/>
        <v>44000</v>
      </c>
    </row>
    <row r="24" spans="1:10" x14ac:dyDescent="0.3">
      <c r="A24" s="58">
        <v>26562151</v>
      </c>
      <c r="B24" s="59" t="s">
        <v>97</v>
      </c>
      <c r="C24" s="57">
        <v>43001</v>
      </c>
      <c r="D24" s="38" t="s">
        <v>197</v>
      </c>
      <c r="E24" s="38" t="s">
        <v>218</v>
      </c>
      <c r="F24" s="58" t="s">
        <v>199</v>
      </c>
      <c r="G24" s="38" t="s">
        <v>50</v>
      </c>
      <c r="H24" s="58">
        <v>29</v>
      </c>
      <c r="I24" s="38">
        <v>150</v>
      </c>
      <c r="J24" s="38">
        <f t="shared" si="0"/>
        <v>4350</v>
      </c>
    </row>
    <row r="25" spans="1:10" x14ac:dyDescent="0.3">
      <c r="A25" s="58">
        <v>26872450</v>
      </c>
      <c r="B25" s="59" t="s">
        <v>98</v>
      </c>
      <c r="C25" s="57">
        <v>42805</v>
      </c>
      <c r="D25" s="38" t="s">
        <v>192</v>
      </c>
      <c r="E25" s="38" t="s">
        <v>219</v>
      </c>
      <c r="F25" s="58" t="s">
        <v>196</v>
      </c>
      <c r="G25" s="38" t="s">
        <v>50</v>
      </c>
      <c r="H25" s="58">
        <v>45</v>
      </c>
      <c r="I25" s="38">
        <v>429</v>
      </c>
      <c r="J25" s="38">
        <f t="shared" si="0"/>
        <v>19305</v>
      </c>
    </row>
    <row r="26" spans="1:10" x14ac:dyDescent="0.3">
      <c r="A26" s="58">
        <v>27232162</v>
      </c>
      <c r="B26" s="59" t="s">
        <v>99</v>
      </c>
      <c r="C26" s="57">
        <v>43304</v>
      </c>
      <c r="D26" s="38" t="s">
        <v>197</v>
      </c>
      <c r="E26" s="38" t="s">
        <v>220</v>
      </c>
      <c r="F26" s="58" t="s">
        <v>205</v>
      </c>
      <c r="G26" s="38" t="s">
        <v>50</v>
      </c>
      <c r="H26" s="58">
        <v>85</v>
      </c>
      <c r="I26" s="38">
        <v>40</v>
      </c>
      <c r="J26" s="38">
        <f t="shared" si="0"/>
        <v>3400</v>
      </c>
    </row>
    <row r="27" spans="1:10" x14ac:dyDescent="0.3">
      <c r="A27" s="58">
        <v>28791508</v>
      </c>
      <c r="B27" s="59" t="s">
        <v>100</v>
      </c>
      <c r="C27" s="57">
        <v>42702</v>
      </c>
      <c r="D27" s="38" t="s">
        <v>192</v>
      </c>
      <c r="E27" s="38" t="s">
        <v>221</v>
      </c>
      <c r="F27" s="58" t="s">
        <v>199</v>
      </c>
      <c r="G27" s="38" t="s">
        <v>50</v>
      </c>
      <c r="H27" s="58">
        <v>88</v>
      </c>
      <c r="I27" s="38">
        <v>65</v>
      </c>
      <c r="J27" s="38">
        <f t="shared" si="0"/>
        <v>5720</v>
      </c>
    </row>
    <row r="28" spans="1:10" x14ac:dyDescent="0.3">
      <c r="A28" s="58">
        <v>30051838</v>
      </c>
      <c r="B28" s="59" t="s">
        <v>101</v>
      </c>
      <c r="C28" s="57">
        <v>42966</v>
      </c>
      <c r="D28" s="38" t="s">
        <v>192</v>
      </c>
      <c r="E28" s="38" t="s">
        <v>222</v>
      </c>
      <c r="F28" s="58" t="s">
        <v>196</v>
      </c>
      <c r="G28" s="38" t="s">
        <v>50</v>
      </c>
      <c r="H28" s="58">
        <v>95</v>
      </c>
      <c r="I28" s="38">
        <v>190</v>
      </c>
      <c r="J28" s="38">
        <f t="shared" si="0"/>
        <v>18050</v>
      </c>
    </row>
    <row r="29" spans="1:10" x14ac:dyDescent="0.3">
      <c r="A29" s="58">
        <v>32151294</v>
      </c>
      <c r="B29" s="59" t="s">
        <v>102</v>
      </c>
      <c r="C29" s="57">
        <v>42678</v>
      </c>
      <c r="D29" s="38" t="s">
        <v>223</v>
      </c>
      <c r="E29" s="38" t="s">
        <v>224</v>
      </c>
      <c r="F29" s="58" t="s">
        <v>205</v>
      </c>
      <c r="G29" s="38" t="s">
        <v>50</v>
      </c>
      <c r="H29" s="58">
        <v>105</v>
      </c>
      <c r="I29" s="38">
        <v>380</v>
      </c>
      <c r="J29" s="38">
        <f t="shared" si="0"/>
        <v>39900</v>
      </c>
    </row>
    <row r="30" spans="1:10" x14ac:dyDescent="0.3">
      <c r="A30" s="58">
        <v>32393025</v>
      </c>
      <c r="B30" s="59" t="s">
        <v>103</v>
      </c>
      <c r="C30" s="57">
        <v>43316</v>
      </c>
      <c r="D30" s="38" t="s">
        <v>192</v>
      </c>
      <c r="E30" s="38" t="s">
        <v>219</v>
      </c>
      <c r="F30" s="58" t="s">
        <v>202</v>
      </c>
      <c r="G30" s="38" t="s">
        <v>51</v>
      </c>
      <c r="H30" s="58">
        <v>72</v>
      </c>
      <c r="I30" s="38">
        <v>429</v>
      </c>
      <c r="J30" s="38">
        <f t="shared" si="0"/>
        <v>30888</v>
      </c>
    </row>
    <row r="31" spans="1:10" x14ac:dyDescent="0.3">
      <c r="A31" s="58">
        <v>32914919</v>
      </c>
      <c r="B31" s="59" t="s">
        <v>104</v>
      </c>
      <c r="C31" s="57">
        <v>43452</v>
      </c>
      <c r="D31" s="38" t="s">
        <v>192</v>
      </c>
      <c r="E31" s="38" t="s">
        <v>225</v>
      </c>
      <c r="F31" s="58" t="s">
        <v>202</v>
      </c>
      <c r="G31" s="38" t="s">
        <v>50</v>
      </c>
      <c r="H31" s="58">
        <v>76</v>
      </c>
      <c r="I31" s="38">
        <v>140</v>
      </c>
      <c r="J31" s="38">
        <f t="shared" si="0"/>
        <v>10640</v>
      </c>
    </row>
    <row r="32" spans="1:10" x14ac:dyDescent="0.3">
      <c r="A32" s="58">
        <v>33062934</v>
      </c>
      <c r="B32" s="59" t="s">
        <v>105</v>
      </c>
      <c r="C32" s="57">
        <v>42939</v>
      </c>
      <c r="D32" s="38" t="s">
        <v>197</v>
      </c>
      <c r="E32" s="38" t="s">
        <v>214</v>
      </c>
      <c r="F32" s="58" t="s">
        <v>196</v>
      </c>
      <c r="G32" s="38" t="s">
        <v>51</v>
      </c>
      <c r="H32" s="58">
        <v>107</v>
      </c>
      <c r="I32" s="38">
        <v>400</v>
      </c>
      <c r="J32" s="38">
        <f t="shared" si="0"/>
        <v>42800</v>
      </c>
    </row>
    <row r="33" spans="1:10" x14ac:dyDescent="0.3">
      <c r="A33" s="58">
        <v>33614817</v>
      </c>
      <c r="B33" s="59" t="s">
        <v>106</v>
      </c>
      <c r="C33" s="57">
        <v>42693</v>
      </c>
      <c r="D33" s="38" t="s">
        <v>192</v>
      </c>
      <c r="E33" s="38" t="s">
        <v>226</v>
      </c>
      <c r="F33" s="58" t="s">
        <v>199</v>
      </c>
      <c r="G33" s="38" t="s">
        <v>50</v>
      </c>
      <c r="H33" s="58">
        <v>59</v>
      </c>
      <c r="I33" s="38">
        <v>230</v>
      </c>
      <c r="J33" s="38">
        <f t="shared" si="0"/>
        <v>13570</v>
      </c>
    </row>
    <row r="34" spans="1:10" x14ac:dyDescent="0.3">
      <c r="A34" s="58">
        <v>34604133</v>
      </c>
      <c r="B34" s="59" t="s">
        <v>108</v>
      </c>
      <c r="C34" s="57">
        <v>43164</v>
      </c>
      <c r="D34" s="38" t="s">
        <v>197</v>
      </c>
      <c r="E34" s="38" t="s">
        <v>227</v>
      </c>
      <c r="F34" s="58" t="s">
        <v>194</v>
      </c>
      <c r="G34" s="38" t="s">
        <v>51</v>
      </c>
      <c r="H34" s="58">
        <v>82</v>
      </c>
      <c r="I34" s="38">
        <v>48</v>
      </c>
      <c r="J34" s="38">
        <f t="shared" si="0"/>
        <v>3936</v>
      </c>
    </row>
    <row r="35" spans="1:10" x14ac:dyDescent="0.3">
      <c r="A35" s="58">
        <v>34703491</v>
      </c>
      <c r="B35" s="59" t="s">
        <v>109</v>
      </c>
      <c r="C35" s="57">
        <v>42380</v>
      </c>
      <c r="D35" s="38" t="s">
        <v>192</v>
      </c>
      <c r="E35" s="38" t="s">
        <v>209</v>
      </c>
      <c r="F35" s="58" t="s">
        <v>202</v>
      </c>
      <c r="G35" s="38" t="s">
        <v>51</v>
      </c>
      <c r="H35" s="58">
        <v>107</v>
      </c>
      <c r="I35" s="38">
        <v>299</v>
      </c>
      <c r="J35" s="38">
        <f t="shared" si="0"/>
        <v>31993</v>
      </c>
    </row>
    <row r="36" spans="1:10" x14ac:dyDescent="0.3">
      <c r="A36" s="58">
        <v>36863094</v>
      </c>
      <c r="B36" s="59" t="s">
        <v>110</v>
      </c>
      <c r="C36" s="57">
        <v>42414</v>
      </c>
      <c r="D36" s="38" t="s">
        <v>192</v>
      </c>
      <c r="E36" s="38" t="s">
        <v>228</v>
      </c>
      <c r="F36" s="58" t="s">
        <v>199</v>
      </c>
      <c r="G36" s="38" t="s">
        <v>51</v>
      </c>
      <c r="H36" s="58">
        <v>910</v>
      </c>
      <c r="I36" s="38">
        <v>167</v>
      </c>
      <c r="J36" s="38">
        <f t="shared" si="0"/>
        <v>151970</v>
      </c>
    </row>
    <row r="37" spans="1:10" x14ac:dyDescent="0.3">
      <c r="A37" s="58">
        <v>36941426</v>
      </c>
      <c r="B37" s="59" t="s">
        <v>111</v>
      </c>
      <c r="C37" s="57">
        <v>42567</v>
      </c>
      <c r="D37" s="38" t="s">
        <v>197</v>
      </c>
      <c r="E37" s="38" t="s">
        <v>229</v>
      </c>
      <c r="F37" s="58" t="s">
        <v>196</v>
      </c>
      <c r="G37" s="38" t="s">
        <v>50</v>
      </c>
      <c r="H37" s="58">
        <v>88</v>
      </c>
      <c r="I37" s="38">
        <v>125</v>
      </c>
      <c r="J37" s="38">
        <f t="shared" si="0"/>
        <v>11000</v>
      </c>
    </row>
    <row r="38" spans="1:10" x14ac:dyDescent="0.3">
      <c r="A38" s="58">
        <v>37684769</v>
      </c>
      <c r="B38" s="59" t="s">
        <v>112</v>
      </c>
      <c r="C38" s="57">
        <v>43056</v>
      </c>
      <c r="D38" s="38" t="s">
        <v>192</v>
      </c>
      <c r="E38" s="38" t="s">
        <v>230</v>
      </c>
      <c r="F38" s="58" t="s">
        <v>194</v>
      </c>
      <c r="G38" s="38" t="s">
        <v>51</v>
      </c>
      <c r="H38" s="58">
        <v>105</v>
      </c>
      <c r="I38" s="38">
        <v>380</v>
      </c>
      <c r="J38" s="38">
        <f t="shared" si="0"/>
        <v>39900</v>
      </c>
    </row>
    <row r="39" spans="1:10" x14ac:dyDescent="0.3">
      <c r="A39" s="58">
        <v>37841370</v>
      </c>
      <c r="B39" s="59" t="s">
        <v>113</v>
      </c>
      <c r="C39" s="57">
        <v>43045</v>
      </c>
      <c r="D39" s="38" t="s">
        <v>192</v>
      </c>
      <c r="E39" s="38" t="s">
        <v>230</v>
      </c>
      <c r="F39" s="58" t="s">
        <v>202</v>
      </c>
      <c r="G39" s="38" t="s">
        <v>50</v>
      </c>
      <c r="H39" s="58">
        <v>74</v>
      </c>
      <c r="I39" s="38">
        <v>380</v>
      </c>
      <c r="J39" s="38">
        <f t="shared" si="0"/>
        <v>28120</v>
      </c>
    </row>
    <row r="40" spans="1:10" x14ac:dyDescent="0.3">
      <c r="A40" s="58">
        <v>37882902</v>
      </c>
      <c r="B40" s="59" t="s">
        <v>114</v>
      </c>
      <c r="C40" s="57">
        <v>42380</v>
      </c>
      <c r="D40" s="38" t="s">
        <v>197</v>
      </c>
      <c r="E40" s="38" t="s">
        <v>231</v>
      </c>
      <c r="F40" s="58" t="s">
        <v>202</v>
      </c>
      <c r="G40" s="38" t="s">
        <v>50</v>
      </c>
      <c r="H40" s="58">
        <v>57</v>
      </c>
      <c r="I40" s="38">
        <v>80</v>
      </c>
      <c r="J40" s="38">
        <f t="shared" si="0"/>
        <v>4560</v>
      </c>
    </row>
    <row r="41" spans="1:10" x14ac:dyDescent="0.3">
      <c r="A41" s="58">
        <v>38113112</v>
      </c>
      <c r="B41" s="59" t="s">
        <v>115</v>
      </c>
      <c r="C41" s="57">
        <v>42542</v>
      </c>
      <c r="D41" s="38" t="s">
        <v>223</v>
      </c>
      <c r="E41" s="38" t="s">
        <v>232</v>
      </c>
      <c r="F41" s="58" t="s">
        <v>202</v>
      </c>
      <c r="G41" s="38" t="s">
        <v>50</v>
      </c>
      <c r="H41" s="58">
        <v>109</v>
      </c>
      <c r="I41" s="38">
        <v>135</v>
      </c>
      <c r="J41" s="38">
        <f t="shared" si="0"/>
        <v>14715</v>
      </c>
    </row>
    <row r="42" spans="1:10" x14ac:dyDescent="0.3">
      <c r="A42" s="58">
        <v>38491555</v>
      </c>
      <c r="B42" s="59" t="s">
        <v>116</v>
      </c>
      <c r="C42" s="57">
        <v>42680</v>
      </c>
      <c r="D42" s="38" t="s">
        <v>192</v>
      </c>
      <c r="E42" s="60" t="s">
        <v>216</v>
      </c>
      <c r="F42" s="58" t="s">
        <v>194</v>
      </c>
      <c r="G42" s="38" t="s">
        <v>50</v>
      </c>
      <c r="H42" s="58">
        <v>410</v>
      </c>
      <c r="I42" s="38">
        <v>345</v>
      </c>
      <c r="J42" s="38">
        <f t="shared" si="0"/>
        <v>141450</v>
      </c>
    </row>
    <row r="43" spans="1:10" x14ac:dyDescent="0.3">
      <c r="A43" s="58">
        <v>39663410</v>
      </c>
      <c r="B43" s="59" t="s">
        <v>117</v>
      </c>
      <c r="C43" s="57">
        <v>42636</v>
      </c>
      <c r="D43" s="38" t="s">
        <v>197</v>
      </c>
      <c r="E43" s="38" t="s">
        <v>233</v>
      </c>
      <c r="F43" s="58" t="s">
        <v>196</v>
      </c>
      <c r="G43" s="38" t="s">
        <v>51</v>
      </c>
      <c r="H43" s="58">
        <v>67</v>
      </c>
      <c r="I43" s="38">
        <v>43</v>
      </c>
      <c r="J43" s="38">
        <f t="shared" si="0"/>
        <v>2881</v>
      </c>
    </row>
    <row r="44" spans="1:10" x14ac:dyDescent="0.3">
      <c r="A44" s="58">
        <v>39943477</v>
      </c>
      <c r="B44" s="59" t="s">
        <v>118</v>
      </c>
      <c r="C44" s="57">
        <v>42423</v>
      </c>
      <c r="D44" s="38" t="s">
        <v>192</v>
      </c>
      <c r="E44" s="38" t="s">
        <v>212</v>
      </c>
      <c r="F44" s="58" t="s">
        <v>205</v>
      </c>
      <c r="G44" s="38" t="s">
        <v>51</v>
      </c>
      <c r="H44" s="58">
        <v>77</v>
      </c>
      <c r="I44" s="38">
        <v>599</v>
      </c>
      <c r="J44" s="38">
        <f t="shared" si="0"/>
        <v>46123</v>
      </c>
    </row>
    <row r="45" spans="1:10" x14ac:dyDescent="0.3">
      <c r="A45" s="58">
        <v>40153094</v>
      </c>
      <c r="B45" s="59" t="s">
        <v>120</v>
      </c>
      <c r="C45" s="57">
        <v>42912</v>
      </c>
      <c r="D45" s="38" t="s">
        <v>197</v>
      </c>
      <c r="E45" s="38" t="s">
        <v>200</v>
      </c>
      <c r="F45" s="58" t="s">
        <v>194</v>
      </c>
      <c r="G45" s="38" t="s">
        <v>51</v>
      </c>
      <c r="H45" s="58">
        <v>79</v>
      </c>
      <c r="I45" s="38">
        <v>20</v>
      </c>
      <c r="J45" s="38">
        <f t="shared" si="0"/>
        <v>1580</v>
      </c>
    </row>
    <row r="46" spans="1:10" x14ac:dyDescent="0.3">
      <c r="A46" s="58">
        <v>40363253</v>
      </c>
      <c r="B46" s="59" t="s">
        <v>121</v>
      </c>
      <c r="C46" s="57">
        <v>42805</v>
      </c>
      <c r="D46" s="38" t="s">
        <v>223</v>
      </c>
      <c r="E46" s="38" t="s">
        <v>234</v>
      </c>
      <c r="F46" s="58" t="s">
        <v>196</v>
      </c>
      <c r="G46" s="38" t="s">
        <v>50</v>
      </c>
      <c r="H46" s="58">
        <v>58</v>
      </c>
      <c r="I46" s="38">
        <v>180</v>
      </c>
      <c r="J46" s="38">
        <f t="shared" si="0"/>
        <v>10440</v>
      </c>
    </row>
    <row r="47" spans="1:10" x14ac:dyDescent="0.3">
      <c r="A47" s="58">
        <v>40413542</v>
      </c>
      <c r="B47" s="59" t="s">
        <v>122</v>
      </c>
      <c r="C47" s="57">
        <v>42671</v>
      </c>
      <c r="D47" s="38" t="s">
        <v>192</v>
      </c>
      <c r="E47" s="38" t="s">
        <v>235</v>
      </c>
      <c r="F47" s="58" t="s">
        <v>202</v>
      </c>
      <c r="G47" s="38" t="s">
        <v>50</v>
      </c>
      <c r="H47" s="58">
        <v>43</v>
      </c>
      <c r="I47" s="38">
        <v>70</v>
      </c>
      <c r="J47" s="38">
        <f t="shared" si="0"/>
        <v>3010</v>
      </c>
    </row>
    <row r="48" spans="1:10" x14ac:dyDescent="0.3">
      <c r="A48" s="58">
        <v>40724255</v>
      </c>
      <c r="B48" s="59" t="s">
        <v>123</v>
      </c>
      <c r="C48" s="57">
        <v>42390</v>
      </c>
      <c r="D48" s="38" t="s">
        <v>192</v>
      </c>
      <c r="E48" s="38" t="s">
        <v>236</v>
      </c>
      <c r="F48" s="58" t="s">
        <v>199</v>
      </c>
      <c r="G48" s="38" t="s">
        <v>50</v>
      </c>
      <c r="H48" s="58">
        <v>610</v>
      </c>
      <c r="I48" s="38">
        <v>295</v>
      </c>
      <c r="J48" s="38">
        <f t="shared" si="0"/>
        <v>179950</v>
      </c>
    </row>
    <row r="49" spans="1:10" x14ac:dyDescent="0.3">
      <c r="A49" s="58">
        <v>41452360</v>
      </c>
      <c r="B49" s="59" t="s">
        <v>124</v>
      </c>
      <c r="C49" s="57">
        <v>42888</v>
      </c>
      <c r="D49" s="38" t="s">
        <v>192</v>
      </c>
      <c r="E49" s="38" t="s">
        <v>237</v>
      </c>
      <c r="F49" s="58" t="s">
        <v>196</v>
      </c>
      <c r="G49" s="38" t="s">
        <v>51</v>
      </c>
      <c r="H49" s="58">
        <v>78</v>
      </c>
      <c r="I49" s="38">
        <v>400</v>
      </c>
      <c r="J49" s="38">
        <f t="shared" si="0"/>
        <v>31200</v>
      </c>
    </row>
    <row r="50" spans="1:10" x14ac:dyDescent="0.3">
      <c r="A50" s="58">
        <v>42022194</v>
      </c>
      <c r="B50" s="59" t="s">
        <v>125</v>
      </c>
      <c r="C50" s="57">
        <v>43269</v>
      </c>
      <c r="D50" s="38" t="s">
        <v>192</v>
      </c>
      <c r="E50" s="38" t="s">
        <v>238</v>
      </c>
      <c r="F50" s="58" t="s">
        <v>194</v>
      </c>
      <c r="G50" s="38" t="s">
        <v>50</v>
      </c>
      <c r="H50" s="58">
        <v>610</v>
      </c>
      <c r="I50" s="38">
        <v>699</v>
      </c>
      <c r="J50" s="38">
        <f t="shared" si="0"/>
        <v>426390</v>
      </c>
    </row>
    <row r="51" spans="1:10" x14ac:dyDescent="0.3">
      <c r="A51" s="58">
        <v>42252529</v>
      </c>
      <c r="B51" s="59" t="s">
        <v>126</v>
      </c>
      <c r="C51" s="57">
        <v>42447</v>
      </c>
      <c r="D51" s="38" t="s">
        <v>192</v>
      </c>
      <c r="E51" s="38" t="s">
        <v>239</v>
      </c>
      <c r="F51" s="58" t="s">
        <v>196</v>
      </c>
      <c r="G51" s="38" t="s">
        <v>51</v>
      </c>
      <c r="H51" s="58">
        <v>66</v>
      </c>
      <c r="I51" s="38">
        <v>85</v>
      </c>
      <c r="J51" s="38">
        <f t="shared" si="0"/>
        <v>5610</v>
      </c>
    </row>
    <row r="52" spans="1:10" x14ac:dyDescent="0.3">
      <c r="A52" s="58">
        <v>43142988</v>
      </c>
      <c r="B52" s="59" t="s">
        <v>127</v>
      </c>
      <c r="C52" s="57">
        <v>42618</v>
      </c>
      <c r="D52" s="38" t="s">
        <v>192</v>
      </c>
      <c r="E52" s="38" t="s">
        <v>240</v>
      </c>
      <c r="F52" s="58" t="s">
        <v>196</v>
      </c>
      <c r="G52" s="38" t="s">
        <v>51</v>
      </c>
      <c r="H52" s="58">
        <v>94</v>
      </c>
      <c r="I52" s="38">
        <v>230</v>
      </c>
      <c r="J52" s="38">
        <f t="shared" si="0"/>
        <v>21620</v>
      </c>
    </row>
    <row r="53" spans="1:10" x14ac:dyDescent="0.3">
      <c r="A53" s="58">
        <v>48681438</v>
      </c>
      <c r="B53" s="59" t="s">
        <v>128</v>
      </c>
      <c r="C53" s="57">
        <v>42720</v>
      </c>
      <c r="D53" s="38" t="s">
        <v>197</v>
      </c>
      <c r="E53" s="38" t="s">
        <v>241</v>
      </c>
      <c r="F53" s="58" t="s">
        <v>202</v>
      </c>
      <c r="G53" s="38" t="s">
        <v>51</v>
      </c>
      <c r="H53" s="58">
        <v>92</v>
      </c>
      <c r="I53" s="38">
        <v>40</v>
      </c>
      <c r="J53" s="38">
        <f t="shared" si="0"/>
        <v>3680</v>
      </c>
    </row>
    <row r="54" spans="1:10" x14ac:dyDescent="0.3">
      <c r="A54" s="58">
        <v>51212989</v>
      </c>
      <c r="B54" s="59" t="s">
        <v>129</v>
      </c>
      <c r="C54" s="57">
        <v>42435</v>
      </c>
      <c r="D54" s="38" t="s">
        <v>197</v>
      </c>
      <c r="E54" s="38" t="s">
        <v>242</v>
      </c>
      <c r="F54" s="58" t="s">
        <v>196</v>
      </c>
      <c r="G54" s="38" t="s">
        <v>51</v>
      </c>
      <c r="H54" s="58">
        <v>68</v>
      </c>
      <c r="I54" s="38">
        <v>30</v>
      </c>
      <c r="J54" s="38">
        <f t="shared" si="0"/>
        <v>2040</v>
      </c>
    </row>
    <row r="55" spans="1:10" x14ac:dyDescent="0.3">
      <c r="A55" s="58">
        <v>52063205</v>
      </c>
      <c r="B55" s="59" t="s">
        <v>101</v>
      </c>
      <c r="C55" s="57">
        <v>42870</v>
      </c>
      <c r="D55" s="38" t="s">
        <v>197</v>
      </c>
      <c r="E55" s="38" t="s">
        <v>242</v>
      </c>
      <c r="F55" s="58" t="s">
        <v>194</v>
      </c>
      <c r="G55" s="38" t="s">
        <v>50</v>
      </c>
      <c r="H55" s="58">
        <v>27</v>
      </c>
      <c r="I55" s="38">
        <v>30</v>
      </c>
      <c r="J55" s="38">
        <f t="shared" si="0"/>
        <v>810</v>
      </c>
    </row>
    <row r="56" spans="1:10" x14ac:dyDescent="0.3">
      <c r="A56" s="58">
        <v>52484015</v>
      </c>
      <c r="B56" s="59" t="s">
        <v>130</v>
      </c>
      <c r="C56" s="57">
        <v>42794</v>
      </c>
      <c r="D56" s="38" t="s">
        <v>192</v>
      </c>
      <c r="E56" s="38" t="s">
        <v>195</v>
      </c>
      <c r="F56" s="58" t="s">
        <v>205</v>
      </c>
      <c r="G56" s="38" t="s">
        <v>50</v>
      </c>
      <c r="H56" s="58">
        <v>59</v>
      </c>
      <c r="I56" s="38">
        <v>328</v>
      </c>
      <c r="J56" s="38">
        <f t="shared" si="0"/>
        <v>19352</v>
      </c>
    </row>
    <row r="57" spans="1:10" x14ac:dyDescent="0.3">
      <c r="A57" s="58">
        <v>54114446</v>
      </c>
      <c r="B57" s="59" t="s">
        <v>131</v>
      </c>
      <c r="C57" s="57">
        <v>43127</v>
      </c>
      <c r="D57" s="38" t="s">
        <v>197</v>
      </c>
      <c r="E57" s="38" t="s">
        <v>243</v>
      </c>
      <c r="F57" s="58" t="s">
        <v>194</v>
      </c>
      <c r="G57" s="38" t="s">
        <v>50</v>
      </c>
      <c r="H57" s="58">
        <v>34</v>
      </c>
      <c r="I57" s="38">
        <v>125</v>
      </c>
      <c r="J57" s="38">
        <f t="shared" si="0"/>
        <v>4250</v>
      </c>
    </row>
    <row r="58" spans="1:10" x14ac:dyDescent="0.3">
      <c r="A58" s="58">
        <v>54782967</v>
      </c>
      <c r="B58" s="59" t="s">
        <v>132</v>
      </c>
      <c r="C58" s="57">
        <v>42720</v>
      </c>
      <c r="D58" s="38" t="s">
        <v>223</v>
      </c>
      <c r="E58" s="38" t="s">
        <v>244</v>
      </c>
      <c r="F58" s="58" t="s">
        <v>199</v>
      </c>
      <c r="G58" s="38" t="s">
        <v>50</v>
      </c>
      <c r="H58" s="58">
        <v>92</v>
      </c>
      <c r="I58" s="38">
        <v>600</v>
      </c>
      <c r="J58" s="38">
        <f t="shared" si="0"/>
        <v>55200</v>
      </c>
    </row>
    <row r="59" spans="1:10" x14ac:dyDescent="0.3">
      <c r="A59" s="58">
        <v>54833488</v>
      </c>
      <c r="B59" s="59" t="s">
        <v>133</v>
      </c>
      <c r="C59" s="57">
        <v>43423</v>
      </c>
      <c r="D59" s="38" t="s">
        <v>192</v>
      </c>
      <c r="E59" s="38" t="s">
        <v>245</v>
      </c>
      <c r="F59" s="58" t="s">
        <v>205</v>
      </c>
      <c r="G59" s="38" t="s">
        <v>51</v>
      </c>
      <c r="H59" s="58">
        <v>62</v>
      </c>
      <c r="I59" s="38">
        <v>400</v>
      </c>
      <c r="J59" s="38">
        <f t="shared" si="0"/>
        <v>24800</v>
      </c>
    </row>
    <row r="60" spans="1:10" x14ac:dyDescent="0.3">
      <c r="A60" s="58">
        <v>54913212</v>
      </c>
      <c r="B60" s="59" t="s">
        <v>134</v>
      </c>
      <c r="C60" s="57">
        <v>43149</v>
      </c>
      <c r="D60" s="38" t="s">
        <v>192</v>
      </c>
      <c r="E60" s="38" t="s">
        <v>237</v>
      </c>
      <c r="F60" s="58" t="s">
        <v>196</v>
      </c>
      <c r="G60" s="38" t="s">
        <v>50</v>
      </c>
      <c r="H60" s="58">
        <v>88</v>
      </c>
      <c r="I60" s="38">
        <v>400</v>
      </c>
      <c r="J60" s="38">
        <f t="shared" si="0"/>
        <v>35200</v>
      </c>
    </row>
    <row r="61" spans="1:10" x14ac:dyDescent="0.3">
      <c r="A61" s="58">
        <v>55233500</v>
      </c>
      <c r="B61" s="59" t="s">
        <v>135</v>
      </c>
      <c r="C61" s="57">
        <v>42569</v>
      </c>
      <c r="D61" s="38" t="s">
        <v>192</v>
      </c>
      <c r="E61" s="38" t="s">
        <v>201</v>
      </c>
      <c r="F61" s="58" t="s">
        <v>205</v>
      </c>
      <c r="G61" s="38" t="s">
        <v>51</v>
      </c>
      <c r="H61" s="58">
        <v>46</v>
      </c>
      <c r="I61" s="38">
        <v>280</v>
      </c>
      <c r="J61" s="38">
        <f t="shared" si="0"/>
        <v>12880</v>
      </c>
    </row>
    <row r="62" spans="1:10" x14ac:dyDescent="0.3">
      <c r="A62" s="58">
        <v>57631508</v>
      </c>
      <c r="B62" s="59" t="s">
        <v>136</v>
      </c>
      <c r="C62" s="57">
        <v>43166</v>
      </c>
      <c r="D62" s="38" t="s">
        <v>192</v>
      </c>
      <c r="E62" s="38" t="s">
        <v>206</v>
      </c>
      <c r="F62" s="58" t="s">
        <v>194</v>
      </c>
      <c r="G62" s="38" t="s">
        <v>51</v>
      </c>
      <c r="H62" s="58">
        <v>42</v>
      </c>
      <c r="I62" s="38">
        <v>80</v>
      </c>
      <c r="J62" s="38">
        <f t="shared" si="0"/>
        <v>3360</v>
      </c>
    </row>
    <row r="63" spans="1:10" x14ac:dyDescent="0.3">
      <c r="A63" s="58">
        <v>58644196</v>
      </c>
      <c r="B63" s="59" t="s">
        <v>137</v>
      </c>
      <c r="C63" s="57">
        <v>42760</v>
      </c>
      <c r="D63" s="38" t="s">
        <v>197</v>
      </c>
      <c r="E63" s="38" t="s">
        <v>227</v>
      </c>
      <c r="F63" s="58" t="s">
        <v>205</v>
      </c>
      <c r="G63" s="38" t="s">
        <v>50</v>
      </c>
      <c r="H63" s="58">
        <v>55</v>
      </c>
      <c r="I63" s="38">
        <v>48</v>
      </c>
      <c r="J63" s="38">
        <f t="shared" si="0"/>
        <v>2640</v>
      </c>
    </row>
    <row r="64" spans="1:10" x14ac:dyDescent="0.3">
      <c r="A64" s="58">
        <v>59832374</v>
      </c>
      <c r="B64" s="59" t="s">
        <v>138</v>
      </c>
      <c r="C64" s="57">
        <v>43174</v>
      </c>
      <c r="D64" s="38" t="s">
        <v>192</v>
      </c>
      <c r="E64" s="38" t="s">
        <v>246</v>
      </c>
      <c r="F64" s="58" t="s">
        <v>199</v>
      </c>
      <c r="G64" s="38" t="s">
        <v>51</v>
      </c>
      <c r="H64" s="58">
        <v>37</v>
      </c>
      <c r="I64" s="38">
        <v>289</v>
      </c>
      <c r="J64" s="38">
        <f t="shared" si="0"/>
        <v>10693</v>
      </c>
    </row>
    <row r="65" spans="1:10" x14ac:dyDescent="0.3">
      <c r="A65" s="58">
        <v>60582190</v>
      </c>
      <c r="B65" s="59" t="s">
        <v>139</v>
      </c>
      <c r="C65" s="57">
        <v>43225</v>
      </c>
      <c r="D65" s="38" t="s">
        <v>197</v>
      </c>
      <c r="E65" s="38" t="s">
        <v>247</v>
      </c>
      <c r="F65" s="58" t="s">
        <v>199</v>
      </c>
      <c r="G65" s="38" t="s">
        <v>51</v>
      </c>
      <c r="H65" s="58">
        <v>93</v>
      </c>
      <c r="I65" s="38">
        <v>120</v>
      </c>
      <c r="J65" s="38">
        <f t="shared" si="0"/>
        <v>11160</v>
      </c>
    </row>
    <row r="66" spans="1:10" x14ac:dyDescent="0.3">
      <c r="A66" s="58">
        <v>60841263</v>
      </c>
      <c r="B66" s="59" t="s">
        <v>140</v>
      </c>
      <c r="C66" s="57">
        <v>43407</v>
      </c>
      <c r="D66" s="38" t="s">
        <v>192</v>
      </c>
      <c r="E66" s="38" t="s">
        <v>239</v>
      </c>
      <c r="F66" s="58" t="s">
        <v>194</v>
      </c>
      <c r="G66" s="38" t="s">
        <v>50</v>
      </c>
      <c r="H66" s="58">
        <v>58</v>
      </c>
      <c r="I66" s="38">
        <v>85</v>
      </c>
      <c r="J66" s="38">
        <f t="shared" ref="J66:J100" si="1">I66*H66</f>
        <v>4930</v>
      </c>
    </row>
    <row r="67" spans="1:10" x14ac:dyDescent="0.3">
      <c r="A67" s="58">
        <v>61263793</v>
      </c>
      <c r="B67" s="59" t="s">
        <v>141</v>
      </c>
      <c r="C67" s="57">
        <v>42484</v>
      </c>
      <c r="D67" s="38" t="s">
        <v>197</v>
      </c>
      <c r="E67" s="38" t="s">
        <v>198</v>
      </c>
      <c r="F67" s="58" t="s">
        <v>196</v>
      </c>
      <c r="G67" s="38" t="s">
        <v>51</v>
      </c>
      <c r="H67" s="58">
        <v>29</v>
      </c>
      <c r="I67" s="38">
        <v>70</v>
      </c>
      <c r="J67" s="38">
        <f t="shared" si="1"/>
        <v>2030</v>
      </c>
    </row>
    <row r="68" spans="1:10" x14ac:dyDescent="0.3">
      <c r="A68" s="58">
        <v>62492433</v>
      </c>
      <c r="B68" s="59" t="s">
        <v>142</v>
      </c>
      <c r="C68" s="57">
        <v>42684</v>
      </c>
      <c r="D68" s="38" t="s">
        <v>192</v>
      </c>
      <c r="E68" s="38" t="s">
        <v>248</v>
      </c>
      <c r="F68" s="58" t="s">
        <v>202</v>
      </c>
      <c r="G68" s="38" t="s">
        <v>50</v>
      </c>
      <c r="H68" s="58">
        <v>610</v>
      </c>
      <c r="I68" s="38">
        <v>280</v>
      </c>
      <c r="J68" s="38">
        <f t="shared" si="1"/>
        <v>170800</v>
      </c>
    </row>
    <row r="69" spans="1:10" x14ac:dyDescent="0.3">
      <c r="A69" s="58">
        <v>63062361</v>
      </c>
      <c r="B69" s="59" t="s">
        <v>143</v>
      </c>
      <c r="C69" s="57">
        <v>43356</v>
      </c>
      <c r="D69" s="38" t="s">
        <v>192</v>
      </c>
      <c r="E69" s="38" t="s">
        <v>245</v>
      </c>
      <c r="F69" s="58" t="s">
        <v>205</v>
      </c>
      <c r="G69" s="38" t="s">
        <v>50</v>
      </c>
      <c r="H69" s="58">
        <v>108</v>
      </c>
      <c r="I69" s="38">
        <v>400</v>
      </c>
      <c r="J69" s="38">
        <f t="shared" si="1"/>
        <v>43200</v>
      </c>
    </row>
    <row r="70" spans="1:10" x14ac:dyDescent="0.3">
      <c r="A70" s="58">
        <v>63544560</v>
      </c>
      <c r="B70" s="59" t="s">
        <v>144</v>
      </c>
      <c r="C70" s="57">
        <v>42820</v>
      </c>
      <c r="D70" s="38" t="s">
        <v>192</v>
      </c>
      <c r="E70" s="38" t="s">
        <v>226</v>
      </c>
      <c r="F70" s="58" t="s">
        <v>202</v>
      </c>
      <c r="G70" s="38" t="s">
        <v>51</v>
      </c>
      <c r="H70" s="58">
        <v>85</v>
      </c>
      <c r="I70" s="38">
        <v>230</v>
      </c>
      <c r="J70" s="38">
        <f t="shared" si="1"/>
        <v>19550</v>
      </c>
    </row>
    <row r="71" spans="1:10" x14ac:dyDescent="0.3">
      <c r="A71" s="58">
        <v>66582212</v>
      </c>
      <c r="B71" s="59" t="s">
        <v>145</v>
      </c>
      <c r="C71" s="57">
        <v>43158</v>
      </c>
      <c r="D71" s="38" t="s">
        <v>192</v>
      </c>
      <c r="E71" s="38" t="s">
        <v>210</v>
      </c>
      <c r="F71" s="58" t="s">
        <v>196</v>
      </c>
      <c r="G71" s="38" t="s">
        <v>50</v>
      </c>
      <c r="H71" s="58">
        <v>38</v>
      </c>
      <c r="I71" s="38">
        <v>692</v>
      </c>
      <c r="J71" s="38">
        <f t="shared" si="1"/>
        <v>26296</v>
      </c>
    </row>
    <row r="72" spans="1:10" x14ac:dyDescent="0.3">
      <c r="A72" s="58">
        <v>67272700</v>
      </c>
      <c r="B72" s="59" t="s">
        <v>146</v>
      </c>
      <c r="C72" s="57">
        <v>43018</v>
      </c>
      <c r="D72" s="38" t="s">
        <v>192</v>
      </c>
      <c r="E72" s="38" t="s">
        <v>203</v>
      </c>
      <c r="F72" s="58" t="s">
        <v>205</v>
      </c>
      <c r="G72" s="38" t="s">
        <v>50</v>
      </c>
      <c r="H72" s="58">
        <v>104</v>
      </c>
      <c r="I72" s="38">
        <v>90</v>
      </c>
      <c r="J72" s="38">
        <f t="shared" si="1"/>
        <v>9360</v>
      </c>
    </row>
    <row r="73" spans="1:10" x14ac:dyDescent="0.3">
      <c r="A73" s="58">
        <v>67521327</v>
      </c>
      <c r="B73" s="59" t="s">
        <v>147</v>
      </c>
      <c r="C73" s="57">
        <v>42487</v>
      </c>
      <c r="D73" s="38" t="s">
        <v>192</v>
      </c>
      <c r="E73" s="38" t="s">
        <v>225</v>
      </c>
      <c r="F73" s="58" t="s">
        <v>205</v>
      </c>
      <c r="G73" s="38" t="s">
        <v>51</v>
      </c>
      <c r="H73" s="58">
        <v>106</v>
      </c>
      <c r="I73" s="38">
        <v>140</v>
      </c>
      <c r="J73" s="38">
        <f t="shared" si="1"/>
        <v>14840</v>
      </c>
    </row>
    <row r="74" spans="1:10" x14ac:dyDescent="0.3">
      <c r="A74" s="58">
        <v>67634812</v>
      </c>
      <c r="B74" s="59" t="s">
        <v>148</v>
      </c>
      <c r="C74" s="57">
        <v>42820</v>
      </c>
      <c r="D74" s="38" t="s">
        <v>192</v>
      </c>
      <c r="E74" s="38" t="s">
        <v>249</v>
      </c>
      <c r="F74" s="58" t="s">
        <v>199</v>
      </c>
      <c r="G74" s="38" t="s">
        <v>50</v>
      </c>
      <c r="H74" s="58">
        <v>62</v>
      </c>
      <c r="I74" s="38">
        <v>600</v>
      </c>
      <c r="J74" s="38">
        <f t="shared" si="1"/>
        <v>37200</v>
      </c>
    </row>
    <row r="75" spans="1:10" x14ac:dyDescent="0.3">
      <c r="A75" s="58">
        <v>67833308</v>
      </c>
      <c r="B75" s="59" t="s">
        <v>149</v>
      </c>
      <c r="C75" s="57">
        <v>42975</v>
      </c>
      <c r="D75" s="38" t="s">
        <v>192</v>
      </c>
      <c r="E75" s="38" t="s">
        <v>222</v>
      </c>
      <c r="F75" s="58" t="s">
        <v>194</v>
      </c>
      <c r="G75" s="38" t="s">
        <v>51</v>
      </c>
      <c r="H75" s="58">
        <v>95</v>
      </c>
      <c r="I75" s="38">
        <v>190</v>
      </c>
      <c r="J75" s="38">
        <f t="shared" si="1"/>
        <v>18050</v>
      </c>
    </row>
    <row r="76" spans="1:10" x14ac:dyDescent="0.3">
      <c r="A76" s="58">
        <v>69303613</v>
      </c>
      <c r="B76" s="59" t="s">
        <v>150</v>
      </c>
      <c r="C76" s="57">
        <v>42816</v>
      </c>
      <c r="D76" s="38" t="s">
        <v>197</v>
      </c>
      <c r="E76" s="38" t="s">
        <v>250</v>
      </c>
      <c r="F76" s="58" t="s">
        <v>196</v>
      </c>
      <c r="G76" s="38" t="s">
        <v>50</v>
      </c>
      <c r="H76" s="58">
        <v>63</v>
      </c>
      <c r="I76" s="38">
        <v>350</v>
      </c>
      <c r="J76" s="38">
        <f t="shared" si="1"/>
        <v>22050</v>
      </c>
    </row>
    <row r="77" spans="1:10" x14ac:dyDescent="0.3">
      <c r="A77" s="58">
        <v>70174995</v>
      </c>
      <c r="B77" s="59" t="s">
        <v>126</v>
      </c>
      <c r="C77" s="57">
        <v>42586</v>
      </c>
      <c r="D77" s="38" t="s">
        <v>197</v>
      </c>
      <c r="E77" s="38" t="s">
        <v>233</v>
      </c>
      <c r="F77" s="58" t="s">
        <v>205</v>
      </c>
      <c r="G77" s="38" t="s">
        <v>50</v>
      </c>
      <c r="H77" s="58">
        <v>710</v>
      </c>
      <c r="I77" s="38">
        <v>43</v>
      </c>
      <c r="J77" s="38">
        <f t="shared" si="1"/>
        <v>30530</v>
      </c>
    </row>
    <row r="78" spans="1:10" x14ac:dyDescent="0.3">
      <c r="A78" s="58">
        <v>70454878</v>
      </c>
      <c r="B78" s="59" t="s">
        <v>151</v>
      </c>
      <c r="C78" s="57">
        <v>43091</v>
      </c>
      <c r="D78" s="38" t="s">
        <v>192</v>
      </c>
      <c r="E78" s="38" t="s">
        <v>248</v>
      </c>
      <c r="F78" s="58" t="s">
        <v>205</v>
      </c>
      <c r="G78" s="38" t="s">
        <v>51</v>
      </c>
      <c r="H78" s="58">
        <v>95</v>
      </c>
      <c r="I78" s="38">
        <v>280</v>
      </c>
      <c r="J78" s="38">
        <f t="shared" si="1"/>
        <v>26600</v>
      </c>
    </row>
    <row r="79" spans="1:10" x14ac:dyDescent="0.3">
      <c r="A79" s="58">
        <v>70991217</v>
      </c>
      <c r="B79" s="59" t="s">
        <v>152</v>
      </c>
      <c r="C79" s="57">
        <v>43048</v>
      </c>
      <c r="D79" s="38" t="s">
        <v>192</v>
      </c>
      <c r="E79" s="38" t="s">
        <v>221</v>
      </c>
      <c r="F79" s="58" t="s">
        <v>196</v>
      </c>
      <c r="G79" s="38" t="s">
        <v>51</v>
      </c>
      <c r="H79" s="58">
        <v>47</v>
      </c>
      <c r="I79" s="38">
        <v>65</v>
      </c>
      <c r="J79" s="38">
        <f t="shared" si="1"/>
        <v>3055</v>
      </c>
    </row>
    <row r="80" spans="1:10" x14ac:dyDescent="0.3">
      <c r="A80" s="58">
        <v>72351090</v>
      </c>
      <c r="B80" s="59" t="s">
        <v>153</v>
      </c>
      <c r="C80" s="57">
        <v>42928</v>
      </c>
      <c r="D80" s="38" t="s">
        <v>197</v>
      </c>
      <c r="E80" s="38" t="s">
        <v>251</v>
      </c>
      <c r="F80" s="58" t="s">
        <v>196</v>
      </c>
      <c r="G80" s="38" t="s">
        <v>50</v>
      </c>
      <c r="H80" s="58">
        <v>37</v>
      </c>
      <c r="I80" s="38">
        <v>105</v>
      </c>
      <c r="J80" s="38">
        <f t="shared" si="1"/>
        <v>3885</v>
      </c>
    </row>
    <row r="81" spans="1:10" x14ac:dyDescent="0.3">
      <c r="A81" s="58">
        <v>72641553</v>
      </c>
      <c r="B81" s="59" t="s">
        <v>154</v>
      </c>
      <c r="C81" s="57">
        <v>42771</v>
      </c>
      <c r="D81" s="38" t="s">
        <v>223</v>
      </c>
      <c r="E81" s="38" t="s">
        <v>252</v>
      </c>
      <c r="F81" s="58" t="s">
        <v>205</v>
      </c>
      <c r="G81" s="38" t="s">
        <v>50</v>
      </c>
      <c r="H81" s="58">
        <v>610</v>
      </c>
      <c r="I81" s="38">
        <v>20</v>
      </c>
      <c r="J81" s="38">
        <f t="shared" si="1"/>
        <v>12200</v>
      </c>
    </row>
    <row r="82" spans="1:10" x14ac:dyDescent="0.3">
      <c r="A82" s="58">
        <v>73062427</v>
      </c>
      <c r="B82" s="59" t="s">
        <v>155</v>
      </c>
      <c r="C82" s="57">
        <v>43050</v>
      </c>
      <c r="D82" s="38" t="s">
        <v>192</v>
      </c>
      <c r="E82" s="38" t="s">
        <v>215</v>
      </c>
      <c r="F82" s="58" t="s">
        <v>205</v>
      </c>
      <c r="G82" s="38" t="s">
        <v>50</v>
      </c>
      <c r="H82" s="58">
        <v>68</v>
      </c>
      <c r="I82" s="38">
        <v>392</v>
      </c>
      <c r="J82" s="38">
        <f t="shared" si="1"/>
        <v>26656</v>
      </c>
    </row>
    <row r="83" spans="1:10" x14ac:dyDescent="0.3">
      <c r="A83" s="58">
        <v>73204872</v>
      </c>
      <c r="B83" s="59" t="s">
        <v>109</v>
      </c>
      <c r="C83" s="57">
        <v>43001</v>
      </c>
      <c r="D83" s="38" t="s">
        <v>192</v>
      </c>
      <c r="E83" s="38" t="s">
        <v>249</v>
      </c>
      <c r="F83" s="58" t="s">
        <v>194</v>
      </c>
      <c r="G83" s="38" t="s">
        <v>51</v>
      </c>
      <c r="H83" s="58">
        <v>69</v>
      </c>
      <c r="I83" s="38">
        <v>600</v>
      </c>
      <c r="J83" s="38">
        <f t="shared" si="1"/>
        <v>41400</v>
      </c>
    </row>
    <row r="84" spans="1:10" x14ac:dyDescent="0.3">
      <c r="A84" s="58">
        <v>76234169</v>
      </c>
      <c r="B84" s="59" t="s">
        <v>156</v>
      </c>
      <c r="C84" s="57">
        <v>43090</v>
      </c>
      <c r="D84" s="38" t="s">
        <v>197</v>
      </c>
      <c r="E84" s="38" t="s">
        <v>247</v>
      </c>
      <c r="F84" s="58" t="s">
        <v>205</v>
      </c>
      <c r="G84" s="38" t="s">
        <v>50</v>
      </c>
      <c r="H84" s="58">
        <v>99</v>
      </c>
      <c r="I84" s="38">
        <v>120</v>
      </c>
      <c r="J84" s="38">
        <f t="shared" si="1"/>
        <v>11880</v>
      </c>
    </row>
    <row r="85" spans="1:10" x14ac:dyDescent="0.3">
      <c r="A85" s="58">
        <v>76373979</v>
      </c>
      <c r="B85" s="59" t="s">
        <v>157</v>
      </c>
      <c r="C85" s="57">
        <v>43390</v>
      </c>
      <c r="D85" s="38" t="s">
        <v>192</v>
      </c>
      <c r="E85" s="38" t="s">
        <v>240</v>
      </c>
      <c r="F85" s="58" t="s">
        <v>202</v>
      </c>
      <c r="G85" s="38" t="s">
        <v>50</v>
      </c>
      <c r="H85" s="58">
        <v>34</v>
      </c>
      <c r="I85" s="38">
        <v>230</v>
      </c>
      <c r="J85" s="38">
        <f t="shared" si="1"/>
        <v>7820</v>
      </c>
    </row>
    <row r="86" spans="1:10" x14ac:dyDescent="0.3">
      <c r="A86" s="58">
        <v>76431720</v>
      </c>
      <c r="B86" s="59" t="s">
        <v>116</v>
      </c>
      <c r="C86" s="57">
        <v>43335</v>
      </c>
      <c r="D86" s="38" t="s">
        <v>197</v>
      </c>
      <c r="E86" s="38" t="s">
        <v>208</v>
      </c>
      <c r="F86" s="58" t="s">
        <v>205</v>
      </c>
      <c r="G86" s="38" t="s">
        <v>50</v>
      </c>
      <c r="H86" s="58">
        <v>95</v>
      </c>
      <c r="I86" s="38">
        <v>199</v>
      </c>
      <c r="J86" s="38">
        <f t="shared" si="1"/>
        <v>18905</v>
      </c>
    </row>
    <row r="87" spans="1:10" x14ac:dyDescent="0.3">
      <c r="A87" s="58">
        <v>77442161</v>
      </c>
      <c r="B87" s="59" t="s">
        <v>158</v>
      </c>
      <c r="C87" s="57">
        <v>42818</v>
      </c>
      <c r="D87" s="38" t="s">
        <v>192</v>
      </c>
      <c r="E87" s="38" t="s">
        <v>228</v>
      </c>
      <c r="F87" s="58" t="s">
        <v>194</v>
      </c>
      <c r="G87" s="38" t="s">
        <v>50</v>
      </c>
      <c r="H87" s="58">
        <v>103</v>
      </c>
      <c r="I87" s="38">
        <v>167</v>
      </c>
      <c r="J87" s="38">
        <f t="shared" si="1"/>
        <v>17201</v>
      </c>
    </row>
    <row r="88" spans="1:10" x14ac:dyDescent="0.3">
      <c r="A88" s="58">
        <v>79634381</v>
      </c>
      <c r="B88" s="59" t="s">
        <v>159</v>
      </c>
      <c r="C88" s="57">
        <v>42523</v>
      </c>
      <c r="D88" s="38" t="s">
        <v>197</v>
      </c>
      <c r="E88" s="38" t="s">
        <v>253</v>
      </c>
      <c r="F88" s="58" t="s">
        <v>202</v>
      </c>
      <c r="G88" s="38" t="s">
        <v>50</v>
      </c>
      <c r="H88" s="58">
        <v>23</v>
      </c>
      <c r="I88" s="38">
        <v>300</v>
      </c>
      <c r="J88" s="38">
        <f t="shared" si="1"/>
        <v>6900</v>
      </c>
    </row>
    <row r="89" spans="1:10" x14ac:dyDescent="0.3">
      <c r="A89" s="58">
        <v>79681131</v>
      </c>
      <c r="B89" s="59" t="s">
        <v>160</v>
      </c>
      <c r="C89" s="57">
        <v>43207</v>
      </c>
      <c r="D89" s="38" t="s">
        <v>192</v>
      </c>
      <c r="E89" s="38" t="s">
        <v>254</v>
      </c>
      <c r="F89" s="58" t="s">
        <v>194</v>
      </c>
      <c r="G89" s="38" t="s">
        <v>51</v>
      </c>
      <c r="H89" s="58">
        <v>77</v>
      </c>
      <c r="I89" s="38">
        <v>3590</v>
      </c>
      <c r="J89" s="38">
        <f t="shared" si="1"/>
        <v>276430</v>
      </c>
    </row>
    <row r="90" spans="1:10" x14ac:dyDescent="0.3">
      <c r="A90" s="58">
        <v>81274106</v>
      </c>
      <c r="B90" s="59" t="s">
        <v>161</v>
      </c>
      <c r="C90" s="57">
        <v>42479</v>
      </c>
      <c r="D90" s="38" t="s">
        <v>192</v>
      </c>
      <c r="E90" s="38" t="s">
        <v>255</v>
      </c>
      <c r="F90" s="58" t="s">
        <v>196</v>
      </c>
      <c r="G90" s="38" t="s">
        <v>50</v>
      </c>
      <c r="H90" s="58">
        <v>99</v>
      </c>
      <c r="I90" s="38">
        <v>490</v>
      </c>
      <c r="J90" s="38">
        <f t="shared" si="1"/>
        <v>48510</v>
      </c>
    </row>
    <row r="91" spans="1:10" x14ac:dyDescent="0.3">
      <c r="A91" s="58">
        <v>83654303</v>
      </c>
      <c r="B91" s="59" t="s">
        <v>162</v>
      </c>
      <c r="C91" s="57">
        <v>42903</v>
      </c>
      <c r="D91" s="38" t="s">
        <v>192</v>
      </c>
      <c r="E91" s="38" t="s">
        <v>254</v>
      </c>
      <c r="F91" s="58" t="s">
        <v>194</v>
      </c>
      <c r="G91" s="38" t="s">
        <v>50</v>
      </c>
      <c r="H91" s="58">
        <v>39</v>
      </c>
      <c r="I91" s="38">
        <v>3590</v>
      </c>
      <c r="J91" s="38">
        <f t="shared" si="1"/>
        <v>140010</v>
      </c>
    </row>
    <row r="92" spans="1:10" x14ac:dyDescent="0.3">
      <c r="A92" s="58">
        <v>84021151</v>
      </c>
      <c r="B92" s="59" t="s">
        <v>133</v>
      </c>
      <c r="C92" s="57">
        <v>42502</v>
      </c>
      <c r="D92" s="38" t="s">
        <v>192</v>
      </c>
      <c r="E92" s="38" t="s">
        <v>235</v>
      </c>
      <c r="F92" s="58" t="s">
        <v>205</v>
      </c>
      <c r="G92" s="38" t="s">
        <v>51</v>
      </c>
      <c r="H92" s="58">
        <v>49</v>
      </c>
      <c r="I92" s="38">
        <v>70</v>
      </c>
      <c r="J92" s="38">
        <f t="shared" si="1"/>
        <v>3430</v>
      </c>
    </row>
    <row r="93" spans="1:10" x14ac:dyDescent="0.3">
      <c r="A93" s="58">
        <v>84792727</v>
      </c>
      <c r="B93" s="59" t="s">
        <v>163</v>
      </c>
      <c r="C93" s="57">
        <v>42555</v>
      </c>
      <c r="D93" s="38" t="s">
        <v>192</v>
      </c>
      <c r="E93" s="38" t="s">
        <v>246</v>
      </c>
      <c r="F93" s="58" t="s">
        <v>205</v>
      </c>
      <c r="G93" s="38" t="s">
        <v>50</v>
      </c>
      <c r="H93" s="58">
        <v>76</v>
      </c>
      <c r="I93" s="38">
        <v>289</v>
      </c>
      <c r="J93" s="38">
        <f t="shared" si="1"/>
        <v>21964</v>
      </c>
    </row>
    <row r="94" spans="1:10" x14ac:dyDescent="0.3">
      <c r="A94" s="58">
        <v>85324112</v>
      </c>
      <c r="B94" s="59" t="s">
        <v>164</v>
      </c>
      <c r="C94" s="57">
        <v>43271</v>
      </c>
      <c r="D94" s="38" t="s">
        <v>197</v>
      </c>
      <c r="E94" s="38" t="s">
        <v>204</v>
      </c>
      <c r="F94" s="58" t="s">
        <v>205</v>
      </c>
      <c r="G94" s="38" t="s">
        <v>50</v>
      </c>
      <c r="H94" s="58">
        <v>79</v>
      </c>
      <c r="I94" s="38">
        <v>65</v>
      </c>
      <c r="J94" s="38">
        <f t="shared" si="1"/>
        <v>5135</v>
      </c>
    </row>
    <row r="95" spans="1:10" x14ac:dyDescent="0.3">
      <c r="A95" s="58">
        <v>85462334</v>
      </c>
      <c r="B95" s="59" t="s">
        <v>165</v>
      </c>
      <c r="C95" s="57">
        <v>42982</v>
      </c>
      <c r="D95" s="38" t="s">
        <v>192</v>
      </c>
      <c r="E95" s="38" t="s">
        <v>255</v>
      </c>
      <c r="F95" s="58" t="s">
        <v>194</v>
      </c>
      <c r="G95" s="38" t="s">
        <v>51</v>
      </c>
      <c r="H95" s="58">
        <v>86</v>
      </c>
      <c r="I95" s="38">
        <v>490</v>
      </c>
      <c r="J95" s="38">
        <f t="shared" si="1"/>
        <v>42140</v>
      </c>
    </row>
    <row r="96" spans="1:10" x14ac:dyDescent="0.3">
      <c r="A96" s="58">
        <v>85612299</v>
      </c>
      <c r="B96" s="59" t="s">
        <v>166</v>
      </c>
      <c r="C96" s="57">
        <v>42877</v>
      </c>
      <c r="D96" s="38" t="s">
        <v>197</v>
      </c>
      <c r="E96" s="38" t="s">
        <v>241</v>
      </c>
      <c r="F96" s="58" t="s">
        <v>202</v>
      </c>
      <c r="G96" s="38" t="s">
        <v>50</v>
      </c>
      <c r="H96" s="58">
        <v>89</v>
      </c>
      <c r="I96" s="38">
        <v>40</v>
      </c>
      <c r="J96" s="38">
        <f t="shared" si="1"/>
        <v>3560</v>
      </c>
    </row>
    <row r="97" spans="1:10" x14ac:dyDescent="0.3">
      <c r="A97" s="58">
        <v>85661670</v>
      </c>
      <c r="B97" s="59" t="s">
        <v>167</v>
      </c>
      <c r="C97" s="57">
        <v>43348</v>
      </c>
      <c r="D97" s="38" t="s">
        <v>192</v>
      </c>
      <c r="E97" s="38" t="s">
        <v>238</v>
      </c>
      <c r="F97" s="58" t="s">
        <v>202</v>
      </c>
      <c r="G97" s="38" t="s">
        <v>51</v>
      </c>
      <c r="H97" s="58">
        <v>109</v>
      </c>
      <c r="I97" s="38">
        <v>699</v>
      </c>
      <c r="J97" s="38">
        <f t="shared" si="1"/>
        <v>76191</v>
      </c>
    </row>
    <row r="98" spans="1:10" x14ac:dyDescent="0.3">
      <c r="A98" s="58">
        <v>87804736</v>
      </c>
      <c r="B98" s="59" t="s">
        <v>168</v>
      </c>
      <c r="C98" s="57">
        <v>42817</v>
      </c>
      <c r="D98" s="38" t="s">
        <v>192</v>
      </c>
      <c r="E98" s="38" t="s">
        <v>236</v>
      </c>
      <c r="F98" s="58" t="s">
        <v>196</v>
      </c>
      <c r="G98" s="38" t="s">
        <v>51</v>
      </c>
      <c r="H98" s="58">
        <v>77</v>
      </c>
      <c r="I98" s="38">
        <v>295</v>
      </c>
      <c r="J98" s="38">
        <f t="shared" si="1"/>
        <v>22715</v>
      </c>
    </row>
    <row r="99" spans="1:10" x14ac:dyDescent="0.3">
      <c r="A99" s="58">
        <v>88314405</v>
      </c>
      <c r="B99" s="59" t="s">
        <v>164</v>
      </c>
      <c r="C99" s="57">
        <v>42577</v>
      </c>
      <c r="D99" s="38" t="s">
        <v>197</v>
      </c>
      <c r="E99" s="38" t="s">
        <v>211</v>
      </c>
      <c r="F99" s="58" t="s">
        <v>202</v>
      </c>
      <c r="G99" s="38" t="s">
        <v>51</v>
      </c>
      <c r="H99" s="58">
        <v>49</v>
      </c>
      <c r="I99" s="38">
        <v>60</v>
      </c>
      <c r="J99" s="38">
        <f t="shared" si="1"/>
        <v>2940</v>
      </c>
    </row>
    <row r="100" spans="1:10" x14ac:dyDescent="0.3">
      <c r="A100" s="58">
        <v>89213336</v>
      </c>
      <c r="B100" s="59" t="s">
        <v>169</v>
      </c>
      <c r="C100" s="57">
        <v>42664</v>
      </c>
      <c r="D100" s="38" t="s">
        <v>192</v>
      </c>
      <c r="E100" s="38" t="s">
        <v>217</v>
      </c>
      <c r="F100" s="58" t="s">
        <v>196</v>
      </c>
      <c r="G100" s="38" t="s">
        <v>51</v>
      </c>
      <c r="H100" s="58">
        <v>92</v>
      </c>
      <c r="I100" s="38">
        <v>800</v>
      </c>
      <c r="J100" s="38">
        <f t="shared" si="1"/>
        <v>73600</v>
      </c>
    </row>
    <row r="101" spans="1:10" x14ac:dyDescent="0.3">
      <c r="B101" s="59"/>
    </row>
    <row r="102" spans="1:10" x14ac:dyDescent="0.3">
      <c r="B102" s="59"/>
    </row>
    <row r="103" spans="1:10" x14ac:dyDescent="0.3">
      <c r="B103" s="59"/>
    </row>
    <row r="104" spans="1:10" x14ac:dyDescent="0.3">
      <c r="B104" s="59"/>
    </row>
    <row r="105" spans="1:10" x14ac:dyDescent="0.3">
      <c r="B105" s="59"/>
    </row>
    <row r="106" spans="1:10" x14ac:dyDescent="0.3">
      <c r="B106" s="59"/>
    </row>
    <row r="107" spans="1:10" x14ac:dyDescent="0.3">
      <c r="B107" s="59"/>
    </row>
    <row r="108" spans="1:10" x14ac:dyDescent="0.3">
      <c r="B108" s="59"/>
    </row>
    <row r="109" spans="1:10" x14ac:dyDescent="0.3">
      <c r="B109" s="59"/>
    </row>
    <row r="110" spans="1:10" x14ac:dyDescent="0.3">
      <c r="B110" s="59"/>
    </row>
    <row r="111" spans="1:10" x14ac:dyDescent="0.3">
      <c r="B111" s="59"/>
    </row>
    <row r="112" spans="1:10" x14ac:dyDescent="0.3">
      <c r="B112" s="59"/>
    </row>
    <row r="113" spans="2:2" x14ac:dyDescent="0.3">
      <c r="B113" s="59"/>
    </row>
    <row r="114" spans="2:2" x14ac:dyDescent="0.3">
      <c r="B114" s="59"/>
    </row>
    <row r="115" spans="2:2" x14ac:dyDescent="0.3">
      <c r="B115" s="59"/>
    </row>
    <row r="116" spans="2:2" x14ac:dyDescent="0.3">
      <c r="B116" s="59"/>
    </row>
    <row r="117" spans="2:2" x14ac:dyDescent="0.3">
      <c r="B117" s="59"/>
    </row>
    <row r="118" spans="2:2" x14ac:dyDescent="0.3">
      <c r="B118" s="59"/>
    </row>
    <row r="119" spans="2:2" x14ac:dyDescent="0.3">
      <c r="B119" s="59"/>
    </row>
    <row r="120" spans="2:2" x14ac:dyDescent="0.3">
      <c r="B120" s="59"/>
    </row>
    <row r="121" spans="2:2" x14ac:dyDescent="0.3">
      <c r="B121" s="59"/>
    </row>
    <row r="122" spans="2:2" x14ac:dyDescent="0.3">
      <c r="B122" s="59"/>
    </row>
    <row r="123" spans="2:2" x14ac:dyDescent="0.3">
      <c r="B123" s="59"/>
    </row>
    <row r="124" spans="2:2" x14ac:dyDescent="0.3">
      <c r="B124" s="59"/>
    </row>
    <row r="125" spans="2:2" x14ac:dyDescent="0.3">
      <c r="B125" s="59"/>
    </row>
    <row r="126" spans="2:2" x14ac:dyDescent="0.3">
      <c r="B126" s="59"/>
    </row>
    <row r="127" spans="2:2" x14ac:dyDescent="0.3">
      <c r="B127" s="59"/>
    </row>
    <row r="128" spans="2:2" x14ac:dyDescent="0.3">
      <c r="B128" s="59"/>
    </row>
    <row r="129" spans="2:2" x14ac:dyDescent="0.3">
      <c r="B129" s="59"/>
    </row>
    <row r="130" spans="2:2" x14ac:dyDescent="0.3">
      <c r="B130" s="59"/>
    </row>
    <row r="131" spans="2:2" x14ac:dyDescent="0.3">
      <c r="B131" s="59"/>
    </row>
    <row r="132" spans="2:2" x14ac:dyDescent="0.3">
      <c r="B132" s="59"/>
    </row>
    <row r="133" spans="2:2" x14ac:dyDescent="0.3">
      <c r="B133" s="59"/>
    </row>
    <row r="134" spans="2:2" x14ac:dyDescent="0.3">
      <c r="B134" s="59"/>
    </row>
    <row r="135" spans="2:2" x14ac:dyDescent="0.3">
      <c r="B135" s="59"/>
    </row>
    <row r="136" spans="2:2" x14ac:dyDescent="0.3">
      <c r="B136" s="59"/>
    </row>
    <row r="137" spans="2:2" x14ac:dyDescent="0.3">
      <c r="B137" s="59"/>
    </row>
    <row r="138" spans="2:2" x14ac:dyDescent="0.3">
      <c r="B138" s="59"/>
    </row>
    <row r="139" spans="2:2" x14ac:dyDescent="0.3">
      <c r="B139" s="59"/>
    </row>
    <row r="140" spans="2:2" x14ac:dyDescent="0.3">
      <c r="B140" s="59"/>
    </row>
    <row r="141" spans="2:2" x14ac:dyDescent="0.3">
      <c r="B141" s="59"/>
    </row>
    <row r="142" spans="2:2" x14ac:dyDescent="0.3">
      <c r="B142" s="59"/>
    </row>
    <row r="143" spans="2:2" x14ac:dyDescent="0.3">
      <c r="B143" s="59"/>
    </row>
    <row r="144" spans="2:2" x14ac:dyDescent="0.3">
      <c r="B144" s="59"/>
    </row>
    <row r="145" spans="2:2" x14ac:dyDescent="0.3">
      <c r="B145" s="59"/>
    </row>
    <row r="146" spans="2:2" x14ac:dyDescent="0.3">
      <c r="B146" s="59"/>
    </row>
    <row r="147" spans="2:2" x14ac:dyDescent="0.3">
      <c r="B147" s="59"/>
    </row>
    <row r="148" spans="2:2" x14ac:dyDescent="0.3">
      <c r="B148" s="59"/>
    </row>
    <row r="149" spans="2:2" x14ac:dyDescent="0.3">
      <c r="B149" s="59"/>
    </row>
    <row r="150" spans="2:2" x14ac:dyDescent="0.3">
      <c r="B150" s="59"/>
    </row>
    <row r="151" spans="2:2" x14ac:dyDescent="0.3">
      <c r="B151" s="59"/>
    </row>
    <row r="152" spans="2:2" x14ac:dyDescent="0.3">
      <c r="B152" s="59"/>
    </row>
    <row r="153" spans="2:2" x14ac:dyDescent="0.3">
      <c r="B153" s="59"/>
    </row>
    <row r="154" spans="2:2" x14ac:dyDescent="0.3">
      <c r="B154" s="59"/>
    </row>
    <row r="155" spans="2:2" x14ac:dyDescent="0.3">
      <c r="B155" s="59"/>
    </row>
    <row r="156" spans="2:2" x14ac:dyDescent="0.3">
      <c r="B156" s="59"/>
    </row>
    <row r="157" spans="2:2" x14ac:dyDescent="0.3">
      <c r="B157" s="59"/>
    </row>
    <row r="158" spans="2:2" x14ac:dyDescent="0.3">
      <c r="B158" s="59"/>
    </row>
    <row r="159" spans="2:2" x14ac:dyDescent="0.3">
      <c r="B159" s="59"/>
    </row>
    <row r="160" spans="2:2" x14ac:dyDescent="0.3">
      <c r="B160" s="59"/>
    </row>
    <row r="161" spans="2:2" x14ac:dyDescent="0.3">
      <c r="B161" s="59"/>
    </row>
    <row r="162" spans="2:2" x14ac:dyDescent="0.3">
      <c r="B162" s="59"/>
    </row>
    <row r="163" spans="2:2" x14ac:dyDescent="0.3">
      <c r="B163" s="59"/>
    </row>
    <row r="164" spans="2:2" x14ac:dyDescent="0.3">
      <c r="B164" s="59"/>
    </row>
    <row r="165" spans="2:2" x14ac:dyDescent="0.3">
      <c r="B165" s="59"/>
    </row>
    <row r="166" spans="2:2" x14ac:dyDescent="0.3">
      <c r="B166" s="59"/>
    </row>
    <row r="167" spans="2:2" x14ac:dyDescent="0.3">
      <c r="B167" s="59"/>
    </row>
    <row r="168" spans="2:2" x14ac:dyDescent="0.3">
      <c r="B168" s="59"/>
    </row>
    <row r="169" spans="2:2" x14ac:dyDescent="0.3">
      <c r="B169" s="59"/>
    </row>
    <row r="170" spans="2:2" x14ac:dyDescent="0.3">
      <c r="B170" s="59"/>
    </row>
    <row r="171" spans="2:2" x14ac:dyDescent="0.3">
      <c r="B171" s="59"/>
    </row>
    <row r="172" spans="2:2" x14ac:dyDescent="0.3">
      <c r="B172" s="59"/>
    </row>
    <row r="173" spans="2:2" x14ac:dyDescent="0.3">
      <c r="B173" s="59"/>
    </row>
    <row r="174" spans="2:2" x14ac:dyDescent="0.3">
      <c r="B174" s="59"/>
    </row>
    <row r="175" spans="2:2" x14ac:dyDescent="0.3">
      <c r="B175" s="59"/>
    </row>
    <row r="176" spans="2:2" x14ac:dyDescent="0.3">
      <c r="B176" s="59"/>
    </row>
    <row r="177" spans="2:2" x14ac:dyDescent="0.3">
      <c r="B177" s="59"/>
    </row>
    <row r="178" spans="2:2" x14ac:dyDescent="0.3">
      <c r="B178" s="59"/>
    </row>
    <row r="179" spans="2:2" x14ac:dyDescent="0.3">
      <c r="B179" s="59"/>
    </row>
    <row r="180" spans="2:2" x14ac:dyDescent="0.3">
      <c r="B180" s="59"/>
    </row>
    <row r="181" spans="2:2" x14ac:dyDescent="0.3">
      <c r="B181" s="59"/>
    </row>
    <row r="182" spans="2:2" x14ac:dyDescent="0.3">
      <c r="B182" s="59"/>
    </row>
    <row r="183" spans="2:2" x14ac:dyDescent="0.3">
      <c r="B183" s="59"/>
    </row>
    <row r="184" spans="2:2" x14ac:dyDescent="0.3">
      <c r="B184" s="59"/>
    </row>
    <row r="185" spans="2:2" x14ac:dyDescent="0.3">
      <c r="B185" s="59"/>
    </row>
    <row r="186" spans="2:2" x14ac:dyDescent="0.3">
      <c r="B186" s="59"/>
    </row>
    <row r="187" spans="2:2" x14ac:dyDescent="0.3">
      <c r="B187" s="59"/>
    </row>
    <row r="188" spans="2:2" x14ac:dyDescent="0.3">
      <c r="B188" s="59"/>
    </row>
    <row r="189" spans="2:2" x14ac:dyDescent="0.3">
      <c r="B189" s="59"/>
    </row>
    <row r="190" spans="2:2" x14ac:dyDescent="0.3">
      <c r="B190" s="59"/>
    </row>
    <row r="191" spans="2:2" x14ac:dyDescent="0.3">
      <c r="B191" s="59"/>
    </row>
    <row r="192" spans="2:2" x14ac:dyDescent="0.3">
      <c r="B192" s="59"/>
    </row>
    <row r="193" spans="2:2" x14ac:dyDescent="0.3">
      <c r="B193" s="59"/>
    </row>
    <row r="194" spans="2:2" x14ac:dyDescent="0.3">
      <c r="B194" s="59"/>
    </row>
    <row r="195" spans="2:2" x14ac:dyDescent="0.3">
      <c r="B195" s="59"/>
    </row>
    <row r="196" spans="2:2" x14ac:dyDescent="0.3">
      <c r="B196" s="59"/>
    </row>
    <row r="197" spans="2:2" x14ac:dyDescent="0.3">
      <c r="B197" s="59"/>
    </row>
    <row r="198" spans="2:2" x14ac:dyDescent="0.3">
      <c r="B198" s="59"/>
    </row>
    <row r="199" spans="2:2" x14ac:dyDescent="0.3">
      <c r="B199" s="59"/>
    </row>
    <row r="200" spans="2:2" x14ac:dyDescent="0.3">
      <c r="B200" s="5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 filterMode="1"/>
  <dimension ref="A1:J203"/>
  <sheetViews>
    <sheetView topLeftCell="B1" zoomScale="150" zoomScaleNormal="150" workbookViewId="0">
      <selection activeCell="G1" sqref="G1"/>
    </sheetView>
  </sheetViews>
  <sheetFormatPr defaultColWidth="8.6640625" defaultRowHeight="13.8" x14ac:dyDescent="0.3"/>
  <cols>
    <col min="1" max="1" width="10.109375" style="38" bestFit="1" customWidth="1"/>
    <col min="2" max="2" width="17.33203125" style="38" bestFit="1" customWidth="1"/>
    <col min="3" max="3" width="10.109375" style="57" bestFit="1" customWidth="1"/>
    <col min="4" max="4" width="11.33203125" style="38" bestFit="1" customWidth="1"/>
    <col min="5" max="5" width="15.109375" style="38" bestFit="1" customWidth="1"/>
    <col min="6" max="6" width="8.88671875" style="57" bestFit="1" customWidth="1"/>
    <col min="7" max="7" width="6" style="38" bestFit="1" customWidth="1"/>
    <col min="8" max="8" width="7.44140625" style="38" bestFit="1" customWidth="1"/>
    <col min="9" max="9" width="8.109375" style="38" bestFit="1" customWidth="1"/>
    <col min="10" max="10" width="7" style="38" bestFit="1" customWidth="1"/>
    <col min="11" max="16384" width="8.6640625" style="38"/>
  </cols>
  <sheetData>
    <row r="1" spans="1:10" x14ac:dyDescent="0.3">
      <c r="A1" s="38" t="s">
        <v>58</v>
      </c>
      <c r="B1" s="38" t="s">
        <v>59</v>
      </c>
      <c r="C1" s="57" t="s">
        <v>188</v>
      </c>
      <c r="D1" s="38" t="s">
        <v>62</v>
      </c>
      <c r="E1" s="38" t="s">
        <v>189</v>
      </c>
      <c r="F1" s="38" t="s">
        <v>190</v>
      </c>
      <c r="G1" s="38" t="s">
        <v>60</v>
      </c>
      <c r="H1" s="38" t="s">
        <v>64</v>
      </c>
      <c r="I1" s="38" t="s">
        <v>191</v>
      </c>
      <c r="J1" s="38" t="s">
        <v>49</v>
      </c>
    </row>
    <row r="2" spans="1:10" hidden="1" x14ac:dyDescent="0.3">
      <c r="A2" s="58">
        <v>40363253</v>
      </c>
      <c r="B2" s="59" t="s">
        <v>121</v>
      </c>
      <c r="C2" s="57">
        <v>42805</v>
      </c>
      <c r="D2" s="38" t="s">
        <v>223</v>
      </c>
      <c r="E2" s="38" t="s">
        <v>234</v>
      </c>
      <c r="F2" s="58" t="s">
        <v>196</v>
      </c>
      <c r="G2" s="38" t="s">
        <v>50</v>
      </c>
      <c r="H2" s="58">
        <v>58</v>
      </c>
      <c r="I2" s="38">
        <v>180</v>
      </c>
      <c r="J2" s="38">
        <f t="shared" ref="J2:J33" si="0">I2*H2</f>
        <v>10440</v>
      </c>
    </row>
    <row r="3" spans="1:10" hidden="1" x14ac:dyDescent="0.3">
      <c r="A3" s="58">
        <v>79634381</v>
      </c>
      <c r="B3" s="59" t="s">
        <v>159</v>
      </c>
      <c r="C3" s="57">
        <v>42523</v>
      </c>
      <c r="D3" s="38" t="s">
        <v>197</v>
      </c>
      <c r="E3" s="38" t="s">
        <v>253</v>
      </c>
      <c r="F3" s="58" t="s">
        <v>202</v>
      </c>
      <c r="G3" s="38" t="s">
        <v>50</v>
      </c>
      <c r="H3" s="58">
        <v>23</v>
      </c>
      <c r="I3" s="38">
        <v>300</v>
      </c>
      <c r="J3" s="38">
        <f t="shared" si="0"/>
        <v>6900</v>
      </c>
    </row>
    <row r="4" spans="1:10" hidden="1" x14ac:dyDescent="0.3">
      <c r="A4" s="58">
        <v>43142988</v>
      </c>
      <c r="B4" s="59" t="s">
        <v>127</v>
      </c>
      <c r="C4" s="57">
        <v>42618</v>
      </c>
      <c r="D4" s="38" t="s">
        <v>192</v>
      </c>
      <c r="E4" s="38" t="s">
        <v>240</v>
      </c>
      <c r="F4" s="58" t="s">
        <v>196</v>
      </c>
      <c r="G4" s="38" t="s">
        <v>51</v>
      </c>
      <c r="H4" s="58">
        <v>94</v>
      </c>
      <c r="I4" s="38">
        <v>230</v>
      </c>
      <c r="J4" s="38">
        <f t="shared" si="0"/>
        <v>21620</v>
      </c>
    </row>
    <row r="5" spans="1:10" hidden="1" x14ac:dyDescent="0.3">
      <c r="A5" s="58">
        <v>76373979</v>
      </c>
      <c r="B5" s="59" t="s">
        <v>157</v>
      </c>
      <c r="C5" s="57">
        <v>43390</v>
      </c>
      <c r="D5" s="38" t="s">
        <v>192</v>
      </c>
      <c r="E5" s="38" t="s">
        <v>240</v>
      </c>
      <c r="F5" s="58" t="s">
        <v>202</v>
      </c>
      <c r="G5" s="38" t="s">
        <v>50</v>
      </c>
      <c r="H5" s="58">
        <v>34</v>
      </c>
      <c r="I5" s="38">
        <v>230</v>
      </c>
      <c r="J5" s="38">
        <f t="shared" si="0"/>
        <v>7820</v>
      </c>
    </row>
    <row r="6" spans="1:10" hidden="1" x14ac:dyDescent="0.3">
      <c r="A6" s="58">
        <v>88314405</v>
      </c>
      <c r="B6" s="59" t="s">
        <v>164</v>
      </c>
      <c r="C6" s="57">
        <v>42577</v>
      </c>
      <c r="D6" s="38" t="s">
        <v>197</v>
      </c>
      <c r="E6" s="38" t="s">
        <v>211</v>
      </c>
      <c r="F6" s="58" t="s">
        <v>202</v>
      </c>
      <c r="G6" s="38" t="s">
        <v>51</v>
      </c>
      <c r="H6" s="58">
        <v>49</v>
      </c>
      <c r="I6" s="38">
        <v>60</v>
      </c>
      <c r="J6" s="38">
        <f t="shared" si="0"/>
        <v>2940</v>
      </c>
    </row>
    <row r="7" spans="1:10" hidden="1" x14ac:dyDescent="0.3">
      <c r="A7" s="58">
        <v>21643208</v>
      </c>
      <c r="B7" s="59" t="s">
        <v>87</v>
      </c>
      <c r="C7" s="57">
        <v>43103</v>
      </c>
      <c r="D7" s="38" t="s">
        <v>197</v>
      </c>
      <c r="E7" s="38" t="s">
        <v>211</v>
      </c>
      <c r="F7" s="58" t="s">
        <v>196</v>
      </c>
      <c r="G7" s="38" t="s">
        <v>50</v>
      </c>
      <c r="H7" s="58">
        <v>27</v>
      </c>
      <c r="I7" s="38">
        <v>60</v>
      </c>
      <c r="J7" s="38">
        <f t="shared" si="0"/>
        <v>1620</v>
      </c>
    </row>
    <row r="8" spans="1:10" hidden="1" x14ac:dyDescent="0.3">
      <c r="A8" s="58">
        <v>48681438</v>
      </c>
      <c r="B8" s="59" t="s">
        <v>128</v>
      </c>
      <c r="C8" s="57">
        <v>42720</v>
      </c>
      <c r="D8" s="38" t="s">
        <v>197</v>
      </c>
      <c r="E8" s="38" t="s">
        <v>241</v>
      </c>
      <c r="F8" s="58" t="s">
        <v>202</v>
      </c>
      <c r="G8" s="38" t="s">
        <v>51</v>
      </c>
      <c r="H8" s="58">
        <v>92</v>
      </c>
      <c r="I8" s="38">
        <v>40</v>
      </c>
      <c r="J8" s="38">
        <f t="shared" si="0"/>
        <v>3680</v>
      </c>
    </row>
    <row r="9" spans="1:10" hidden="1" x14ac:dyDescent="0.3">
      <c r="A9" s="58">
        <v>85612299</v>
      </c>
      <c r="B9" s="59" t="s">
        <v>166</v>
      </c>
      <c r="C9" s="57">
        <v>42877</v>
      </c>
      <c r="D9" s="38" t="s">
        <v>197</v>
      </c>
      <c r="E9" s="38" t="s">
        <v>241</v>
      </c>
      <c r="F9" s="58" t="s">
        <v>202</v>
      </c>
      <c r="G9" s="38" t="s">
        <v>50</v>
      </c>
      <c r="H9" s="58">
        <v>89</v>
      </c>
      <c r="I9" s="38">
        <v>40</v>
      </c>
      <c r="J9" s="38">
        <f t="shared" si="0"/>
        <v>3560</v>
      </c>
    </row>
    <row r="10" spans="1:10" x14ac:dyDescent="0.3">
      <c r="A10" s="58">
        <v>16112262</v>
      </c>
      <c r="B10" s="59" t="s">
        <v>77</v>
      </c>
      <c r="C10" s="57">
        <v>42726</v>
      </c>
      <c r="D10" s="38" t="s">
        <v>197</v>
      </c>
      <c r="E10" s="38" t="s">
        <v>204</v>
      </c>
      <c r="F10" s="58" t="s">
        <v>205</v>
      </c>
      <c r="G10" s="38" t="s">
        <v>51</v>
      </c>
      <c r="H10" s="58">
        <v>93</v>
      </c>
      <c r="I10" s="38">
        <v>65</v>
      </c>
      <c r="J10" s="38">
        <f t="shared" si="0"/>
        <v>6045</v>
      </c>
    </row>
    <row r="11" spans="1:10" x14ac:dyDescent="0.3">
      <c r="A11" s="58">
        <v>85324112</v>
      </c>
      <c r="B11" s="59" t="s">
        <v>164</v>
      </c>
      <c r="C11" s="57">
        <v>43271</v>
      </c>
      <c r="D11" s="38" t="s">
        <v>197</v>
      </c>
      <c r="E11" s="38" t="s">
        <v>204</v>
      </c>
      <c r="F11" s="58" t="s">
        <v>205</v>
      </c>
      <c r="G11" s="38" t="s">
        <v>50</v>
      </c>
      <c r="H11" s="58">
        <v>79</v>
      </c>
      <c r="I11" s="38">
        <v>65</v>
      </c>
      <c r="J11" s="38">
        <f t="shared" si="0"/>
        <v>5135</v>
      </c>
    </row>
    <row r="12" spans="1:10" x14ac:dyDescent="0.3">
      <c r="A12" s="58">
        <v>76234169</v>
      </c>
      <c r="B12" s="59" t="s">
        <v>156</v>
      </c>
      <c r="C12" s="57">
        <v>43090</v>
      </c>
      <c r="D12" s="38" t="s">
        <v>197</v>
      </c>
      <c r="E12" s="38" t="s">
        <v>247</v>
      </c>
      <c r="F12" s="58" t="s">
        <v>205</v>
      </c>
      <c r="G12" s="38" t="s">
        <v>50</v>
      </c>
      <c r="H12" s="58">
        <v>99</v>
      </c>
      <c r="I12" s="38">
        <v>120</v>
      </c>
      <c r="J12" s="38">
        <f t="shared" si="0"/>
        <v>11880</v>
      </c>
    </row>
    <row r="13" spans="1:10" hidden="1" x14ac:dyDescent="0.3">
      <c r="A13" s="58">
        <v>60582190</v>
      </c>
      <c r="B13" s="59" t="s">
        <v>139</v>
      </c>
      <c r="C13" s="57">
        <v>43225</v>
      </c>
      <c r="D13" s="38" t="s">
        <v>197</v>
      </c>
      <c r="E13" s="38" t="s">
        <v>247</v>
      </c>
      <c r="F13" s="58" t="s">
        <v>199</v>
      </c>
      <c r="G13" s="38" t="s">
        <v>51</v>
      </c>
      <c r="H13" s="58">
        <v>93</v>
      </c>
      <c r="I13" s="38">
        <v>120</v>
      </c>
      <c r="J13" s="38">
        <f t="shared" si="0"/>
        <v>11160</v>
      </c>
    </row>
    <row r="14" spans="1:10" hidden="1" x14ac:dyDescent="0.3">
      <c r="A14" s="58">
        <v>40153094</v>
      </c>
      <c r="B14" s="59" t="s">
        <v>120</v>
      </c>
      <c r="C14" s="57">
        <v>42912</v>
      </c>
      <c r="D14" s="38" t="s">
        <v>197</v>
      </c>
      <c r="E14" s="38" t="s">
        <v>200</v>
      </c>
      <c r="F14" s="58" t="s">
        <v>194</v>
      </c>
      <c r="G14" s="38" t="s">
        <v>51</v>
      </c>
      <c r="H14" s="58">
        <v>79</v>
      </c>
      <c r="I14" s="38">
        <v>20</v>
      </c>
      <c r="J14" s="38">
        <f t="shared" si="0"/>
        <v>1580</v>
      </c>
    </row>
    <row r="15" spans="1:10" hidden="1" x14ac:dyDescent="0.3">
      <c r="A15" s="58">
        <v>14381583</v>
      </c>
      <c r="B15" s="59" t="s">
        <v>65</v>
      </c>
      <c r="C15" s="57">
        <v>42795</v>
      </c>
      <c r="D15" s="38" t="s">
        <v>197</v>
      </c>
      <c r="E15" s="38" t="s">
        <v>200</v>
      </c>
      <c r="F15" s="58" t="s">
        <v>196</v>
      </c>
      <c r="G15" s="38" t="s">
        <v>50</v>
      </c>
      <c r="H15" s="58">
        <v>52</v>
      </c>
      <c r="I15" s="38">
        <v>20</v>
      </c>
      <c r="J15" s="38">
        <f t="shared" si="0"/>
        <v>1040</v>
      </c>
    </row>
    <row r="16" spans="1:10" hidden="1" x14ac:dyDescent="0.3">
      <c r="A16" s="58">
        <v>61263793</v>
      </c>
      <c r="B16" s="59" t="s">
        <v>141</v>
      </c>
      <c r="C16" s="57">
        <v>42484</v>
      </c>
      <c r="D16" s="38" t="s">
        <v>197</v>
      </c>
      <c r="E16" s="38" t="s">
        <v>198</v>
      </c>
      <c r="F16" s="58" t="s">
        <v>196</v>
      </c>
      <c r="G16" s="38" t="s">
        <v>51</v>
      </c>
      <c r="H16" s="58">
        <v>29</v>
      </c>
      <c r="I16" s="38">
        <v>70</v>
      </c>
      <c r="J16" s="38">
        <f t="shared" si="0"/>
        <v>2030</v>
      </c>
    </row>
    <row r="17" spans="1:10" hidden="1" x14ac:dyDescent="0.3">
      <c r="A17" s="58">
        <v>12733621</v>
      </c>
      <c r="B17" s="59" t="s">
        <v>73</v>
      </c>
      <c r="C17" s="57">
        <v>42623</v>
      </c>
      <c r="D17" s="38" t="s">
        <v>197</v>
      </c>
      <c r="E17" s="38" t="s">
        <v>198</v>
      </c>
      <c r="F17" s="58" t="s">
        <v>199</v>
      </c>
      <c r="G17" s="38" t="s">
        <v>50</v>
      </c>
      <c r="H17" s="58">
        <v>46</v>
      </c>
      <c r="I17" s="38">
        <v>70</v>
      </c>
      <c r="J17" s="38">
        <f t="shared" si="0"/>
        <v>3220</v>
      </c>
    </row>
    <row r="18" spans="1:10" hidden="1" x14ac:dyDescent="0.3">
      <c r="A18" s="58">
        <v>37841370</v>
      </c>
      <c r="B18" s="59" t="s">
        <v>113</v>
      </c>
      <c r="C18" s="57">
        <v>43045</v>
      </c>
      <c r="D18" s="38" t="s">
        <v>192</v>
      </c>
      <c r="E18" s="38" t="s">
        <v>230</v>
      </c>
      <c r="F18" s="58" t="s">
        <v>202</v>
      </c>
      <c r="G18" s="38" t="s">
        <v>50</v>
      </c>
      <c r="H18" s="58">
        <v>74</v>
      </c>
      <c r="I18" s="38">
        <v>380</v>
      </c>
      <c r="J18" s="38">
        <f t="shared" si="0"/>
        <v>28120</v>
      </c>
    </row>
    <row r="19" spans="1:10" hidden="1" x14ac:dyDescent="0.3">
      <c r="A19" s="58">
        <v>37684769</v>
      </c>
      <c r="B19" s="59" t="s">
        <v>112</v>
      </c>
      <c r="C19" s="57">
        <v>43056</v>
      </c>
      <c r="D19" s="38" t="s">
        <v>192</v>
      </c>
      <c r="E19" s="38" t="s">
        <v>230</v>
      </c>
      <c r="F19" s="58" t="s">
        <v>194</v>
      </c>
      <c r="G19" s="38" t="s">
        <v>51</v>
      </c>
      <c r="H19" s="58">
        <v>105</v>
      </c>
      <c r="I19" s="38">
        <v>380</v>
      </c>
      <c r="J19" s="38">
        <f t="shared" si="0"/>
        <v>39900</v>
      </c>
    </row>
    <row r="20" spans="1:10" hidden="1" x14ac:dyDescent="0.3">
      <c r="A20" s="58">
        <v>19212131</v>
      </c>
      <c r="B20" s="59" t="s">
        <v>85</v>
      </c>
      <c r="C20" s="57">
        <v>43112</v>
      </c>
      <c r="D20" s="38" t="s">
        <v>192</v>
      </c>
      <c r="E20" s="38" t="s">
        <v>209</v>
      </c>
      <c r="F20" s="58" t="s">
        <v>194</v>
      </c>
      <c r="G20" s="38" t="s">
        <v>50</v>
      </c>
      <c r="H20" s="58">
        <v>74</v>
      </c>
      <c r="I20" s="38">
        <v>299</v>
      </c>
      <c r="J20" s="38">
        <f t="shared" si="0"/>
        <v>22126</v>
      </c>
    </row>
    <row r="21" spans="1:10" hidden="1" x14ac:dyDescent="0.3">
      <c r="A21" s="58">
        <v>34703491</v>
      </c>
      <c r="B21" s="59" t="s">
        <v>109</v>
      </c>
      <c r="C21" s="57">
        <v>42380</v>
      </c>
      <c r="D21" s="38" t="s">
        <v>192</v>
      </c>
      <c r="E21" s="38" t="s">
        <v>209</v>
      </c>
      <c r="F21" s="58" t="s">
        <v>202</v>
      </c>
      <c r="G21" s="38" t="s">
        <v>51</v>
      </c>
      <c r="H21" s="58">
        <v>107</v>
      </c>
      <c r="I21" s="38">
        <v>299</v>
      </c>
      <c r="J21" s="38">
        <f t="shared" si="0"/>
        <v>31993</v>
      </c>
    </row>
    <row r="22" spans="1:10" x14ac:dyDescent="0.3">
      <c r="A22" s="58">
        <v>27232162</v>
      </c>
      <c r="B22" s="59" t="s">
        <v>99</v>
      </c>
      <c r="C22" s="57">
        <v>43304</v>
      </c>
      <c r="D22" s="38" t="s">
        <v>197</v>
      </c>
      <c r="E22" s="38" t="s">
        <v>220</v>
      </c>
      <c r="F22" s="58" t="s">
        <v>205</v>
      </c>
      <c r="G22" s="38" t="s">
        <v>50</v>
      </c>
      <c r="H22" s="58">
        <v>85</v>
      </c>
      <c r="I22" s="38">
        <v>40</v>
      </c>
      <c r="J22" s="38">
        <f t="shared" si="0"/>
        <v>3400</v>
      </c>
    </row>
    <row r="23" spans="1:10" hidden="1" x14ac:dyDescent="0.3">
      <c r="A23" s="58">
        <v>72351090</v>
      </c>
      <c r="B23" s="59" t="s">
        <v>153</v>
      </c>
      <c r="C23" s="57">
        <v>42928</v>
      </c>
      <c r="D23" s="38" t="s">
        <v>197</v>
      </c>
      <c r="E23" s="38" t="s">
        <v>251</v>
      </c>
      <c r="F23" s="58" t="s">
        <v>196</v>
      </c>
      <c r="G23" s="38" t="s">
        <v>50</v>
      </c>
      <c r="H23" s="58">
        <v>37</v>
      </c>
      <c r="I23" s="38">
        <v>105</v>
      </c>
      <c r="J23" s="38">
        <f t="shared" si="0"/>
        <v>3885</v>
      </c>
    </row>
    <row r="24" spans="1:10" hidden="1" x14ac:dyDescent="0.3">
      <c r="A24" s="58">
        <v>77442161</v>
      </c>
      <c r="B24" s="59" t="s">
        <v>158</v>
      </c>
      <c r="C24" s="57">
        <v>42818</v>
      </c>
      <c r="D24" s="38" t="s">
        <v>192</v>
      </c>
      <c r="E24" s="38" t="s">
        <v>228</v>
      </c>
      <c r="F24" s="58" t="s">
        <v>194</v>
      </c>
      <c r="G24" s="38" t="s">
        <v>50</v>
      </c>
      <c r="H24" s="58">
        <v>103</v>
      </c>
      <c r="I24" s="38">
        <v>167</v>
      </c>
      <c r="J24" s="38">
        <f t="shared" si="0"/>
        <v>17201</v>
      </c>
    </row>
    <row r="25" spans="1:10" hidden="1" x14ac:dyDescent="0.3">
      <c r="A25" s="58">
        <v>36863094</v>
      </c>
      <c r="B25" s="59" t="s">
        <v>110</v>
      </c>
      <c r="C25" s="57">
        <v>42414</v>
      </c>
      <c r="D25" s="38" t="s">
        <v>192</v>
      </c>
      <c r="E25" s="38" t="s">
        <v>228</v>
      </c>
      <c r="F25" s="58" t="s">
        <v>199</v>
      </c>
      <c r="G25" s="38" t="s">
        <v>51</v>
      </c>
      <c r="H25" s="58">
        <v>910</v>
      </c>
      <c r="I25" s="38">
        <v>167</v>
      </c>
      <c r="J25" s="38">
        <f t="shared" si="0"/>
        <v>151970</v>
      </c>
    </row>
    <row r="26" spans="1:10" hidden="1" x14ac:dyDescent="0.3">
      <c r="A26" s="58">
        <v>81274106</v>
      </c>
      <c r="B26" s="59" t="s">
        <v>161</v>
      </c>
      <c r="C26" s="57">
        <v>42479</v>
      </c>
      <c r="D26" s="38" t="s">
        <v>192</v>
      </c>
      <c r="E26" s="38" t="s">
        <v>255</v>
      </c>
      <c r="F26" s="58" t="s">
        <v>196</v>
      </c>
      <c r="G26" s="38" t="s">
        <v>50</v>
      </c>
      <c r="H26" s="58">
        <v>99</v>
      </c>
      <c r="I26" s="38">
        <v>490</v>
      </c>
      <c r="J26" s="38">
        <f t="shared" si="0"/>
        <v>48510</v>
      </c>
    </row>
    <row r="27" spans="1:10" hidden="1" x14ac:dyDescent="0.3">
      <c r="A27" s="58">
        <v>85462334</v>
      </c>
      <c r="B27" s="59" t="s">
        <v>165</v>
      </c>
      <c r="C27" s="57">
        <v>42982</v>
      </c>
      <c r="D27" s="38" t="s">
        <v>192</v>
      </c>
      <c r="E27" s="38" t="s">
        <v>255</v>
      </c>
      <c r="F27" s="58" t="s">
        <v>194</v>
      </c>
      <c r="G27" s="38" t="s">
        <v>51</v>
      </c>
      <c r="H27" s="58">
        <v>86</v>
      </c>
      <c r="I27" s="38">
        <v>490</v>
      </c>
      <c r="J27" s="38">
        <f t="shared" si="0"/>
        <v>42140</v>
      </c>
    </row>
    <row r="28" spans="1:10" x14ac:dyDescent="0.3">
      <c r="A28" s="58">
        <v>72641553</v>
      </c>
      <c r="B28" s="59" t="s">
        <v>154</v>
      </c>
      <c r="C28" s="57">
        <v>42771</v>
      </c>
      <c r="D28" s="38" t="s">
        <v>223</v>
      </c>
      <c r="E28" s="38" t="s">
        <v>252</v>
      </c>
      <c r="F28" s="58" t="s">
        <v>205</v>
      </c>
      <c r="G28" s="38" t="s">
        <v>50</v>
      </c>
      <c r="H28" s="58">
        <v>610</v>
      </c>
      <c r="I28" s="38">
        <v>20</v>
      </c>
      <c r="J28" s="38">
        <f t="shared" si="0"/>
        <v>12200</v>
      </c>
    </row>
    <row r="29" spans="1:10" x14ac:dyDescent="0.3">
      <c r="A29" s="58">
        <v>32151294</v>
      </c>
      <c r="B29" s="59" t="s">
        <v>102</v>
      </c>
      <c r="C29" s="57">
        <v>42678</v>
      </c>
      <c r="D29" s="38" t="s">
        <v>223</v>
      </c>
      <c r="E29" s="38" t="s">
        <v>224</v>
      </c>
      <c r="F29" s="58" t="s">
        <v>205</v>
      </c>
      <c r="G29" s="38" t="s">
        <v>50</v>
      </c>
      <c r="H29" s="58">
        <v>105</v>
      </c>
      <c r="I29" s="38">
        <v>380</v>
      </c>
      <c r="J29" s="38">
        <f t="shared" si="0"/>
        <v>39900</v>
      </c>
    </row>
    <row r="30" spans="1:10" hidden="1" x14ac:dyDescent="0.3">
      <c r="A30" s="58">
        <v>54782967</v>
      </c>
      <c r="B30" s="59" t="s">
        <v>132</v>
      </c>
      <c r="C30" s="57">
        <v>42720</v>
      </c>
      <c r="D30" s="38" t="s">
        <v>223</v>
      </c>
      <c r="E30" s="38" t="s">
        <v>244</v>
      </c>
      <c r="F30" s="58" t="s">
        <v>199</v>
      </c>
      <c r="G30" s="38" t="s">
        <v>50</v>
      </c>
      <c r="H30" s="58">
        <v>92</v>
      </c>
      <c r="I30" s="38">
        <v>600</v>
      </c>
      <c r="J30" s="38">
        <f t="shared" si="0"/>
        <v>55200</v>
      </c>
    </row>
    <row r="31" spans="1:10" x14ac:dyDescent="0.3">
      <c r="A31" s="58">
        <v>52484015</v>
      </c>
      <c r="B31" s="59" t="s">
        <v>130</v>
      </c>
      <c r="C31" s="57">
        <v>42794</v>
      </c>
      <c r="D31" s="38" t="s">
        <v>192</v>
      </c>
      <c r="E31" s="38" t="s">
        <v>195</v>
      </c>
      <c r="F31" s="58" t="s">
        <v>205</v>
      </c>
      <c r="G31" s="38" t="s">
        <v>50</v>
      </c>
      <c r="H31" s="58">
        <v>59</v>
      </c>
      <c r="I31" s="38">
        <v>328</v>
      </c>
      <c r="J31" s="38">
        <f t="shared" si="0"/>
        <v>19352</v>
      </c>
    </row>
    <row r="32" spans="1:10" hidden="1" x14ac:dyDescent="0.3">
      <c r="A32" s="58">
        <v>11204926</v>
      </c>
      <c r="B32" s="59" t="s">
        <v>68</v>
      </c>
      <c r="C32" s="57">
        <v>43013</v>
      </c>
      <c r="D32" s="38" t="s">
        <v>192</v>
      </c>
      <c r="E32" s="38" t="s">
        <v>195</v>
      </c>
      <c r="F32" s="58" t="s">
        <v>196</v>
      </c>
      <c r="G32" s="38" t="s">
        <v>51</v>
      </c>
      <c r="H32" s="58">
        <v>93</v>
      </c>
      <c r="I32" s="38">
        <v>328</v>
      </c>
      <c r="J32" s="38">
        <f t="shared" si="0"/>
        <v>30504</v>
      </c>
    </row>
    <row r="33" spans="1:10" hidden="1" x14ac:dyDescent="0.3">
      <c r="A33" s="58">
        <v>22533907</v>
      </c>
      <c r="B33" s="59" t="s">
        <v>90</v>
      </c>
      <c r="C33" s="57">
        <v>42647</v>
      </c>
      <c r="D33" s="38" t="s">
        <v>192</v>
      </c>
      <c r="E33" s="38" t="s">
        <v>213</v>
      </c>
      <c r="F33" s="58" t="s">
        <v>196</v>
      </c>
      <c r="G33" s="38" t="s">
        <v>50</v>
      </c>
      <c r="H33" s="58">
        <v>610</v>
      </c>
      <c r="I33" s="38">
        <v>630</v>
      </c>
      <c r="J33" s="38">
        <f t="shared" si="0"/>
        <v>384300</v>
      </c>
    </row>
    <row r="34" spans="1:10" hidden="1" x14ac:dyDescent="0.3">
      <c r="A34" s="58">
        <v>24532270</v>
      </c>
      <c r="B34" s="59" t="s">
        <v>92</v>
      </c>
      <c r="C34" s="57">
        <v>42676</v>
      </c>
      <c r="D34" s="38" t="s">
        <v>192</v>
      </c>
      <c r="E34" s="38" t="s">
        <v>213</v>
      </c>
      <c r="F34" s="58" t="s">
        <v>202</v>
      </c>
      <c r="G34" s="38" t="s">
        <v>51</v>
      </c>
      <c r="H34" s="58">
        <v>29</v>
      </c>
      <c r="I34" s="38">
        <v>630</v>
      </c>
      <c r="J34" s="38">
        <f t="shared" ref="J34:J65" si="1">I34*H34</f>
        <v>18270</v>
      </c>
    </row>
    <row r="35" spans="1:10" hidden="1" x14ac:dyDescent="0.3">
      <c r="A35" s="58">
        <v>62492433</v>
      </c>
      <c r="B35" s="59" t="s">
        <v>142</v>
      </c>
      <c r="C35" s="57">
        <v>42684</v>
      </c>
      <c r="D35" s="38" t="s">
        <v>192</v>
      </c>
      <c r="E35" s="38" t="s">
        <v>248</v>
      </c>
      <c r="F35" s="58" t="s">
        <v>202</v>
      </c>
      <c r="G35" s="38" t="s">
        <v>50</v>
      </c>
      <c r="H35" s="58">
        <v>610</v>
      </c>
      <c r="I35" s="38">
        <v>280</v>
      </c>
      <c r="J35" s="38">
        <f t="shared" si="1"/>
        <v>170800</v>
      </c>
    </row>
    <row r="36" spans="1:10" x14ac:dyDescent="0.3">
      <c r="A36" s="58">
        <v>70454878</v>
      </c>
      <c r="B36" s="59" t="s">
        <v>151</v>
      </c>
      <c r="C36" s="57">
        <v>43091</v>
      </c>
      <c r="D36" s="38" t="s">
        <v>192</v>
      </c>
      <c r="E36" s="38" t="s">
        <v>248</v>
      </c>
      <c r="F36" s="58" t="s">
        <v>205</v>
      </c>
      <c r="G36" s="38" t="s">
        <v>51</v>
      </c>
      <c r="H36" s="58">
        <v>95</v>
      </c>
      <c r="I36" s="38">
        <v>280</v>
      </c>
      <c r="J36" s="38">
        <f t="shared" si="1"/>
        <v>26600</v>
      </c>
    </row>
    <row r="37" spans="1:10" hidden="1" x14ac:dyDescent="0.3">
      <c r="A37" s="58">
        <v>38113112</v>
      </c>
      <c r="B37" s="59" t="s">
        <v>115</v>
      </c>
      <c r="C37" s="57">
        <v>42542</v>
      </c>
      <c r="D37" s="38" t="s">
        <v>223</v>
      </c>
      <c r="E37" s="38" t="s">
        <v>232</v>
      </c>
      <c r="F37" s="58" t="s">
        <v>202</v>
      </c>
      <c r="G37" s="38" t="s">
        <v>50</v>
      </c>
      <c r="H37" s="58">
        <v>109</v>
      </c>
      <c r="I37" s="38">
        <v>135</v>
      </c>
      <c r="J37" s="38">
        <f t="shared" si="1"/>
        <v>14715</v>
      </c>
    </row>
    <row r="38" spans="1:10" hidden="1" x14ac:dyDescent="0.3">
      <c r="A38" s="58">
        <v>17442762</v>
      </c>
      <c r="B38" s="59" t="s">
        <v>79</v>
      </c>
      <c r="C38" s="57">
        <v>42688</v>
      </c>
      <c r="D38" s="38" t="s">
        <v>192</v>
      </c>
      <c r="E38" s="38" t="s">
        <v>206</v>
      </c>
      <c r="F38" s="58" t="s">
        <v>202</v>
      </c>
      <c r="G38" s="38" t="s">
        <v>50</v>
      </c>
      <c r="H38" s="58">
        <v>210</v>
      </c>
      <c r="I38" s="38">
        <v>80</v>
      </c>
      <c r="J38" s="38">
        <f t="shared" si="1"/>
        <v>16800</v>
      </c>
    </row>
    <row r="39" spans="1:10" hidden="1" x14ac:dyDescent="0.3">
      <c r="A39" s="58">
        <v>57631508</v>
      </c>
      <c r="B39" s="59" t="s">
        <v>136</v>
      </c>
      <c r="C39" s="57">
        <v>43166</v>
      </c>
      <c r="D39" s="38" t="s">
        <v>192</v>
      </c>
      <c r="E39" s="38" t="s">
        <v>206</v>
      </c>
      <c r="F39" s="58" t="s">
        <v>194</v>
      </c>
      <c r="G39" s="38" t="s">
        <v>51</v>
      </c>
      <c r="H39" s="58">
        <v>42</v>
      </c>
      <c r="I39" s="38">
        <v>80</v>
      </c>
      <c r="J39" s="38">
        <f t="shared" si="1"/>
        <v>3360</v>
      </c>
    </row>
    <row r="40" spans="1:10" hidden="1" x14ac:dyDescent="0.3">
      <c r="A40" s="58">
        <v>89213336</v>
      </c>
      <c r="B40" s="59" t="s">
        <v>169</v>
      </c>
      <c r="C40" s="57">
        <v>42664</v>
      </c>
      <c r="D40" s="38" t="s">
        <v>192</v>
      </c>
      <c r="E40" s="38" t="s">
        <v>217</v>
      </c>
      <c r="F40" s="58" t="s">
        <v>196</v>
      </c>
      <c r="G40" s="38" t="s">
        <v>51</v>
      </c>
      <c r="H40" s="58">
        <v>92</v>
      </c>
      <c r="I40" s="38">
        <v>800</v>
      </c>
      <c r="J40" s="38">
        <f t="shared" si="1"/>
        <v>73600</v>
      </c>
    </row>
    <row r="41" spans="1:10" x14ac:dyDescent="0.3">
      <c r="A41" s="58">
        <v>26512760</v>
      </c>
      <c r="B41" s="59" t="s">
        <v>96</v>
      </c>
      <c r="C41" s="57">
        <v>43021</v>
      </c>
      <c r="D41" s="38" t="s">
        <v>192</v>
      </c>
      <c r="E41" s="38" t="s">
        <v>217</v>
      </c>
      <c r="F41" s="58" t="s">
        <v>205</v>
      </c>
      <c r="G41" s="38" t="s">
        <v>50</v>
      </c>
      <c r="H41" s="58">
        <v>55</v>
      </c>
      <c r="I41" s="38">
        <v>800</v>
      </c>
      <c r="J41" s="38">
        <f t="shared" si="1"/>
        <v>44000</v>
      </c>
    </row>
    <row r="42" spans="1:10" hidden="1" x14ac:dyDescent="0.3">
      <c r="A42" s="58">
        <v>33062934</v>
      </c>
      <c r="B42" s="59" t="s">
        <v>105</v>
      </c>
      <c r="C42" s="57">
        <v>42939</v>
      </c>
      <c r="D42" s="38" t="s">
        <v>197</v>
      </c>
      <c r="E42" s="38" t="s">
        <v>214</v>
      </c>
      <c r="F42" s="58" t="s">
        <v>196</v>
      </c>
      <c r="G42" s="38" t="s">
        <v>51</v>
      </c>
      <c r="H42" s="58">
        <v>107</v>
      </c>
      <c r="I42" s="38">
        <v>400</v>
      </c>
      <c r="J42" s="38">
        <f t="shared" si="1"/>
        <v>42800</v>
      </c>
    </row>
    <row r="43" spans="1:10" x14ac:dyDescent="0.3">
      <c r="A43" s="58">
        <v>24443542</v>
      </c>
      <c r="B43" s="59" t="s">
        <v>91</v>
      </c>
      <c r="C43" s="57">
        <v>43384</v>
      </c>
      <c r="D43" s="38" t="s">
        <v>197</v>
      </c>
      <c r="E43" s="38" t="s">
        <v>214</v>
      </c>
      <c r="F43" s="58" t="s">
        <v>205</v>
      </c>
      <c r="G43" s="38" t="s">
        <v>50</v>
      </c>
      <c r="H43" s="58">
        <v>23</v>
      </c>
      <c r="I43" s="38">
        <v>400</v>
      </c>
      <c r="J43" s="38">
        <f t="shared" si="1"/>
        <v>9200</v>
      </c>
    </row>
    <row r="44" spans="1:10" hidden="1" x14ac:dyDescent="0.3">
      <c r="A44" s="58">
        <v>85661670</v>
      </c>
      <c r="B44" s="59" t="s">
        <v>167</v>
      </c>
      <c r="C44" s="57">
        <v>43348</v>
      </c>
      <c r="D44" s="38" t="s">
        <v>192</v>
      </c>
      <c r="E44" s="38" t="s">
        <v>238</v>
      </c>
      <c r="F44" s="58" t="s">
        <v>202</v>
      </c>
      <c r="G44" s="38" t="s">
        <v>51</v>
      </c>
      <c r="H44" s="58">
        <v>109</v>
      </c>
      <c r="I44" s="38">
        <v>699</v>
      </c>
      <c r="J44" s="38">
        <f t="shared" si="1"/>
        <v>76191</v>
      </c>
    </row>
    <row r="45" spans="1:10" hidden="1" x14ac:dyDescent="0.3">
      <c r="A45" s="58">
        <v>42022194</v>
      </c>
      <c r="B45" s="59" t="s">
        <v>125</v>
      </c>
      <c r="C45" s="57">
        <v>43269</v>
      </c>
      <c r="D45" s="38" t="s">
        <v>192</v>
      </c>
      <c r="E45" s="38" t="s">
        <v>238</v>
      </c>
      <c r="F45" s="58" t="s">
        <v>194</v>
      </c>
      <c r="G45" s="38" t="s">
        <v>50</v>
      </c>
      <c r="H45" s="58">
        <v>610</v>
      </c>
      <c r="I45" s="38">
        <v>699</v>
      </c>
      <c r="J45" s="38">
        <f t="shared" si="1"/>
        <v>426390</v>
      </c>
    </row>
    <row r="46" spans="1:10" hidden="1" x14ac:dyDescent="0.3">
      <c r="A46" s="58">
        <v>38491555</v>
      </c>
      <c r="B46" s="59" t="s">
        <v>116</v>
      </c>
      <c r="C46" s="57">
        <v>42680</v>
      </c>
      <c r="D46" s="38" t="s">
        <v>192</v>
      </c>
      <c r="E46" s="60" t="s">
        <v>216</v>
      </c>
      <c r="F46" s="58" t="s">
        <v>194</v>
      </c>
      <c r="G46" s="38" t="s">
        <v>50</v>
      </c>
      <c r="H46" s="58">
        <v>410</v>
      </c>
      <c r="I46" s="38">
        <v>345</v>
      </c>
      <c r="J46" s="38">
        <f t="shared" si="1"/>
        <v>141450</v>
      </c>
    </row>
    <row r="47" spans="1:10" hidden="1" x14ac:dyDescent="0.3">
      <c r="A47" s="58">
        <v>26392228</v>
      </c>
      <c r="B47" s="59" t="s">
        <v>95</v>
      </c>
      <c r="C47" s="57">
        <v>42668</v>
      </c>
      <c r="D47" s="38" t="s">
        <v>192</v>
      </c>
      <c r="E47" s="60" t="s">
        <v>216</v>
      </c>
      <c r="F47" s="58" t="s">
        <v>194</v>
      </c>
      <c r="G47" s="38" t="s">
        <v>51</v>
      </c>
      <c r="H47" s="58">
        <v>68</v>
      </c>
      <c r="I47" s="38">
        <v>345</v>
      </c>
      <c r="J47" s="38">
        <f t="shared" si="1"/>
        <v>23460</v>
      </c>
    </row>
    <row r="48" spans="1:10" hidden="1" x14ac:dyDescent="0.3">
      <c r="A48" s="58">
        <v>40724255</v>
      </c>
      <c r="B48" s="59" t="s">
        <v>123</v>
      </c>
      <c r="C48" s="57">
        <v>42390</v>
      </c>
      <c r="D48" s="38" t="s">
        <v>192</v>
      </c>
      <c r="E48" s="38" t="s">
        <v>236</v>
      </c>
      <c r="F48" s="58" t="s">
        <v>199</v>
      </c>
      <c r="G48" s="38" t="s">
        <v>50</v>
      </c>
      <c r="H48" s="58">
        <v>610</v>
      </c>
      <c r="I48" s="38">
        <v>295</v>
      </c>
      <c r="J48" s="38">
        <f t="shared" si="1"/>
        <v>179950</v>
      </c>
    </row>
    <row r="49" spans="1:10" hidden="1" x14ac:dyDescent="0.3">
      <c r="A49" s="58">
        <v>87804736</v>
      </c>
      <c r="B49" s="59" t="s">
        <v>168</v>
      </c>
      <c r="C49" s="57">
        <v>42817</v>
      </c>
      <c r="D49" s="38" t="s">
        <v>192</v>
      </c>
      <c r="E49" s="38" t="s">
        <v>236</v>
      </c>
      <c r="F49" s="58" t="s">
        <v>196</v>
      </c>
      <c r="G49" s="38" t="s">
        <v>51</v>
      </c>
      <c r="H49" s="58">
        <v>77</v>
      </c>
      <c r="I49" s="38">
        <v>295</v>
      </c>
      <c r="J49" s="38">
        <f t="shared" si="1"/>
        <v>22715</v>
      </c>
    </row>
    <row r="50" spans="1:10" hidden="1" x14ac:dyDescent="0.3">
      <c r="A50" s="58">
        <v>32914919</v>
      </c>
      <c r="B50" s="59" t="s">
        <v>104</v>
      </c>
      <c r="C50" s="57">
        <v>43452</v>
      </c>
      <c r="D50" s="38" t="s">
        <v>192</v>
      </c>
      <c r="E50" s="38" t="s">
        <v>225</v>
      </c>
      <c r="F50" s="58" t="s">
        <v>202</v>
      </c>
      <c r="G50" s="38" t="s">
        <v>50</v>
      </c>
      <c r="H50" s="58">
        <v>76</v>
      </c>
      <c r="I50" s="38">
        <v>140</v>
      </c>
      <c r="J50" s="38">
        <f t="shared" si="1"/>
        <v>10640</v>
      </c>
    </row>
    <row r="51" spans="1:10" x14ac:dyDescent="0.3">
      <c r="A51" s="58">
        <v>67521327</v>
      </c>
      <c r="B51" s="59" t="s">
        <v>147</v>
      </c>
      <c r="C51" s="57">
        <v>42487</v>
      </c>
      <c r="D51" s="38" t="s">
        <v>192</v>
      </c>
      <c r="E51" s="38" t="s">
        <v>225</v>
      </c>
      <c r="F51" s="58" t="s">
        <v>205</v>
      </c>
      <c r="G51" s="38" t="s">
        <v>51</v>
      </c>
      <c r="H51" s="58">
        <v>106</v>
      </c>
      <c r="I51" s="38">
        <v>140</v>
      </c>
      <c r="J51" s="38">
        <f t="shared" si="1"/>
        <v>14840</v>
      </c>
    </row>
    <row r="52" spans="1:10" hidden="1" x14ac:dyDescent="0.3">
      <c r="A52" s="58">
        <v>25272321</v>
      </c>
      <c r="B52" s="59" t="s">
        <v>93</v>
      </c>
      <c r="C52" s="57">
        <v>42377</v>
      </c>
      <c r="D52" s="38" t="s">
        <v>192</v>
      </c>
      <c r="E52" s="38" t="s">
        <v>207</v>
      </c>
      <c r="F52" s="58" t="s">
        <v>199</v>
      </c>
      <c r="G52" s="38" t="s">
        <v>50</v>
      </c>
      <c r="H52" s="58">
        <v>102</v>
      </c>
      <c r="I52" s="38">
        <v>75</v>
      </c>
      <c r="J52" s="38">
        <f t="shared" si="1"/>
        <v>7650</v>
      </c>
    </row>
    <row r="53" spans="1:10" hidden="1" x14ac:dyDescent="0.3">
      <c r="A53" s="58">
        <v>17672639</v>
      </c>
      <c r="B53" s="59" t="s">
        <v>82</v>
      </c>
      <c r="C53" s="57">
        <v>43265</v>
      </c>
      <c r="D53" s="38" t="s">
        <v>192</v>
      </c>
      <c r="E53" s="38" t="s">
        <v>207</v>
      </c>
      <c r="F53" s="58" t="s">
        <v>194</v>
      </c>
      <c r="G53" s="38" t="s">
        <v>51</v>
      </c>
      <c r="H53" s="58">
        <v>62</v>
      </c>
      <c r="I53" s="38">
        <v>75</v>
      </c>
      <c r="J53" s="38">
        <f t="shared" si="1"/>
        <v>4650</v>
      </c>
    </row>
    <row r="54" spans="1:10" hidden="1" x14ac:dyDescent="0.3">
      <c r="A54" s="58">
        <v>17892899</v>
      </c>
      <c r="B54" s="59" t="s">
        <v>83</v>
      </c>
      <c r="C54" s="57">
        <v>42985</v>
      </c>
      <c r="D54" s="38" t="s">
        <v>197</v>
      </c>
      <c r="E54" s="38" t="s">
        <v>208</v>
      </c>
      <c r="F54" s="58" t="s">
        <v>196</v>
      </c>
      <c r="G54" s="38" t="s">
        <v>51</v>
      </c>
      <c r="H54" s="58">
        <v>310</v>
      </c>
      <c r="I54" s="38">
        <v>199</v>
      </c>
      <c r="J54" s="38">
        <f t="shared" si="1"/>
        <v>61690</v>
      </c>
    </row>
    <row r="55" spans="1:10" x14ac:dyDescent="0.3">
      <c r="A55" s="58">
        <v>76431720</v>
      </c>
      <c r="B55" s="59" t="s">
        <v>116</v>
      </c>
      <c r="C55" s="57">
        <v>43335</v>
      </c>
      <c r="D55" s="38" t="s">
        <v>197</v>
      </c>
      <c r="E55" s="38" t="s">
        <v>208</v>
      </c>
      <c r="F55" s="58" t="s">
        <v>205</v>
      </c>
      <c r="G55" s="38" t="s">
        <v>50</v>
      </c>
      <c r="H55" s="58">
        <v>95</v>
      </c>
      <c r="I55" s="38">
        <v>199</v>
      </c>
      <c r="J55" s="38">
        <f t="shared" si="1"/>
        <v>18905</v>
      </c>
    </row>
    <row r="56" spans="1:10" hidden="1" x14ac:dyDescent="0.3">
      <c r="A56" s="58">
        <v>54114446</v>
      </c>
      <c r="B56" s="59" t="s">
        <v>131</v>
      </c>
      <c r="C56" s="57">
        <v>43127</v>
      </c>
      <c r="D56" s="38" t="s">
        <v>197</v>
      </c>
      <c r="E56" s="38" t="s">
        <v>243</v>
      </c>
      <c r="F56" s="58" t="s">
        <v>194</v>
      </c>
      <c r="G56" s="38" t="s">
        <v>50</v>
      </c>
      <c r="H56" s="58">
        <v>34</v>
      </c>
      <c r="I56" s="38">
        <v>125</v>
      </c>
      <c r="J56" s="38">
        <f t="shared" si="1"/>
        <v>4250</v>
      </c>
    </row>
    <row r="57" spans="1:10" hidden="1" x14ac:dyDescent="0.3">
      <c r="A57" s="58">
        <v>66582212</v>
      </c>
      <c r="B57" s="59" t="s">
        <v>145</v>
      </c>
      <c r="C57" s="57">
        <v>43158</v>
      </c>
      <c r="D57" s="38" t="s">
        <v>192</v>
      </c>
      <c r="E57" s="38" t="s">
        <v>210</v>
      </c>
      <c r="F57" s="58" t="s">
        <v>196</v>
      </c>
      <c r="G57" s="38" t="s">
        <v>50</v>
      </c>
      <c r="H57" s="58">
        <v>38</v>
      </c>
      <c r="I57" s="38">
        <v>692</v>
      </c>
      <c r="J57" s="38">
        <f t="shared" si="1"/>
        <v>26296</v>
      </c>
    </row>
    <row r="58" spans="1:10" hidden="1" x14ac:dyDescent="0.3">
      <c r="A58" s="58">
        <v>19754941</v>
      </c>
      <c r="B58" s="59" t="s">
        <v>86</v>
      </c>
      <c r="C58" s="57">
        <v>42841</v>
      </c>
      <c r="D58" s="38" t="s">
        <v>192</v>
      </c>
      <c r="E58" s="38" t="s">
        <v>210</v>
      </c>
      <c r="F58" s="58" t="s">
        <v>196</v>
      </c>
      <c r="G58" s="38" t="s">
        <v>51</v>
      </c>
      <c r="H58" s="58">
        <v>109</v>
      </c>
      <c r="I58" s="38">
        <v>692</v>
      </c>
      <c r="J58" s="38">
        <f t="shared" si="1"/>
        <v>75428</v>
      </c>
    </row>
    <row r="59" spans="1:10" hidden="1" x14ac:dyDescent="0.3">
      <c r="A59" s="58">
        <v>41452360</v>
      </c>
      <c r="B59" s="59" t="s">
        <v>124</v>
      </c>
      <c r="C59" s="57">
        <v>42888</v>
      </c>
      <c r="D59" s="38" t="s">
        <v>192</v>
      </c>
      <c r="E59" s="38" t="s">
        <v>237</v>
      </c>
      <c r="F59" s="58" t="s">
        <v>196</v>
      </c>
      <c r="G59" s="38" t="s">
        <v>51</v>
      </c>
      <c r="H59" s="58">
        <v>78</v>
      </c>
      <c r="I59" s="38">
        <v>400</v>
      </c>
      <c r="J59" s="38">
        <f t="shared" si="1"/>
        <v>31200</v>
      </c>
    </row>
    <row r="60" spans="1:10" hidden="1" x14ac:dyDescent="0.3">
      <c r="A60" s="58">
        <v>54913212</v>
      </c>
      <c r="B60" s="59" t="s">
        <v>134</v>
      </c>
      <c r="C60" s="57">
        <v>43149</v>
      </c>
      <c r="D60" s="38" t="s">
        <v>192</v>
      </c>
      <c r="E60" s="38" t="s">
        <v>237</v>
      </c>
      <c r="F60" s="58" t="s">
        <v>196</v>
      </c>
      <c r="G60" s="38" t="s">
        <v>50</v>
      </c>
      <c r="H60" s="58">
        <v>88</v>
      </c>
      <c r="I60" s="38">
        <v>400</v>
      </c>
      <c r="J60" s="38">
        <f t="shared" si="1"/>
        <v>35200</v>
      </c>
    </row>
    <row r="61" spans="1:10" hidden="1" x14ac:dyDescent="0.3">
      <c r="A61" s="58">
        <v>67833308</v>
      </c>
      <c r="B61" s="59" t="s">
        <v>149</v>
      </c>
      <c r="C61" s="57">
        <v>42975</v>
      </c>
      <c r="D61" s="38" t="s">
        <v>192</v>
      </c>
      <c r="E61" s="38" t="s">
        <v>222</v>
      </c>
      <c r="F61" s="58" t="s">
        <v>194</v>
      </c>
      <c r="G61" s="38" t="s">
        <v>51</v>
      </c>
      <c r="H61" s="58">
        <v>95</v>
      </c>
      <c r="I61" s="38">
        <v>190</v>
      </c>
      <c r="J61" s="38">
        <f t="shared" si="1"/>
        <v>18050</v>
      </c>
    </row>
    <row r="62" spans="1:10" hidden="1" x14ac:dyDescent="0.3">
      <c r="A62" s="58">
        <v>30051838</v>
      </c>
      <c r="B62" s="59" t="s">
        <v>101</v>
      </c>
      <c r="C62" s="57">
        <v>42966</v>
      </c>
      <c r="D62" s="38" t="s">
        <v>192</v>
      </c>
      <c r="E62" s="38" t="s">
        <v>222</v>
      </c>
      <c r="F62" s="58" t="s">
        <v>196</v>
      </c>
      <c r="G62" s="38" t="s">
        <v>50</v>
      </c>
      <c r="H62" s="58">
        <v>95</v>
      </c>
      <c r="I62" s="38">
        <v>190</v>
      </c>
      <c r="J62" s="38">
        <f t="shared" si="1"/>
        <v>18050</v>
      </c>
    </row>
    <row r="63" spans="1:10" hidden="1" x14ac:dyDescent="0.3">
      <c r="A63" s="58">
        <v>32393025</v>
      </c>
      <c r="B63" s="59" t="s">
        <v>103</v>
      </c>
      <c r="C63" s="57">
        <v>43316</v>
      </c>
      <c r="D63" s="38" t="s">
        <v>192</v>
      </c>
      <c r="E63" s="38" t="s">
        <v>219</v>
      </c>
      <c r="F63" s="58" t="s">
        <v>202</v>
      </c>
      <c r="G63" s="38" t="s">
        <v>51</v>
      </c>
      <c r="H63" s="58">
        <v>72</v>
      </c>
      <c r="I63" s="38">
        <v>429</v>
      </c>
      <c r="J63" s="38">
        <f t="shared" si="1"/>
        <v>30888</v>
      </c>
    </row>
    <row r="64" spans="1:10" hidden="1" x14ac:dyDescent="0.3">
      <c r="A64" s="58">
        <v>26872450</v>
      </c>
      <c r="B64" s="59" t="s">
        <v>98</v>
      </c>
      <c r="C64" s="57">
        <v>42805</v>
      </c>
      <c r="D64" s="38" t="s">
        <v>192</v>
      </c>
      <c r="E64" s="38" t="s">
        <v>219</v>
      </c>
      <c r="F64" s="58" t="s">
        <v>196</v>
      </c>
      <c r="G64" s="38" t="s">
        <v>50</v>
      </c>
      <c r="H64" s="58">
        <v>45</v>
      </c>
      <c r="I64" s="38">
        <v>429</v>
      </c>
      <c r="J64" s="38">
        <f t="shared" si="1"/>
        <v>19305</v>
      </c>
    </row>
    <row r="65" spans="1:10" x14ac:dyDescent="0.3">
      <c r="A65" s="58">
        <v>84792727</v>
      </c>
      <c r="B65" s="59" t="s">
        <v>163</v>
      </c>
      <c r="C65" s="57">
        <v>42555</v>
      </c>
      <c r="D65" s="38" t="s">
        <v>192</v>
      </c>
      <c r="E65" s="38" t="s">
        <v>246</v>
      </c>
      <c r="F65" s="58" t="s">
        <v>205</v>
      </c>
      <c r="G65" s="38" t="s">
        <v>50</v>
      </c>
      <c r="H65" s="58">
        <v>76</v>
      </c>
      <c r="I65" s="38">
        <v>289</v>
      </c>
      <c r="J65" s="38">
        <f t="shared" si="1"/>
        <v>21964</v>
      </c>
    </row>
    <row r="66" spans="1:10" hidden="1" x14ac:dyDescent="0.3">
      <c r="A66" s="58">
        <v>59832374</v>
      </c>
      <c r="B66" s="59" t="s">
        <v>138</v>
      </c>
      <c r="C66" s="57">
        <v>43174</v>
      </c>
      <c r="D66" s="38" t="s">
        <v>192</v>
      </c>
      <c r="E66" s="38" t="s">
        <v>246</v>
      </c>
      <c r="F66" s="58" t="s">
        <v>199</v>
      </c>
      <c r="G66" s="38" t="s">
        <v>51</v>
      </c>
      <c r="H66" s="58">
        <v>37</v>
      </c>
      <c r="I66" s="38">
        <v>289</v>
      </c>
      <c r="J66" s="38">
        <f t="shared" ref="J66:J97" si="2">I66*H66</f>
        <v>10693</v>
      </c>
    </row>
    <row r="67" spans="1:10" hidden="1" x14ac:dyDescent="0.3">
      <c r="A67" s="58">
        <v>34604133</v>
      </c>
      <c r="B67" s="59" t="s">
        <v>108</v>
      </c>
      <c r="C67" s="57">
        <v>43164</v>
      </c>
      <c r="D67" s="38" t="s">
        <v>197</v>
      </c>
      <c r="E67" s="38" t="s">
        <v>227</v>
      </c>
      <c r="F67" s="58" t="s">
        <v>194</v>
      </c>
      <c r="G67" s="38" t="s">
        <v>51</v>
      </c>
      <c r="H67" s="58">
        <v>82</v>
      </c>
      <c r="I67" s="38">
        <v>48</v>
      </c>
      <c r="J67" s="38">
        <f t="shared" si="2"/>
        <v>3936</v>
      </c>
    </row>
    <row r="68" spans="1:10" x14ac:dyDescent="0.3">
      <c r="A68" s="58">
        <v>58644196</v>
      </c>
      <c r="B68" s="59" t="s">
        <v>137</v>
      </c>
      <c r="C68" s="57">
        <v>42760</v>
      </c>
      <c r="D68" s="38" t="s">
        <v>197</v>
      </c>
      <c r="E68" s="38" t="s">
        <v>227</v>
      </c>
      <c r="F68" s="58" t="s">
        <v>205</v>
      </c>
      <c r="G68" s="38" t="s">
        <v>50</v>
      </c>
      <c r="H68" s="58">
        <v>55</v>
      </c>
      <c r="I68" s="38">
        <v>48</v>
      </c>
      <c r="J68" s="38">
        <f t="shared" si="2"/>
        <v>2640</v>
      </c>
    </row>
    <row r="69" spans="1:10" hidden="1" x14ac:dyDescent="0.3">
      <c r="A69" s="58">
        <v>67634812</v>
      </c>
      <c r="B69" s="59" t="s">
        <v>148</v>
      </c>
      <c r="C69" s="57">
        <v>42820</v>
      </c>
      <c r="D69" s="38" t="s">
        <v>192</v>
      </c>
      <c r="E69" s="38" t="s">
        <v>249</v>
      </c>
      <c r="F69" s="58" t="s">
        <v>199</v>
      </c>
      <c r="G69" s="38" t="s">
        <v>50</v>
      </c>
      <c r="H69" s="58">
        <v>62</v>
      </c>
      <c r="I69" s="38">
        <v>600</v>
      </c>
      <c r="J69" s="38">
        <f t="shared" si="2"/>
        <v>37200</v>
      </c>
    </row>
    <row r="70" spans="1:10" hidden="1" x14ac:dyDescent="0.3">
      <c r="A70" s="58">
        <v>73204872</v>
      </c>
      <c r="B70" s="59" t="s">
        <v>109</v>
      </c>
      <c r="C70" s="57">
        <v>43001</v>
      </c>
      <c r="D70" s="38" t="s">
        <v>192</v>
      </c>
      <c r="E70" s="38" t="s">
        <v>249</v>
      </c>
      <c r="F70" s="58" t="s">
        <v>194</v>
      </c>
      <c r="G70" s="38" t="s">
        <v>51</v>
      </c>
      <c r="H70" s="58">
        <v>69</v>
      </c>
      <c r="I70" s="38">
        <v>600</v>
      </c>
      <c r="J70" s="38">
        <f t="shared" si="2"/>
        <v>41400</v>
      </c>
    </row>
    <row r="71" spans="1:10" x14ac:dyDescent="0.3">
      <c r="A71" s="58">
        <v>63062361</v>
      </c>
      <c r="B71" s="59" t="s">
        <v>143</v>
      </c>
      <c r="C71" s="57">
        <v>43356</v>
      </c>
      <c r="D71" s="38" t="s">
        <v>192</v>
      </c>
      <c r="E71" s="38" t="s">
        <v>245</v>
      </c>
      <c r="F71" s="58" t="s">
        <v>205</v>
      </c>
      <c r="G71" s="38" t="s">
        <v>50</v>
      </c>
      <c r="H71" s="58">
        <v>108</v>
      </c>
      <c r="I71" s="38">
        <v>400</v>
      </c>
      <c r="J71" s="38">
        <f t="shared" si="2"/>
        <v>43200</v>
      </c>
    </row>
    <row r="72" spans="1:10" x14ac:dyDescent="0.3">
      <c r="A72" s="58">
        <v>54833488</v>
      </c>
      <c r="B72" s="59" t="s">
        <v>133</v>
      </c>
      <c r="C72" s="57">
        <v>43423</v>
      </c>
      <c r="D72" s="38" t="s">
        <v>192</v>
      </c>
      <c r="E72" s="38" t="s">
        <v>245</v>
      </c>
      <c r="F72" s="58" t="s">
        <v>205</v>
      </c>
      <c r="G72" s="38" t="s">
        <v>51</v>
      </c>
      <c r="H72" s="58">
        <v>62</v>
      </c>
      <c r="I72" s="38">
        <v>400</v>
      </c>
      <c r="J72" s="38">
        <f t="shared" si="2"/>
        <v>24800</v>
      </c>
    </row>
    <row r="73" spans="1:10" hidden="1" x14ac:dyDescent="0.3">
      <c r="A73" s="58">
        <v>79681131</v>
      </c>
      <c r="B73" s="59" t="s">
        <v>160</v>
      </c>
      <c r="C73" s="57">
        <v>43207</v>
      </c>
      <c r="D73" s="38" t="s">
        <v>192</v>
      </c>
      <c r="E73" s="38" t="s">
        <v>254</v>
      </c>
      <c r="F73" s="58" t="s">
        <v>194</v>
      </c>
      <c r="G73" s="38" t="s">
        <v>51</v>
      </c>
      <c r="H73" s="58">
        <v>77</v>
      </c>
      <c r="I73" s="38">
        <v>3590</v>
      </c>
      <c r="J73" s="38">
        <f t="shared" si="2"/>
        <v>276430</v>
      </c>
    </row>
    <row r="74" spans="1:10" hidden="1" x14ac:dyDescent="0.3">
      <c r="A74" s="58">
        <v>83654303</v>
      </c>
      <c r="B74" s="59" t="s">
        <v>162</v>
      </c>
      <c r="C74" s="57">
        <v>42903</v>
      </c>
      <c r="D74" s="38" t="s">
        <v>192</v>
      </c>
      <c r="E74" s="38" t="s">
        <v>254</v>
      </c>
      <c r="F74" s="58" t="s">
        <v>194</v>
      </c>
      <c r="G74" s="38" t="s">
        <v>50</v>
      </c>
      <c r="H74" s="58">
        <v>39</v>
      </c>
      <c r="I74" s="38">
        <v>3590</v>
      </c>
      <c r="J74" s="38">
        <f t="shared" si="2"/>
        <v>140010</v>
      </c>
    </row>
    <row r="75" spans="1:10" hidden="1" x14ac:dyDescent="0.3">
      <c r="A75" s="58">
        <v>37882902</v>
      </c>
      <c r="B75" s="59" t="s">
        <v>114</v>
      </c>
      <c r="C75" s="57">
        <v>42380</v>
      </c>
      <c r="D75" s="38" t="s">
        <v>197</v>
      </c>
      <c r="E75" s="38" t="s">
        <v>231</v>
      </c>
      <c r="F75" s="58" t="s">
        <v>202</v>
      </c>
      <c r="G75" s="38" t="s">
        <v>50</v>
      </c>
      <c r="H75" s="58">
        <v>57</v>
      </c>
      <c r="I75" s="38">
        <v>80</v>
      </c>
      <c r="J75" s="38">
        <f t="shared" si="2"/>
        <v>4560</v>
      </c>
    </row>
    <row r="76" spans="1:10" hidden="1" x14ac:dyDescent="0.3">
      <c r="A76" s="58">
        <v>26562151</v>
      </c>
      <c r="B76" s="59" t="s">
        <v>97</v>
      </c>
      <c r="C76" s="57">
        <v>43001</v>
      </c>
      <c r="D76" s="38" t="s">
        <v>197</v>
      </c>
      <c r="E76" s="38" t="s">
        <v>218</v>
      </c>
      <c r="F76" s="58" t="s">
        <v>199</v>
      </c>
      <c r="G76" s="38" t="s">
        <v>50</v>
      </c>
      <c r="H76" s="58">
        <v>29</v>
      </c>
      <c r="I76" s="38">
        <v>150</v>
      </c>
      <c r="J76" s="38">
        <f t="shared" si="2"/>
        <v>4350</v>
      </c>
    </row>
    <row r="77" spans="1:10" hidden="1" x14ac:dyDescent="0.3">
      <c r="A77" s="58">
        <v>69303613</v>
      </c>
      <c r="B77" s="59" t="s">
        <v>150</v>
      </c>
      <c r="C77" s="57">
        <v>42816</v>
      </c>
      <c r="D77" s="38" t="s">
        <v>197</v>
      </c>
      <c r="E77" s="38" t="s">
        <v>250</v>
      </c>
      <c r="F77" s="58" t="s">
        <v>196</v>
      </c>
      <c r="G77" s="38" t="s">
        <v>50</v>
      </c>
      <c r="H77" s="58">
        <v>63</v>
      </c>
      <c r="I77" s="38">
        <v>350</v>
      </c>
      <c r="J77" s="38">
        <f t="shared" si="2"/>
        <v>22050</v>
      </c>
    </row>
    <row r="78" spans="1:10" hidden="1" x14ac:dyDescent="0.3">
      <c r="A78" s="58">
        <v>51212989</v>
      </c>
      <c r="B78" s="59" t="s">
        <v>129</v>
      </c>
      <c r="C78" s="57">
        <v>42435</v>
      </c>
      <c r="D78" s="38" t="s">
        <v>197</v>
      </c>
      <c r="E78" s="38" t="s">
        <v>242</v>
      </c>
      <c r="F78" s="58" t="s">
        <v>196</v>
      </c>
      <c r="G78" s="38" t="s">
        <v>51</v>
      </c>
      <c r="H78" s="58">
        <v>68</v>
      </c>
      <c r="I78" s="38">
        <v>30</v>
      </c>
      <c r="J78" s="38">
        <f t="shared" si="2"/>
        <v>2040</v>
      </c>
    </row>
    <row r="79" spans="1:10" hidden="1" x14ac:dyDescent="0.3">
      <c r="A79" s="58">
        <v>52063205</v>
      </c>
      <c r="B79" s="59" t="s">
        <v>101</v>
      </c>
      <c r="C79" s="57">
        <v>42870</v>
      </c>
      <c r="D79" s="38" t="s">
        <v>197</v>
      </c>
      <c r="E79" s="38" t="s">
        <v>242</v>
      </c>
      <c r="F79" s="58" t="s">
        <v>194</v>
      </c>
      <c r="G79" s="38" t="s">
        <v>50</v>
      </c>
      <c r="H79" s="58">
        <v>27</v>
      </c>
      <c r="I79" s="38">
        <v>30</v>
      </c>
      <c r="J79" s="38">
        <f t="shared" si="2"/>
        <v>810</v>
      </c>
    </row>
    <row r="80" spans="1:10" hidden="1" x14ac:dyDescent="0.3">
      <c r="A80" s="58">
        <v>36941426</v>
      </c>
      <c r="B80" s="59" t="s">
        <v>111</v>
      </c>
      <c r="C80" s="57">
        <v>42567</v>
      </c>
      <c r="D80" s="38" t="s">
        <v>197</v>
      </c>
      <c r="E80" s="38" t="s">
        <v>229</v>
      </c>
      <c r="F80" s="58" t="s">
        <v>196</v>
      </c>
      <c r="G80" s="38" t="s">
        <v>50</v>
      </c>
      <c r="H80" s="58">
        <v>88</v>
      </c>
      <c r="I80" s="38">
        <v>125</v>
      </c>
      <c r="J80" s="38">
        <f t="shared" si="2"/>
        <v>11000</v>
      </c>
    </row>
    <row r="81" spans="1:10" x14ac:dyDescent="0.3">
      <c r="A81" s="58">
        <v>39943477</v>
      </c>
      <c r="B81" s="59" t="s">
        <v>118</v>
      </c>
      <c r="C81" s="57">
        <v>42423</v>
      </c>
      <c r="D81" s="38" t="s">
        <v>192</v>
      </c>
      <c r="E81" s="38" t="s">
        <v>212</v>
      </c>
      <c r="F81" s="58" t="s">
        <v>205</v>
      </c>
      <c r="G81" s="38" t="s">
        <v>51</v>
      </c>
      <c r="H81" s="58">
        <v>77</v>
      </c>
      <c r="I81" s="38">
        <v>599</v>
      </c>
      <c r="J81" s="38">
        <f t="shared" si="2"/>
        <v>46123</v>
      </c>
    </row>
    <row r="82" spans="1:10" hidden="1" x14ac:dyDescent="0.3">
      <c r="A82" s="58">
        <v>21952587</v>
      </c>
      <c r="B82" s="59" t="s">
        <v>88</v>
      </c>
      <c r="C82" s="57">
        <v>42455</v>
      </c>
      <c r="D82" s="38" t="s">
        <v>192</v>
      </c>
      <c r="E82" s="38" t="s">
        <v>212</v>
      </c>
      <c r="F82" s="58" t="s">
        <v>202</v>
      </c>
      <c r="G82" s="38" t="s">
        <v>50</v>
      </c>
      <c r="H82" s="58">
        <v>102</v>
      </c>
      <c r="I82" s="38">
        <v>599</v>
      </c>
      <c r="J82" s="38">
        <f t="shared" si="2"/>
        <v>61098</v>
      </c>
    </row>
    <row r="83" spans="1:10" hidden="1" x14ac:dyDescent="0.3">
      <c r="A83" s="58">
        <v>33614817</v>
      </c>
      <c r="B83" s="59" t="s">
        <v>106</v>
      </c>
      <c r="C83" s="57">
        <v>42693</v>
      </c>
      <c r="D83" s="38" t="s">
        <v>192</v>
      </c>
      <c r="E83" s="38" t="s">
        <v>226</v>
      </c>
      <c r="F83" s="58" t="s">
        <v>199</v>
      </c>
      <c r="G83" s="38" t="s">
        <v>50</v>
      </c>
      <c r="H83" s="58">
        <v>59</v>
      </c>
      <c r="I83" s="38">
        <v>230</v>
      </c>
      <c r="J83" s="38">
        <f t="shared" si="2"/>
        <v>13570</v>
      </c>
    </row>
    <row r="84" spans="1:10" hidden="1" x14ac:dyDescent="0.3">
      <c r="A84" s="58">
        <v>63544560</v>
      </c>
      <c r="B84" s="59" t="s">
        <v>144</v>
      </c>
      <c r="C84" s="57">
        <v>42820</v>
      </c>
      <c r="D84" s="38" t="s">
        <v>192</v>
      </c>
      <c r="E84" s="38" t="s">
        <v>226</v>
      </c>
      <c r="F84" s="58" t="s">
        <v>202</v>
      </c>
      <c r="G84" s="38" t="s">
        <v>51</v>
      </c>
      <c r="H84" s="58">
        <v>85</v>
      </c>
      <c r="I84" s="38">
        <v>230</v>
      </c>
      <c r="J84" s="38">
        <f t="shared" si="2"/>
        <v>19550</v>
      </c>
    </row>
    <row r="85" spans="1:10" hidden="1" x14ac:dyDescent="0.3">
      <c r="A85" s="58">
        <v>15424538</v>
      </c>
      <c r="B85" s="59" t="s">
        <v>75</v>
      </c>
      <c r="C85" s="57">
        <v>42604</v>
      </c>
      <c r="D85" s="38" t="s">
        <v>192</v>
      </c>
      <c r="E85" s="38" t="s">
        <v>201</v>
      </c>
      <c r="F85" s="58" t="s">
        <v>202</v>
      </c>
      <c r="G85" s="38" t="s">
        <v>50</v>
      </c>
      <c r="H85" s="58">
        <v>52</v>
      </c>
      <c r="I85" s="38">
        <v>280</v>
      </c>
      <c r="J85" s="38">
        <f t="shared" si="2"/>
        <v>14560</v>
      </c>
    </row>
    <row r="86" spans="1:10" x14ac:dyDescent="0.3">
      <c r="A86" s="58">
        <v>55233500</v>
      </c>
      <c r="B86" s="59" t="s">
        <v>135</v>
      </c>
      <c r="C86" s="57">
        <v>42569</v>
      </c>
      <c r="D86" s="38" t="s">
        <v>192</v>
      </c>
      <c r="E86" s="38" t="s">
        <v>201</v>
      </c>
      <c r="F86" s="58" t="s">
        <v>205</v>
      </c>
      <c r="G86" s="38" t="s">
        <v>51</v>
      </c>
      <c r="H86" s="58">
        <v>46</v>
      </c>
      <c r="I86" s="38">
        <v>280</v>
      </c>
      <c r="J86" s="38">
        <f t="shared" si="2"/>
        <v>12880</v>
      </c>
    </row>
    <row r="87" spans="1:10" x14ac:dyDescent="0.3">
      <c r="A87" s="58">
        <v>67272700</v>
      </c>
      <c r="B87" s="59" t="s">
        <v>146</v>
      </c>
      <c r="C87" s="57">
        <v>43018</v>
      </c>
      <c r="D87" s="38" t="s">
        <v>192</v>
      </c>
      <c r="E87" s="38" t="s">
        <v>203</v>
      </c>
      <c r="F87" s="58" t="s">
        <v>205</v>
      </c>
      <c r="G87" s="38" t="s">
        <v>50</v>
      </c>
      <c r="H87" s="58">
        <v>104</v>
      </c>
      <c r="I87" s="38">
        <v>90</v>
      </c>
      <c r="J87" s="38">
        <f t="shared" si="2"/>
        <v>9360</v>
      </c>
    </row>
    <row r="88" spans="1:10" hidden="1" x14ac:dyDescent="0.3">
      <c r="A88" s="58">
        <v>16022365</v>
      </c>
      <c r="B88" s="59" t="s">
        <v>76</v>
      </c>
      <c r="C88" s="57">
        <v>42675</v>
      </c>
      <c r="D88" s="38" t="s">
        <v>192</v>
      </c>
      <c r="E88" s="38" t="s">
        <v>203</v>
      </c>
      <c r="F88" s="58" t="s">
        <v>202</v>
      </c>
      <c r="G88" s="38" t="s">
        <v>51</v>
      </c>
      <c r="H88" s="58">
        <v>39</v>
      </c>
      <c r="I88" s="38">
        <v>90</v>
      </c>
      <c r="J88" s="38">
        <f t="shared" si="2"/>
        <v>3510</v>
      </c>
    </row>
    <row r="89" spans="1:10" x14ac:dyDescent="0.3">
      <c r="A89" s="58">
        <v>73062427</v>
      </c>
      <c r="B89" s="59" t="s">
        <v>155</v>
      </c>
      <c r="C89" s="57">
        <v>43050</v>
      </c>
      <c r="D89" s="38" t="s">
        <v>192</v>
      </c>
      <c r="E89" s="38" t="s">
        <v>215</v>
      </c>
      <c r="F89" s="58" t="s">
        <v>205</v>
      </c>
      <c r="G89" s="38" t="s">
        <v>50</v>
      </c>
      <c r="H89" s="58">
        <v>68</v>
      </c>
      <c r="I89" s="38">
        <v>392</v>
      </c>
      <c r="J89" s="38">
        <f t="shared" si="2"/>
        <v>26656</v>
      </c>
    </row>
    <row r="90" spans="1:10" x14ac:dyDescent="0.3">
      <c r="A90" s="58">
        <v>25701792</v>
      </c>
      <c r="B90" s="59" t="s">
        <v>94</v>
      </c>
      <c r="C90" s="57">
        <v>43240</v>
      </c>
      <c r="D90" s="38" t="s">
        <v>192</v>
      </c>
      <c r="E90" s="38" t="s">
        <v>215</v>
      </c>
      <c r="F90" s="58" t="s">
        <v>205</v>
      </c>
      <c r="G90" s="38" t="s">
        <v>51</v>
      </c>
      <c r="H90" s="58">
        <v>35</v>
      </c>
      <c r="I90" s="38">
        <v>392</v>
      </c>
      <c r="J90" s="38">
        <f t="shared" si="2"/>
        <v>13720</v>
      </c>
    </row>
    <row r="91" spans="1:10" hidden="1" x14ac:dyDescent="0.3">
      <c r="A91" s="58">
        <v>39663410</v>
      </c>
      <c r="B91" s="59" t="s">
        <v>117</v>
      </c>
      <c r="C91" s="57">
        <v>42636</v>
      </c>
      <c r="D91" s="38" t="s">
        <v>197</v>
      </c>
      <c r="E91" s="38" t="s">
        <v>233</v>
      </c>
      <c r="F91" s="58" t="s">
        <v>196</v>
      </c>
      <c r="G91" s="38" t="s">
        <v>51</v>
      </c>
      <c r="H91" s="58">
        <v>67</v>
      </c>
      <c r="I91" s="38">
        <v>43</v>
      </c>
      <c r="J91" s="38">
        <f t="shared" si="2"/>
        <v>2881</v>
      </c>
    </row>
    <row r="92" spans="1:10" x14ac:dyDescent="0.3">
      <c r="A92" s="58">
        <v>70174995</v>
      </c>
      <c r="B92" s="59" t="s">
        <v>126</v>
      </c>
      <c r="C92" s="57">
        <v>42586</v>
      </c>
      <c r="D92" s="38" t="s">
        <v>197</v>
      </c>
      <c r="E92" s="38" t="s">
        <v>233</v>
      </c>
      <c r="F92" s="58" t="s">
        <v>205</v>
      </c>
      <c r="G92" s="38" t="s">
        <v>50</v>
      </c>
      <c r="H92" s="58">
        <v>710</v>
      </c>
      <c r="I92" s="38">
        <v>43</v>
      </c>
      <c r="J92" s="38">
        <f t="shared" si="2"/>
        <v>30530</v>
      </c>
    </row>
    <row r="93" spans="1:10" hidden="1" x14ac:dyDescent="0.3">
      <c r="A93" s="58">
        <v>70991217</v>
      </c>
      <c r="B93" s="59" t="s">
        <v>152</v>
      </c>
      <c r="C93" s="57">
        <v>43048</v>
      </c>
      <c r="D93" s="38" t="s">
        <v>192</v>
      </c>
      <c r="E93" s="38" t="s">
        <v>221</v>
      </c>
      <c r="F93" s="58" t="s">
        <v>196</v>
      </c>
      <c r="G93" s="38" t="s">
        <v>51</v>
      </c>
      <c r="H93" s="58">
        <v>47</v>
      </c>
      <c r="I93" s="38">
        <v>65</v>
      </c>
      <c r="J93" s="38">
        <f t="shared" si="2"/>
        <v>3055</v>
      </c>
    </row>
    <row r="94" spans="1:10" hidden="1" x14ac:dyDescent="0.3">
      <c r="A94" s="58">
        <v>28791508</v>
      </c>
      <c r="B94" s="59" t="s">
        <v>100</v>
      </c>
      <c r="C94" s="57">
        <v>42702</v>
      </c>
      <c r="D94" s="38" t="s">
        <v>192</v>
      </c>
      <c r="E94" s="38" t="s">
        <v>221</v>
      </c>
      <c r="F94" s="58" t="s">
        <v>199</v>
      </c>
      <c r="G94" s="38" t="s">
        <v>50</v>
      </c>
      <c r="H94" s="58">
        <v>88</v>
      </c>
      <c r="I94" s="38">
        <v>65</v>
      </c>
      <c r="J94" s="38">
        <f t="shared" si="2"/>
        <v>5720</v>
      </c>
    </row>
    <row r="95" spans="1:10" hidden="1" x14ac:dyDescent="0.3">
      <c r="A95" s="58">
        <v>60841263</v>
      </c>
      <c r="B95" s="59" t="s">
        <v>140</v>
      </c>
      <c r="C95" s="57">
        <v>43407</v>
      </c>
      <c r="D95" s="38" t="s">
        <v>192</v>
      </c>
      <c r="E95" s="38" t="s">
        <v>239</v>
      </c>
      <c r="F95" s="58" t="s">
        <v>194</v>
      </c>
      <c r="G95" s="38" t="s">
        <v>50</v>
      </c>
      <c r="H95" s="58">
        <v>58</v>
      </c>
      <c r="I95" s="38">
        <v>85</v>
      </c>
      <c r="J95" s="38">
        <f t="shared" si="2"/>
        <v>4930</v>
      </c>
    </row>
    <row r="96" spans="1:10" hidden="1" x14ac:dyDescent="0.3">
      <c r="A96" s="58">
        <v>42252529</v>
      </c>
      <c r="B96" s="59" t="s">
        <v>126</v>
      </c>
      <c r="C96" s="57">
        <v>42447</v>
      </c>
      <c r="D96" s="38" t="s">
        <v>192</v>
      </c>
      <c r="E96" s="38" t="s">
        <v>239</v>
      </c>
      <c r="F96" s="58" t="s">
        <v>196</v>
      </c>
      <c r="G96" s="38" t="s">
        <v>51</v>
      </c>
      <c r="H96" s="58">
        <v>66</v>
      </c>
      <c r="I96" s="38">
        <v>85</v>
      </c>
      <c r="J96" s="38">
        <f t="shared" si="2"/>
        <v>5610</v>
      </c>
    </row>
    <row r="97" spans="1:10" hidden="1" x14ac:dyDescent="0.3">
      <c r="A97" s="58">
        <v>12492180</v>
      </c>
      <c r="B97" s="59" t="s">
        <v>71</v>
      </c>
      <c r="C97" s="57">
        <v>43202</v>
      </c>
      <c r="D97" s="38" t="s">
        <v>192</v>
      </c>
      <c r="E97" s="38" t="s">
        <v>193</v>
      </c>
      <c r="F97" s="58" t="s">
        <v>196</v>
      </c>
      <c r="G97" s="38" t="s">
        <v>50</v>
      </c>
      <c r="H97" s="58">
        <v>66</v>
      </c>
      <c r="I97" s="38">
        <v>30</v>
      </c>
      <c r="J97" s="38">
        <f t="shared" si="2"/>
        <v>1980</v>
      </c>
    </row>
    <row r="98" spans="1:10" hidden="1" x14ac:dyDescent="0.3">
      <c r="A98" s="58">
        <v>10172472</v>
      </c>
      <c r="B98" s="59" t="s">
        <v>65</v>
      </c>
      <c r="C98" s="57">
        <v>42407</v>
      </c>
      <c r="D98" s="38" t="s">
        <v>192</v>
      </c>
      <c r="E98" s="38" t="s">
        <v>193</v>
      </c>
      <c r="F98" s="58" t="s">
        <v>194</v>
      </c>
      <c r="G98" s="38" t="s">
        <v>51</v>
      </c>
      <c r="H98" s="58">
        <v>79</v>
      </c>
      <c r="I98" s="38">
        <v>30</v>
      </c>
      <c r="J98" s="38">
        <f t="shared" ref="J98:J100" si="3">I98*H98</f>
        <v>2370</v>
      </c>
    </row>
    <row r="99" spans="1:10" hidden="1" x14ac:dyDescent="0.3">
      <c r="A99" s="58">
        <v>40413542</v>
      </c>
      <c r="B99" s="59" t="s">
        <v>122</v>
      </c>
      <c r="C99" s="57">
        <v>42671</v>
      </c>
      <c r="D99" s="38" t="s">
        <v>192</v>
      </c>
      <c r="E99" s="38" t="s">
        <v>235</v>
      </c>
      <c r="F99" s="58" t="s">
        <v>202</v>
      </c>
      <c r="G99" s="38" t="s">
        <v>50</v>
      </c>
      <c r="H99" s="58">
        <v>43</v>
      </c>
      <c r="I99" s="38">
        <v>70</v>
      </c>
      <c r="J99" s="38">
        <f t="shared" si="3"/>
        <v>3010</v>
      </c>
    </row>
    <row r="100" spans="1:10" x14ac:dyDescent="0.3">
      <c r="A100" s="58">
        <v>84021151</v>
      </c>
      <c r="B100" s="59" t="s">
        <v>133</v>
      </c>
      <c r="C100" s="57">
        <v>42502</v>
      </c>
      <c r="D100" s="38" t="s">
        <v>192</v>
      </c>
      <c r="E100" s="38" t="s">
        <v>235</v>
      </c>
      <c r="F100" s="58" t="s">
        <v>205</v>
      </c>
      <c r="G100" s="38" t="s">
        <v>51</v>
      </c>
      <c r="H100" s="58">
        <v>49</v>
      </c>
      <c r="I100" s="38">
        <v>70</v>
      </c>
      <c r="J100" s="38">
        <f t="shared" si="3"/>
        <v>3430</v>
      </c>
    </row>
    <row r="101" spans="1:10" hidden="1" x14ac:dyDescent="0.3">
      <c r="B101" s="59"/>
    </row>
    <row r="102" spans="1:10" hidden="1" x14ac:dyDescent="0.3">
      <c r="B102" s="59"/>
    </row>
    <row r="103" spans="1:10" hidden="1" x14ac:dyDescent="0.3">
      <c r="B103" s="59"/>
    </row>
    <row r="104" spans="1:10" hidden="1" x14ac:dyDescent="0.3">
      <c r="B104" s="59"/>
    </row>
    <row r="105" spans="1:10" hidden="1" x14ac:dyDescent="0.3">
      <c r="B105" s="59"/>
    </row>
    <row r="106" spans="1:10" hidden="1" x14ac:dyDescent="0.3">
      <c r="B106" s="59"/>
    </row>
    <row r="107" spans="1:10" hidden="1" x14ac:dyDescent="0.3">
      <c r="B107" s="59"/>
    </row>
    <row r="108" spans="1:10" hidden="1" x14ac:dyDescent="0.3">
      <c r="B108" s="59"/>
    </row>
    <row r="109" spans="1:10" hidden="1" x14ac:dyDescent="0.3">
      <c r="B109" s="59"/>
    </row>
    <row r="110" spans="1:10" hidden="1" x14ac:dyDescent="0.3">
      <c r="B110" s="59"/>
    </row>
    <row r="111" spans="1:10" hidden="1" x14ac:dyDescent="0.3">
      <c r="B111" s="59"/>
    </row>
    <row r="112" spans="1:10" hidden="1" x14ac:dyDescent="0.3">
      <c r="B112" s="59"/>
    </row>
    <row r="113" spans="2:2" hidden="1" x14ac:dyDescent="0.3">
      <c r="B113" s="59"/>
    </row>
    <row r="114" spans="2:2" hidden="1" x14ac:dyDescent="0.3">
      <c r="B114" s="59"/>
    </row>
    <row r="115" spans="2:2" hidden="1" x14ac:dyDescent="0.3">
      <c r="B115" s="59"/>
    </row>
    <row r="116" spans="2:2" hidden="1" x14ac:dyDescent="0.3">
      <c r="B116" s="59"/>
    </row>
    <row r="117" spans="2:2" hidden="1" x14ac:dyDescent="0.3">
      <c r="B117" s="59"/>
    </row>
    <row r="118" spans="2:2" hidden="1" x14ac:dyDescent="0.3">
      <c r="B118" s="59"/>
    </row>
    <row r="119" spans="2:2" hidden="1" x14ac:dyDescent="0.3">
      <c r="B119" s="59"/>
    </row>
    <row r="120" spans="2:2" hidden="1" x14ac:dyDescent="0.3">
      <c r="B120" s="59"/>
    </row>
    <row r="121" spans="2:2" hidden="1" x14ac:dyDescent="0.3">
      <c r="B121" s="59"/>
    </row>
    <row r="122" spans="2:2" hidden="1" x14ac:dyDescent="0.3">
      <c r="B122" s="59"/>
    </row>
    <row r="123" spans="2:2" hidden="1" x14ac:dyDescent="0.3">
      <c r="B123" s="59"/>
    </row>
    <row r="124" spans="2:2" hidden="1" x14ac:dyDescent="0.3">
      <c r="B124" s="59"/>
    </row>
    <row r="125" spans="2:2" hidden="1" x14ac:dyDescent="0.3">
      <c r="B125" s="59"/>
    </row>
    <row r="126" spans="2:2" hidden="1" x14ac:dyDescent="0.3">
      <c r="B126" s="59"/>
    </row>
    <row r="127" spans="2:2" hidden="1" x14ac:dyDescent="0.3">
      <c r="B127" s="59"/>
    </row>
    <row r="128" spans="2:2" hidden="1" x14ac:dyDescent="0.3">
      <c r="B128" s="59"/>
    </row>
    <row r="129" spans="2:2" hidden="1" x14ac:dyDescent="0.3">
      <c r="B129" s="59"/>
    </row>
    <row r="130" spans="2:2" hidden="1" x14ac:dyDescent="0.3">
      <c r="B130" s="59"/>
    </row>
    <row r="131" spans="2:2" hidden="1" x14ac:dyDescent="0.3">
      <c r="B131" s="59"/>
    </row>
    <row r="132" spans="2:2" hidden="1" x14ac:dyDescent="0.3">
      <c r="B132" s="59"/>
    </row>
    <row r="133" spans="2:2" hidden="1" x14ac:dyDescent="0.3">
      <c r="B133" s="59"/>
    </row>
    <row r="134" spans="2:2" hidden="1" x14ac:dyDescent="0.3">
      <c r="B134" s="59"/>
    </row>
    <row r="135" spans="2:2" hidden="1" x14ac:dyDescent="0.3">
      <c r="B135" s="59"/>
    </row>
    <row r="136" spans="2:2" hidden="1" x14ac:dyDescent="0.3">
      <c r="B136" s="59"/>
    </row>
    <row r="137" spans="2:2" hidden="1" x14ac:dyDescent="0.3">
      <c r="B137" s="59"/>
    </row>
    <row r="138" spans="2:2" hidden="1" x14ac:dyDescent="0.3">
      <c r="B138" s="59"/>
    </row>
    <row r="139" spans="2:2" hidden="1" x14ac:dyDescent="0.3">
      <c r="B139" s="59"/>
    </row>
    <row r="140" spans="2:2" hidden="1" x14ac:dyDescent="0.3">
      <c r="B140" s="59"/>
    </row>
    <row r="141" spans="2:2" hidden="1" x14ac:dyDescent="0.3">
      <c r="B141" s="59"/>
    </row>
    <row r="142" spans="2:2" hidden="1" x14ac:dyDescent="0.3">
      <c r="B142" s="59"/>
    </row>
    <row r="143" spans="2:2" hidden="1" x14ac:dyDescent="0.3">
      <c r="B143" s="59"/>
    </row>
    <row r="144" spans="2:2" hidden="1" x14ac:dyDescent="0.3">
      <c r="B144" s="59"/>
    </row>
    <row r="145" spans="2:2" hidden="1" x14ac:dyDescent="0.3">
      <c r="B145" s="59"/>
    </row>
    <row r="146" spans="2:2" hidden="1" x14ac:dyDescent="0.3">
      <c r="B146" s="59"/>
    </row>
    <row r="147" spans="2:2" hidden="1" x14ac:dyDescent="0.3">
      <c r="B147" s="59"/>
    </row>
    <row r="148" spans="2:2" hidden="1" x14ac:dyDescent="0.3">
      <c r="B148" s="59"/>
    </row>
    <row r="149" spans="2:2" hidden="1" x14ac:dyDescent="0.3">
      <c r="B149" s="59"/>
    </row>
    <row r="150" spans="2:2" hidden="1" x14ac:dyDescent="0.3">
      <c r="B150" s="59"/>
    </row>
    <row r="151" spans="2:2" hidden="1" x14ac:dyDescent="0.3">
      <c r="B151" s="59"/>
    </row>
    <row r="152" spans="2:2" hidden="1" x14ac:dyDescent="0.3">
      <c r="B152" s="59"/>
    </row>
    <row r="153" spans="2:2" hidden="1" x14ac:dyDescent="0.3">
      <c r="B153" s="59"/>
    </row>
    <row r="154" spans="2:2" hidden="1" x14ac:dyDescent="0.3">
      <c r="B154" s="59"/>
    </row>
    <row r="155" spans="2:2" hidden="1" x14ac:dyDescent="0.3">
      <c r="B155" s="59"/>
    </row>
    <row r="156" spans="2:2" hidden="1" x14ac:dyDescent="0.3">
      <c r="B156" s="59"/>
    </row>
    <row r="157" spans="2:2" hidden="1" x14ac:dyDescent="0.3">
      <c r="B157" s="59"/>
    </row>
    <row r="158" spans="2:2" hidden="1" x14ac:dyDescent="0.3">
      <c r="B158" s="59"/>
    </row>
    <row r="159" spans="2:2" hidden="1" x14ac:dyDescent="0.3">
      <c r="B159" s="59"/>
    </row>
    <row r="160" spans="2:2" hidden="1" x14ac:dyDescent="0.3">
      <c r="B160" s="59"/>
    </row>
    <row r="161" spans="2:2" hidden="1" x14ac:dyDescent="0.3">
      <c r="B161" s="59"/>
    </row>
    <row r="162" spans="2:2" hidden="1" x14ac:dyDescent="0.3">
      <c r="B162" s="59"/>
    </row>
    <row r="163" spans="2:2" hidden="1" x14ac:dyDescent="0.3">
      <c r="B163" s="59"/>
    </row>
    <row r="164" spans="2:2" hidden="1" x14ac:dyDescent="0.3">
      <c r="B164" s="59"/>
    </row>
    <row r="165" spans="2:2" hidden="1" x14ac:dyDescent="0.3">
      <c r="B165" s="59"/>
    </row>
    <row r="166" spans="2:2" hidden="1" x14ac:dyDescent="0.3">
      <c r="B166" s="59"/>
    </row>
    <row r="167" spans="2:2" hidden="1" x14ac:dyDescent="0.3">
      <c r="B167" s="59"/>
    </row>
    <row r="168" spans="2:2" hidden="1" x14ac:dyDescent="0.3">
      <c r="B168" s="59"/>
    </row>
    <row r="169" spans="2:2" hidden="1" x14ac:dyDescent="0.3">
      <c r="B169" s="59"/>
    </row>
    <row r="170" spans="2:2" hidden="1" x14ac:dyDescent="0.3">
      <c r="B170" s="59"/>
    </row>
    <row r="171" spans="2:2" hidden="1" x14ac:dyDescent="0.3">
      <c r="B171" s="59"/>
    </row>
    <row r="172" spans="2:2" hidden="1" x14ac:dyDescent="0.3">
      <c r="B172" s="59"/>
    </row>
    <row r="173" spans="2:2" hidden="1" x14ac:dyDescent="0.3">
      <c r="B173" s="59"/>
    </row>
    <row r="174" spans="2:2" hidden="1" x14ac:dyDescent="0.3">
      <c r="B174" s="59"/>
    </row>
    <row r="175" spans="2:2" hidden="1" x14ac:dyDescent="0.3">
      <c r="B175" s="59"/>
    </row>
    <row r="176" spans="2:2" hidden="1" x14ac:dyDescent="0.3">
      <c r="B176" s="59"/>
    </row>
    <row r="177" spans="2:2" hidden="1" x14ac:dyDescent="0.3">
      <c r="B177" s="59"/>
    </row>
    <row r="178" spans="2:2" hidden="1" x14ac:dyDescent="0.3">
      <c r="B178" s="59"/>
    </row>
    <row r="179" spans="2:2" hidden="1" x14ac:dyDescent="0.3">
      <c r="B179" s="59"/>
    </row>
    <row r="180" spans="2:2" hidden="1" x14ac:dyDescent="0.3">
      <c r="B180" s="59"/>
    </row>
    <row r="181" spans="2:2" hidden="1" x14ac:dyDescent="0.3">
      <c r="B181" s="59"/>
    </row>
    <row r="182" spans="2:2" hidden="1" x14ac:dyDescent="0.3">
      <c r="B182" s="59"/>
    </row>
    <row r="183" spans="2:2" hidden="1" x14ac:dyDescent="0.3">
      <c r="B183" s="59"/>
    </row>
    <row r="184" spans="2:2" hidden="1" x14ac:dyDescent="0.3">
      <c r="B184" s="59"/>
    </row>
    <row r="185" spans="2:2" hidden="1" x14ac:dyDescent="0.3">
      <c r="B185" s="59"/>
    </row>
    <row r="186" spans="2:2" hidden="1" x14ac:dyDescent="0.3">
      <c r="B186" s="59"/>
    </row>
    <row r="187" spans="2:2" hidden="1" x14ac:dyDescent="0.3">
      <c r="B187" s="59"/>
    </row>
    <row r="188" spans="2:2" hidden="1" x14ac:dyDescent="0.3">
      <c r="B188" s="59"/>
    </row>
    <row r="189" spans="2:2" hidden="1" x14ac:dyDescent="0.3">
      <c r="B189" s="59"/>
    </row>
    <row r="190" spans="2:2" hidden="1" x14ac:dyDescent="0.3">
      <c r="B190" s="59"/>
    </row>
    <row r="191" spans="2:2" hidden="1" x14ac:dyDescent="0.3">
      <c r="B191" s="59"/>
    </row>
    <row r="192" spans="2:2" hidden="1" x14ac:dyDescent="0.3">
      <c r="B192" s="59"/>
    </row>
    <row r="193" spans="2:2" hidden="1" x14ac:dyDescent="0.3">
      <c r="B193" s="59"/>
    </row>
    <row r="194" spans="2:2" hidden="1" x14ac:dyDescent="0.3">
      <c r="B194" s="59"/>
    </row>
    <row r="195" spans="2:2" hidden="1" x14ac:dyDescent="0.3">
      <c r="B195" s="59"/>
    </row>
    <row r="196" spans="2:2" hidden="1" x14ac:dyDescent="0.3">
      <c r="B196" s="59"/>
    </row>
    <row r="197" spans="2:2" hidden="1" x14ac:dyDescent="0.3">
      <c r="B197" s="59"/>
    </row>
    <row r="198" spans="2:2" hidden="1" x14ac:dyDescent="0.3">
      <c r="B198" s="59"/>
    </row>
    <row r="199" spans="2:2" hidden="1" x14ac:dyDescent="0.3">
      <c r="B199" s="59"/>
    </row>
    <row r="200" spans="2:2" hidden="1" x14ac:dyDescent="0.3">
      <c r="B200" s="59"/>
    </row>
    <row r="201" spans="2:2" hidden="1" x14ac:dyDescent="0.3"/>
    <row r="202" spans="2:2" hidden="1" x14ac:dyDescent="0.3"/>
    <row r="203" spans="2:2" hidden="1" x14ac:dyDescent="0.3"/>
  </sheetData>
  <autoFilter ref="F1:F203" xr:uid="{00000000-0001-0000-0500-000000000000}">
    <filterColumn colId="0">
      <filters>
        <filter val="Store-C"/>
      </filters>
    </filterColumn>
  </autoFilter>
  <sortState xmlns:xlrd2="http://schemas.microsoft.com/office/spreadsheetml/2017/richdata2" ref="A2:J202">
    <sortCondition ref="E1:E20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29"/>
  <sheetViews>
    <sheetView showGridLines="0" zoomScale="120" zoomScaleNormal="120" workbookViewId="0">
      <selection activeCell="I25" sqref="I25"/>
    </sheetView>
  </sheetViews>
  <sheetFormatPr defaultColWidth="8.6640625" defaultRowHeight="13.8" x14ac:dyDescent="0.3"/>
  <cols>
    <col min="1" max="1" width="14.5546875" style="38" bestFit="1" customWidth="1"/>
    <col min="2" max="2" width="15.109375" style="38" bestFit="1" customWidth="1"/>
    <col min="3" max="3" width="10.109375" style="38" bestFit="1" customWidth="1"/>
    <col min="4" max="4" width="9.5546875" style="38" bestFit="1" customWidth="1"/>
    <col min="5" max="5" width="9.33203125" style="38" bestFit="1" customWidth="1"/>
    <col min="6" max="6" width="14.109375" style="38" bestFit="1" customWidth="1"/>
    <col min="7" max="7" width="8.5546875" style="38" customWidth="1"/>
    <col min="8" max="8" width="7.6640625" style="38" customWidth="1"/>
    <col min="9" max="9" width="9.44140625" style="38" customWidth="1"/>
    <col min="10" max="10" width="7.33203125" style="38" customWidth="1"/>
    <col min="11" max="16384" width="8.6640625" style="38"/>
  </cols>
  <sheetData>
    <row r="1" spans="1:10" x14ac:dyDescent="0.3">
      <c r="A1" s="61" t="s">
        <v>59</v>
      </c>
      <c r="B1" s="62" t="s">
        <v>61</v>
      </c>
      <c r="C1" s="63" t="s">
        <v>188</v>
      </c>
      <c r="D1" s="61" t="s">
        <v>4</v>
      </c>
      <c r="E1" s="61" t="s">
        <v>185</v>
      </c>
      <c r="F1" s="64" t="s">
        <v>276</v>
      </c>
      <c r="G1" s="64" t="s">
        <v>639</v>
      </c>
      <c r="H1" s="65" t="s">
        <v>188</v>
      </c>
      <c r="I1" s="65" t="s">
        <v>277</v>
      </c>
      <c r="J1" s="65" t="s">
        <v>278</v>
      </c>
    </row>
    <row r="2" spans="1:10" x14ac:dyDescent="0.3">
      <c r="A2" s="66" t="s">
        <v>65</v>
      </c>
      <c r="B2" s="67" t="s">
        <v>256</v>
      </c>
      <c r="C2" s="63">
        <v>42407</v>
      </c>
      <c r="D2" s="38" t="s">
        <v>315</v>
      </c>
      <c r="E2" s="38" t="s">
        <v>316</v>
      </c>
      <c r="F2" s="38" t="s">
        <v>660</v>
      </c>
      <c r="G2" s="38">
        <v>10003033</v>
      </c>
      <c r="H2" s="38">
        <v>7</v>
      </c>
      <c r="I2" s="38">
        <v>2</v>
      </c>
      <c r="J2" s="38">
        <v>2016</v>
      </c>
    </row>
    <row r="3" spans="1:10" x14ac:dyDescent="0.3">
      <c r="A3" s="66" t="s">
        <v>68</v>
      </c>
      <c r="B3" s="67" t="s">
        <v>257</v>
      </c>
      <c r="C3" s="63">
        <v>43013</v>
      </c>
      <c r="D3" s="38" t="s">
        <v>317</v>
      </c>
      <c r="E3" s="38" t="s">
        <v>318</v>
      </c>
      <c r="F3" s="38" t="s">
        <v>661</v>
      </c>
      <c r="G3" s="38">
        <v>10003950</v>
      </c>
      <c r="H3" s="38">
        <v>5</v>
      </c>
      <c r="I3" s="38">
        <v>10</v>
      </c>
      <c r="J3" s="38">
        <v>2017</v>
      </c>
    </row>
    <row r="4" spans="1:10" x14ac:dyDescent="0.3">
      <c r="A4" s="66" t="s">
        <v>71</v>
      </c>
      <c r="B4" s="67" t="s">
        <v>258</v>
      </c>
      <c r="C4" s="63">
        <v>43202</v>
      </c>
      <c r="D4" s="38" t="s">
        <v>319</v>
      </c>
      <c r="E4" s="38" t="s">
        <v>320</v>
      </c>
      <c r="F4" s="38" t="s">
        <v>662</v>
      </c>
      <c r="G4" s="38">
        <v>10004664</v>
      </c>
      <c r="H4" s="38">
        <v>12</v>
      </c>
      <c r="I4" s="38">
        <v>4</v>
      </c>
      <c r="J4" s="38">
        <v>2018</v>
      </c>
    </row>
    <row r="5" spans="1:10" x14ac:dyDescent="0.3">
      <c r="A5" s="66" t="s">
        <v>73</v>
      </c>
      <c r="B5" s="67" t="s">
        <v>259</v>
      </c>
      <c r="C5" s="63">
        <v>42623</v>
      </c>
      <c r="D5" s="38" t="s">
        <v>321</v>
      </c>
      <c r="E5" s="38" t="s">
        <v>322</v>
      </c>
      <c r="F5" s="38" t="s">
        <v>662</v>
      </c>
      <c r="G5" s="38">
        <v>10004583</v>
      </c>
      <c r="H5" s="38">
        <v>10</v>
      </c>
      <c r="I5" s="38">
        <v>9</v>
      </c>
      <c r="J5" s="38">
        <v>2016</v>
      </c>
    </row>
    <row r="6" spans="1:10" x14ac:dyDescent="0.3">
      <c r="A6" s="66" t="s">
        <v>65</v>
      </c>
      <c r="B6" s="67" t="s">
        <v>260</v>
      </c>
      <c r="C6" s="63">
        <v>42795</v>
      </c>
      <c r="D6" s="38" t="s">
        <v>315</v>
      </c>
      <c r="E6" s="38" t="s">
        <v>316</v>
      </c>
      <c r="F6" s="38" t="s">
        <v>663</v>
      </c>
      <c r="G6" s="38" t="s">
        <v>664</v>
      </c>
      <c r="H6" s="38">
        <v>1</v>
      </c>
      <c r="I6" s="38">
        <v>3</v>
      </c>
      <c r="J6" s="38">
        <v>2017</v>
      </c>
    </row>
    <row r="7" spans="1:10" x14ac:dyDescent="0.3">
      <c r="A7" s="66" t="s">
        <v>75</v>
      </c>
      <c r="B7" s="67" t="s">
        <v>261</v>
      </c>
      <c r="C7" s="63">
        <v>42604</v>
      </c>
      <c r="D7" s="38" t="s">
        <v>22</v>
      </c>
      <c r="E7" s="38" t="s">
        <v>323</v>
      </c>
      <c r="F7" s="38" t="s">
        <v>662</v>
      </c>
      <c r="G7" s="38">
        <v>10000030</v>
      </c>
      <c r="H7" s="38">
        <v>22</v>
      </c>
      <c r="I7" s="38">
        <v>8</v>
      </c>
      <c r="J7" s="38">
        <v>2016</v>
      </c>
    </row>
    <row r="8" spans="1:10" x14ac:dyDescent="0.3">
      <c r="A8" s="66" t="s">
        <v>76</v>
      </c>
      <c r="B8" s="67" t="s">
        <v>262</v>
      </c>
      <c r="C8" s="63">
        <v>42675</v>
      </c>
      <c r="D8" s="38" t="s">
        <v>324</v>
      </c>
      <c r="E8" s="38" t="s">
        <v>325</v>
      </c>
      <c r="F8" s="38" t="s">
        <v>661</v>
      </c>
      <c r="G8" s="38">
        <v>10004050</v>
      </c>
      <c r="H8" s="38">
        <v>1</v>
      </c>
      <c r="I8" s="38">
        <v>11</v>
      </c>
      <c r="J8" s="38">
        <v>2016</v>
      </c>
    </row>
    <row r="9" spans="1:10" x14ac:dyDescent="0.3">
      <c r="A9" s="66" t="s">
        <v>77</v>
      </c>
      <c r="B9" s="67" t="s">
        <v>263</v>
      </c>
      <c r="C9" s="63">
        <v>42726</v>
      </c>
      <c r="D9" s="38" t="s">
        <v>645</v>
      </c>
      <c r="E9" s="38" t="s">
        <v>646</v>
      </c>
      <c r="F9" s="38" t="s">
        <v>665</v>
      </c>
      <c r="G9" s="38">
        <v>10002958</v>
      </c>
      <c r="H9" s="38">
        <v>22</v>
      </c>
      <c r="I9" s="38">
        <v>12</v>
      </c>
      <c r="J9" s="38">
        <v>2016</v>
      </c>
    </row>
    <row r="10" spans="1:10" x14ac:dyDescent="0.3">
      <c r="A10" s="66" t="s">
        <v>79</v>
      </c>
      <c r="B10" s="67" t="s">
        <v>264</v>
      </c>
      <c r="C10" s="63">
        <v>42688</v>
      </c>
      <c r="D10" s="38" t="s">
        <v>647</v>
      </c>
      <c r="E10" s="38" t="s">
        <v>648</v>
      </c>
      <c r="F10" s="38" t="s">
        <v>666</v>
      </c>
      <c r="G10" s="38">
        <v>10003527</v>
      </c>
      <c r="H10" s="38">
        <v>14</v>
      </c>
      <c r="I10" s="38">
        <v>11</v>
      </c>
      <c r="J10" s="38">
        <v>2016</v>
      </c>
    </row>
    <row r="11" spans="1:10" x14ac:dyDescent="0.3">
      <c r="A11" s="66" t="s">
        <v>82</v>
      </c>
      <c r="B11" s="67" t="s">
        <v>265</v>
      </c>
      <c r="C11" s="63">
        <v>43265</v>
      </c>
      <c r="D11" s="38" t="s">
        <v>649</v>
      </c>
      <c r="E11" s="38" t="s">
        <v>650</v>
      </c>
      <c r="F11" s="38" t="s">
        <v>665</v>
      </c>
      <c r="G11" s="38">
        <v>10000198</v>
      </c>
      <c r="H11" s="38">
        <v>14</v>
      </c>
      <c r="I11" s="38">
        <v>6</v>
      </c>
      <c r="J11" s="38">
        <v>2018</v>
      </c>
    </row>
    <row r="12" spans="1:10" x14ac:dyDescent="0.3">
      <c r="A12" s="66" t="s">
        <v>83</v>
      </c>
      <c r="B12" s="67" t="s">
        <v>266</v>
      </c>
      <c r="C12" s="63">
        <v>42985</v>
      </c>
      <c r="D12" s="38" t="s">
        <v>294</v>
      </c>
      <c r="E12" s="38" t="s">
        <v>295</v>
      </c>
      <c r="F12" s="38" t="s">
        <v>667</v>
      </c>
      <c r="G12" s="38">
        <v>10002881</v>
      </c>
      <c r="H12" s="38">
        <v>7</v>
      </c>
      <c r="I12" s="38">
        <v>9</v>
      </c>
      <c r="J12" s="38">
        <v>2017</v>
      </c>
    </row>
    <row r="13" spans="1:10" x14ac:dyDescent="0.3">
      <c r="A13" s="66" t="s">
        <v>85</v>
      </c>
      <c r="B13" s="67" t="s">
        <v>267</v>
      </c>
      <c r="C13" s="63">
        <v>43112</v>
      </c>
      <c r="D13" s="38" t="s">
        <v>296</v>
      </c>
      <c r="E13" s="38" t="s">
        <v>297</v>
      </c>
      <c r="F13" s="38" t="s">
        <v>665</v>
      </c>
      <c r="G13" s="38">
        <v>10001889</v>
      </c>
      <c r="H13" s="38">
        <v>12</v>
      </c>
      <c r="I13" s="38">
        <v>1</v>
      </c>
      <c r="J13" s="38">
        <v>2018</v>
      </c>
    </row>
    <row r="14" spans="1:10" x14ac:dyDescent="0.3">
      <c r="A14" s="66" t="s">
        <v>86</v>
      </c>
      <c r="B14" s="67" t="s">
        <v>268</v>
      </c>
      <c r="C14" s="63">
        <v>42841</v>
      </c>
      <c r="D14" s="38" t="s">
        <v>298</v>
      </c>
      <c r="E14" s="38" t="s">
        <v>299</v>
      </c>
      <c r="F14" s="38" t="s">
        <v>668</v>
      </c>
      <c r="G14" s="38" t="s">
        <v>669</v>
      </c>
      <c r="H14" s="38">
        <v>16</v>
      </c>
      <c r="I14" s="38">
        <v>4</v>
      </c>
      <c r="J14" s="38">
        <v>2017</v>
      </c>
    </row>
    <row r="15" spans="1:10" x14ac:dyDescent="0.3">
      <c r="A15" s="66" t="s">
        <v>87</v>
      </c>
      <c r="B15" s="67" t="s">
        <v>269</v>
      </c>
      <c r="C15" s="63">
        <v>43103</v>
      </c>
      <c r="D15" s="38" t="s">
        <v>300</v>
      </c>
      <c r="E15" s="38" t="s">
        <v>301</v>
      </c>
      <c r="F15" s="38" t="s">
        <v>661</v>
      </c>
      <c r="G15" s="38">
        <v>10002033</v>
      </c>
      <c r="H15" s="38">
        <v>3</v>
      </c>
      <c r="I15" s="38">
        <v>1</v>
      </c>
      <c r="J15" s="38">
        <v>2018</v>
      </c>
    </row>
    <row r="16" spans="1:10" x14ac:dyDescent="0.3">
      <c r="A16" s="66" t="s">
        <v>88</v>
      </c>
      <c r="B16" s="67" t="s">
        <v>270</v>
      </c>
      <c r="C16" s="63">
        <v>42455</v>
      </c>
      <c r="D16" s="38" t="s">
        <v>302</v>
      </c>
      <c r="E16" s="38" t="s">
        <v>303</v>
      </c>
      <c r="F16" s="38" t="s">
        <v>670</v>
      </c>
      <c r="G16" s="38">
        <v>10003500</v>
      </c>
      <c r="H16" s="38">
        <v>26</v>
      </c>
      <c r="I16" s="38">
        <v>3</v>
      </c>
      <c r="J16" s="38">
        <v>2016</v>
      </c>
    </row>
    <row r="17" spans="1:10" x14ac:dyDescent="0.3">
      <c r="A17" s="66" t="s">
        <v>90</v>
      </c>
      <c r="B17" s="67" t="s">
        <v>271</v>
      </c>
      <c r="C17" s="63">
        <v>42647</v>
      </c>
      <c r="D17" s="38" t="s">
        <v>651</v>
      </c>
      <c r="E17" s="38" t="s">
        <v>652</v>
      </c>
      <c r="F17" s="38" t="s">
        <v>670</v>
      </c>
      <c r="G17" s="38">
        <v>10000423</v>
      </c>
      <c r="H17" s="38">
        <v>4</v>
      </c>
      <c r="I17" s="38">
        <v>10</v>
      </c>
      <c r="J17" s="38">
        <v>2016</v>
      </c>
    </row>
    <row r="18" spans="1:10" x14ac:dyDescent="0.3">
      <c r="A18" s="66" t="s">
        <v>91</v>
      </c>
      <c r="B18" s="67" t="s">
        <v>272</v>
      </c>
      <c r="C18" s="63">
        <v>43384</v>
      </c>
      <c r="D18" s="38" t="s">
        <v>653</v>
      </c>
      <c r="E18" s="38" t="s">
        <v>654</v>
      </c>
      <c r="F18" s="38" t="s">
        <v>660</v>
      </c>
      <c r="G18" s="38">
        <v>10004145</v>
      </c>
      <c r="H18" s="38">
        <v>11</v>
      </c>
      <c r="I18" s="38">
        <v>10</v>
      </c>
      <c r="J18" s="38">
        <v>2018</v>
      </c>
    </row>
    <row r="19" spans="1:10" x14ac:dyDescent="0.3">
      <c r="A19" s="66" t="s">
        <v>92</v>
      </c>
      <c r="B19" s="67" t="s">
        <v>273</v>
      </c>
      <c r="C19" s="63">
        <v>42676</v>
      </c>
      <c r="D19" s="38" t="s">
        <v>655</v>
      </c>
      <c r="E19" s="38" t="s">
        <v>656</v>
      </c>
      <c r="F19" s="38" t="s">
        <v>670</v>
      </c>
      <c r="G19" s="38">
        <v>10004512</v>
      </c>
      <c r="H19" s="38">
        <v>2</v>
      </c>
      <c r="I19" s="38">
        <v>11</v>
      </c>
      <c r="J19" s="38">
        <v>2016</v>
      </c>
    </row>
    <row r="20" spans="1:10" x14ac:dyDescent="0.3">
      <c r="A20" s="66" t="s">
        <v>93</v>
      </c>
      <c r="B20" s="67" t="s">
        <v>274</v>
      </c>
      <c r="C20" s="63">
        <v>42377</v>
      </c>
      <c r="D20" s="38" t="s">
        <v>22</v>
      </c>
      <c r="E20" s="38" t="s">
        <v>657</v>
      </c>
      <c r="F20" s="38" t="s">
        <v>671</v>
      </c>
      <c r="G20" s="38">
        <v>10000865</v>
      </c>
      <c r="H20" s="38">
        <v>8</v>
      </c>
      <c r="I20" s="38">
        <v>1</v>
      </c>
      <c r="J20" s="38">
        <v>2016</v>
      </c>
    </row>
    <row r="21" spans="1:10" x14ac:dyDescent="0.3">
      <c r="A21" s="66" t="s">
        <v>94</v>
      </c>
      <c r="B21" s="67" t="s">
        <v>275</v>
      </c>
      <c r="C21" s="63">
        <v>43240</v>
      </c>
      <c r="D21" s="38" t="s">
        <v>658</v>
      </c>
      <c r="E21" s="38" t="s">
        <v>659</v>
      </c>
      <c r="F21" s="38" t="s">
        <v>672</v>
      </c>
      <c r="G21" s="38" t="s">
        <v>673</v>
      </c>
      <c r="H21" s="38">
        <v>20</v>
      </c>
      <c r="I21" s="38">
        <v>5</v>
      </c>
      <c r="J21" s="38">
        <v>2018</v>
      </c>
    </row>
    <row r="22" spans="1:10" x14ac:dyDescent="0.3">
      <c r="A22" s="59"/>
      <c r="C22" s="57"/>
    </row>
    <row r="23" spans="1:10" x14ac:dyDescent="0.3">
      <c r="C23" s="57"/>
    </row>
    <row r="24" spans="1:10" x14ac:dyDescent="0.3">
      <c r="C24" s="57"/>
    </row>
    <row r="25" spans="1:10" x14ac:dyDescent="0.3">
      <c r="C25" s="57"/>
    </row>
    <row r="26" spans="1:10" x14ac:dyDescent="0.3">
      <c r="C26" s="57"/>
    </row>
    <row r="27" spans="1:10" x14ac:dyDescent="0.3">
      <c r="C27" s="57"/>
    </row>
    <row r="28" spans="1:10" x14ac:dyDescent="0.3">
      <c r="C28" s="57"/>
    </row>
    <row r="29" spans="1:10" x14ac:dyDescent="0.3">
      <c r="C29" s="5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6"/>
  <sheetViews>
    <sheetView showGridLines="0" workbookViewId="0">
      <selection activeCell="D2" sqref="D2:E7"/>
    </sheetView>
  </sheetViews>
  <sheetFormatPr defaultRowHeight="14.4" x14ac:dyDescent="0.3"/>
  <sheetData>
    <row r="1" spans="1:5" x14ac:dyDescent="0.3">
      <c r="A1" s="17" t="s">
        <v>0</v>
      </c>
      <c r="D1" s="18" t="s">
        <v>32</v>
      </c>
      <c r="E1" s="19" t="s">
        <v>0</v>
      </c>
    </row>
    <row r="2" spans="1:5" x14ac:dyDescent="0.3">
      <c r="A2" s="2" t="s">
        <v>21</v>
      </c>
      <c r="D2" s="7">
        <v>111</v>
      </c>
      <c r="E2" s="7" t="s">
        <v>186</v>
      </c>
    </row>
    <row r="3" spans="1:5" x14ac:dyDescent="0.3">
      <c r="A3" s="2" t="s">
        <v>33</v>
      </c>
      <c r="D3" s="7">
        <v>123</v>
      </c>
      <c r="E3" s="7" t="s">
        <v>21</v>
      </c>
    </row>
    <row r="4" spans="1:5" x14ac:dyDescent="0.3">
      <c r="A4" s="2" t="s">
        <v>23</v>
      </c>
      <c r="D4" s="7">
        <v>222</v>
      </c>
      <c r="E4" s="7" t="s">
        <v>186</v>
      </c>
    </row>
    <row r="5" spans="1:5" x14ac:dyDescent="0.3">
      <c r="A5" s="2" t="s">
        <v>34</v>
      </c>
      <c r="D5" s="7">
        <v>145</v>
      </c>
      <c r="E5" s="7" t="s">
        <v>24</v>
      </c>
    </row>
    <row r="6" spans="1:5" x14ac:dyDescent="0.3">
      <c r="A6" s="2" t="s">
        <v>22</v>
      </c>
      <c r="D6" s="7">
        <v>175</v>
      </c>
      <c r="E6" s="7" t="s">
        <v>21</v>
      </c>
    </row>
    <row r="7" spans="1:5" x14ac:dyDescent="0.3">
      <c r="A7" s="2" t="s">
        <v>35</v>
      </c>
      <c r="D7" s="7">
        <v>222</v>
      </c>
      <c r="E7" s="7" t="s">
        <v>186</v>
      </c>
    </row>
    <row r="8" spans="1:5" x14ac:dyDescent="0.3">
      <c r="A8" s="2" t="s">
        <v>7</v>
      </c>
    </row>
    <row r="9" spans="1:5" x14ac:dyDescent="0.3">
      <c r="A9" s="2" t="s">
        <v>23</v>
      </c>
    </row>
    <row r="10" spans="1:5" x14ac:dyDescent="0.3">
      <c r="A10" s="2" t="s">
        <v>34</v>
      </c>
    </row>
    <row r="11" spans="1:5" x14ac:dyDescent="0.3">
      <c r="A11" s="2" t="s">
        <v>22</v>
      </c>
    </row>
    <row r="12" spans="1:5" x14ac:dyDescent="0.3">
      <c r="A12" s="2" t="s">
        <v>35</v>
      </c>
    </row>
    <row r="13" spans="1:5" x14ac:dyDescent="0.3">
      <c r="A13" s="2" t="s">
        <v>23</v>
      </c>
    </row>
    <row r="14" spans="1:5" x14ac:dyDescent="0.3">
      <c r="A14" s="2" t="s">
        <v>34</v>
      </c>
    </row>
    <row r="15" spans="1:5" x14ac:dyDescent="0.3">
      <c r="A15" s="2" t="s">
        <v>22</v>
      </c>
    </row>
    <row r="16" spans="1:5" x14ac:dyDescent="0.3">
      <c r="A16" s="2" t="s">
        <v>35</v>
      </c>
    </row>
  </sheetData>
  <conditionalFormatting sqref="A2:A16">
    <cfRule type="duplicateValues" dxfId="4" priority="2"/>
  </conditionalFormatting>
  <conditionalFormatting sqref="D2:E7">
    <cfRule type="duplicateValues" dxfId="3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8"/>
  <sheetViews>
    <sheetView showGridLines="0" workbookViewId="0">
      <selection activeCell="D2" sqref="D2:E7"/>
    </sheetView>
  </sheetViews>
  <sheetFormatPr defaultRowHeight="14.4" x14ac:dyDescent="0.3"/>
  <sheetData>
    <row r="1" spans="1:5" x14ac:dyDescent="0.3">
      <c r="A1" s="17" t="s">
        <v>0</v>
      </c>
      <c r="D1" s="18" t="s">
        <v>32</v>
      </c>
      <c r="E1" s="19" t="s">
        <v>0</v>
      </c>
    </row>
    <row r="2" spans="1:5" x14ac:dyDescent="0.3">
      <c r="A2" s="2" t="s">
        <v>21</v>
      </c>
      <c r="D2" s="7">
        <v>111</v>
      </c>
      <c r="E2" s="7" t="s">
        <v>186</v>
      </c>
    </row>
    <row r="3" spans="1:5" x14ac:dyDescent="0.3">
      <c r="A3" s="2" t="s">
        <v>33</v>
      </c>
      <c r="D3" s="7">
        <v>123</v>
      </c>
      <c r="E3" s="7" t="s">
        <v>21</v>
      </c>
    </row>
    <row r="4" spans="1:5" x14ac:dyDescent="0.3">
      <c r="A4" s="2" t="s">
        <v>23</v>
      </c>
      <c r="D4" s="7">
        <v>222</v>
      </c>
      <c r="E4" s="7" t="s">
        <v>186</v>
      </c>
    </row>
    <row r="5" spans="1:5" x14ac:dyDescent="0.3">
      <c r="A5" s="2" t="s">
        <v>34</v>
      </c>
      <c r="D5" s="7">
        <v>145</v>
      </c>
      <c r="E5" s="7" t="s">
        <v>24</v>
      </c>
    </row>
    <row r="6" spans="1:5" x14ac:dyDescent="0.3">
      <c r="A6" s="2" t="s">
        <v>22</v>
      </c>
      <c r="D6" s="7">
        <v>175</v>
      </c>
      <c r="E6" s="7" t="s">
        <v>21</v>
      </c>
    </row>
    <row r="7" spans="1:5" x14ac:dyDescent="0.3">
      <c r="A7" s="2" t="s">
        <v>35</v>
      </c>
    </row>
    <row r="8" spans="1:5" x14ac:dyDescent="0.3">
      <c r="A8" s="2" t="s">
        <v>7</v>
      </c>
      <c r="D8" s="102"/>
      <c r="E8" s="10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HOME</vt:lpstr>
      <vt:lpstr>Data Formatting</vt:lpstr>
      <vt:lpstr>Shortcut Keys</vt:lpstr>
      <vt:lpstr>Hyperlink</vt:lpstr>
      <vt:lpstr>Freezing &amp; Splitting Panes</vt:lpstr>
      <vt:lpstr>Sorting and Filtering</vt:lpstr>
      <vt:lpstr>Text to Columns</vt:lpstr>
      <vt:lpstr>Highlight Duplicate Values</vt:lpstr>
      <vt:lpstr>Remove Duplicates</vt:lpstr>
      <vt:lpstr>Data Validation</vt:lpstr>
      <vt:lpstr>Group-Ungroup Sample</vt:lpstr>
      <vt:lpstr>Group-Ungroup</vt:lpstr>
      <vt:lpstr>Cell Reference</vt:lpstr>
      <vt:lpstr>Text Functions</vt:lpstr>
      <vt:lpstr>Date Functions</vt:lpstr>
      <vt:lpstr>Maths &amp; Stats Functions</vt:lpstr>
      <vt:lpstr>SUBTOTAL</vt:lpstr>
      <vt:lpstr>SUMPRODUCT</vt:lpstr>
      <vt:lpstr>Lookup Data</vt:lpstr>
      <vt:lpstr>VLOOKUP</vt:lpstr>
      <vt:lpstr>HLOOKUP</vt:lpstr>
      <vt:lpstr>INDEX-MATCH</vt:lpstr>
      <vt:lpstr>Logical Functions</vt:lpstr>
      <vt:lpstr>OFFSET</vt:lpstr>
      <vt:lpstr>Conditional Formatting</vt:lpstr>
      <vt:lpstr>Charts-1</vt:lpstr>
      <vt:lpstr>Charts 2</vt:lpstr>
      <vt:lpstr>Charts 3</vt:lpstr>
      <vt:lpstr>Charts 4</vt:lpstr>
      <vt:lpstr>PivotData</vt:lpstr>
      <vt:lpstr>Sheet1</vt:lpstr>
      <vt:lpstr>Slicer</vt:lpstr>
      <vt:lpstr>Data 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2022-02-17T06:11:04Z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70bde5d7-622f-4e17-aa3f-0deca4c5f449</vt:lpwstr>
  </property>
</Properties>
</file>