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11ACA30-208D-4B37-A858-4934034A6EDA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V_LOOKUP" sheetId="2" r:id="rId1"/>
    <sheet name="V_LOOKUP 2" sheetId="3" r:id="rId2"/>
    <sheet name="V_LOOKUP 3" sheetId="4" r:id="rId3"/>
    <sheet name="V_LOOKUP 4" sheetId="5" r:id="rId4"/>
    <sheet name="V_LOOKUP 5" sheetId="6" r:id="rId5"/>
    <sheet name="V_LOOKUP 6" sheetId="7" r:id="rId6"/>
    <sheet name="MISSING_GST_NO" sheetId="8" r:id="rId7"/>
    <sheet name="V_LOOKUP 7" sheetId="9" r:id="rId8"/>
  </sheets>
  <definedNames>
    <definedName name="_xlnm._FilterDatabase" localSheetId="5" hidden="1">'V_LOOKUP 6'!$A$1:$C$7</definedName>
    <definedName name="_xlnm._FilterDatabase" localSheetId="7" hidden="1">'V_LOOKUP 7'!$A$1:$C$7</definedName>
    <definedName name="CODE_LIST">'V_LOOKUP 2'!$G$12:$H$16</definedName>
    <definedName name="TABLE1">'V_LOOKUP 4'!$A$1:$B$6</definedName>
    <definedName name="TABLE2">'V_LOOKUP 4'!$A$9:$C$14</definedName>
    <definedName name="TABLE3">'V_LOOKUP 5'!$A$1:$C$10</definedName>
    <definedName name="VLOOKUP_LIST">V_LOOKUP!$A:$E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2" i="6"/>
  <c r="G3" i="6"/>
  <c r="G4" i="6"/>
  <c r="G5" i="6"/>
  <c r="G6" i="6"/>
  <c r="G7" i="6"/>
  <c r="G8" i="6"/>
  <c r="G9" i="6"/>
  <c r="G10" i="6"/>
  <c r="G2" i="6"/>
  <c r="K3" i="6"/>
  <c r="K4" i="6"/>
  <c r="K5" i="6"/>
  <c r="K6" i="6"/>
  <c r="K7" i="6"/>
  <c r="K8" i="6"/>
  <c r="K9" i="6"/>
  <c r="K10" i="6"/>
  <c r="K2" i="6"/>
  <c r="F3" i="6"/>
  <c r="F4" i="6"/>
  <c r="F5" i="6"/>
  <c r="F6" i="6"/>
  <c r="F7" i="6"/>
  <c r="F8" i="6"/>
  <c r="F9" i="6"/>
  <c r="F10" i="6"/>
  <c r="F2" i="6"/>
  <c r="J3" i="6"/>
  <c r="J4" i="6"/>
  <c r="J5" i="6"/>
  <c r="J6" i="6"/>
  <c r="J7" i="6"/>
  <c r="J8" i="6"/>
  <c r="J9" i="6"/>
  <c r="J10" i="6"/>
  <c r="J2" i="6"/>
  <c r="E3" i="6"/>
  <c r="E4" i="6"/>
  <c r="E5" i="6"/>
  <c r="E6" i="6"/>
  <c r="E7" i="6"/>
  <c r="E8" i="6"/>
  <c r="E9" i="6"/>
  <c r="E10" i="6"/>
  <c r="E2" i="6"/>
  <c r="G3" i="5"/>
  <c r="G2" i="5"/>
  <c r="D12" i="4"/>
  <c r="D13" i="4"/>
  <c r="D11" i="4"/>
  <c r="I2" i="4"/>
  <c r="C14" i="3"/>
  <c r="C15" i="3"/>
  <c r="C16" i="3"/>
  <c r="C17" i="3"/>
  <c r="C18" i="3"/>
  <c r="C19" i="3"/>
  <c r="C20" i="3"/>
  <c r="C21" i="3"/>
  <c r="C22" i="3"/>
  <c r="C13" i="3"/>
  <c r="I10" i="2"/>
  <c r="I11" i="2"/>
  <c r="I12" i="2"/>
  <c r="I9" i="2"/>
  <c r="L3" i="2"/>
  <c r="L4" i="2"/>
  <c r="L5" i="2"/>
  <c r="L2" i="2"/>
  <c r="I5" i="2"/>
  <c r="I4" i="2"/>
  <c r="I3" i="2"/>
  <c r="I2" i="2"/>
  <c r="F1" i="9"/>
  <c r="F2" i="9"/>
  <c r="D13" i="6"/>
  <c r="D14" i="6"/>
  <c r="D15" i="6"/>
  <c r="D16" i="6"/>
  <c r="D17" i="6"/>
  <c r="D2" i="4"/>
  <c r="E2" i="4" s="1"/>
  <c r="M2" i="4"/>
  <c r="D3" i="4"/>
  <c r="E3" i="4"/>
  <c r="F3" i="4" s="1"/>
  <c r="I3" i="4"/>
  <c r="D4" i="4"/>
  <c r="E4" i="4" s="1"/>
  <c r="F4" i="4" s="1"/>
  <c r="D14" i="4" s="1"/>
  <c r="I4" i="4"/>
  <c r="D5" i="4"/>
  <c r="E5" i="4" s="1"/>
  <c r="F5" i="4" s="1"/>
  <c r="I5" i="4"/>
  <c r="D6" i="4"/>
  <c r="E6" i="4" s="1"/>
  <c r="F6" i="4" s="1"/>
  <c r="L9" i="6" l="1"/>
  <c r="M3" i="6"/>
  <c r="L2" i="6"/>
  <c r="M2" i="6"/>
  <c r="F2" i="4"/>
  <c r="M4" i="4"/>
  <c r="M3" i="4"/>
  <c r="L3" i="6" l="1"/>
  <c r="M9" i="6"/>
  <c r="M5" i="4"/>
  <c r="L5" i="6"/>
  <c r="M5" i="6"/>
  <c r="L7" i="6"/>
  <c r="M7" i="6"/>
  <c r="L6" i="6"/>
  <c r="M6" i="6"/>
  <c r="L10" i="6"/>
  <c r="M10" i="6"/>
  <c r="L8" i="6"/>
  <c r="M8" i="6"/>
  <c r="L4" i="6"/>
  <c r="M4" i="6"/>
</calcChain>
</file>

<file path=xl/sharedStrings.xml><?xml version="1.0" encoding="utf-8"?>
<sst xmlns="http://schemas.openxmlformats.org/spreadsheetml/2006/main" count="238" uniqueCount="109">
  <si>
    <t>Existing</t>
  </si>
  <si>
    <t>North County</t>
  </si>
  <si>
    <t>Checking</t>
  </si>
  <si>
    <t>Central</t>
  </si>
  <si>
    <t>New</t>
  </si>
  <si>
    <t>Savings</t>
  </si>
  <si>
    <t>Westside</t>
  </si>
  <si>
    <t>Customer</t>
  </si>
  <si>
    <t>Branch</t>
  </si>
  <si>
    <t>CD</t>
  </si>
  <si>
    <t>AcctType</t>
  </si>
  <si>
    <t xml:space="preserve">C.Amount </t>
  </si>
  <si>
    <t>Account No</t>
  </si>
  <si>
    <t>IRA</t>
  </si>
  <si>
    <t>MAHARASHTRA</t>
  </si>
  <si>
    <t>GUJARAT</t>
  </si>
  <si>
    <t>GOA</t>
  </si>
  <si>
    <t>PUNJAB</t>
  </si>
  <si>
    <t>CODE</t>
  </si>
  <si>
    <t>STATE</t>
  </si>
  <si>
    <t>SR NO</t>
  </si>
  <si>
    <t>H</t>
  </si>
  <si>
    <t>G</t>
  </si>
  <si>
    <t>F</t>
  </si>
  <si>
    <t>A+</t>
  </si>
  <si>
    <t>E</t>
  </si>
  <si>
    <t>A</t>
  </si>
  <si>
    <t>D</t>
  </si>
  <si>
    <t>B</t>
  </si>
  <si>
    <t>C</t>
  </si>
  <si>
    <t>FAIL</t>
  </si>
  <si>
    <t>GRADE</t>
  </si>
  <si>
    <t>MARKS</t>
  </si>
  <si>
    <t>GRADE WITH H LOOKUP</t>
  </si>
  <si>
    <t>NAME OF STUDENT</t>
  </si>
  <si>
    <t>9BMAFG37</t>
  </si>
  <si>
    <t>ST3320422AS</t>
  </si>
  <si>
    <t>W.STATUS</t>
  </si>
  <si>
    <t>9BMAFG36</t>
  </si>
  <si>
    <t>ST3320421AS</t>
  </si>
  <si>
    <t>W.DATE</t>
  </si>
  <si>
    <t>9BMAFG35</t>
  </si>
  <si>
    <t>ST3320420AS</t>
  </si>
  <si>
    <t>SOLD ON</t>
  </si>
  <si>
    <t>9BMAFG34</t>
  </si>
  <si>
    <t>ST3320419AS</t>
  </si>
  <si>
    <t>HARDDISK MFG DATE</t>
  </si>
  <si>
    <t>9BMAFG33</t>
  </si>
  <si>
    <t>ST3320418AS</t>
  </si>
  <si>
    <t>ENTER PART NO/SRNO</t>
  </si>
  <si>
    <t>SERIAL NO</t>
  </si>
  <si>
    <t>PARTNO</t>
  </si>
  <si>
    <t>JIVANSATHI</t>
  </si>
  <si>
    <t>ANIL</t>
  </si>
  <si>
    <t>R-100005</t>
  </si>
  <si>
    <t>CHILD POLICY</t>
  </si>
  <si>
    <t>VIKAS</t>
  </si>
  <si>
    <t>R-100004</t>
  </si>
  <si>
    <t>JIVAN VIMA</t>
  </si>
  <si>
    <t>AJAY</t>
  </si>
  <si>
    <t>R-100003</t>
  </si>
  <si>
    <t>JIVAN ANAND</t>
  </si>
  <si>
    <t>VINOD</t>
  </si>
  <si>
    <t>R-100002</t>
  </si>
  <si>
    <t>JIVAN SARAL</t>
  </si>
  <si>
    <t>RAJESH</t>
  </si>
  <si>
    <t>R-100001</t>
  </si>
  <si>
    <t>POLICY DETAILS</t>
  </si>
  <si>
    <t>NAME</t>
  </si>
  <si>
    <t>R.NO</t>
  </si>
  <si>
    <t>ENTER POLICY NO</t>
  </si>
  <si>
    <t>POLICY NO</t>
  </si>
  <si>
    <t>Incomplete</t>
  </si>
  <si>
    <t>Loading</t>
  </si>
  <si>
    <t>Completed</t>
  </si>
  <si>
    <t>Catering</t>
  </si>
  <si>
    <t>Boarding</t>
  </si>
  <si>
    <t>Screen</t>
  </si>
  <si>
    <t>BRS</t>
  </si>
  <si>
    <t>Load Sheet</t>
  </si>
  <si>
    <t>Cleaning</t>
  </si>
  <si>
    <t>Off Loading</t>
  </si>
  <si>
    <t>STATUS</t>
  </si>
  <si>
    <t>WORK</t>
  </si>
  <si>
    <t>27ADFDF98451Z5</t>
  </si>
  <si>
    <t>Indian Oil</t>
  </si>
  <si>
    <t>Nokia</t>
  </si>
  <si>
    <t>27ADFDF49451Z8</t>
  </si>
  <si>
    <t>Philips</t>
  </si>
  <si>
    <t>27ADFDF45451Z7</t>
  </si>
  <si>
    <t>Godrej</t>
  </si>
  <si>
    <t>Sanghani Pvt.Ltd</t>
  </si>
  <si>
    <t>27ADFDF45451Z5</t>
  </si>
  <si>
    <t>Reliance</t>
  </si>
  <si>
    <t>GSTIN NO</t>
  </si>
  <si>
    <t>COMPANY</t>
  </si>
  <si>
    <t>27ADFDF45451Z9</t>
  </si>
  <si>
    <t>27ADFDF85851Z6</t>
  </si>
  <si>
    <t>Processor</t>
  </si>
  <si>
    <t>Ram</t>
  </si>
  <si>
    <t>Motherboard</t>
  </si>
  <si>
    <t>Harddisk</t>
  </si>
  <si>
    <t>Mouse</t>
  </si>
  <si>
    <t>Lowest Cost</t>
  </si>
  <si>
    <t>Keyboard</t>
  </si>
  <si>
    <t>Highest Cost</t>
  </si>
  <si>
    <t>COST</t>
  </si>
  <si>
    <t>PRODUCT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</si>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</sst>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14009]dd\-mm\-yyyy;@"/>
    <numFmt numFmtId="167" formatCode="[$-F800]dddd\,\ mmmm\ dd\,\ yyyy"/>
  </numFmts>
  <fonts count="7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Impact"/>
      <family val="2"/>
    </font>
    <font>
      <sz val="11"/>
      <color theme="1"/>
      <name val="Impac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theme="1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1" fillId="0" borderId="1" xfId="1" applyFont="1" applyBorder="1"/>
    <xf numFmtId="165" fontId="0" fillId="0" borderId="1" xfId="2" applyNumberFormat="1" applyFont="1" applyBorder="1"/>
    <xf numFmtId="1" fontId="1" fillId="0" borderId="1" xfId="1" applyNumberFormat="1" applyFont="1" applyBorder="1" applyAlignment="1">
      <alignment horizontal="center"/>
    </xf>
    <xf numFmtId="0" fontId="1" fillId="0" borderId="1" xfId="1" applyBorder="1"/>
    <xf numFmtId="0" fontId="3" fillId="0" borderId="1" xfId="1" applyFont="1" applyFill="1" applyBorder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165" fontId="3" fillId="0" borderId="1" xfId="2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>
      <alignment horizontal="center" vertical="center"/>
    </xf>
    <xf numFmtId="0" fontId="6" fillId="3" borderId="1" xfId="1" applyFont="1" applyFill="1" applyBorder="1"/>
    <xf numFmtId="0" fontId="1" fillId="0" borderId="2" xfId="1" applyBorder="1"/>
    <xf numFmtId="0" fontId="6" fillId="3" borderId="3" xfId="1" applyFont="1" applyFill="1" applyBorder="1"/>
    <xf numFmtId="15" fontId="1" fillId="0" borderId="1" xfId="1" applyNumberFormat="1" applyBorder="1"/>
    <xf numFmtId="15" fontId="1" fillId="0" borderId="0" xfId="1" applyNumberFormat="1"/>
    <xf numFmtId="15" fontId="6" fillId="0" borderId="1" xfId="1" applyNumberFormat="1" applyFont="1" applyBorder="1" applyAlignment="1">
      <alignment horizontal="center"/>
    </xf>
    <xf numFmtId="0" fontId="6" fillId="0" borderId="1" xfId="1" applyFont="1" applyBorder="1"/>
    <xf numFmtId="0" fontId="6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0" xfId="1" applyFont="1"/>
    <xf numFmtId="0" fontId="6" fillId="0" borderId="0" xfId="1" applyFont="1" applyFill="1" applyBorder="1"/>
    <xf numFmtId="14" fontId="1" fillId="0" borderId="0" xfId="1" applyNumberFormat="1"/>
    <xf numFmtId="166" fontId="1" fillId="0" borderId="1" xfId="1" applyNumberFormat="1" applyBorder="1"/>
    <xf numFmtId="167" fontId="1" fillId="0" borderId="0" xfId="1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L18"/>
  <sheetViews>
    <sheetView zoomScale="130" zoomScaleNormal="130" workbookViewId="0">
      <selection activeCell="E8" sqref="E8"/>
    </sheetView>
  </sheetViews>
  <sheetFormatPr defaultRowHeight="15" x14ac:dyDescent="0.25"/>
  <cols>
    <col min="1" max="1" width="10" style="1" bestFit="1" customWidth="1"/>
    <col min="2" max="3" width="9.375" style="1" bestFit="1" customWidth="1"/>
    <col min="4" max="4" width="11.375" style="1" customWidth="1"/>
    <col min="5" max="5" width="8.5" style="1" bestFit="1" customWidth="1"/>
    <col min="6" max="7" width="9" style="1"/>
    <col min="8" max="8" width="11.75" style="1" customWidth="1"/>
    <col min="9" max="9" width="10.75" style="1" customWidth="1"/>
    <col min="10" max="10" width="9" style="1"/>
    <col min="11" max="11" width="10.125" style="1" bestFit="1" customWidth="1"/>
    <col min="12" max="12" width="11.25" style="1" bestFit="1" customWidth="1"/>
    <col min="13" max="16384" width="9" style="1"/>
  </cols>
  <sheetData>
    <row r="1" spans="1:12" ht="18.75" customHeight="1" x14ac:dyDescent="0.25">
      <c r="A1" s="10" t="s">
        <v>12</v>
      </c>
      <c r="B1" s="11" t="s">
        <v>11</v>
      </c>
      <c r="C1" s="10" t="s">
        <v>10</v>
      </c>
      <c r="D1" s="10" t="s">
        <v>8</v>
      </c>
      <c r="E1" s="10" t="s">
        <v>7</v>
      </c>
      <c r="H1" s="6" t="s">
        <v>12</v>
      </c>
      <c r="I1" s="5">
        <v>5600007</v>
      </c>
      <c r="K1" s="6" t="s">
        <v>12</v>
      </c>
      <c r="L1" s="5">
        <v>5600007</v>
      </c>
    </row>
    <row r="2" spans="1:12" ht="15.75" x14ac:dyDescent="0.25">
      <c r="A2" s="4">
        <v>5600001</v>
      </c>
      <c r="B2" s="3">
        <v>5000</v>
      </c>
      <c r="C2" s="2" t="s">
        <v>13</v>
      </c>
      <c r="D2" s="2" t="s">
        <v>3</v>
      </c>
      <c r="E2" s="2" t="s">
        <v>0</v>
      </c>
      <c r="H2" s="9" t="s">
        <v>11</v>
      </c>
      <c r="I2" s="5">
        <f>VLOOKUP(I1,A:E,2,0)</f>
        <v>15276</v>
      </c>
      <c r="K2" s="9" t="s">
        <v>11</v>
      </c>
      <c r="L2" s="5">
        <f>VLOOKUP($L$1,VLOOKUP_LIST,ROW(),0)</f>
        <v>15276</v>
      </c>
    </row>
    <row r="3" spans="1:12" ht="15.75" x14ac:dyDescent="0.25">
      <c r="A3" s="4">
        <v>5600002</v>
      </c>
      <c r="B3" s="3">
        <v>14571</v>
      </c>
      <c r="C3" s="2" t="s">
        <v>9</v>
      </c>
      <c r="D3" s="2" t="s">
        <v>3</v>
      </c>
      <c r="E3" s="2" t="s">
        <v>4</v>
      </c>
      <c r="H3" s="6" t="s">
        <v>10</v>
      </c>
      <c r="I3" s="5" t="str">
        <f>VLOOKUP(I1,A:E,3,0)</f>
        <v>Savings</v>
      </c>
      <c r="K3" s="6" t="s">
        <v>10</v>
      </c>
      <c r="L3" s="5" t="str">
        <f>VLOOKUP($L$1,VLOOKUP_LIST,ROW(),0)</f>
        <v>Savings</v>
      </c>
    </row>
    <row r="4" spans="1:12" ht="15.75" x14ac:dyDescent="0.25">
      <c r="A4" s="4">
        <v>5600003</v>
      </c>
      <c r="B4" s="3">
        <v>500</v>
      </c>
      <c r="C4" s="2" t="s">
        <v>2</v>
      </c>
      <c r="D4" s="2" t="s">
        <v>3</v>
      </c>
      <c r="E4" s="2" t="s">
        <v>0</v>
      </c>
      <c r="H4" s="6" t="s">
        <v>8</v>
      </c>
      <c r="I4" s="5" t="str">
        <f>VLOOKUP(I1,A:E,4,0)</f>
        <v>North County</v>
      </c>
      <c r="K4" s="6" t="s">
        <v>8</v>
      </c>
      <c r="L4" s="5" t="str">
        <f>VLOOKUP($L$1,VLOOKUP_LIST,ROW(),0)</f>
        <v>North County</v>
      </c>
    </row>
    <row r="5" spans="1:12" ht="15.75" x14ac:dyDescent="0.25">
      <c r="A5" s="4">
        <v>5600004</v>
      </c>
      <c r="B5" s="3">
        <v>15000</v>
      </c>
      <c r="C5" s="2" t="s">
        <v>9</v>
      </c>
      <c r="D5" s="2" t="s">
        <v>3</v>
      </c>
      <c r="E5" s="2" t="s">
        <v>0</v>
      </c>
      <c r="H5" s="6" t="s">
        <v>7</v>
      </c>
      <c r="I5" s="5" t="str">
        <f>VLOOKUP(I1,A:E,5,0)</f>
        <v>Existing</v>
      </c>
      <c r="K5" s="6" t="s">
        <v>7</v>
      </c>
      <c r="L5" s="5" t="str">
        <f>VLOOKUP($L$1,VLOOKUP_LIST,ROW(),0)</f>
        <v>Existing</v>
      </c>
    </row>
    <row r="6" spans="1:12" ht="15.75" x14ac:dyDescent="0.25">
      <c r="A6" s="4">
        <v>5600005</v>
      </c>
      <c r="B6" s="3">
        <v>4623</v>
      </c>
      <c r="C6" s="2" t="s">
        <v>5</v>
      </c>
      <c r="D6" s="2" t="s">
        <v>1</v>
      </c>
      <c r="E6" s="2" t="s">
        <v>0</v>
      </c>
    </row>
    <row r="7" spans="1:12" ht="15.75" x14ac:dyDescent="0.25">
      <c r="A7" s="4">
        <v>5600006</v>
      </c>
      <c r="B7" s="3">
        <v>8721</v>
      </c>
      <c r="C7" s="2" t="s">
        <v>5</v>
      </c>
      <c r="D7" s="2" t="s">
        <v>6</v>
      </c>
      <c r="E7" s="2" t="s">
        <v>4</v>
      </c>
    </row>
    <row r="8" spans="1:12" ht="15.75" x14ac:dyDescent="0.25">
      <c r="A8" s="4">
        <v>5600007</v>
      </c>
      <c r="B8" s="3">
        <v>15276</v>
      </c>
      <c r="C8" s="2" t="s">
        <v>5</v>
      </c>
      <c r="D8" s="2" t="s">
        <v>1</v>
      </c>
      <c r="E8" s="2" t="s">
        <v>0</v>
      </c>
      <c r="H8" s="6" t="s">
        <v>12</v>
      </c>
      <c r="I8" s="5">
        <v>5600001</v>
      </c>
    </row>
    <row r="9" spans="1:12" ht="15.75" x14ac:dyDescent="0.25">
      <c r="A9" s="4">
        <v>5600008</v>
      </c>
      <c r="B9" s="3">
        <v>5000</v>
      </c>
      <c r="C9" s="2" t="s">
        <v>5</v>
      </c>
      <c r="D9" s="2" t="s">
        <v>6</v>
      </c>
      <c r="E9" s="2" t="s">
        <v>0</v>
      </c>
      <c r="H9" s="9" t="s">
        <v>11</v>
      </c>
      <c r="I9" s="5">
        <f>VLOOKUP($I$8,VLOOKUP_LIST,ROW()-7,0)</f>
        <v>5000</v>
      </c>
      <c r="J9" s="8"/>
      <c r="K9" s="7"/>
    </row>
    <row r="10" spans="1:12" ht="15.75" x14ac:dyDescent="0.25">
      <c r="A10" s="4">
        <v>5600009</v>
      </c>
      <c r="B10" s="3">
        <v>15759</v>
      </c>
      <c r="C10" s="2" t="s">
        <v>9</v>
      </c>
      <c r="D10" s="2" t="s">
        <v>6</v>
      </c>
      <c r="E10" s="2" t="s">
        <v>0</v>
      </c>
      <c r="H10" s="6" t="s">
        <v>10</v>
      </c>
      <c r="I10" s="5" t="str">
        <f>VLOOKUP($I$8,VLOOKUP_LIST,ROW()-7,0)</f>
        <v>IRA</v>
      </c>
    </row>
    <row r="11" spans="1:12" ht="15.75" x14ac:dyDescent="0.25">
      <c r="A11" s="4">
        <v>5600010</v>
      </c>
      <c r="B11" s="3">
        <v>12000</v>
      </c>
      <c r="C11" s="2" t="s">
        <v>9</v>
      </c>
      <c r="D11" s="2" t="s">
        <v>6</v>
      </c>
      <c r="E11" s="2" t="s">
        <v>0</v>
      </c>
      <c r="H11" s="6" t="s">
        <v>8</v>
      </c>
      <c r="I11" s="5" t="str">
        <f>VLOOKUP($I$8,VLOOKUP_LIST,ROW()-7,0)</f>
        <v>Central</v>
      </c>
    </row>
    <row r="12" spans="1:12" ht="15.75" x14ac:dyDescent="0.25">
      <c r="A12" s="4">
        <v>5600011</v>
      </c>
      <c r="B12" s="3">
        <v>7177</v>
      </c>
      <c r="C12" s="2" t="s">
        <v>5</v>
      </c>
      <c r="D12" s="2" t="s">
        <v>1</v>
      </c>
      <c r="E12" s="2" t="s">
        <v>0</v>
      </c>
      <c r="H12" s="6" t="s">
        <v>7</v>
      </c>
      <c r="I12" s="5" t="str">
        <f>VLOOKUP($I$8,VLOOKUP_LIST,ROW()-7,0)</f>
        <v>Existing</v>
      </c>
    </row>
    <row r="13" spans="1:12" ht="15.75" x14ac:dyDescent="0.25">
      <c r="A13" s="4">
        <v>5600012</v>
      </c>
      <c r="B13" s="3">
        <v>6837</v>
      </c>
      <c r="C13" s="2" t="s">
        <v>5</v>
      </c>
      <c r="D13" s="2" t="s">
        <v>6</v>
      </c>
      <c r="E13" s="2" t="s">
        <v>0</v>
      </c>
    </row>
    <row r="14" spans="1:12" ht="15.75" x14ac:dyDescent="0.25">
      <c r="A14" s="4">
        <v>5600013</v>
      </c>
      <c r="B14" s="3">
        <v>3171</v>
      </c>
      <c r="C14" s="2" t="s">
        <v>2</v>
      </c>
      <c r="D14" s="2" t="s">
        <v>6</v>
      </c>
      <c r="E14" s="2" t="s">
        <v>0</v>
      </c>
    </row>
    <row r="15" spans="1:12" ht="15.75" x14ac:dyDescent="0.25">
      <c r="A15" s="4">
        <v>5600014</v>
      </c>
      <c r="B15" s="3">
        <v>50000</v>
      </c>
      <c r="C15" s="2" t="s">
        <v>5</v>
      </c>
      <c r="D15" s="2" t="s">
        <v>3</v>
      </c>
      <c r="E15" s="2" t="s">
        <v>0</v>
      </c>
    </row>
    <row r="16" spans="1:12" ht="15.75" x14ac:dyDescent="0.25">
      <c r="A16" s="4">
        <v>5600015</v>
      </c>
      <c r="B16" s="3">
        <v>4690</v>
      </c>
      <c r="C16" s="2" t="s">
        <v>2</v>
      </c>
      <c r="D16" s="2" t="s">
        <v>1</v>
      </c>
      <c r="E16" s="2" t="s">
        <v>4</v>
      </c>
    </row>
    <row r="17" spans="1:5" ht="15.75" x14ac:dyDescent="0.25">
      <c r="A17" s="4">
        <v>5600016</v>
      </c>
      <c r="B17" s="3">
        <v>12438</v>
      </c>
      <c r="C17" s="2" t="s">
        <v>2</v>
      </c>
      <c r="D17" s="2" t="s">
        <v>3</v>
      </c>
      <c r="E17" s="2" t="s">
        <v>0</v>
      </c>
    </row>
    <row r="18" spans="1:5" ht="15.75" x14ac:dyDescent="0.25">
      <c r="A18" s="4">
        <v>5600017</v>
      </c>
      <c r="B18" s="3">
        <v>5000</v>
      </c>
      <c r="C18" s="2" t="s">
        <v>2</v>
      </c>
      <c r="D18" s="2" t="s">
        <v>1</v>
      </c>
      <c r="E18" s="2" t="s">
        <v>0</v>
      </c>
    </row>
  </sheetData>
  <dataValidations count="1">
    <dataValidation type="list" allowBlank="1" showInputMessage="1" showErrorMessage="1" sqref="I8 L1 I1" xr:uid="{00000000-0002-0000-0000-000000000000}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M22"/>
  <sheetViews>
    <sheetView topLeftCell="A10" zoomScale="130" zoomScaleNormal="130" workbookViewId="0">
      <selection activeCell="D16" sqref="D16"/>
    </sheetView>
  </sheetViews>
  <sheetFormatPr defaultRowHeight="15" x14ac:dyDescent="0.25"/>
  <cols>
    <col min="1" max="1" width="9" style="1"/>
    <col min="2" max="2" width="15.75" style="1" bestFit="1" customWidth="1"/>
    <col min="3" max="4" width="9" style="1"/>
    <col min="5" max="5" width="17.375" style="1" bestFit="1" customWidth="1"/>
    <col min="6" max="6" width="9" style="1"/>
    <col min="7" max="7" width="13" style="1" bestFit="1" customWidth="1"/>
    <col min="8" max="16384" width="9" style="1"/>
  </cols>
  <sheetData>
    <row r="1" spans="1:13" ht="15.75" x14ac:dyDescent="0.25">
      <c r="A1" s="12" t="s">
        <v>20</v>
      </c>
      <c r="B1" s="12" t="s">
        <v>34</v>
      </c>
      <c r="C1" s="12" t="s">
        <v>32</v>
      </c>
      <c r="D1" s="12" t="s">
        <v>31</v>
      </c>
      <c r="E1" s="14" t="s">
        <v>33</v>
      </c>
      <c r="F1" s="12" t="s">
        <v>32</v>
      </c>
      <c r="G1" s="12" t="s">
        <v>31</v>
      </c>
      <c r="H1" s="12" t="s">
        <v>32</v>
      </c>
      <c r="I1" s="5">
        <v>0</v>
      </c>
      <c r="J1" s="5">
        <v>35</v>
      </c>
      <c r="K1" s="5">
        <v>45</v>
      </c>
      <c r="L1" s="5">
        <v>60</v>
      </c>
      <c r="M1" s="5">
        <v>75</v>
      </c>
    </row>
    <row r="2" spans="1:13" ht="15.75" x14ac:dyDescent="0.25">
      <c r="A2" s="5">
        <v>1</v>
      </c>
      <c r="B2" s="5" t="s">
        <v>26</v>
      </c>
      <c r="C2" s="5">
        <v>44</v>
      </c>
      <c r="D2" s="5"/>
      <c r="E2" s="5"/>
      <c r="F2" s="13">
        <v>0</v>
      </c>
      <c r="G2" s="5" t="s">
        <v>30</v>
      </c>
      <c r="H2" s="12" t="s">
        <v>31</v>
      </c>
      <c r="I2" s="5" t="s">
        <v>30</v>
      </c>
      <c r="J2" s="5" t="s">
        <v>29</v>
      </c>
      <c r="K2" s="5" t="s">
        <v>28</v>
      </c>
      <c r="L2" s="5" t="s">
        <v>26</v>
      </c>
      <c r="M2" s="5" t="s">
        <v>24</v>
      </c>
    </row>
    <row r="3" spans="1:13" x14ac:dyDescent="0.25">
      <c r="A3" s="5">
        <v>2</v>
      </c>
      <c r="B3" s="5" t="s">
        <v>28</v>
      </c>
      <c r="C3" s="5">
        <v>65</v>
      </c>
      <c r="D3" s="5"/>
      <c r="E3" s="5"/>
      <c r="F3" s="13">
        <v>35</v>
      </c>
      <c r="G3" s="5" t="s">
        <v>29</v>
      </c>
    </row>
    <row r="4" spans="1:13" x14ac:dyDescent="0.25">
      <c r="A4" s="5">
        <v>3</v>
      </c>
      <c r="B4" s="5" t="s">
        <v>29</v>
      </c>
      <c r="C4" s="5">
        <v>25</v>
      </c>
      <c r="D4" s="5"/>
      <c r="E4" s="5"/>
      <c r="F4" s="13">
        <v>45</v>
      </c>
      <c r="G4" s="5" t="s">
        <v>28</v>
      </c>
    </row>
    <row r="5" spans="1:13" x14ac:dyDescent="0.25">
      <c r="A5" s="5">
        <v>4</v>
      </c>
      <c r="B5" s="5" t="s">
        <v>27</v>
      </c>
      <c r="C5" s="5">
        <v>35</v>
      </c>
      <c r="D5" s="5"/>
      <c r="E5" s="5"/>
      <c r="F5" s="13">
        <v>60</v>
      </c>
      <c r="G5" s="5" t="s">
        <v>26</v>
      </c>
    </row>
    <row r="6" spans="1:13" x14ac:dyDescent="0.25">
      <c r="A6" s="5">
        <v>5</v>
      </c>
      <c r="B6" s="5" t="s">
        <v>25</v>
      </c>
      <c r="C6" s="5">
        <v>78</v>
      </c>
      <c r="D6" s="5"/>
      <c r="E6" s="5"/>
      <c r="F6" s="13">
        <v>75</v>
      </c>
      <c r="G6" s="5" t="s">
        <v>24</v>
      </c>
    </row>
    <row r="7" spans="1:13" x14ac:dyDescent="0.25">
      <c r="A7" s="5">
        <v>6</v>
      </c>
      <c r="B7" s="5" t="s">
        <v>23</v>
      </c>
      <c r="C7" s="5">
        <v>65</v>
      </c>
      <c r="D7" s="5"/>
      <c r="E7" s="5"/>
    </row>
    <row r="8" spans="1:13" x14ac:dyDescent="0.25">
      <c r="A8" s="5">
        <v>7</v>
      </c>
      <c r="B8" s="5" t="s">
        <v>22</v>
      </c>
      <c r="C8" s="5">
        <v>98</v>
      </c>
      <c r="D8" s="5"/>
      <c r="E8" s="5"/>
    </row>
    <row r="9" spans="1:13" x14ac:dyDescent="0.25">
      <c r="A9" s="5">
        <v>8</v>
      </c>
      <c r="B9" s="5" t="s">
        <v>21</v>
      </c>
      <c r="C9" s="5">
        <v>65</v>
      </c>
      <c r="D9" s="5"/>
      <c r="E9" s="5"/>
    </row>
    <row r="12" spans="1:13" ht="15.75" x14ac:dyDescent="0.25">
      <c r="A12" s="12" t="s">
        <v>20</v>
      </c>
      <c r="B12" s="12" t="s">
        <v>19</v>
      </c>
      <c r="C12" s="12" t="s">
        <v>18</v>
      </c>
      <c r="G12" s="12" t="s">
        <v>19</v>
      </c>
      <c r="H12" s="12" t="s">
        <v>18</v>
      </c>
    </row>
    <row r="13" spans="1:13" x14ac:dyDescent="0.25">
      <c r="A13" s="5">
        <v>1</v>
      </c>
      <c r="B13" s="5" t="s">
        <v>14</v>
      </c>
      <c r="C13" s="5">
        <f t="shared" ref="C13:C22" si="0">VLOOKUP(B13,CODE_LIST,2,0)</f>
        <v>25</v>
      </c>
      <c r="G13" s="5" t="s">
        <v>14</v>
      </c>
      <c r="H13" s="5">
        <v>25</v>
      </c>
    </row>
    <row r="14" spans="1:13" x14ac:dyDescent="0.25">
      <c r="A14" s="5">
        <v>2</v>
      </c>
      <c r="B14" s="5" t="s">
        <v>14</v>
      </c>
      <c r="C14" s="5">
        <f t="shared" si="0"/>
        <v>25</v>
      </c>
      <c r="G14" s="5" t="s">
        <v>17</v>
      </c>
      <c r="H14" s="5">
        <v>27</v>
      </c>
    </row>
    <row r="15" spans="1:13" x14ac:dyDescent="0.25">
      <c r="A15" s="5">
        <v>3</v>
      </c>
      <c r="B15" s="5" t="s">
        <v>15</v>
      </c>
      <c r="C15" s="5">
        <f t="shared" si="0"/>
        <v>28</v>
      </c>
      <c r="G15" s="5" t="s">
        <v>15</v>
      </c>
      <c r="H15" s="5">
        <v>28</v>
      </c>
    </row>
    <row r="16" spans="1:13" x14ac:dyDescent="0.25">
      <c r="A16" s="5">
        <v>4</v>
      </c>
      <c r="B16" s="5" t="s">
        <v>16</v>
      </c>
      <c r="C16" s="5">
        <f t="shared" si="0"/>
        <v>98</v>
      </c>
      <c r="G16" s="5" t="s">
        <v>16</v>
      </c>
      <c r="H16" s="5">
        <v>98</v>
      </c>
    </row>
    <row r="17" spans="1:3" x14ac:dyDescent="0.25">
      <c r="A17" s="5">
        <v>5</v>
      </c>
      <c r="B17" s="5" t="s">
        <v>15</v>
      </c>
      <c r="C17" s="5">
        <f t="shared" si="0"/>
        <v>28</v>
      </c>
    </row>
    <row r="18" spans="1:3" x14ac:dyDescent="0.25">
      <c r="A18" s="5">
        <v>6</v>
      </c>
      <c r="B18" s="5" t="s">
        <v>16</v>
      </c>
      <c r="C18" s="5">
        <f t="shared" si="0"/>
        <v>98</v>
      </c>
    </row>
    <row r="19" spans="1:3" x14ac:dyDescent="0.25">
      <c r="A19" s="5">
        <v>7</v>
      </c>
      <c r="B19" s="5" t="s">
        <v>17</v>
      </c>
      <c r="C19" s="5">
        <f t="shared" si="0"/>
        <v>27</v>
      </c>
    </row>
    <row r="20" spans="1:3" x14ac:dyDescent="0.25">
      <c r="A20" s="5">
        <v>8</v>
      </c>
      <c r="B20" s="5" t="s">
        <v>16</v>
      </c>
      <c r="C20" s="5">
        <f t="shared" si="0"/>
        <v>98</v>
      </c>
    </row>
    <row r="21" spans="1:3" x14ac:dyDescent="0.25">
      <c r="A21" s="5">
        <v>9</v>
      </c>
      <c r="B21" s="5" t="s">
        <v>15</v>
      </c>
      <c r="C21" s="5">
        <f t="shared" si="0"/>
        <v>28</v>
      </c>
    </row>
    <row r="22" spans="1:3" x14ac:dyDescent="0.25">
      <c r="A22" s="5">
        <v>10</v>
      </c>
      <c r="B22" s="5" t="s">
        <v>14</v>
      </c>
      <c r="C22" s="5">
        <f t="shared" si="0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M15"/>
  <sheetViews>
    <sheetView zoomScale="145" zoomScaleNormal="145" workbookViewId="0">
      <selection activeCell="D10" sqref="D10"/>
    </sheetView>
  </sheetViews>
  <sheetFormatPr defaultRowHeight="15" x14ac:dyDescent="0.25"/>
  <cols>
    <col min="1" max="1" width="10.875" style="1" bestFit="1" customWidth="1"/>
    <col min="2" max="2" width="9.125" style="1" bestFit="1" customWidth="1"/>
    <col min="3" max="3" width="17.25" style="1" bestFit="1" customWidth="1"/>
    <col min="4" max="4" width="11.125" style="1" bestFit="1" customWidth="1"/>
    <col min="5" max="5" width="8.5" style="1" customWidth="1"/>
    <col min="6" max="6" width="11.5" style="1" bestFit="1" customWidth="1"/>
    <col min="7" max="7" width="9" style="1"/>
    <col min="8" max="8" width="18.375" style="1" bestFit="1" customWidth="1"/>
    <col min="9" max="9" width="11.75" style="1" customWidth="1"/>
    <col min="10" max="11" width="9" style="1"/>
    <col min="12" max="12" width="18.375" style="1" bestFit="1" customWidth="1"/>
    <col min="13" max="13" width="10.25" style="1" customWidth="1"/>
    <col min="14" max="16384" width="9" style="1"/>
  </cols>
  <sheetData>
    <row r="1" spans="1:13" ht="15.75" x14ac:dyDescent="0.25">
      <c r="A1" s="19" t="s">
        <v>51</v>
      </c>
      <c r="B1" s="19" t="s">
        <v>50</v>
      </c>
      <c r="C1" s="19" t="s">
        <v>46</v>
      </c>
      <c r="D1" s="19" t="s">
        <v>43</v>
      </c>
      <c r="E1" s="19" t="s">
        <v>40</v>
      </c>
      <c r="F1" s="19" t="s">
        <v>37</v>
      </c>
      <c r="H1" s="18" t="s">
        <v>49</v>
      </c>
      <c r="I1" s="5"/>
      <c r="L1" s="1" t="s">
        <v>49</v>
      </c>
      <c r="M1" s="1" t="s">
        <v>47</v>
      </c>
    </row>
    <row r="2" spans="1:13" ht="15.75" x14ac:dyDescent="0.25">
      <c r="A2" s="5" t="s">
        <v>48</v>
      </c>
      <c r="B2" s="5" t="s">
        <v>47</v>
      </c>
      <c r="C2" s="24">
        <v>41049</v>
      </c>
      <c r="D2" s="15">
        <f>EDATE(C2,1)</f>
        <v>41080</v>
      </c>
      <c r="E2" s="15">
        <f>EDATE(D2,60)</f>
        <v>42906</v>
      </c>
      <c r="F2" s="5" t="str">
        <f ca="1">IF(E2&gt;TODAY(),"U.WARRANTY","W.XPIRED")</f>
        <v>W.XPIRED</v>
      </c>
      <c r="H2" s="18" t="s">
        <v>46</v>
      </c>
      <c r="I2" s="17" t="str">
        <f>IFERROR(VLOOKUP($I$1,PR_NO,ROW()+1,0),IFERROR(VLOOKUP($I$1,SR_NO,ROW(),0),"WRONG INPUT"))</f>
        <v>WRONG INPUT</v>
      </c>
      <c r="L2" s="1" t="s">
        <v>46</v>
      </c>
      <c r="M2" s="16" t="e">
        <f>IFERROR(VLOOKUP($M$1,VLOOKUP_LIST4,ROW()+1,0),VLOOKUP($M$1,VLOOKUP_LIST5,ROW(),0))</f>
        <v>#NAME?</v>
      </c>
    </row>
    <row r="3" spans="1:13" ht="15.75" x14ac:dyDescent="0.25">
      <c r="A3" s="5" t="s">
        <v>45</v>
      </c>
      <c r="B3" s="5" t="s">
        <v>44</v>
      </c>
      <c r="C3" s="24">
        <v>41124</v>
      </c>
      <c r="D3" s="15">
        <f>EDATE(C3,1)</f>
        <v>41155</v>
      </c>
      <c r="E3" s="15">
        <f>EDATE(D3,60)</f>
        <v>42981</v>
      </c>
      <c r="F3" s="5" t="str">
        <f ca="1">IF(E3&gt;TODAY(),"U.WARRANTY","W.XPIRED")</f>
        <v>W.XPIRED</v>
      </c>
      <c r="H3" s="18" t="s">
        <v>43</v>
      </c>
      <c r="I3" s="17" t="str">
        <f>IFERROR(VLOOKUP($I$1,PR_NO,ROW()+1,0),IFERROR(VLOOKUP($I$1,SR_NO,ROW(),0),"WRONG INPUT"))</f>
        <v>WRONG INPUT</v>
      </c>
      <c r="L3" s="1" t="s">
        <v>43</v>
      </c>
      <c r="M3" s="16" t="e">
        <f>IFERROR(VLOOKUP($M$1,VLOOKUP_LIST4,ROW()+1,0),VLOOKUP($M$1,VLOOKUP_LIST5,ROW(),0))</f>
        <v>#NAME?</v>
      </c>
    </row>
    <row r="4" spans="1:13" ht="15.75" x14ac:dyDescent="0.25">
      <c r="A4" s="5" t="s">
        <v>42</v>
      </c>
      <c r="B4" s="5" t="s">
        <v>41</v>
      </c>
      <c r="C4" s="24">
        <v>41033</v>
      </c>
      <c r="D4" s="15">
        <f>EDATE(C4,1)</f>
        <v>41064</v>
      </c>
      <c r="E4" s="15">
        <f>EDATE(D4,60)</f>
        <v>42890</v>
      </c>
      <c r="F4" s="5" t="str">
        <f ca="1">IF(E4&gt;TODAY(),"U.WARRANTY","W.XPIRED")</f>
        <v>W.XPIRED</v>
      </c>
      <c r="H4" s="18" t="s">
        <v>40</v>
      </c>
      <c r="I4" s="17" t="str">
        <f>IFERROR(VLOOKUP($I$1,PR_NO,ROW()+1,0),IFERROR(VLOOKUP($I$1,SR_NO,ROW(),0),"WRONG INPUT"))</f>
        <v>WRONG INPUT</v>
      </c>
      <c r="L4" s="1" t="s">
        <v>40</v>
      </c>
      <c r="M4" s="16" t="e">
        <f>IFERROR(VLOOKUP($M$1,VLOOKUP_LIST4,ROW()+1,0),VLOOKUP($M$1,VLOOKUP_LIST5,ROW(),0))</f>
        <v>#NAME?</v>
      </c>
    </row>
    <row r="5" spans="1:13" ht="15.75" x14ac:dyDescent="0.25">
      <c r="A5" s="5" t="s">
        <v>39</v>
      </c>
      <c r="B5" s="5" t="s">
        <v>38</v>
      </c>
      <c r="C5" s="24">
        <v>41430</v>
      </c>
      <c r="D5" s="15">
        <f>EDATE(C5,12)</f>
        <v>41795</v>
      </c>
      <c r="E5" s="15">
        <f>EDATE(D5,60)</f>
        <v>43621</v>
      </c>
      <c r="F5" s="5" t="str">
        <f ca="1">IF(E5&gt;TODAY(),"U.WARRANTY","W.XPIRED")</f>
        <v>W.XPIRED</v>
      </c>
      <c r="H5" s="18" t="s">
        <v>37</v>
      </c>
      <c r="I5" s="17" t="str">
        <f>IFERROR(VLOOKUP($I$1,PR_NO,ROW()+1,0),IFERROR(VLOOKUP($I$1,SR_NO,ROW(),0),"WRONG INPUT"))</f>
        <v>WRONG INPUT</v>
      </c>
      <c r="L5" s="1" t="s">
        <v>37</v>
      </c>
      <c r="M5" s="16" t="e">
        <f>IFERROR(VLOOKUP($M$1,VLOOKUP_LIST4,ROW()+1,0),VLOOKUP($M$1,VLOOKUP_LIST5,ROW(),0))</f>
        <v>#NAME?</v>
      </c>
    </row>
    <row r="6" spans="1:13" x14ac:dyDescent="0.25">
      <c r="A6" s="5" t="s">
        <v>36</v>
      </c>
      <c r="B6" s="5" t="s">
        <v>35</v>
      </c>
      <c r="C6" s="24">
        <v>41461</v>
      </c>
      <c r="D6" s="15">
        <f>EDATE(C6,24)</f>
        <v>42191</v>
      </c>
      <c r="E6" s="15">
        <f>EDATE(D6,60)</f>
        <v>44018</v>
      </c>
      <c r="F6" s="5" t="str">
        <f ca="1">IF(E6&gt;TODAY(),"U.WARRANTY","W.XPIRED")</f>
        <v>W.XPIRED</v>
      </c>
    </row>
    <row r="10" spans="1:13" ht="15.75" x14ac:dyDescent="0.25">
      <c r="C10" s="18" t="s">
        <v>49</v>
      </c>
      <c r="D10" s="5" t="s">
        <v>41</v>
      </c>
    </row>
    <row r="11" spans="1:13" ht="15.75" x14ac:dyDescent="0.25">
      <c r="C11" s="18" t="s">
        <v>46</v>
      </c>
      <c r="D11" s="23">
        <f>IFERROR(VLOOKUP($D$10,$A$1:$F$6,ROW()-8,0),VLOOKUP($D$10,$B$1:$F$6,ROW()-9,0))</f>
        <v>41033</v>
      </c>
    </row>
    <row r="12" spans="1:13" ht="15.75" x14ac:dyDescent="0.25">
      <c r="C12" s="18" t="s">
        <v>43</v>
      </c>
      <c r="D12" s="25">
        <f t="shared" ref="D12:D14" si="0">IFERROR(VLOOKUP($D$10,$A$1:$F$6,ROW()-8,0),VLOOKUP($D$10,$B$1:$F$6,ROW()-9,0))</f>
        <v>41064</v>
      </c>
    </row>
    <row r="13" spans="1:13" ht="15.75" x14ac:dyDescent="0.25">
      <c r="C13" s="18" t="s">
        <v>40</v>
      </c>
      <c r="D13" s="25">
        <f t="shared" si="0"/>
        <v>42890</v>
      </c>
    </row>
    <row r="14" spans="1:13" ht="15.75" x14ac:dyDescent="0.25">
      <c r="C14" s="18" t="s">
        <v>37</v>
      </c>
      <c r="D14" s="23" t="str">
        <f t="shared" ca="1" si="0"/>
        <v>W.XPIRED</v>
      </c>
    </row>
    <row r="15" spans="1:13" x14ac:dyDescent="0.25">
      <c r="D1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/>
  <dimension ref="A1:G14"/>
  <sheetViews>
    <sheetView zoomScaleNormal="100" workbookViewId="0">
      <selection sqref="A1:B6"/>
    </sheetView>
  </sheetViews>
  <sheetFormatPr defaultRowHeight="15" x14ac:dyDescent="0.25"/>
  <cols>
    <col min="1" max="2" width="7.875" style="1" customWidth="1"/>
    <col min="3" max="3" width="12.875" style="1" bestFit="1" customWidth="1"/>
    <col min="4" max="5" width="9" style="1"/>
    <col min="6" max="6" width="14.5" style="1" bestFit="1" customWidth="1"/>
    <col min="7" max="7" width="14.375" style="1" customWidth="1"/>
    <col min="8" max="16384" width="9" style="1"/>
  </cols>
  <sheetData>
    <row r="1" spans="1:7" ht="15.75" x14ac:dyDescent="0.25">
      <c r="A1" s="19" t="s">
        <v>71</v>
      </c>
      <c r="B1" s="19" t="s">
        <v>69</v>
      </c>
      <c r="F1" s="18" t="s">
        <v>70</v>
      </c>
      <c r="G1" s="20">
        <v>1003</v>
      </c>
    </row>
    <row r="2" spans="1:7" ht="15.75" x14ac:dyDescent="0.25">
      <c r="A2" s="5">
        <v>1001</v>
      </c>
      <c r="B2" s="5" t="s">
        <v>66</v>
      </c>
      <c r="F2" s="18" t="s">
        <v>68</v>
      </c>
      <c r="G2" s="20" t="str">
        <f>VLOOKUP(VLOOKUP($G$1,TABLE1,2,0),TABLE2,ROW(),0)</f>
        <v>AJAY</v>
      </c>
    </row>
    <row r="3" spans="1:7" ht="15.75" x14ac:dyDescent="0.25">
      <c r="A3" s="5">
        <v>1002</v>
      </c>
      <c r="B3" s="5" t="s">
        <v>63</v>
      </c>
      <c r="F3" s="18" t="s">
        <v>67</v>
      </c>
      <c r="G3" s="20" t="str">
        <f>VLOOKUP(VLOOKUP($G$1,TABLE1,2,0),TABLE2,ROW(),0)</f>
        <v>JIVAN VIMA</v>
      </c>
    </row>
    <row r="4" spans="1:7" x14ac:dyDescent="0.25">
      <c r="A4" s="5">
        <v>1003</v>
      </c>
      <c r="B4" s="5" t="s">
        <v>60</v>
      </c>
    </row>
    <row r="5" spans="1:7" x14ac:dyDescent="0.25">
      <c r="A5" s="5">
        <v>1004</v>
      </c>
      <c r="B5" s="5" t="s">
        <v>57</v>
      </c>
    </row>
    <row r="6" spans="1:7" x14ac:dyDescent="0.25">
      <c r="A6" s="5">
        <v>1005</v>
      </c>
      <c r="B6" s="5" t="s">
        <v>54</v>
      </c>
    </row>
    <row r="9" spans="1:7" ht="15.75" x14ac:dyDescent="0.25">
      <c r="A9" s="12" t="s">
        <v>69</v>
      </c>
      <c r="B9" s="12" t="s">
        <v>68</v>
      </c>
      <c r="C9" s="12" t="s">
        <v>67</v>
      </c>
    </row>
    <row r="10" spans="1:7" x14ac:dyDescent="0.25">
      <c r="A10" s="5" t="s">
        <v>66</v>
      </c>
      <c r="B10" s="5" t="s">
        <v>65</v>
      </c>
      <c r="C10" s="5" t="s">
        <v>64</v>
      </c>
    </row>
    <row r="11" spans="1:7" x14ac:dyDescent="0.25">
      <c r="A11" s="5" t="s">
        <v>63</v>
      </c>
      <c r="B11" s="5" t="s">
        <v>62</v>
      </c>
      <c r="C11" s="5" t="s">
        <v>61</v>
      </c>
    </row>
    <row r="12" spans="1:7" x14ac:dyDescent="0.25">
      <c r="A12" s="5" t="s">
        <v>60</v>
      </c>
      <c r="B12" s="5" t="s">
        <v>59</v>
      </c>
      <c r="C12" s="5" t="s">
        <v>58</v>
      </c>
    </row>
    <row r="13" spans="1:7" x14ac:dyDescent="0.25">
      <c r="A13" s="5" t="s">
        <v>57</v>
      </c>
      <c r="B13" s="5" t="s">
        <v>56</v>
      </c>
      <c r="C13" s="5" t="s">
        <v>55</v>
      </c>
    </row>
    <row r="14" spans="1:7" x14ac:dyDescent="0.25">
      <c r="A14" s="5" t="s">
        <v>54</v>
      </c>
      <c r="B14" s="5" t="s">
        <v>53</v>
      </c>
      <c r="C14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M17"/>
  <sheetViews>
    <sheetView tabSelected="1" topLeftCell="C1" zoomScale="160" zoomScaleNormal="160" workbookViewId="0">
      <selection activeCell="L2" sqref="L2"/>
    </sheetView>
  </sheetViews>
  <sheetFormatPr defaultRowHeight="15" x14ac:dyDescent="0.25"/>
  <cols>
    <col min="1" max="1" width="5.625" style="1" bestFit="1" customWidth="1"/>
    <col min="2" max="2" width="9.375" style="1" bestFit="1" customWidth="1"/>
    <col min="3" max="3" width="9.5" style="1" bestFit="1" customWidth="1"/>
    <col min="4" max="4" width="9" style="1"/>
    <col min="5" max="5" width="8" style="1" customWidth="1"/>
    <col min="6" max="6" width="9" style="1"/>
    <col min="7" max="7" width="9.75" style="1" bestFit="1" customWidth="1"/>
    <col min="8" max="8" width="9.5" style="1" bestFit="1" customWidth="1"/>
    <col min="9" max="9" width="9" style="1"/>
    <col min="10" max="10" width="8" style="1" customWidth="1"/>
    <col min="11" max="12" width="9" style="1"/>
    <col min="13" max="13" width="9.75" style="1" bestFit="1" customWidth="1"/>
    <col min="14" max="16384" width="9" style="1"/>
  </cols>
  <sheetData>
    <row r="1" spans="1:13" ht="15.75" x14ac:dyDescent="0.25">
      <c r="A1" s="12" t="s">
        <v>20</v>
      </c>
      <c r="B1" s="12" t="s">
        <v>83</v>
      </c>
      <c r="C1" s="12" t="s">
        <v>82</v>
      </c>
      <c r="E1" s="21" t="s">
        <v>108</v>
      </c>
      <c r="F1" s="12" t="s">
        <v>20</v>
      </c>
      <c r="G1" s="12" t="s">
        <v>83</v>
      </c>
      <c r="H1" s="12" t="s">
        <v>82</v>
      </c>
      <c r="J1" s="21" t="s">
        <v>108</v>
      </c>
      <c r="K1" s="12" t="s">
        <v>20</v>
      </c>
      <c r="L1" s="12" t="s">
        <v>83</v>
      </c>
      <c r="M1" s="12" t="s">
        <v>82</v>
      </c>
    </row>
    <row r="2" spans="1:13" x14ac:dyDescent="0.25">
      <c r="A2" s="5">
        <v>1</v>
      </c>
      <c r="B2" s="5" t="s">
        <v>81</v>
      </c>
      <c r="C2" s="5" t="s">
        <v>74</v>
      </c>
      <c r="E2" s="1">
        <f>IF(C2="COMPLETED",A2,"")</f>
        <v>1</v>
      </c>
      <c r="F2" s="5">
        <f>IFERROR(SMALL($E$2:$E$10,ROW()-1),"")</f>
        <v>1</v>
      </c>
      <c r="G2" s="5" t="str">
        <f>IFERROR(VLOOKUP(F2,TABLE3,2,0),"")</f>
        <v>Off Loading</v>
      </c>
      <c r="H2" s="5" t="str">
        <f>IFERROR(VLOOKUP(F2,TABLE3,3,0),"")</f>
        <v>Completed</v>
      </c>
      <c r="J2" s="1" t="str">
        <f>IF(C2="INCOMPLETE",A2,"")</f>
        <v/>
      </c>
      <c r="K2" s="5">
        <f>IFERROR(SMALL($J$2:$J$10,ROW()-1),"")</f>
        <v>5</v>
      </c>
      <c r="L2" s="5" t="str">
        <f>IFERROR(VLOOKUP(K2,VLOOKUP_LIST6,2,0),"")</f>
        <v/>
      </c>
      <c r="M2" s="5" t="str">
        <f>IFERROR(VLOOKUP(K2,VLOOKUP_LIST6,3,0),"")</f>
        <v/>
      </c>
    </row>
    <row r="3" spans="1:13" x14ac:dyDescent="0.25">
      <c r="A3" s="5">
        <v>2</v>
      </c>
      <c r="B3" s="5" t="s">
        <v>80</v>
      </c>
      <c r="C3" s="5" t="s">
        <v>74</v>
      </c>
      <c r="E3" s="1">
        <f t="shared" ref="E3:E10" si="0">IF(C3="COMPLETED",A3,"")</f>
        <v>2</v>
      </c>
      <c r="F3" s="5">
        <f t="shared" ref="F3:F10" si="1">IFERROR(SMALL($E$2:$E$10,ROW()-1),"")</f>
        <v>2</v>
      </c>
      <c r="G3" s="5" t="str">
        <f>IFERROR(VLOOKUP(F3,TABLE3,2,0),"")</f>
        <v>Cleaning</v>
      </c>
      <c r="H3" s="5" t="str">
        <f>IFERROR(VLOOKUP(F3,TABLE3,3,0),"")</f>
        <v>Completed</v>
      </c>
      <c r="J3" s="1" t="str">
        <f t="shared" ref="J3:J10" si="2">IF(C3="INCOMPLETE",A3,"")</f>
        <v/>
      </c>
      <c r="K3" s="5">
        <f t="shared" ref="K3:K10" si="3">IFERROR(SMALL($J$2:$J$10,ROW()-1),"")</f>
        <v>6</v>
      </c>
      <c r="L3" s="5" t="str">
        <f>IFERROR(VLOOKUP(K3,VLOOKUP_LIST6,2,0),"")</f>
        <v/>
      </c>
      <c r="M3" s="5" t="str">
        <f>IFERROR(VLOOKUP(K3,VLOOKUP_LIST6,3,0),"")</f>
        <v/>
      </c>
    </row>
    <row r="4" spans="1:13" x14ac:dyDescent="0.25">
      <c r="A4" s="5">
        <v>3</v>
      </c>
      <c r="B4" s="5" t="s">
        <v>79</v>
      </c>
      <c r="C4" s="5" t="s">
        <v>74</v>
      </c>
      <c r="E4" s="1">
        <f t="shared" si="0"/>
        <v>3</v>
      </c>
      <c r="F4" s="5">
        <f t="shared" si="1"/>
        <v>3</v>
      </c>
      <c r="G4" s="5" t="str">
        <f>IFERROR(VLOOKUP(F4,TABLE3,2,0),"")</f>
        <v>Load Sheet</v>
      </c>
      <c r="H4" s="5" t="str">
        <f>IFERROR(VLOOKUP(F4,TABLE3,3,0),"")</f>
        <v>Completed</v>
      </c>
      <c r="J4" s="1" t="str">
        <f t="shared" si="2"/>
        <v/>
      </c>
      <c r="K4" s="5">
        <f t="shared" si="3"/>
        <v>7</v>
      </c>
      <c r="L4" s="5" t="str">
        <f>IFERROR(VLOOKUP(K4,VLOOKUP_LIST6,2,0),"")</f>
        <v/>
      </c>
      <c r="M4" s="5" t="str">
        <f>IFERROR(VLOOKUP(K4,VLOOKUP_LIST6,3,0),"")</f>
        <v/>
      </c>
    </row>
    <row r="5" spans="1:13" x14ac:dyDescent="0.25">
      <c r="A5" s="5">
        <v>4</v>
      </c>
      <c r="B5" s="5" t="s">
        <v>78</v>
      </c>
      <c r="C5" s="5" t="s">
        <v>74</v>
      </c>
      <c r="E5" s="1">
        <f t="shared" si="0"/>
        <v>4</v>
      </c>
      <c r="F5" s="5">
        <f t="shared" si="1"/>
        <v>4</v>
      </c>
      <c r="G5" s="5" t="str">
        <f>IFERROR(VLOOKUP(F5,TABLE3,2,0),"")</f>
        <v>BRS</v>
      </c>
      <c r="H5" s="5" t="str">
        <f>IFERROR(VLOOKUP(F5,TABLE3,3,0),"")</f>
        <v>Completed</v>
      </c>
      <c r="J5" s="1" t="str">
        <f t="shared" si="2"/>
        <v/>
      </c>
      <c r="K5" s="5">
        <f t="shared" si="3"/>
        <v>9</v>
      </c>
      <c r="L5" s="5" t="str">
        <f>IFERROR(VLOOKUP(K5,VLOOKUP_LIST6,2,0),"")</f>
        <v/>
      </c>
      <c r="M5" s="5" t="str">
        <f>IFERROR(VLOOKUP(K5,VLOOKUP_LIST6,3,0),"")</f>
        <v/>
      </c>
    </row>
    <row r="6" spans="1:13" x14ac:dyDescent="0.25">
      <c r="A6" s="5">
        <v>5</v>
      </c>
      <c r="B6" s="5" t="s">
        <v>77</v>
      </c>
      <c r="C6" s="5" t="s">
        <v>72</v>
      </c>
      <c r="E6" s="1" t="str">
        <f t="shared" si="0"/>
        <v/>
      </c>
      <c r="F6" s="5">
        <f t="shared" si="1"/>
        <v>8</v>
      </c>
      <c r="G6" s="5" t="str">
        <f>IFERROR(VLOOKUP(F6,TABLE3,2,0),"")</f>
        <v>Catering</v>
      </c>
      <c r="H6" s="5" t="str">
        <f>IFERROR(VLOOKUP(F6,TABLE3,3,0),"")</f>
        <v>Completed</v>
      </c>
      <c r="J6" s="1">
        <f t="shared" si="2"/>
        <v>5</v>
      </c>
      <c r="K6" s="5" t="str">
        <f t="shared" si="3"/>
        <v/>
      </c>
      <c r="L6" s="5" t="str">
        <f>IFERROR(VLOOKUP(K6,VLOOKUP_LIST6,2,0),"")</f>
        <v/>
      </c>
      <c r="M6" s="5" t="str">
        <f>IFERROR(VLOOKUP(K6,VLOOKUP_LIST6,3,0),"")</f>
        <v/>
      </c>
    </row>
    <row r="7" spans="1:13" x14ac:dyDescent="0.25">
      <c r="A7" s="5">
        <v>6</v>
      </c>
      <c r="B7" s="5" t="s">
        <v>76</v>
      </c>
      <c r="C7" s="5" t="s">
        <v>72</v>
      </c>
      <c r="E7" s="1" t="str">
        <f t="shared" si="0"/>
        <v/>
      </c>
      <c r="F7" s="5" t="str">
        <f t="shared" si="1"/>
        <v/>
      </c>
      <c r="G7" s="5" t="str">
        <f>IFERROR(VLOOKUP(F7,TABLE3,2,0),"")</f>
        <v/>
      </c>
      <c r="H7" s="5" t="str">
        <f>IFERROR(VLOOKUP(F7,TABLE3,3,0),"")</f>
        <v/>
      </c>
      <c r="J7" s="1">
        <f t="shared" si="2"/>
        <v>6</v>
      </c>
      <c r="K7" s="5" t="str">
        <f t="shared" si="3"/>
        <v/>
      </c>
      <c r="L7" s="5" t="str">
        <f>IFERROR(VLOOKUP(K7,VLOOKUP_LIST6,2,0),"")</f>
        <v/>
      </c>
      <c r="M7" s="5" t="str">
        <f>IFERROR(VLOOKUP(K7,VLOOKUP_LIST6,3,0),"")</f>
        <v/>
      </c>
    </row>
    <row r="8" spans="1:13" x14ac:dyDescent="0.25">
      <c r="A8" s="5">
        <v>7</v>
      </c>
      <c r="B8" s="5" t="s">
        <v>2</v>
      </c>
      <c r="C8" s="5" t="s">
        <v>72</v>
      </c>
      <c r="E8" s="1" t="str">
        <f t="shared" si="0"/>
        <v/>
      </c>
      <c r="F8" s="5" t="str">
        <f t="shared" si="1"/>
        <v/>
      </c>
      <c r="G8" s="5" t="str">
        <f>IFERROR(VLOOKUP(F8,TABLE3,2,0),"")</f>
        <v/>
      </c>
      <c r="H8" s="5" t="str">
        <f>IFERROR(VLOOKUP(F8,TABLE3,3,0),"")</f>
        <v/>
      </c>
      <c r="J8" s="1">
        <f t="shared" si="2"/>
        <v>7</v>
      </c>
      <c r="K8" s="5" t="str">
        <f t="shared" si="3"/>
        <v/>
      </c>
      <c r="L8" s="5" t="str">
        <f>IFERROR(VLOOKUP(K8,VLOOKUP_LIST6,2,0),"")</f>
        <v/>
      </c>
      <c r="M8" s="5" t="str">
        <f>IFERROR(VLOOKUP(K8,VLOOKUP_LIST6,3,0),"")</f>
        <v/>
      </c>
    </row>
    <row r="9" spans="1:13" x14ac:dyDescent="0.25">
      <c r="A9" s="5">
        <v>8</v>
      </c>
      <c r="B9" s="5" t="s">
        <v>75</v>
      </c>
      <c r="C9" s="5" t="s">
        <v>74</v>
      </c>
      <c r="E9" s="1">
        <f t="shared" si="0"/>
        <v>8</v>
      </c>
      <c r="F9" s="5" t="str">
        <f t="shared" si="1"/>
        <v/>
      </c>
      <c r="G9" s="5" t="str">
        <f>IFERROR(VLOOKUP(F9,TABLE3,2,0),"")</f>
        <v/>
      </c>
      <c r="H9" s="5" t="str">
        <f>IFERROR(VLOOKUP(F9,TABLE3,3,0),"")</f>
        <v/>
      </c>
      <c r="J9" s="1" t="str">
        <f t="shared" si="2"/>
        <v/>
      </c>
      <c r="K9" s="5" t="str">
        <f t="shared" si="3"/>
        <v/>
      </c>
      <c r="L9" s="5" t="str">
        <f>IFERROR(VLOOKUP(K9,VLOOKUP_LIST6,2,0),"")</f>
        <v/>
      </c>
      <c r="M9" s="5" t="str">
        <f>IFERROR(VLOOKUP(K9,VLOOKUP_LIST6,3,0),"")</f>
        <v/>
      </c>
    </row>
    <row r="10" spans="1:13" x14ac:dyDescent="0.25">
      <c r="A10" s="5">
        <v>9</v>
      </c>
      <c r="B10" s="5" t="s">
        <v>73</v>
      </c>
      <c r="C10" s="5" t="s">
        <v>72</v>
      </c>
      <c r="E10" s="1" t="str">
        <f t="shared" si="0"/>
        <v/>
      </c>
      <c r="F10" s="5" t="str">
        <f t="shared" si="1"/>
        <v/>
      </c>
      <c r="G10" s="5" t="str">
        <f>IFERROR(VLOOKUP(F10,TABLE3,2,0),"")</f>
        <v/>
      </c>
      <c r="H10" s="5" t="str">
        <f>IFERROR(VLOOKUP(F10,TABLE3,3,0),"")</f>
        <v/>
      </c>
      <c r="J10" s="1">
        <f t="shared" si="2"/>
        <v>9</v>
      </c>
      <c r="K10" s="5" t="str">
        <f t="shared" si="3"/>
        <v/>
      </c>
      <c r="L10" s="5" t="str">
        <f>IFERROR(VLOOKUP(K10,VLOOKUP_LIST6,2,0),"")</f>
        <v/>
      </c>
      <c r="M10" s="5" t="str">
        <f>IFERROR(VLOOKUP(K10,VLOOKUP_LIST6,3,0),"")</f>
        <v/>
      </c>
    </row>
    <row r="13" spans="1:13" x14ac:dyDescent="0.25">
      <c r="C13" s="1">
        <v>45</v>
      </c>
      <c r="D13" s="1">
        <f>SMALL($C$13:$C$17,ROW()-12)</f>
        <v>12</v>
      </c>
    </row>
    <row r="14" spans="1:13" x14ac:dyDescent="0.25">
      <c r="C14" s="1">
        <v>98</v>
      </c>
      <c r="D14" s="1">
        <f>SMALL($C$13:$C$17,ROW()-12)</f>
        <v>45</v>
      </c>
    </row>
    <row r="15" spans="1:13" x14ac:dyDescent="0.25">
      <c r="C15" s="1">
        <v>98</v>
      </c>
      <c r="D15" s="1">
        <f>SMALL($C$13:$C$17,ROW()-12)</f>
        <v>98</v>
      </c>
    </row>
    <row r="16" spans="1:13" x14ac:dyDescent="0.25">
      <c r="C16" s="1">
        <v>123</v>
      </c>
      <c r="D16" s="1">
        <f>SMALL($C$13:$C$17,ROW()-12)</f>
        <v>98</v>
      </c>
    </row>
    <row r="17" spans="3:4" x14ac:dyDescent="0.25">
      <c r="C17" s="1">
        <v>12</v>
      </c>
      <c r="D17" s="1">
        <f>SMALL($C$13:$C$17,ROW()-12)</f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/>
  <dimension ref="A1:C7"/>
  <sheetViews>
    <sheetView zoomScale="124" zoomScaleNormal="124" workbookViewId="0">
      <selection activeCell="C3" sqref="C3"/>
    </sheetView>
  </sheetViews>
  <sheetFormatPr defaultRowHeight="15" x14ac:dyDescent="0.25"/>
  <cols>
    <col min="1" max="1" width="5.625" style="1" bestFit="1" customWidth="1"/>
    <col min="2" max="2" width="13.75" style="1" bestFit="1" customWidth="1"/>
    <col min="3" max="3" width="14" style="1" bestFit="1" customWidth="1"/>
    <col min="4" max="16384" width="9" style="1"/>
  </cols>
  <sheetData>
    <row r="1" spans="1:3" ht="15.75" x14ac:dyDescent="0.25">
      <c r="A1" s="12" t="s">
        <v>20</v>
      </c>
      <c r="B1" s="12" t="s">
        <v>95</v>
      </c>
      <c r="C1" s="12" t="s">
        <v>94</v>
      </c>
    </row>
    <row r="2" spans="1:3" x14ac:dyDescent="0.25">
      <c r="A2" s="5">
        <v>1</v>
      </c>
      <c r="B2" s="5" t="s">
        <v>93</v>
      </c>
      <c r="C2" s="5" t="s">
        <v>92</v>
      </c>
    </row>
    <row r="3" spans="1:3" x14ac:dyDescent="0.25">
      <c r="A3" s="5">
        <v>2</v>
      </c>
      <c r="B3" s="5" t="s">
        <v>91</v>
      </c>
      <c r="C3" s="5"/>
    </row>
    <row r="4" spans="1:3" x14ac:dyDescent="0.25">
      <c r="A4" s="5">
        <v>3</v>
      </c>
      <c r="B4" s="5" t="s">
        <v>90</v>
      </c>
      <c r="C4" s="5" t="s">
        <v>89</v>
      </c>
    </row>
    <row r="5" spans="1:3" x14ac:dyDescent="0.25">
      <c r="A5" s="5">
        <v>4</v>
      </c>
      <c r="B5" s="5" t="s">
        <v>88</v>
      </c>
      <c r="C5" s="5" t="s">
        <v>87</v>
      </c>
    </row>
    <row r="6" spans="1:3" x14ac:dyDescent="0.25">
      <c r="A6" s="5">
        <v>5</v>
      </c>
      <c r="B6" s="5" t="s">
        <v>86</v>
      </c>
      <c r="C6" s="5"/>
    </row>
    <row r="7" spans="1:3" x14ac:dyDescent="0.25">
      <c r="A7" s="5">
        <v>6</v>
      </c>
      <c r="B7" s="5" t="s">
        <v>85</v>
      </c>
      <c r="C7" s="5" t="s">
        <v>84</v>
      </c>
    </row>
  </sheetData>
  <autoFilter ref="A1:C7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1"/>
  <dimension ref="A1:C3"/>
  <sheetViews>
    <sheetView zoomScale="175" zoomScaleNormal="175" workbookViewId="0">
      <selection activeCell="C3" sqref="C3"/>
    </sheetView>
  </sheetViews>
  <sheetFormatPr defaultRowHeight="15" x14ac:dyDescent="0.25"/>
  <cols>
    <col min="1" max="1" width="5.625" style="1" bestFit="1" customWidth="1"/>
    <col min="2" max="2" width="14.875" style="1" customWidth="1"/>
    <col min="3" max="3" width="14.25" style="1" bestFit="1" customWidth="1"/>
    <col min="4" max="4" width="9" style="1"/>
    <col min="5" max="5" width="13.75" style="1" bestFit="1" customWidth="1"/>
    <col min="6" max="6" width="14.25" style="1" bestFit="1" customWidth="1"/>
    <col min="7" max="16384" width="9" style="1"/>
  </cols>
  <sheetData>
    <row r="1" spans="1:3" x14ac:dyDescent="0.25">
      <c r="A1" s="1" t="s">
        <v>20</v>
      </c>
      <c r="B1" s="1" t="s">
        <v>95</v>
      </c>
      <c r="C1" s="1" t="s">
        <v>94</v>
      </c>
    </row>
    <row r="2" spans="1:3" x14ac:dyDescent="0.25">
      <c r="A2" s="1">
        <v>1</v>
      </c>
      <c r="B2" s="1" t="s">
        <v>91</v>
      </c>
      <c r="C2" s="1" t="s">
        <v>97</v>
      </c>
    </row>
    <row r="3" spans="1:3" x14ac:dyDescent="0.25">
      <c r="A3" s="1">
        <v>2</v>
      </c>
      <c r="B3" s="1" t="s">
        <v>86</v>
      </c>
      <c r="C3" s="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F7"/>
  <sheetViews>
    <sheetView zoomScale="205" zoomScaleNormal="205" workbookViewId="0">
      <selection activeCell="F3" sqref="F3"/>
    </sheetView>
  </sheetViews>
  <sheetFormatPr defaultRowHeight="15" x14ac:dyDescent="0.25"/>
  <cols>
    <col min="1" max="1" width="7.75" style="1" bestFit="1" customWidth="1"/>
    <col min="2" max="2" width="11.125" style="1" customWidth="1"/>
    <col min="3" max="3" width="14" style="1" bestFit="1" customWidth="1"/>
    <col min="4" max="4" width="9" style="1"/>
    <col min="5" max="5" width="11.5" style="1" customWidth="1"/>
    <col min="6" max="6" width="9" style="1" customWidth="1"/>
    <col min="7" max="16384" width="9" style="1"/>
  </cols>
  <sheetData>
    <row r="1" spans="1:6" ht="15.75" x14ac:dyDescent="0.25">
      <c r="A1" s="12" t="s">
        <v>20</v>
      </c>
      <c r="B1" s="12" t="s">
        <v>107</v>
      </c>
      <c r="C1" s="12" t="s">
        <v>106</v>
      </c>
      <c r="E1" s="12" t="s">
        <v>105</v>
      </c>
      <c r="F1" s="20" t="str">
        <f>(VLOOKUP(MAX(B2:B7),B1:C7,2,0))</f>
        <v>Processor</v>
      </c>
    </row>
    <row r="2" spans="1:6" ht="15.75" x14ac:dyDescent="0.25">
      <c r="A2" s="5">
        <v>1</v>
      </c>
      <c r="B2" s="5">
        <v>350</v>
      </c>
      <c r="C2" s="5" t="s">
        <v>104</v>
      </c>
      <c r="E2" s="12" t="s">
        <v>103</v>
      </c>
      <c r="F2" s="20" t="str">
        <f>VLOOKUP(MIN(B2:B7),B1:C7,2,0)</f>
        <v>Mouse</v>
      </c>
    </row>
    <row r="3" spans="1:6" ht="15.75" x14ac:dyDescent="0.25">
      <c r="A3" s="5">
        <v>2</v>
      </c>
      <c r="B3" s="5">
        <v>150</v>
      </c>
      <c r="C3" s="5" t="s">
        <v>102</v>
      </c>
      <c r="E3" s="22"/>
    </row>
    <row r="4" spans="1:6" x14ac:dyDescent="0.25">
      <c r="A4" s="5">
        <v>3</v>
      </c>
      <c r="B4" s="5">
        <v>3000</v>
      </c>
      <c r="C4" s="5" t="s">
        <v>101</v>
      </c>
    </row>
    <row r="5" spans="1:6" x14ac:dyDescent="0.25">
      <c r="A5" s="5">
        <v>4</v>
      </c>
      <c r="B5" s="5">
        <v>3500</v>
      </c>
      <c r="C5" s="5" t="s">
        <v>100</v>
      </c>
    </row>
    <row r="6" spans="1:6" x14ac:dyDescent="0.25">
      <c r="A6" s="5">
        <v>5</v>
      </c>
      <c r="B6" s="5">
        <v>2000</v>
      </c>
      <c r="C6" s="5" t="s">
        <v>99</v>
      </c>
    </row>
    <row r="7" spans="1:6" x14ac:dyDescent="0.25">
      <c r="A7" s="5">
        <v>6</v>
      </c>
      <c r="B7" s="5">
        <v>4500</v>
      </c>
      <c r="C7" s="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V_LOOKUP</vt:lpstr>
      <vt:lpstr>V_LOOKUP 2</vt:lpstr>
      <vt:lpstr>V_LOOKUP 3</vt:lpstr>
      <vt:lpstr>V_LOOKUP 4</vt:lpstr>
      <vt:lpstr>V_LOOKUP 5</vt:lpstr>
      <vt:lpstr>V_LOOKUP 6</vt:lpstr>
      <vt:lpstr>MISSING_GST_NO</vt:lpstr>
      <vt:lpstr>V_LOOKUP 7</vt:lpstr>
      <vt:lpstr>CODE_LIST</vt:lpstr>
      <vt:lpstr>TABLE1</vt:lpstr>
      <vt:lpstr>TABLE2</vt:lpstr>
      <vt:lpstr>TABLE3</vt:lpstr>
      <vt:lpstr>VLOOKUP_LIST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</dc:creator>
  <cp:lastModifiedBy>Stkat</cp:lastModifiedBy>
  <dcterms:created xsi:type="dcterms:W3CDTF">2019-01-01T17:05:05Z</dcterms:created>
  <dcterms:modified xsi:type="dcterms:W3CDTF">2022-03-08T19:07:16Z</dcterms:modified>
</cp:coreProperties>
</file>