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\OneDrive\Desktop\Rice Mill\Stock Report - Latest\8- August\"/>
    </mc:Choice>
  </mc:AlternateContent>
  <xr:revisionPtr revIDLastSave="0" documentId="13_ncr:1_{C8DD4CCF-274F-41E0-8C3A-22112E531E89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Usna Rice" sheetId="12" r:id="rId1"/>
    <sheet name="Sortex Broken Rice" sheetId="18" r:id="rId2"/>
    <sheet name="Pin Broken Rice " sheetId="22" r:id="rId3"/>
    <sheet name="Rejection Rice 1 No  " sheetId="23" r:id="rId4"/>
    <sheet name="Rejection Rice 2 No" sheetId="24" r:id="rId5"/>
    <sheet name="Bran" sheetId="15" r:id="rId6"/>
    <sheet name="Khanda" sheetId="19" r:id="rId7"/>
    <sheet name="Rafi" sheetId="20" r:id="rId8"/>
    <sheet name="Sheet10" sheetId="21" r:id="rId9"/>
    <sheet name="Sheet2" sheetId="2" r:id="rId10"/>
    <sheet name="Sheet3" sheetId="3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12" l="1"/>
  <c r="N40" i="12"/>
  <c r="M35" i="12"/>
  <c r="M34" i="12" l="1"/>
  <c r="M33" i="12"/>
  <c r="M32" i="12" l="1"/>
  <c r="N32" i="12"/>
  <c r="O31" i="23"/>
  <c r="E31" i="23"/>
  <c r="M31" i="12"/>
  <c r="E30" i="23"/>
  <c r="M30" i="12"/>
  <c r="M29" i="12" l="1"/>
  <c r="N29" i="12"/>
  <c r="AA27" i="12" l="1"/>
  <c r="M27" i="12"/>
  <c r="I43" i="23" l="1"/>
  <c r="O26" i="23"/>
  <c r="M25" i="12" l="1"/>
  <c r="M24" i="12"/>
  <c r="O23" i="23"/>
  <c r="L23" i="23"/>
  <c r="M23" i="12"/>
  <c r="M22" i="12"/>
  <c r="AA21" i="12" l="1"/>
  <c r="N21" i="12"/>
  <c r="M21" i="12"/>
  <c r="Q21" i="12" l="1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J9" i="12" l="1"/>
  <c r="M20" i="12" l="1"/>
  <c r="N20" i="12"/>
  <c r="Q20" i="12" l="1"/>
  <c r="D9" i="19"/>
  <c r="N19" i="12" l="1"/>
  <c r="M19" i="12"/>
  <c r="Q19" i="12" s="1"/>
  <c r="D19" i="19"/>
  <c r="M18" i="12" l="1"/>
  <c r="N18" i="12"/>
  <c r="Q18" i="12" l="1"/>
  <c r="M17" i="12"/>
  <c r="Q17" i="12" s="1"/>
  <c r="M16" i="12" l="1"/>
  <c r="Q16" i="12" s="1"/>
  <c r="U15" i="12"/>
  <c r="M15" i="12"/>
  <c r="N15" i="12"/>
  <c r="M14" i="12"/>
  <c r="M13" i="12"/>
  <c r="D13" i="12"/>
  <c r="F16" i="18" l="1"/>
  <c r="G40" i="15"/>
  <c r="H40" i="15"/>
  <c r="L40" i="15"/>
  <c r="Q40" i="15" s="1"/>
  <c r="M40" i="15"/>
  <c r="O40" i="15"/>
  <c r="P40" i="15"/>
  <c r="R40" i="15" l="1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9" i="12"/>
  <c r="M17" i="23" l="1"/>
  <c r="M37" i="23"/>
  <c r="F11" i="23"/>
  <c r="F12" i="23"/>
  <c r="F13" i="23"/>
  <c r="M13" i="23" s="1"/>
  <c r="F14" i="23"/>
  <c r="F15" i="23"/>
  <c r="F16" i="23"/>
  <c r="F17" i="23"/>
  <c r="F18" i="23"/>
  <c r="F19" i="23"/>
  <c r="F20" i="23"/>
  <c r="M20" i="23" s="1"/>
  <c r="F21" i="23"/>
  <c r="F22" i="23"/>
  <c r="F23" i="23"/>
  <c r="F24" i="23"/>
  <c r="M24" i="23" s="1"/>
  <c r="F25" i="23"/>
  <c r="M25" i="23" s="1"/>
  <c r="F26" i="23"/>
  <c r="M26" i="23" s="1"/>
  <c r="F27" i="23"/>
  <c r="F28" i="23"/>
  <c r="F29" i="23"/>
  <c r="M29" i="23" s="1"/>
  <c r="F30" i="23"/>
  <c r="M30" i="23" s="1"/>
  <c r="F31" i="23"/>
  <c r="F32" i="23"/>
  <c r="F33" i="23"/>
  <c r="F34" i="23"/>
  <c r="F35" i="23"/>
  <c r="F36" i="23"/>
  <c r="M36" i="23" s="1"/>
  <c r="F37" i="23"/>
  <c r="F38" i="23"/>
  <c r="F39" i="23"/>
  <c r="F40" i="23"/>
  <c r="F10" i="23"/>
  <c r="F9" i="23"/>
  <c r="O42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V38" i="12"/>
  <c r="AV39" i="12"/>
  <c r="AV40" i="12"/>
  <c r="AV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9" i="12"/>
  <c r="Q9" i="12"/>
  <c r="M10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9" i="12"/>
  <c r="N42" i="12"/>
  <c r="N36" i="23" l="1"/>
  <c r="O36" i="23"/>
  <c r="N24" i="23"/>
  <c r="N30" i="23"/>
  <c r="H40" i="23"/>
  <c r="I40" i="23"/>
  <c r="H32" i="23"/>
  <c r="I32" i="23"/>
  <c r="I12" i="23"/>
  <c r="H12" i="23"/>
  <c r="M32" i="23"/>
  <c r="M39" i="23"/>
  <c r="H39" i="23"/>
  <c r="I39" i="23"/>
  <c r="M35" i="23"/>
  <c r="H35" i="23"/>
  <c r="I35" i="23"/>
  <c r="M31" i="23"/>
  <c r="H31" i="23"/>
  <c r="I31" i="23"/>
  <c r="M27" i="23"/>
  <c r="H27" i="23"/>
  <c r="I27" i="23"/>
  <c r="M23" i="23"/>
  <c r="H23" i="23"/>
  <c r="I23" i="23"/>
  <c r="M19" i="23"/>
  <c r="I19" i="23"/>
  <c r="H19" i="23"/>
  <c r="M15" i="23"/>
  <c r="I15" i="23"/>
  <c r="H15" i="23"/>
  <c r="M11" i="23"/>
  <c r="I11" i="23"/>
  <c r="H11" i="23"/>
  <c r="O25" i="23"/>
  <c r="N25" i="23"/>
  <c r="N17" i="23"/>
  <c r="O17" i="23"/>
  <c r="M9" i="23"/>
  <c r="I9" i="23"/>
  <c r="H9" i="23"/>
  <c r="I38" i="23"/>
  <c r="H38" i="23"/>
  <c r="I34" i="23"/>
  <c r="H34" i="23"/>
  <c r="H30" i="23"/>
  <c r="I30" i="23"/>
  <c r="I26" i="23"/>
  <c r="H26" i="23"/>
  <c r="I22" i="23"/>
  <c r="H22" i="23"/>
  <c r="M18" i="23"/>
  <c r="H18" i="23"/>
  <c r="I18" i="23"/>
  <c r="M14" i="23"/>
  <c r="H14" i="23"/>
  <c r="I14" i="23"/>
  <c r="M40" i="23"/>
  <c r="M34" i="23"/>
  <c r="O29" i="23"/>
  <c r="N29" i="23"/>
  <c r="O13" i="23"/>
  <c r="N13" i="23"/>
  <c r="H36" i="23"/>
  <c r="I36" i="23"/>
  <c r="H28" i="23"/>
  <c r="I28" i="23"/>
  <c r="H24" i="23"/>
  <c r="I24" i="23"/>
  <c r="M16" i="23"/>
  <c r="H16" i="23"/>
  <c r="I16" i="23"/>
  <c r="O37" i="23"/>
  <c r="N37" i="23"/>
  <c r="N26" i="23"/>
  <c r="M10" i="23"/>
  <c r="H10" i="23"/>
  <c r="I10" i="23"/>
  <c r="I37" i="23"/>
  <c r="H37" i="23"/>
  <c r="I33" i="23"/>
  <c r="H33" i="23"/>
  <c r="I29" i="23"/>
  <c r="H29" i="23"/>
  <c r="I25" i="23"/>
  <c r="H25" i="23"/>
  <c r="H17" i="23"/>
  <c r="I17" i="23"/>
  <c r="H13" i="23"/>
  <c r="I13" i="23"/>
  <c r="M38" i="23"/>
  <c r="M33" i="23"/>
  <c r="M28" i="23"/>
  <c r="M22" i="23"/>
  <c r="M12" i="23"/>
  <c r="H21" i="23"/>
  <c r="I21" i="23"/>
  <c r="M21" i="23"/>
  <c r="L50" i="12"/>
  <c r="N20" i="23"/>
  <c r="O20" i="23"/>
  <c r="I20" i="23"/>
  <c r="H20" i="23"/>
  <c r="AE42" i="12"/>
  <c r="AV42" i="12"/>
  <c r="AF42" i="12"/>
  <c r="F41" i="23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M40" i="19" s="1"/>
  <c r="F9" i="19"/>
  <c r="AK40" i="12"/>
  <c r="AL40" i="12"/>
  <c r="AM40" i="12"/>
  <c r="AN40" i="12"/>
  <c r="AO40" i="12"/>
  <c r="AP40" i="12"/>
  <c r="AQ40" i="12"/>
  <c r="AR40" i="12"/>
  <c r="AS40" i="12"/>
  <c r="AU40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U38" i="12"/>
  <c r="AU39" i="12"/>
  <c r="AU9" i="12"/>
  <c r="I31" i="19" l="1"/>
  <c r="H31" i="19"/>
  <c r="M19" i="19"/>
  <c r="H19" i="19"/>
  <c r="I19" i="19"/>
  <c r="N10" i="23"/>
  <c r="O10" i="23"/>
  <c r="M38" i="19"/>
  <c r="H38" i="19"/>
  <c r="I38" i="19"/>
  <c r="M34" i="19"/>
  <c r="H34" i="19"/>
  <c r="I34" i="19"/>
  <c r="M30" i="19"/>
  <c r="H30" i="19"/>
  <c r="I30" i="19"/>
  <c r="M26" i="19"/>
  <c r="H26" i="19"/>
  <c r="I26" i="19"/>
  <c r="M22" i="19"/>
  <c r="H22" i="19"/>
  <c r="I22" i="19"/>
  <c r="M18" i="19"/>
  <c r="H18" i="19"/>
  <c r="I18" i="19"/>
  <c r="M14" i="19"/>
  <c r="H14" i="19"/>
  <c r="I14" i="19"/>
  <c r="H10" i="19"/>
  <c r="I10" i="19"/>
  <c r="N12" i="23"/>
  <c r="O12" i="23"/>
  <c r="U12" i="23" s="1"/>
  <c r="N38" i="23"/>
  <c r="O38" i="23"/>
  <c r="N18" i="23"/>
  <c r="O18" i="23"/>
  <c r="U18" i="23" s="1"/>
  <c r="N11" i="23"/>
  <c r="O11" i="23"/>
  <c r="N27" i="23"/>
  <c r="O27" i="23"/>
  <c r="U27" i="23" s="1"/>
  <c r="M39" i="19"/>
  <c r="H39" i="19"/>
  <c r="M23" i="19"/>
  <c r="I23" i="19"/>
  <c r="H23" i="19"/>
  <c r="M15" i="19"/>
  <c r="H15" i="19"/>
  <c r="I15" i="19"/>
  <c r="M11" i="19"/>
  <c r="I11" i="19"/>
  <c r="H11" i="19"/>
  <c r="M33" i="19"/>
  <c r="I33" i="19"/>
  <c r="H33" i="19"/>
  <c r="M17" i="19"/>
  <c r="I17" i="19"/>
  <c r="H17" i="19"/>
  <c r="N40" i="19"/>
  <c r="O40" i="19"/>
  <c r="N22" i="23"/>
  <c r="T22" i="23" s="1"/>
  <c r="N34" i="23"/>
  <c r="O34" i="23"/>
  <c r="U34" i="23" s="1"/>
  <c r="N14" i="23"/>
  <c r="O14" i="23"/>
  <c r="N9" i="23"/>
  <c r="O9" i="23"/>
  <c r="U23" i="23"/>
  <c r="N23" i="23"/>
  <c r="N39" i="23"/>
  <c r="O39" i="23"/>
  <c r="U39" i="23" s="1"/>
  <c r="M35" i="19"/>
  <c r="H35" i="19"/>
  <c r="I35" i="19"/>
  <c r="M27" i="19"/>
  <c r="I27" i="19"/>
  <c r="H27" i="19"/>
  <c r="N33" i="23"/>
  <c r="U33" i="23"/>
  <c r="O15" i="23"/>
  <c r="N15" i="23"/>
  <c r="N31" i="23"/>
  <c r="T31" i="23" s="1"/>
  <c r="M9" i="19"/>
  <c r="H9" i="19"/>
  <c r="I9" i="19"/>
  <c r="M37" i="19"/>
  <c r="I37" i="19"/>
  <c r="H37" i="19"/>
  <c r="M29" i="19"/>
  <c r="H29" i="19"/>
  <c r="I29" i="19"/>
  <c r="M25" i="19"/>
  <c r="H25" i="19"/>
  <c r="I25" i="19"/>
  <c r="M13" i="19"/>
  <c r="I13" i="19"/>
  <c r="H13" i="19"/>
  <c r="H40" i="19"/>
  <c r="I40" i="19"/>
  <c r="M36" i="19"/>
  <c r="H36" i="19"/>
  <c r="I36" i="19"/>
  <c r="M32" i="19"/>
  <c r="H32" i="19"/>
  <c r="I32" i="19"/>
  <c r="M28" i="19"/>
  <c r="H28" i="19"/>
  <c r="I28" i="19"/>
  <c r="M24" i="19"/>
  <c r="H24" i="19"/>
  <c r="I24" i="19"/>
  <c r="M16" i="19"/>
  <c r="H16" i="19"/>
  <c r="I16" i="19"/>
  <c r="M12" i="19"/>
  <c r="H12" i="19"/>
  <c r="I12" i="19"/>
  <c r="M31" i="19"/>
  <c r="M41" i="23"/>
  <c r="N28" i="23"/>
  <c r="O28" i="23"/>
  <c r="N16" i="23"/>
  <c r="T16" i="23" s="1"/>
  <c r="O16" i="23"/>
  <c r="N40" i="23"/>
  <c r="O40" i="23"/>
  <c r="N19" i="23"/>
  <c r="O19" i="23"/>
  <c r="O35" i="23"/>
  <c r="N35" i="23"/>
  <c r="N32" i="23"/>
  <c r="T32" i="23" s="1"/>
  <c r="O32" i="23"/>
  <c r="M21" i="19"/>
  <c r="I21" i="19"/>
  <c r="H21" i="19"/>
  <c r="N21" i="23"/>
  <c r="O21" i="23"/>
  <c r="M20" i="19"/>
  <c r="H20" i="19"/>
  <c r="I20" i="19"/>
  <c r="AU42" i="12"/>
  <c r="M10" i="19"/>
  <c r="F41" i="19"/>
  <c r="G10" i="20"/>
  <c r="H10" i="20"/>
  <c r="L10" i="20"/>
  <c r="M10" i="20"/>
  <c r="R10" i="20" s="1"/>
  <c r="O10" i="20"/>
  <c r="P10" i="20"/>
  <c r="Q10" i="20"/>
  <c r="G11" i="20"/>
  <c r="Q11" i="20" s="1"/>
  <c r="H11" i="20"/>
  <c r="R11" i="20" s="1"/>
  <c r="L11" i="20"/>
  <c r="M11" i="20"/>
  <c r="O11" i="20"/>
  <c r="P11" i="20"/>
  <c r="G12" i="20"/>
  <c r="H12" i="20"/>
  <c r="L12" i="20"/>
  <c r="M12" i="20"/>
  <c r="R12" i="20" s="1"/>
  <c r="O12" i="20"/>
  <c r="P12" i="20"/>
  <c r="Q12" i="20"/>
  <c r="G13" i="20"/>
  <c r="H13" i="20"/>
  <c r="L13" i="20"/>
  <c r="M13" i="20"/>
  <c r="R13" i="20" s="1"/>
  <c r="O13" i="20"/>
  <c r="P13" i="20"/>
  <c r="Q13" i="20"/>
  <c r="G14" i="20"/>
  <c r="H14" i="20"/>
  <c r="L14" i="20"/>
  <c r="M14" i="20"/>
  <c r="O14" i="20"/>
  <c r="P14" i="20"/>
  <c r="G15" i="20"/>
  <c r="H15" i="20"/>
  <c r="L15" i="20"/>
  <c r="M15" i="20"/>
  <c r="R15" i="20" s="1"/>
  <c r="O15" i="20"/>
  <c r="P15" i="20"/>
  <c r="Q15" i="20"/>
  <c r="G16" i="20"/>
  <c r="H16" i="20"/>
  <c r="L16" i="20"/>
  <c r="Q16" i="20" s="1"/>
  <c r="M16" i="20"/>
  <c r="R16" i="20" s="1"/>
  <c r="O16" i="20"/>
  <c r="P16" i="20"/>
  <c r="G17" i="20"/>
  <c r="H17" i="20"/>
  <c r="L17" i="20"/>
  <c r="M17" i="20"/>
  <c r="O17" i="20"/>
  <c r="P17" i="20"/>
  <c r="Q17" i="20"/>
  <c r="G18" i="20"/>
  <c r="H18" i="20"/>
  <c r="L18" i="20"/>
  <c r="M18" i="20"/>
  <c r="R18" i="20" s="1"/>
  <c r="O18" i="20"/>
  <c r="P18" i="20"/>
  <c r="Q18" i="20"/>
  <c r="G19" i="20"/>
  <c r="Q19" i="20" s="1"/>
  <c r="H19" i="20"/>
  <c r="L19" i="20"/>
  <c r="M19" i="20"/>
  <c r="O19" i="20"/>
  <c r="P19" i="20"/>
  <c r="G20" i="20"/>
  <c r="Q20" i="20" s="1"/>
  <c r="H20" i="20"/>
  <c r="L20" i="20"/>
  <c r="M20" i="20"/>
  <c r="R20" i="20" s="1"/>
  <c r="O20" i="20"/>
  <c r="P20" i="20"/>
  <c r="G21" i="20"/>
  <c r="Q21" i="20" s="1"/>
  <c r="H21" i="20"/>
  <c r="L21" i="20"/>
  <c r="M21" i="20"/>
  <c r="O21" i="20"/>
  <c r="P21" i="20"/>
  <c r="G22" i="20"/>
  <c r="H22" i="20"/>
  <c r="L22" i="20"/>
  <c r="Q22" i="20" s="1"/>
  <c r="M22" i="20"/>
  <c r="R22" i="20" s="1"/>
  <c r="O22" i="20"/>
  <c r="P22" i="20"/>
  <c r="G23" i="20"/>
  <c r="H23" i="20"/>
  <c r="L23" i="20"/>
  <c r="Q23" i="20" s="1"/>
  <c r="M23" i="20"/>
  <c r="O23" i="20"/>
  <c r="P23" i="20"/>
  <c r="R23" i="20"/>
  <c r="G24" i="20"/>
  <c r="H24" i="20"/>
  <c r="L24" i="20"/>
  <c r="M24" i="20"/>
  <c r="R24" i="20" s="1"/>
  <c r="O24" i="20"/>
  <c r="P24" i="20"/>
  <c r="Q24" i="20"/>
  <c r="G25" i="20"/>
  <c r="H25" i="20"/>
  <c r="L25" i="20"/>
  <c r="Q25" i="20" s="1"/>
  <c r="M25" i="20"/>
  <c r="R25" i="20" s="1"/>
  <c r="O25" i="20"/>
  <c r="P25" i="20"/>
  <c r="G26" i="20"/>
  <c r="H26" i="20"/>
  <c r="L26" i="20"/>
  <c r="Q26" i="20" s="1"/>
  <c r="M26" i="20"/>
  <c r="O26" i="20"/>
  <c r="P26" i="20"/>
  <c r="G27" i="20"/>
  <c r="H27" i="20"/>
  <c r="L27" i="20"/>
  <c r="Q27" i="20" s="1"/>
  <c r="M27" i="20"/>
  <c r="O27" i="20"/>
  <c r="P27" i="20"/>
  <c r="R27" i="20"/>
  <c r="G28" i="20"/>
  <c r="H28" i="20"/>
  <c r="L28" i="20"/>
  <c r="M28" i="20"/>
  <c r="R28" i="20" s="1"/>
  <c r="O28" i="20"/>
  <c r="P28" i="20"/>
  <c r="G29" i="20"/>
  <c r="H29" i="20"/>
  <c r="L29" i="20"/>
  <c r="Q29" i="20" s="1"/>
  <c r="M29" i="20"/>
  <c r="R29" i="20" s="1"/>
  <c r="O29" i="20"/>
  <c r="P29" i="20"/>
  <c r="G30" i="20"/>
  <c r="Q30" i="20" s="1"/>
  <c r="H30" i="20"/>
  <c r="L30" i="20"/>
  <c r="M30" i="20"/>
  <c r="R30" i="20" s="1"/>
  <c r="O30" i="20"/>
  <c r="P30" i="20"/>
  <c r="G31" i="20"/>
  <c r="H31" i="20"/>
  <c r="L31" i="20"/>
  <c r="M31" i="20"/>
  <c r="R31" i="20" s="1"/>
  <c r="O31" i="20"/>
  <c r="P31" i="20"/>
  <c r="Q31" i="20"/>
  <c r="G32" i="20"/>
  <c r="H32" i="20"/>
  <c r="L32" i="20"/>
  <c r="M32" i="20"/>
  <c r="R32" i="20" s="1"/>
  <c r="O32" i="20"/>
  <c r="P32" i="20"/>
  <c r="Q32" i="20"/>
  <c r="G33" i="20"/>
  <c r="H33" i="20"/>
  <c r="L33" i="20"/>
  <c r="M33" i="20"/>
  <c r="R33" i="20" s="1"/>
  <c r="O33" i="20"/>
  <c r="P33" i="20"/>
  <c r="Q33" i="20"/>
  <c r="G34" i="20"/>
  <c r="Q34" i="20" s="1"/>
  <c r="H34" i="20"/>
  <c r="L34" i="20"/>
  <c r="M34" i="20"/>
  <c r="O34" i="20"/>
  <c r="P34" i="20"/>
  <c r="G35" i="20"/>
  <c r="H35" i="20"/>
  <c r="L35" i="20"/>
  <c r="M35" i="20"/>
  <c r="R35" i="20" s="1"/>
  <c r="O35" i="20"/>
  <c r="P35" i="20"/>
  <c r="Q35" i="20"/>
  <c r="G36" i="20"/>
  <c r="H36" i="20"/>
  <c r="L36" i="20"/>
  <c r="M36" i="20"/>
  <c r="R36" i="20" s="1"/>
  <c r="O36" i="20"/>
  <c r="P36" i="20"/>
  <c r="Q36" i="20"/>
  <c r="G37" i="20"/>
  <c r="H37" i="20"/>
  <c r="L37" i="20"/>
  <c r="M37" i="20"/>
  <c r="R37" i="20" s="1"/>
  <c r="O37" i="20"/>
  <c r="P37" i="20"/>
  <c r="Q37" i="20"/>
  <c r="G38" i="20"/>
  <c r="H38" i="20"/>
  <c r="L38" i="20"/>
  <c r="M38" i="20"/>
  <c r="R38" i="20" s="1"/>
  <c r="O38" i="20"/>
  <c r="P38" i="20"/>
  <c r="Q38" i="20"/>
  <c r="G39" i="20"/>
  <c r="H39" i="20"/>
  <c r="L39" i="20"/>
  <c r="M39" i="20"/>
  <c r="R39" i="20" s="1"/>
  <c r="O39" i="20"/>
  <c r="P39" i="20"/>
  <c r="Q39" i="20"/>
  <c r="G40" i="20"/>
  <c r="H40" i="20"/>
  <c r="L40" i="20"/>
  <c r="Q40" i="20" s="1"/>
  <c r="M40" i="20"/>
  <c r="R40" i="20" s="1"/>
  <c r="O40" i="20"/>
  <c r="P40" i="20"/>
  <c r="Q10" i="19"/>
  <c r="R10" i="19"/>
  <c r="Q11" i="19"/>
  <c r="R11" i="19"/>
  <c r="Q12" i="19"/>
  <c r="R12" i="19"/>
  <c r="Q13" i="19"/>
  <c r="R13" i="19"/>
  <c r="Q14" i="19"/>
  <c r="R14" i="19"/>
  <c r="Q15" i="19"/>
  <c r="R15" i="19"/>
  <c r="Q16" i="19"/>
  <c r="R16" i="19"/>
  <c r="Q17" i="19"/>
  <c r="R17" i="19"/>
  <c r="Q18" i="19"/>
  <c r="R18" i="19"/>
  <c r="Q19" i="19"/>
  <c r="R19" i="19"/>
  <c r="Q20" i="19"/>
  <c r="R20" i="19"/>
  <c r="Q21" i="19"/>
  <c r="R21" i="19"/>
  <c r="Q22" i="19"/>
  <c r="R22" i="19"/>
  <c r="Q23" i="19"/>
  <c r="R23" i="19"/>
  <c r="Q24" i="19"/>
  <c r="R24" i="19"/>
  <c r="Q25" i="19"/>
  <c r="R25" i="19"/>
  <c r="Q26" i="19"/>
  <c r="R26" i="19"/>
  <c r="Q27" i="19"/>
  <c r="R27" i="19"/>
  <c r="Q28" i="19"/>
  <c r="R28" i="19"/>
  <c r="Q29" i="19"/>
  <c r="R29" i="19"/>
  <c r="Q30" i="19"/>
  <c r="R30" i="19"/>
  <c r="Q31" i="19"/>
  <c r="R31" i="19"/>
  <c r="Q32" i="19"/>
  <c r="R32" i="19"/>
  <c r="Q33" i="19"/>
  <c r="R33" i="19"/>
  <c r="Q34" i="19"/>
  <c r="R34" i="19"/>
  <c r="Q35" i="19"/>
  <c r="R35" i="19"/>
  <c r="Q36" i="19"/>
  <c r="R36" i="19"/>
  <c r="Q37" i="19"/>
  <c r="R37" i="19"/>
  <c r="Q38" i="19"/>
  <c r="R38" i="19"/>
  <c r="Q39" i="19"/>
  <c r="R39" i="19"/>
  <c r="Q40" i="19"/>
  <c r="R40" i="19"/>
  <c r="G10" i="15"/>
  <c r="H10" i="15"/>
  <c r="L10" i="15"/>
  <c r="M10" i="15"/>
  <c r="O10" i="15"/>
  <c r="P10" i="15"/>
  <c r="G11" i="15"/>
  <c r="H11" i="15"/>
  <c r="L11" i="15"/>
  <c r="M11" i="15"/>
  <c r="R11" i="15" s="1"/>
  <c r="O11" i="15"/>
  <c r="P11" i="15"/>
  <c r="Q11" i="15"/>
  <c r="G12" i="15"/>
  <c r="H12" i="15"/>
  <c r="L12" i="15"/>
  <c r="M12" i="15"/>
  <c r="R12" i="15" s="1"/>
  <c r="O12" i="15"/>
  <c r="P12" i="15"/>
  <c r="G13" i="15"/>
  <c r="H13" i="15"/>
  <c r="L13" i="15"/>
  <c r="M13" i="15"/>
  <c r="R13" i="15" s="1"/>
  <c r="O13" i="15"/>
  <c r="P13" i="15"/>
  <c r="G14" i="15"/>
  <c r="H14" i="15"/>
  <c r="R14" i="15" s="1"/>
  <c r="L14" i="15"/>
  <c r="M14" i="15"/>
  <c r="O14" i="15"/>
  <c r="P14" i="15"/>
  <c r="Q14" i="15"/>
  <c r="G15" i="15"/>
  <c r="H15" i="15"/>
  <c r="L15" i="15"/>
  <c r="M15" i="15"/>
  <c r="O15" i="15"/>
  <c r="P15" i="15"/>
  <c r="G16" i="15"/>
  <c r="H16" i="15"/>
  <c r="L16" i="15"/>
  <c r="M16" i="15"/>
  <c r="R16" i="15" s="1"/>
  <c r="O16" i="15"/>
  <c r="P16" i="15"/>
  <c r="G17" i="15"/>
  <c r="H17" i="15"/>
  <c r="L17" i="15"/>
  <c r="Q17" i="15" s="1"/>
  <c r="M17" i="15"/>
  <c r="O17" i="15"/>
  <c r="P17" i="15"/>
  <c r="G18" i="15"/>
  <c r="H18" i="15"/>
  <c r="L18" i="15"/>
  <c r="M18" i="15"/>
  <c r="O18" i="15"/>
  <c r="P18" i="15"/>
  <c r="Q18" i="15"/>
  <c r="G19" i="15"/>
  <c r="H19" i="15"/>
  <c r="R19" i="15" s="1"/>
  <c r="L19" i="15"/>
  <c r="M19" i="15"/>
  <c r="O19" i="15"/>
  <c r="P19" i="15"/>
  <c r="G20" i="15"/>
  <c r="H20" i="15"/>
  <c r="L20" i="15"/>
  <c r="M20" i="15"/>
  <c r="R20" i="15" s="1"/>
  <c r="O20" i="15"/>
  <c r="P20" i="15"/>
  <c r="Q20" i="15"/>
  <c r="G21" i="15"/>
  <c r="H21" i="15"/>
  <c r="L21" i="15"/>
  <c r="M21" i="15"/>
  <c r="O21" i="15"/>
  <c r="P21" i="15"/>
  <c r="G22" i="15"/>
  <c r="Q22" i="15" s="1"/>
  <c r="H22" i="15"/>
  <c r="L22" i="15"/>
  <c r="M22" i="15"/>
  <c r="O22" i="15"/>
  <c r="P22" i="15"/>
  <c r="G23" i="15"/>
  <c r="H23" i="15"/>
  <c r="L23" i="15"/>
  <c r="M23" i="15"/>
  <c r="R23" i="15" s="1"/>
  <c r="O23" i="15"/>
  <c r="P23" i="15"/>
  <c r="G24" i="15"/>
  <c r="H24" i="15"/>
  <c r="L24" i="15"/>
  <c r="M24" i="15"/>
  <c r="O24" i="15"/>
  <c r="P24" i="15"/>
  <c r="G25" i="15"/>
  <c r="H25" i="15"/>
  <c r="L25" i="15"/>
  <c r="M25" i="15"/>
  <c r="R25" i="15" s="1"/>
  <c r="O25" i="15"/>
  <c r="P25" i="15"/>
  <c r="G26" i="15"/>
  <c r="Q26" i="15" s="1"/>
  <c r="H26" i="15"/>
  <c r="L26" i="15"/>
  <c r="M26" i="15"/>
  <c r="O26" i="15"/>
  <c r="P26" i="15"/>
  <c r="G27" i="15"/>
  <c r="H27" i="15"/>
  <c r="L27" i="15"/>
  <c r="Q27" i="15" s="1"/>
  <c r="M27" i="15"/>
  <c r="R27" i="15" s="1"/>
  <c r="O27" i="15"/>
  <c r="P27" i="15"/>
  <c r="G28" i="15"/>
  <c r="Q28" i="15" s="1"/>
  <c r="H28" i="15"/>
  <c r="L28" i="15"/>
  <c r="M28" i="15"/>
  <c r="O28" i="15"/>
  <c r="P28" i="15"/>
  <c r="G29" i="15"/>
  <c r="H29" i="15"/>
  <c r="L29" i="15"/>
  <c r="M29" i="15"/>
  <c r="R29" i="15" s="1"/>
  <c r="O29" i="15"/>
  <c r="P29" i="15"/>
  <c r="Q29" i="15"/>
  <c r="G30" i="15"/>
  <c r="H30" i="15"/>
  <c r="L30" i="15"/>
  <c r="M30" i="15"/>
  <c r="O30" i="15"/>
  <c r="P30" i="15"/>
  <c r="G31" i="15"/>
  <c r="Q31" i="15" s="1"/>
  <c r="H31" i="15"/>
  <c r="L31" i="15"/>
  <c r="M31" i="15"/>
  <c r="O31" i="15"/>
  <c r="P31" i="15"/>
  <c r="G32" i="15"/>
  <c r="H32" i="15"/>
  <c r="L32" i="15"/>
  <c r="Q32" i="15" s="1"/>
  <c r="M32" i="15"/>
  <c r="O32" i="15"/>
  <c r="P32" i="15"/>
  <c r="G33" i="15"/>
  <c r="H33" i="15"/>
  <c r="L33" i="15"/>
  <c r="M33" i="15"/>
  <c r="O33" i="15"/>
  <c r="P33" i="15"/>
  <c r="Q33" i="15"/>
  <c r="G34" i="15"/>
  <c r="H34" i="15"/>
  <c r="L34" i="15"/>
  <c r="M34" i="15"/>
  <c r="O34" i="15"/>
  <c r="P34" i="15"/>
  <c r="G35" i="15"/>
  <c r="Q35" i="15" s="1"/>
  <c r="H35" i="15"/>
  <c r="L35" i="15"/>
  <c r="M35" i="15"/>
  <c r="O35" i="15"/>
  <c r="P35" i="15"/>
  <c r="G36" i="15"/>
  <c r="H36" i="15"/>
  <c r="L36" i="15"/>
  <c r="M36" i="15"/>
  <c r="O36" i="15"/>
  <c r="P36" i="15"/>
  <c r="Q36" i="15"/>
  <c r="G37" i="15"/>
  <c r="H37" i="15"/>
  <c r="L37" i="15"/>
  <c r="M37" i="15"/>
  <c r="R37" i="15" s="1"/>
  <c r="O37" i="15"/>
  <c r="P37" i="15"/>
  <c r="G38" i="15"/>
  <c r="H38" i="15"/>
  <c r="L38" i="15"/>
  <c r="M38" i="15"/>
  <c r="O38" i="15"/>
  <c r="P38" i="15"/>
  <c r="G39" i="15"/>
  <c r="Q39" i="15" s="1"/>
  <c r="H39" i="15"/>
  <c r="L39" i="15"/>
  <c r="M39" i="15"/>
  <c r="R39" i="15" s="1"/>
  <c r="O39" i="15"/>
  <c r="P39" i="15"/>
  <c r="G40" i="24"/>
  <c r="H40" i="24"/>
  <c r="L40" i="24"/>
  <c r="M40" i="24"/>
  <c r="O40" i="24"/>
  <c r="P40" i="24"/>
  <c r="Q40" i="24"/>
  <c r="R40" i="24"/>
  <c r="Q10" i="24"/>
  <c r="R10" i="24"/>
  <c r="Q11" i="24"/>
  <c r="R11" i="24"/>
  <c r="Q12" i="24"/>
  <c r="R12" i="24"/>
  <c r="Q13" i="24"/>
  <c r="R13" i="24"/>
  <c r="Q14" i="24"/>
  <c r="R14" i="24"/>
  <c r="Q15" i="24"/>
  <c r="R15" i="24"/>
  <c r="Q16" i="24"/>
  <c r="R16" i="24"/>
  <c r="Q17" i="24"/>
  <c r="R17" i="24"/>
  <c r="Q18" i="24"/>
  <c r="R18" i="24"/>
  <c r="Q19" i="24"/>
  <c r="R19" i="24"/>
  <c r="Q20" i="24"/>
  <c r="R20" i="24"/>
  <c r="Q23" i="24"/>
  <c r="R23" i="24"/>
  <c r="Q24" i="24"/>
  <c r="R24" i="24"/>
  <c r="Q25" i="24"/>
  <c r="R25" i="24"/>
  <c r="Q26" i="24"/>
  <c r="R26" i="24"/>
  <c r="Q27" i="24"/>
  <c r="R27" i="24"/>
  <c r="Q28" i="24"/>
  <c r="R28" i="24"/>
  <c r="Q29" i="24"/>
  <c r="R29" i="24"/>
  <c r="Q30" i="24"/>
  <c r="R30" i="24"/>
  <c r="Q31" i="24"/>
  <c r="R31" i="24"/>
  <c r="Q32" i="24"/>
  <c r="R32" i="24"/>
  <c r="Q33" i="24"/>
  <c r="R33" i="24"/>
  <c r="Q34" i="24"/>
  <c r="R34" i="24"/>
  <c r="Q35" i="24"/>
  <c r="R35" i="24"/>
  <c r="Q36" i="24"/>
  <c r="R36" i="24"/>
  <c r="Q37" i="24"/>
  <c r="R37" i="24"/>
  <c r="Q38" i="24"/>
  <c r="R38" i="24"/>
  <c r="Q39" i="24"/>
  <c r="R39" i="24"/>
  <c r="L10" i="24"/>
  <c r="M10" i="24"/>
  <c r="L11" i="24"/>
  <c r="M11" i="24"/>
  <c r="L12" i="24"/>
  <c r="M12" i="24"/>
  <c r="L13" i="24"/>
  <c r="M13" i="24"/>
  <c r="L14" i="24"/>
  <c r="M14" i="24"/>
  <c r="L15" i="24"/>
  <c r="M15" i="24"/>
  <c r="L16" i="24"/>
  <c r="M16" i="24"/>
  <c r="L17" i="24"/>
  <c r="M17" i="24"/>
  <c r="L18" i="24"/>
  <c r="M18" i="24"/>
  <c r="L19" i="24"/>
  <c r="M19" i="24"/>
  <c r="L20" i="24"/>
  <c r="M20" i="24"/>
  <c r="L21" i="24"/>
  <c r="M21" i="24"/>
  <c r="L22" i="24"/>
  <c r="M22" i="24"/>
  <c r="L23" i="24"/>
  <c r="M23" i="24"/>
  <c r="L24" i="24"/>
  <c r="M24" i="24"/>
  <c r="L25" i="24"/>
  <c r="M25" i="24"/>
  <c r="L26" i="24"/>
  <c r="M26" i="24"/>
  <c r="L27" i="24"/>
  <c r="M27" i="24"/>
  <c r="L28" i="24"/>
  <c r="M28" i="24"/>
  <c r="L29" i="24"/>
  <c r="M29" i="24"/>
  <c r="L30" i="24"/>
  <c r="M30" i="24"/>
  <c r="L31" i="24"/>
  <c r="M31" i="24"/>
  <c r="L32" i="24"/>
  <c r="M32" i="24"/>
  <c r="L33" i="24"/>
  <c r="M33" i="24"/>
  <c r="L34" i="24"/>
  <c r="M34" i="24"/>
  <c r="L35" i="24"/>
  <c r="M35" i="24"/>
  <c r="L36" i="24"/>
  <c r="M36" i="24"/>
  <c r="L37" i="24"/>
  <c r="M37" i="24"/>
  <c r="L38" i="24"/>
  <c r="M38" i="24"/>
  <c r="L39" i="24"/>
  <c r="M3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Q21" i="24" s="1"/>
  <c r="H21" i="24"/>
  <c r="R21" i="24" s="1"/>
  <c r="G22" i="24"/>
  <c r="Q22" i="24" s="1"/>
  <c r="H22" i="24"/>
  <c r="R22" i="24" s="1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1" i="24"/>
  <c r="H31" i="24"/>
  <c r="G32" i="24"/>
  <c r="H32" i="24"/>
  <c r="G33" i="24"/>
  <c r="H33" i="24"/>
  <c r="G34" i="24"/>
  <c r="H34" i="24"/>
  <c r="G35" i="24"/>
  <c r="H35" i="24"/>
  <c r="G36" i="24"/>
  <c r="H36" i="24"/>
  <c r="G37" i="24"/>
  <c r="H37" i="24"/>
  <c r="G38" i="24"/>
  <c r="H38" i="24"/>
  <c r="G39" i="24"/>
  <c r="H39" i="24"/>
  <c r="T11" i="23"/>
  <c r="U11" i="23"/>
  <c r="T12" i="23"/>
  <c r="T13" i="23"/>
  <c r="U13" i="23"/>
  <c r="T20" i="23"/>
  <c r="U20" i="23"/>
  <c r="T21" i="23"/>
  <c r="U21" i="23"/>
  <c r="U22" i="23"/>
  <c r="T23" i="23"/>
  <c r="T24" i="23"/>
  <c r="U24" i="23"/>
  <c r="T25" i="23"/>
  <c r="U25" i="23"/>
  <c r="T26" i="23"/>
  <c r="U26" i="23"/>
  <c r="T27" i="23"/>
  <c r="T28" i="23"/>
  <c r="U28" i="23"/>
  <c r="T29" i="23"/>
  <c r="U29" i="23"/>
  <c r="T30" i="23"/>
  <c r="U30" i="23"/>
  <c r="U31" i="23"/>
  <c r="U32" i="23"/>
  <c r="T33" i="23"/>
  <c r="T34" i="23"/>
  <c r="T35" i="23"/>
  <c r="U35" i="23"/>
  <c r="T36" i="23"/>
  <c r="U36" i="23"/>
  <c r="T37" i="23"/>
  <c r="U37" i="23"/>
  <c r="T38" i="23"/>
  <c r="U38" i="23"/>
  <c r="T39" i="23"/>
  <c r="T40" i="23"/>
  <c r="U40" i="23"/>
  <c r="T14" i="23"/>
  <c r="U14" i="23"/>
  <c r="T15" i="23"/>
  <c r="U15" i="23"/>
  <c r="U16" i="23"/>
  <c r="T17" i="23"/>
  <c r="U17" i="23"/>
  <c r="T18" i="23"/>
  <c r="U19" i="23"/>
  <c r="Q40" i="22"/>
  <c r="R40" i="22"/>
  <c r="I10" i="18"/>
  <c r="F11" i="18"/>
  <c r="I11" i="18" s="1"/>
  <c r="F12" i="18"/>
  <c r="H12" i="18" s="1"/>
  <c r="F13" i="18"/>
  <c r="F14" i="18"/>
  <c r="M14" i="18" s="1"/>
  <c r="F15" i="18"/>
  <c r="I15" i="18" s="1"/>
  <c r="H16" i="18"/>
  <c r="F17" i="18"/>
  <c r="F18" i="18"/>
  <c r="M18" i="18" s="1"/>
  <c r="F19" i="18"/>
  <c r="I19" i="18" s="1"/>
  <c r="F20" i="18"/>
  <c r="H20" i="18" s="1"/>
  <c r="F21" i="18"/>
  <c r="F22" i="18"/>
  <c r="M22" i="18" s="1"/>
  <c r="F23" i="18"/>
  <c r="F23" i="22" s="1"/>
  <c r="H23" i="22" s="1"/>
  <c r="F24" i="18"/>
  <c r="H24" i="18" s="1"/>
  <c r="F25" i="18"/>
  <c r="F26" i="18"/>
  <c r="F27" i="18"/>
  <c r="I27" i="18" s="1"/>
  <c r="F28" i="18"/>
  <c r="H28" i="18" s="1"/>
  <c r="F29" i="18"/>
  <c r="M29" i="18" s="1"/>
  <c r="F30" i="18"/>
  <c r="F31" i="18"/>
  <c r="I31" i="18" s="1"/>
  <c r="F32" i="18"/>
  <c r="H32" i="18" s="1"/>
  <c r="F33" i="18"/>
  <c r="F34" i="18"/>
  <c r="F35" i="18"/>
  <c r="I35" i="18" s="1"/>
  <c r="F36" i="18"/>
  <c r="H36" i="18" s="1"/>
  <c r="F37" i="18"/>
  <c r="F38" i="18"/>
  <c r="F39" i="18"/>
  <c r="I39" i="18" s="1"/>
  <c r="F40" i="18"/>
  <c r="H40" i="18" s="1"/>
  <c r="F9" i="18"/>
  <c r="Q40" i="18"/>
  <c r="R40" i="18"/>
  <c r="E41" i="18"/>
  <c r="G41" i="18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9" i="12"/>
  <c r="T40" i="19" l="1"/>
  <c r="S40" i="19"/>
  <c r="Q38" i="15"/>
  <c r="R38" i="15"/>
  <c r="Q37" i="15"/>
  <c r="R36" i="15"/>
  <c r="R35" i="15"/>
  <c r="Q34" i="15"/>
  <c r="R34" i="15"/>
  <c r="R34" i="20"/>
  <c r="R33" i="15"/>
  <c r="R32" i="15"/>
  <c r="R31" i="15"/>
  <c r="Q30" i="15"/>
  <c r="R30" i="15"/>
  <c r="Q28" i="20"/>
  <c r="R28" i="15"/>
  <c r="R26" i="15"/>
  <c r="R26" i="20"/>
  <c r="Q25" i="15"/>
  <c r="Q24" i="15"/>
  <c r="R24" i="15"/>
  <c r="Q23" i="15"/>
  <c r="R22" i="15"/>
  <c r="AG30" i="12"/>
  <c r="AW30" i="12" s="1"/>
  <c r="AH30" i="12"/>
  <c r="AX30" i="12" s="1"/>
  <c r="AH22" i="12"/>
  <c r="AX22" i="12" s="1"/>
  <c r="AG22" i="12"/>
  <c r="AW22" i="12" s="1"/>
  <c r="AH10" i="12"/>
  <c r="AG10" i="12"/>
  <c r="AH9" i="12"/>
  <c r="AG9" i="12"/>
  <c r="AG37" i="12"/>
  <c r="AW37" i="12" s="1"/>
  <c r="AH37" i="12"/>
  <c r="AX37" i="12" s="1"/>
  <c r="AG33" i="12"/>
  <c r="AW33" i="12" s="1"/>
  <c r="AH33" i="12"/>
  <c r="AX33" i="12" s="1"/>
  <c r="AG29" i="12"/>
  <c r="AW29" i="12" s="1"/>
  <c r="AH29" i="12"/>
  <c r="AX29" i="12" s="1"/>
  <c r="AG25" i="12"/>
  <c r="AW25" i="12" s="1"/>
  <c r="AH25" i="12"/>
  <c r="AX25" i="12" s="1"/>
  <c r="AG17" i="12"/>
  <c r="AH17" i="12"/>
  <c r="AH13" i="12"/>
  <c r="AX13" i="12" s="1"/>
  <c r="AG13" i="12"/>
  <c r="AH38" i="12"/>
  <c r="AX38" i="12" s="1"/>
  <c r="AG38" i="12"/>
  <c r="AW38" i="12" s="1"/>
  <c r="AH18" i="12"/>
  <c r="AX18" i="12" s="1"/>
  <c r="AG18" i="12"/>
  <c r="AW18" i="12" s="1"/>
  <c r="AG36" i="12"/>
  <c r="AW36" i="12" s="1"/>
  <c r="AH36" i="12"/>
  <c r="AX36" i="12" s="1"/>
  <c r="AG24" i="12"/>
  <c r="AW24" i="12" s="1"/>
  <c r="AH24" i="12"/>
  <c r="AX24" i="12" s="1"/>
  <c r="AG12" i="12"/>
  <c r="AH12" i="12"/>
  <c r="AX12" i="12" s="1"/>
  <c r="AG34" i="12"/>
  <c r="AW34" i="12" s="1"/>
  <c r="AH34" i="12"/>
  <c r="AX34" i="12" s="1"/>
  <c r="AH26" i="12"/>
  <c r="AX26" i="12" s="1"/>
  <c r="AG26" i="12"/>
  <c r="AW26" i="12" s="1"/>
  <c r="AG14" i="12"/>
  <c r="AH14" i="12"/>
  <c r="AX14" i="12" s="1"/>
  <c r="AH40" i="12"/>
  <c r="AX40" i="12" s="1"/>
  <c r="AG40" i="12"/>
  <c r="AW40" i="12" s="1"/>
  <c r="AT40" i="12"/>
  <c r="AG32" i="12"/>
  <c r="AW32" i="12" s="1"/>
  <c r="AH32" i="12"/>
  <c r="AX32" i="12" s="1"/>
  <c r="AH28" i="12"/>
  <c r="AX28" i="12" s="1"/>
  <c r="AG28" i="12"/>
  <c r="AW28" i="12" s="1"/>
  <c r="AG20" i="12"/>
  <c r="AW20" i="12" s="1"/>
  <c r="AH20" i="12"/>
  <c r="AX20" i="12" s="1"/>
  <c r="AG16" i="12"/>
  <c r="AH16" i="12"/>
  <c r="AG39" i="12"/>
  <c r="AW39" i="12" s="1"/>
  <c r="AH39" i="12"/>
  <c r="AX39" i="12" s="1"/>
  <c r="AG35" i="12"/>
  <c r="AW35" i="12" s="1"/>
  <c r="AH35" i="12"/>
  <c r="AX35" i="12" s="1"/>
  <c r="AG31" i="12"/>
  <c r="AW31" i="12" s="1"/>
  <c r="AH31" i="12"/>
  <c r="AX31" i="12" s="1"/>
  <c r="AH27" i="12"/>
  <c r="AX27" i="12" s="1"/>
  <c r="AG27" i="12"/>
  <c r="AW27" i="12" s="1"/>
  <c r="AG23" i="12"/>
  <c r="AW23" i="12" s="1"/>
  <c r="AH23" i="12"/>
  <c r="AX23" i="12" s="1"/>
  <c r="AH19" i="12"/>
  <c r="AG19" i="12"/>
  <c r="AH15" i="12"/>
  <c r="AX15" i="12" s="1"/>
  <c r="AG15" i="12"/>
  <c r="AG11" i="12"/>
  <c r="AH11" i="12"/>
  <c r="AX11" i="12" s="1"/>
  <c r="N27" i="19"/>
  <c r="S27" i="19" s="1"/>
  <c r="O27" i="19"/>
  <c r="T27" i="19" s="1"/>
  <c r="N17" i="19"/>
  <c r="S17" i="19" s="1"/>
  <c r="O17" i="19"/>
  <c r="T17" i="19" s="1"/>
  <c r="N23" i="19"/>
  <c r="S23" i="19" s="1"/>
  <c r="O23" i="19"/>
  <c r="T23" i="19" s="1"/>
  <c r="M41" i="19"/>
  <c r="N10" i="19"/>
  <c r="S10" i="19" s="1"/>
  <c r="O10" i="19"/>
  <c r="T10" i="19" s="1"/>
  <c r="N24" i="19"/>
  <c r="S24" i="19" s="1"/>
  <c r="O24" i="19"/>
  <c r="T24" i="19" s="1"/>
  <c r="O29" i="19"/>
  <c r="T29" i="19" s="1"/>
  <c r="N29" i="19"/>
  <c r="S29" i="19" s="1"/>
  <c r="O15" i="19"/>
  <c r="T15" i="19" s="1"/>
  <c r="N15" i="19"/>
  <c r="S15" i="19" s="1"/>
  <c r="N18" i="19"/>
  <c r="S18" i="19" s="1"/>
  <c r="O18" i="19"/>
  <c r="T18" i="19" s="1"/>
  <c r="N34" i="19"/>
  <c r="S34" i="19" s="1"/>
  <c r="O34" i="19"/>
  <c r="T34" i="19" s="1"/>
  <c r="N19" i="19"/>
  <c r="S19" i="19" s="1"/>
  <c r="O19" i="19"/>
  <c r="T19" i="19" s="1"/>
  <c r="N16" i="19"/>
  <c r="S16" i="19" s="1"/>
  <c r="O16" i="19"/>
  <c r="T16" i="19" s="1"/>
  <c r="N36" i="19"/>
  <c r="S36" i="19" s="1"/>
  <c r="O36" i="19"/>
  <c r="T36" i="19" s="1"/>
  <c r="O25" i="19"/>
  <c r="T25" i="19" s="1"/>
  <c r="N25" i="19"/>
  <c r="S25" i="19" s="1"/>
  <c r="N11" i="19"/>
  <c r="S11" i="19" s="1"/>
  <c r="O11" i="19"/>
  <c r="T11" i="19" s="1"/>
  <c r="N14" i="19"/>
  <c r="S14" i="19" s="1"/>
  <c r="O14" i="19"/>
  <c r="T14" i="19" s="1"/>
  <c r="N30" i="19"/>
  <c r="S30" i="19" s="1"/>
  <c r="O30" i="19"/>
  <c r="T30" i="19" s="1"/>
  <c r="N31" i="19"/>
  <c r="S31" i="19" s="1"/>
  <c r="O31" i="19"/>
  <c r="T31" i="19" s="1"/>
  <c r="N28" i="19"/>
  <c r="S28" i="19" s="1"/>
  <c r="O28" i="19"/>
  <c r="T28" i="19" s="1"/>
  <c r="N37" i="19"/>
  <c r="S37" i="19" s="1"/>
  <c r="O37" i="19"/>
  <c r="T37" i="19" s="1"/>
  <c r="N22" i="19"/>
  <c r="S22" i="19" s="1"/>
  <c r="O22" i="19"/>
  <c r="T22" i="19" s="1"/>
  <c r="N38" i="19"/>
  <c r="S38" i="19" s="1"/>
  <c r="O38" i="19"/>
  <c r="T38" i="19" s="1"/>
  <c r="N12" i="19"/>
  <c r="S12" i="19" s="1"/>
  <c r="O12" i="19"/>
  <c r="T12" i="19" s="1"/>
  <c r="N32" i="19"/>
  <c r="S32" i="19" s="1"/>
  <c r="O32" i="19"/>
  <c r="T32" i="19" s="1"/>
  <c r="O13" i="19"/>
  <c r="T13" i="19" s="1"/>
  <c r="N13" i="19"/>
  <c r="S13" i="19" s="1"/>
  <c r="O9" i="19"/>
  <c r="N9" i="19"/>
  <c r="N35" i="19"/>
  <c r="S35" i="19" s="1"/>
  <c r="O35" i="19"/>
  <c r="T35" i="19" s="1"/>
  <c r="O33" i="19"/>
  <c r="T33" i="19" s="1"/>
  <c r="N33" i="19"/>
  <c r="S33" i="19" s="1"/>
  <c r="O39" i="19"/>
  <c r="T39" i="19" s="1"/>
  <c r="N39" i="19"/>
  <c r="S39" i="19" s="1"/>
  <c r="N26" i="19"/>
  <c r="S26" i="19" s="1"/>
  <c r="O26" i="19"/>
  <c r="T26" i="19" s="1"/>
  <c r="Q21" i="15"/>
  <c r="R21" i="15"/>
  <c r="R21" i="20"/>
  <c r="N21" i="19"/>
  <c r="S21" i="19" s="1"/>
  <c r="O21" i="19"/>
  <c r="T21" i="19" s="1"/>
  <c r="AH21" i="12"/>
  <c r="AX21" i="12" s="1"/>
  <c r="AG21" i="12"/>
  <c r="AW21" i="12" s="1"/>
  <c r="N20" i="19"/>
  <c r="S20" i="19" s="1"/>
  <c r="O20" i="19"/>
  <c r="T20" i="19" s="1"/>
  <c r="T19" i="23"/>
  <c r="R19" i="20"/>
  <c r="AX19" i="12"/>
  <c r="AW19" i="12"/>
  <c r="Q19" i="15"/>
  <c r="R14" i="20"/>
  <c r="Q14" i="20"/>
  <c r="Q12" i="15"/>
  <c r="R18" i="15"/>
  <c r="R17" i="20"/>
  <c r="AX17" i="12"/>
  <c r="AW17" i="12"/>
  <c r="R17" i="15"/>
  <c r="Q16" i="15"/>
  <c r="AX16" i="12"/>
  <c r="AW16" i="12"/>
  <c r="Q15" i="15"/>
  <c r="R15" i="15"/>
  <c r="Q13" i="15"/>
  <c r="U10" i="23"/>
  <c r="T10" i="23"/>
  <c r="Q10" i="15"/>
  <c r="R10" i="15"/>
  <c r="F15" i="22"/>
  <c r="AX10" i="12"/>
  <c r="M16" i="18"/>
  <c r="O16" i="18" s="1"/>
  <c r="M15" i="18"/>
  <c r="F39" i="22"/>
  <c r="I39" i="22" s="1"/>
  <c r="M20" i="18"/>
  <c r="N20" i="18" s="1"/>
  <c r="M12" i="18"/>
  <c r="N12" i="18" s="1"/>
  <c r="F31" i="22"/>
  <c r="I31" i="22" s="1"/>
  <c r="M19" i="18"/>
  <c r="M11" i="18"/>
  <c r="N14" i="18"/>
  <c r="O14" i="18"/>
  <c r="I37" i="18"/>
  <c r="F37" i="22"/>
  <c r="H37" i="18"/>
  <c r="I25" i="18"/>
  <c r="F25" i="22"/>
  <c r="H25" i="18"/>
  <c r="I17" i="18"/>
  <c r="F17" i="22"/>
  <c r="H17" i="18"/>
  <c r="M17" i="18"/>
  <c r="M37" i="18"/>
  <c r="N22" i="18"/>
  <c r="O22" i="18"/>
  <c r="N18" i="18"/>
  <c r="O18" i="18"/>
  <c r="O29" i="18"/>
  <c r="N29" i="18"/>
  <c r="F9" i="22"/>
  <c r="I9" i="18"/>
  <c r="H9" i="18"/>
  <c r="I33" i="18"/>
  <c r="F33" i="22"/>
  <c r="H33" i="18"/>
  <c r="I29" i="18"/>
  <c r="F29" i="22"/>
  <c r="H29" i="18"/>
  <c r="I21" i="18"/>
  <c r="F21" i="22"/>
  <c r="H21" i="18"/>
  <c r="M21" i="18"/>
  <c r="I13" i="18"/>
  <c r="F13" i="22"/>
  <c r="H13" i="18"/>
  <c r="M13" i="18"/>
  <c r="M9" i="18"/>
  <c r="M25" i="18"/>
  <c r="M33" i="18"/>
  <c r="M36" i="18"/>
  <c r="M28" i="18"/>
  <c r="M24" i="18"/>
  <c r="F36" i="22"/>
  <c r="F20" i="22"/>
  <c r="I40" i="18"/>
  <c r="I32" i="18"/>
  <c r="I24" i="18"/>
  <c r="I16" i="18"/>
  <c r="M23" i="18"/>
  <c r="I23" i="18"/>
  <c r="M39" i="18"/>
  <c r="M35" i="18"/>
  <c r="M31" i="18"/>
  <c r="M27" i="18"/>
  <c r="F35" i="22"/>
  <c r="F27" i="22"/>
  <c r="F19" i="22"/>
  <c r="F11" i="22"/>
  <c r="H39" i="18"/>
  <c r="H35" i="18"/>
  <c r="H31" i="18"/>
  <c r="H27" i="18"/>
  <c r="H23" i="18"/>
  <c r="H19" i="18"/>
  <c r="H15" i="18"/>
  <c r="H11" i="18"/>
  <c r="M40" i="18"/>
  <c r="F28" i="22"/>
  <c r="I36" i="18"/>
  <c r="I28" i="18"/>
  <c r="I20" i="18"/>
  <c r="I12" i="18"/>
  <c r="H38" i="18"/>
  <c r="F38" i="22"/>
  <c r="H34" i="18"/>
  <c r="F34" i="22"/>
  <c r="H30" i="18"/>
  <c r="F30" i="22"/>
  <c r="H26" i="18"/>
  <c r="F26" i="22"/>
  <c r="H22" i="18"/>
  <c r="F22" i="22"/>
  <c r="H18" i="18"/>
  <c r="F18" i="22"/>
  <c r="H14" i="18"/>
  <c r="F14" i="22"/>
  <c r="M38" i="18"/>
  <c r="M34" i="18"/>
  <c r="M30" i="18"/>
  <c r="M26" i="18"/>
  <c r="F40" i="22"/>
  <c r="F32" i="22"/>
  <c r="F24" i="22"/>
  <c r="F16" i="22"/>
  <c r="I38" i="18"/>
  <c r="I34" i="18"/>
  <c r="I30" i="18"/>
  <c r="I26" i="18"/>
  <c r="I22" i="18"/>
  <c r="I18" i="18"/>
  <c r="I14" i="18"/>
  <c r="I15" i="22"/>
  <c r="M15" i="22"/>
  <c r="H39" i="22"/>
  <c r="H15" i="22"/>
  <c r="I23" i="22"/>
  <c r="M23" i="22"/>
  <c r="M32" i="18"/>
  <c r="F12" i="22"/>
  <c r="H10" i="18"/>
  <c r="F10" i="22"/>
  <c r="M10" i="18"/>
  <c r="F41" i="18"/>
  <c r="M31" i="22" l="1"/>
  <c r="H31" i="22"/>
  <c r="M39" i="22"/>
  <c r="N16" i="18"/>
  <c r="O12" i="18"/>
  <c r="O20" i="18"/>
  <c r="I41" i="18"/>
  <c r="O11" i="18"/>
  <c r="N11" i="18"/>
  <c r="O19" i="18"/>
  <c r="N19" i="18"/>
  <c r="H41" i="18"/>
  <c r="O15" i="18"/>
  <c r="N15" i="18"/>
  <c r="N30" i="18"/>
  <c r="O30" i="18"/>
  <c r="I35" i="22"/>
  <c r="M35" i="22"/>
  <c r="H35" i="22"/>
  <c r="N39" i="18"/>
  <c r="O39" i="18"/>
  <c r="H36" i="22"/>
  <c r="I36" i="22"/>
  <c r="M36" i="22"/>
  <c r="O39" i="22"/>
  <c r="T39" i="22" s="1"/>
  <c r="N39" i="22"/>
  <c r="S39" i="22" s="1"/>
  <c r="O9" i="18"/>
  <c r="N9" i="18"/>
  <c r="O17" i="18"/>
  <c r="N17" i="18"/>
  <c r="I37" i="22"/>
  <c r="M37" i="22"/>
  <c r="H37" i="22"/>
  <c r="H24" i="22"/>
  <c r="M24" i="22"/>
  <c r="I24" i="22"/>
  <c r="O23" i="22"/>
  <c r="N23" i="22"/>
  <c r="S23" i="22" s="1"/>
  <c r="H32" i="22"/>
  <c r="M32" i="22"/>
  <c r="I32" i="22"/>
  <c r="N34" i="18"/>
  <c r="O34" i="18"/>
  <c r="M18" i="22"/>
  <c r="H18" i="22"/>
  <c r="I18" i="22"/>
  <c r="M26" i="22"/>
  <c r="H26" i="22"/>
  <c r="I26" i="22"/>
  <c r="M34" i="22"/>
  <c r="H34" i="22"/>
  <c r="I34" i="22"/>
  <c r="H28" i="22"/>
  <c r="I28" i="22"/>
  <c r="M28" i="22"/>
  <c r="I11" i="22"/>
  <c r="M11" i="22"/>
  <c r="H11" i="22"/>
  <c r="O27" i="18"/>
  <c r="N27" i="18"/>
  <c r="N24" i="18"/>
  <c r="O24" i="18"/>
  <c r="O13" i="18"/>
  <c r="N13" i="18"/>
  <c r="O21" i="18"/>
  <c r="N21" i="18"/>
  <c r="I33" i="22"/>
  <c r="M33" i="22"/>
  <c r="H33" i="22"/>
  <c r="I9" i="22"/>
  <c r="H9" i="22"/>
  <c r="M9" i="22"/>
  <c r="I25" i="22"/>
  <c r="M25" i="22"/>
  <c r="H25" i="22"/>
  <c r="H12" i="22"/>
  <c r="I12" i="22"/>
  <c r="M12" i="22"/>
  <c r="T23" i="22"/>
  <c r="O15" i="22"/>
  <c r="T15" i="22" s="1"/>
  <c r="N15" i="22"/>
  <c r="S15" i="22" s="1"/>
  <c r="H40" i="22"/>
  <c r="M40" i="22"/>
  <c r="I40" i="22"/>
  <c r="N38" i="18"/>
  <c r="O38" i="18"/>
  <c r="N40" i="18"/>
  <c r="S40" i="18" s="1"/>
  <c r="O40" i="18"/>
  <c r="T40" i="18" s="1"/>
  <c r="I19" i="22"/>
  <c r="M19" i="22"/>
  <c r="H19" i="22"/>
  <c r="O31" i="18"/>
  <c r="N31" i="18"/>
  <c r="O23" i="18"/>
  <c r="N23" i="18"/>
  <c r="N28" i="18"/>
  <c r="O28" i="18"/>
  <c r="N33" i="18"/>
  <c r="O33" i="18"/>
  <c r="I29" i="22"/>
  <c r="H29" i="22"/>
  <c r="M29" i="22"/>
  <c r="O37" i="18"/>
  <c r="N37" i="18"/>
  <c r="I17" i="22"/>
  <c r="M17" i="22"/>
  <c r="H17" i="22"/>
  <c r="N32" i="18"/>
  <c r="O32" i="18"/>
  <c r="H16" i="22"/>
  <c r="M16" i="22"/>
  <c r="I16" i="22"/>
  <c r="N26" i="18"/>
  <c r="O26" i="18"/>
  <c r="M14" i="22"/>
  <c r="H14" i="22"/>
  <c r="I14" i="22"/>
  <c r="M22" i="22"/>
  <c r="H22" i="22"/>
  <c r="I22" i="22"/>
  <c r="M30" i="22"/>
  <c r="H30" i="22"/>
  <c r="I30" i="22"/>
  <c r="M38" i="22"/>
  <c r="H38" i="22"/>
  <c r="I38" i="22"/>
  <c r="O31" i="22"/>
  <c r="T31" i="22" s="1"/>
  <c r="N31" i="22"/>
  <c r="I27" i="22"/>
  <c r="M27" i="22"/>
  <c r="H27" i="22"/>
  <c r="O35" i="18"/>
  <c r="N35" i="18"/>
  <c r="H20" i="22"/>
  <c r="I20" i="22"/>
  <c r="M20" i="22"/>
  <c r="N36" i="18"/>
  <c r="O36" i="18"/>
  <c r="O25" i="18"/>
  <c r="N25" i="18"/>
  <c r="I13" i="22"/>
  <c r="H13" i="22"/>
  <c r="M13" i="22"/>
  <c r="I21" i="22"/>
  <c r="M21" i="22"/>
  <c r="H21" i="22"/>
  <c r="N10" i="18"/>
  <c r="O10" i="18"/>
  <c r="H10" i="22"/>
  <c r="M10" i="22"/>
  <c r="I10" i="22"/>
  <c r="F41" i="22"/>
  <c r="V42" i="12"/>
  <c r="W42" i="12"/>
  <c r="X42" i="12"/>
  <c r="Y42" i="12"/>
  <c r="Z42" i="12"/>
  <c r="AA42" i="12"/>
  <c r="AB42" i="12"/>
  <c r="AC42" i="12"/>
  <c r="AD42" i="12"/>
  <c r="E42" i="12"/>
  <c r="F42" i="12"/>
  <c r="G42" i="12"/>
  <c r="H42" i="12"/>
  <c r="I42" i="12"/>
  <c r="J42" i="12"/>
  <c r="K42" i="12"/>
  <c r="L42" i="12"/>
  <c r="M42" i="12"/>
  <c r="L48" i="12" s="1"/>
  <c r="P42" i="12"/>
  <c r="S31" i="22" l="1"/>
  <c r="O13" i="22"/>
  <c r="T13" i="22" s="1"/>
  <c r="N13" i="22"/>
  <c r="S13" i="22" s="1"/>
  <c r="N14" i="22"/>
  <c r="S14" i="22" s="1"/>
  <c r="O14" i="22"/>
  <c r="T14" i="22" s="1"/>
  <c r="N16" i="22"/>
  <c r="O16" i="22"/>
  <c r="T16" i="22" s="1"/>
  <c r="O19" i="22"/>
  <c r="N19" i="22"/>
  <c r="S19" i="22" s="1"/>
  <c r="N12" i="22"/>
  <c r="O12" i="22"/>
  <c r="T12" i="22" s="1"/>
  <c r="O25" i="22"/>
  <c r="T25" i="22" s="1"/>
  <c r="N25" i="22"/>
  <c r="S25" i="22" s="1"/>
  <c r="N28" i="22"/>
  <c r="O28" i="22"/>
  <c r="T28" i="22" s="1"/>
  <c r="N26" i="22"/>
  <c r="S26" i="22" s="1"/>
  <c r="O26" i="22"/>
  <c r="T26" i="22" s="1"/>
  <c r="O37" i="22"/>
  <c r="T37" i="22" s="1"/>
  <c r="N37" i="22"/>
  <c r="S37" i="22" s="1"/>
  <c r="N36" i="22"/>
  <c r="O36" i="22"/>
  <c r="T36" i="22" s="1"/>
  <c r="O27" i="22"/>
  <c r="T27" i="22" s="1"/>
  <c r="N27" i="22"/>
  <c r="S27" i="22" s="1"/>
  <c r="N22" i="22"/>
  <c r="S22" i="22" s="1"/>
  <c r="O22" i="22"/>
  <c r="T22" i="22" s="1"/>
  <c r="S16" i="22"/>
  <c r="T19" i="22"/>
  <c r="N34" i="22"/>
  <c r="S34" i="22" s="1"/>
  <c r="O34" i="22"/>
  <c r="T34" i="22" s="1"/>
  <c r="N24" i="22"/>
  <c r="S24" i="22" s="1"/>
  <c r="O24" i="22"/>
  <c r="T24" i="22" s="1"/>
  <c r="O21" i="22"/>
  <c r="T21" i="22" s="1"/>
  <c r="N21" i="22"/>
  <c r="S21" i="22" s="1"/>
  <c r="N30" i="22"/>
  <c r="S30" i="22" s="1"/>
  <c r="O30" i="22"/>
  <c r="T30" i="22" s="1"/>
  <c r="S12" i="22"/>
  <c r="O9" i="22"/>
  <c r="N9" i="22"/>
  <c r="S9" i="22" s="1"/>
  <c r="O33" i="22"/>
  <c r="T33" i="22" s="1"/>
  <c r="N33" i="22"/>
  <c r="S33" i="22" s="1"/>
  <c r="O11" i="22"/>
  <c r="T11" i="22" s="1"/>
  <c r="N11" i="22"/>
  <c r="S11" i="22" s="1"/>
  <c r="S28" i="22"/>
  <c r="S36" i="22"/>
  <c r="O35" i="22"/>
  <c r="T35" i="22" s="1"/>
  <c r="N35" i="22"/>
  <c r="S35" i="22" s="1"/>
  <c r="N20" i="22"/>
  <c r="S20" i="22" s="1"/>
  <c r="O20" i="22"/>
  <c r="T20" i="22" s="1"/>
  <c r="N38" i="22"/>
  <c r="S38" i="22" s="1"/>
  <c r="O38" i="22"/>
  <c r="T38" i="22" s="1"/>
  <c r="O17" i="22"/>
  <c r="T17" i="22" s="1"/>
  <c r="N17" i="22"/>
  <c r="S17" i="22" s="1"/>
  <c r="O29" i="22"/>
  <c r="T29" i="22" s="1"/>
  <c r="N29" i="22"/>
  <c r="S29" i="22" s="1"/>
  <c r="N40" i="22"/>
  <c r="S40" i="22" s="1"/>
  <c r="O40" i="22"/>
  <c r="T40" i="22" s="1"/>
  <c r="N18" i="22"/>
  <c r="S18" i="22" s="1"/>
  <c r="O18" i="22"/>
  <c r="T18" i="22" s="1"/>
  <c r="N32" i="22"/>
  <c r="S32" i="22" s="1"/>
  <c r="O32" i="22"/>
  <c r="T32" i="22" s="1"/>
  <c r="O10" i="22"/>
  <c r="T10" i="22" s="1"/>
  <c r="N10" i="22"/>
  <c r="S10" i="22" s="1"/>
  <c r="AT12" i="12"/>
  <c r="AS12" i="12"/>
  <c r="AT10" i="12"/>
  <c r="AT11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AT38" i="12"/>
  <c r="AT39" i="12"/>
  <c r="AT9" i="12"/>
  <c r="AH42" i="12" l="1"/>
  <c r="R42" i="12"/>
  <c r="AT42" i="12"/>
  <c r="AG42" i="12"/>
  <c r="L46" i="12" l="1"/>
  <c r="K41" i="24"/>
  <c r="J41" i="24"/>
  <c r="F41" i="24"/>
  <c r="E41" i="24"/>
  <c r="D41" i="24"/>
  <c r="P39" i="24"/>
  <c r="O39" i="24"/>
  <c r="P38" i="24"/>
  <c r="O38" i="24"/>
  <c r="P37" i="24"/>
  <c r="O37" i="24"/>
  <c r="P36" i="24"/>
  <c r="O36" i="24"/>
  <c r="P35" i="24"/>
  <c r="O35" i="24"/>
  <c r="P34" i="24"/>
  <c r="O34" i="24"/>
  <c r="P33" i="24"/>
  <c r="O33" i="24"/>
  <c r="P32" i="24"/>
  <c r="O32" i="24"/>
  <c r="P31" i="24"/>
  <c r="O31" i="24"/>
  <c r="P30" i="24"/>
  <c r="O30" i="24"/>
  <c r="P29" i="24"/>
  <c r="O29" i="24"/>
  <c r="P28" i="24"/>
  <c r="O28" i="24"/>
  <c r="P27" i="24"/>
  <c r="O27" i="24"/>
  <c r="P26" i="24"/>
  <c r="O26" i="24"/>
  <c r="P25" i="24"/>
  <c r="O25" i="24"/>
  <c r="P24" i="24"/>
  <c r="O24" i="24"/>
  <c r="P23" i="24"/>
  <c r="O23" i="24"/>
  <c r="P22" i="24"/>
  <c r="O22" i="24"/>
  <c r="P21" i="24"/>
  <c r="O21" i="24"/>
  <c r="P20" i="24"/>
  <c r="O20" i="24"/>
  <c r="P19" i="24"/>
  <c r="O19" i="24"/>
  <c r="P18" i="24"/>
  <c r="O18" i="24"/>
  <c r="P17" i="24"/>
  <c r="O17" i="24"/>
  <c r="P16" i="24"/>
  <c r="O16" i="24"/>
  <c r="P15" i="24"/>
  <c r="O15" i="24"/>
  <c r="P14" i="24"/>
  <c r="O14" i="24"/>
  <c r="P13" i="24"/>
  <c r="O13" i="24"/>
  <c r="P12" i="24"/>
  <c r="O12" i="24"/>
  <c r="P11" i="24"/>
  <c r="O11" i="24"/>
  <c r="P10" i="24"/>
  <c r="O10" i="24"/>
  <c r="P9" i="24"/>
  <c r="O9" i="24"/>
  <c r="M9" i="24"/>
  <c r="L9" i="24"/>
  <c r="L41" i="24" s="1"/>
  <c r="H9" i="24"/>
  <c r="G9" i="24"/>
  <c r="L41" i="23"/>
  <c r="K41" i="23"/>
  <c r="G41" i="23"/>
  <c r="E41" i="23"/>
  <c r="D41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L41" i="22"/>
  <c r="K41" i="22"/>
  <c r="G41" i="22"/>
  <c r="E41" i="22"/>
  <c r="D41" i="22"/>
  <c r="R39" i="22"/>
  <c r="Q39" i="22"/>
  <c r="R38" i="22"/>
  <c r="Q38" i="22"/>
  <c r="R37" i="22"/>
  <c r="Q37" i="22"/>
  <c r="R36" i="22"/>
  <c r="Q36" i="22"/>
  <c r="R35" i="22"/>
  <c r="Q35" i="22"/>
  <c r="R34" i="22"/>
  <c r="Q34" i="22"/>
  <c r="R33" i="22"/>
  <c r="Q33" i="22"/>
  <c r="R32" i="22"/>
  <c r="Q32" i="22"/>
  <c r="R31" i="22"/>
  <c r="Q31" i="22"/>
  <c r="R30" i="22"/>
  <c r="Q30" i="22"/>
  <c r="R29" i="22"/>
  <c r="Q29" i="22"/>
  <c r="R28" i="22"/>
  <c r="Q28" i="22"/>
  <c r="R27" i="22"/>
  <c r="Q27" i="22"/>
  <c r="R26" i="22"/>
  <c r="Q26" i="22"/>
  <c r="R25" i="22"/>
  <c r="Q25" i="22"/>
  <c r="R24" i="22"/>
  <c r="Q24" i="22"/>
  <c r="R23" i="22"/>
  <c r="Q23" i="22"/>
  <c r="R22" i="22"/>
  <c r="Q22" i="22"/>
  <c r="R21" i="22"/>
  <c r="Q21" i="22"/>
  <c r="R20" i="22"/>
  <c r="Q20" i="22"/>
  <c r="R19" i="22"/>
  <c r="Q19" i="22"/>
  <c r="R18" i="22"/>
  <c r="Q18" i="22"/>
  <c r="R17" i="22"/>
  <c r="Q17" i="22"/>
  <c r="R16" i="22"/>
  <c r="Q16" i="22"/>
  <c r="R15" i="22"/>
  <c r="Q15" i="22"/>
  <c r="R14" i="22"/>
  <c r="Q14" i="22"/>
  <c r="R13" i="22"/>
  <c r="Q13" i="22"/>
  <c r="R12" i="22"/>
  <c r="Q12" i="22"/>
  <c r="R11" i="22"/>
  <c r="Q11" i="22"/>
  <c r="R10" i="22"/>
  <c r="Q10" i="22"/>
  <c r="R9" i="22"/>
  <c r="Q9" i="22"/>
  <c r="N41" i="22"/>
  <c r="Q9" i="19"/>
  <c r="R9" i="19"/>
  <c r="S9" i="19"/>
  <c r="O9" i="20"/>
  <c r="P9" i="20"/>
  <c r="Q9" i="18"/>
  <c r="R9" i="18"/>
  <c r="O9" i="15"/>
  <c r="P9" i="15"/>
  <c r="AK9" i="12"/>
  <c r="AL9" i="12"/>
  <c r="AM9" i="12"/>
  <c r="AN9" i="12"/>
  <c r="AO9" i="12"/>
  <c r="AP9" i="12"/>
  <c r="AQ9" i="12"/>
  <c r="AR9" i="12"/>
  <c r="AS9" i="12"/>
  <c r="R41" i="22" l="1"/>
  <c r="R41" i="23"/>
  <c r="T9" i="19"/>
  <c r="O41" i="23"/>
  <c r="P41" i="24"/>
  <c r="M41" i="24"/>
  <c r="G41" i="24"/>
  <c r="O41" i="24"/>
  <c r="H41" i="24"/>
  <c r="N41" i="23"/>
  <c r="H41" i="23"/>
  <c r="H46" i="23" s="1"/>
  <c r="I41" i="23"/>
  <c r="S41" i="23"/>
  <c r="O41" i="22"/>
  <c r="I41" i="22"/>
  <c r="H41" i="22"/>
  <c r="Q41" i="22"/>
  <c r="Q9" i="24"/>
  <c r="R9" i="24"/>
  <c r="T9" i="23"/>
  <c r="U9" i="23"/>
  <c r="T9" i="22"/>
  <c r="E41" i="20"/>
  <c r="F41" i="20"/>
  <c r="J41" i="20"/>
  <c r="K41" i="20"/>
  <c r="D41" i="20"/>
  <c r="L9" i="20"/>
  <c r="M9" i="20"/>
  <c r="G9" i="20"/>
  <c r="Q9" i="20" s="1"/>
  <c r="H9" i="20"/>
  <c r="S9" i="18"/>
  <c r="L9" i="15"/>
  <c r="M9" i="15"/>
  <c r="G9" i="15"/>
  <c r="H9" i="15"/>
  <c r="U42" i="12"/>
  <c r="D42" i="12"/>
  <c r="AW9" i="12"/>
  <c r="AX9" i="12"/>
  <c r="E41" i="15"/>
  <c r="J41" i="15"/>
  <c r="K41" i="15"/>
  <c r="D41" i="15"/>
  <c r="K41" i="18"/>
  <c r="L41" i="18"/>
  <c r="D41" i="18"/>
  <c r="I46" i="23" l="1"/>
  <c r="Q9" i="15"/>
  <c r="R41" i="24"/>
  <c r="U41" i="23"/>
  <c r="T41" i="22"/>
  <c r="S41" i="22"/>
  <c r="R9" i="20"/>
  <c r="T9" i="18"/>
  <c r="T41" i="23"/>
  <c r="Q41" i="24"/>
  <c r="R9" i="15"/>
  <c r="L41" i="19" l="1"/>
  <c r="K41" i="19"/>
  <c r="E41" i="19"/>
  <c r="D41" i="19"/>
  <c r="R41" i="19"/>
  <c r="I41" i="19"/>
  <c r="H41" i="19"/>
  <c r="R39" i="18"/>
  <c r="Q39" i="18"/>
  <c r="R38" i="18"/>
  <c r="Q38" i="18"/>
  <c r="R37" i="18"/>
  <c r="Q37" i="18"/>
  <c r="R36" i="18"/>
  <c r="Q36" i="18"/>
  <c r="R35" i="18"/>
  <c r="Q35" i="18"/>
  <c r="R34" i="18"/>
  <c r="Q34" i="18"/>
  <c r="R33" i="18"/>
  <c r="Q33" i="18"/>
  <c r="R32" i="18"/>
  <c r="Q32" i="18"/>
  <c r="R31" i="18"/>
  <c r="Q31" i="18"/>
  <c r="R30" i="18"/>
  <c r="Q30" i="18"/>
  <c r="R29" i="18"/>
  <c r="Q29" i="18"/>
  <c r="R28" i="18"/>
  <c r="Q28" i="18"/>
  <c r="R27" i="18"/>
  <c r="Q27" i="18"/>
  <c r="R26" i="18"/>
  <c r="Q26" i="18"/>
  <c r="R25" i="18"/>
  <c r="Q25" i="18"/>
  <c r="R24" i="18"/>
  <c r="Q24" i="18"/>
  <c r="R23" i="18"/>
  <c r="Q23" i="18"/>
  <c r="R22" i="18"/>
  <c r="Q22" i="18"/>
  <c r="R21" i="18"/>
  <c r="Q21" i="18"/>
  <c r="R20" i="18"/>
  <c r="Q20" i="18"/>
  <c r="R19" i="18"/>
  <c r="Q19" i="18"/>
  <c r="R18" i="18"/>
  <c r="Q18" i="18"/>
  <c r="R17" i="18"/>
  <c r="Q17" i="18"/>
  <c r="R16" i="18"/>
  <c r="Q16" i="18"/>
  <c r="R15" i="18"/>
  <c r="Q15" i="18"/>
  <c r="R14" i="18"/>
  <c r="Q14" i="18"/>
  <c r="R13" i="18"/>
  <c r="Q13" i="18"/>
  <c r="R12" i="18"/>
  <c r="Q12" i="18"/>
  <c r="R11" i="18"/>
  <c r="Q11" i="18"/>
  <c r="R10" i="18"/>
  <c r="Q10" i="18"/>
  <c r="P41" i="15"/>
  <c r="AK11" i="12"/>
  <c r="AL11" i="12"/>
  <c r="AM11" i="12"/>
  <c r="AN11" i="12"/>
  <c r="AO11" i="12"/>
  <c r="AP11" i="12"/>
  <c r="AQ11" i="12"/>
  <c r="AR11" i="12"/>
  <c r="AS11" i="12"/>
  <c r="AK12" i="12"/>
  <c r="AL12" i="12"/>
  <c r="AM12" i="12"/>
  <c r="AN12" i="12"/>
  <c r="AO12" i="12"/>
  <c r="AP12" i="12"/>
  <c r="AQ12" i="12"/>
  <c r="AR12" i="12"/>
  <c r="AK13" i="12"/>
  <c r="AL13" i="12"/>
  <c r="AM13" i="12"/>
  <c r="AN13" i="12"/>
  <c r="AO13" i="12"/>
  <c r="AP13" i="12"/>
  <c r="AQ13" i="12"/>
  <c r="AR13" i="12"/>
  <c r="AS13" i="12"/>
  <c r="AK14" i="12"/>
  <c r="AL14" i="12"/>
  <c r="AM14" i="12"/>
  <c r="AN14" i="12"/>
  <c r="AO14" i="12"/>
  <c r="AP14" i="12"/>
  <c r="AQ14" i="12"/>
  <c r="AR14" i="12"/>
  <c r="AS14" i="12"/>
  <c r="AK15" i="12"/>
  <c r="AL15" i="12"/>
  <c r="AM15" i="12"/>
  <c r="AN15" i="12"/>
  <c r="AO15" i="12"/>
  <c r="AP15" i="12"/>
  <c r="AQ15" i="12"/>
  <c r="AR15" i="12"/>
  <c r="AS15" i="12"/>
  <c r="AK16" i="12"/>
  <c r="AL16" i="12"/>
  <c r="AM16" i="12"/>
  <c r="AN16" i="12"/>
  <c r="AO16" i="12"/>
  <c r="AP16" i="12"/>
  <c r="AQ16" i="12"/>
  <c r="AR16" i="12"/>
  <c r="AS16" i="12"/>
  <c r="AK17" i="12"/>
  <c r="AL17" i="12"/>
  <c r="AM17" i="12"/>
  <c r="AN17" i="12"/>
  <c r="AO17" i="12"/>
  <c r="AP17" i="12"/>
  <c r="AQ17" i="12"/>
  <c r="AR17" i="12"/>
  <c r="AS17" i="12"/>
  <c r="AK18" i="12"/>
  <c r="AL18" i="12"/>
  <c r="AM18" i="12"/>
  <c r="AN18" i="12"/>
  <c r="AO18" i="12"/>
  <c r="AP18" i="12"/>
  <c r="AQ18" i="12"/>
  <c r="AR18" i="12"/>
  <c r="AS18" i="12"/>
  <c r="AK19" i="12"/>
  <c r="AL19" i="12"/>
  <c r="AM19" i="12"/>
  <c r="AN19" i="12"/>
  <c r="AO19" i="12"/>
  <c r="AP19" i="12"/>
  <c r="AQ19" i="12"/>
  <c r="AR19" i="12"/>
  <c r="AS19" i="12"/>
  <c r="AK20" i="12"/>
  <c r="AL20" i="12"/>
  <c r="AM20" i="12"/>
  <c r="AN20" i="12"/>
  <c r="AO20" i="12"/>
  <c r="AP20" i="12"/>
  <c r="AQ20" i="12"/>
  <c r="AR20" i="12"/>
  <c r="AS20" i="12"/>
  <c r="AK21" i="12"/>
  <c r="AL21" i="12"/>
  <c r="AM21" i="12"/>
  <c r="AN21" i="12"/>
  <c r="AO21" i="12"/>
  <c r="AP21" i="12"/>
  <c r="AQ21" i="12"/>
  <c r="AR21" i="12"/>
  <c r="AS21" i="12"/>
  <c r="AK22" i="12"/>
  <c r="AL22" i="12"/>
  <c r="AM22" i="12"/>
  <c r="AN22" i="12"/>
  <c r="AO22" i="12"/>
  <c r="AP22" i="12"/>
  <c r="AQ22" i="12"/>
  <c r="AR22" i="12"/>
  <c r="AS22" i="12"/>
  <c r="AK23" i="12"/>
  <c r="AL23" i="12"/>
  <c r="AM23" i="12"/>
  <c r="AN23" i="12"/>
  <c r="AO23" i="12"/>
  <c r="AP23" i="12"/>
  <c r="AQ23" i="12"/>
  <c r="AR23" i="12"/>
  <c r="AS23" i="12"/>
  <c r="AK24" i="12"/>
  <c r="AL24" i="12"/>
  <c r="AM24" i="12"/>
  <c r="AN24" i="12"/>
  <c r="AO24" i="12"/>
  <c r="AP24" i="12"/>
  <c r="AQ24" i="12"/>
  <c r="AR24" i="12"/>
  <c r="AS24" i="12"/>
  <c r="AK25" i="12"/>
  <c r="AL25" i="12"/>
  <c r="AM25" i="12"/>
  <c r="AN25" i="12"/>
  <c r="AO25" i="12"/>
  <c r="AP25" i="12"/>
  <c r="AQ25" i="12"/>
  <c r="AR25" i="12"/>
  <c r="AS25" i="12"/>
  <c r="AK26" i="12"/>
  <c r="AL26" i="12"/>
  <c r="AM26" i="12"/>
  <c r="AN26" i="12"/>
  <c r="AO26" i="12"/>
  <c r="AP26" i="12"/>
  <c r="AQ26" i="12"/>
  <c r="AR26" i="12"/>
  <c r="AS26" i="12"/>
  <c r="AK27" i="12"/>
  <c r="AL27" i="12"/>
  <c r="AM27" i="12"/>
  <c r="AN27" i="12"/>
  <c r="AO27" i="12"/>
  <c r="AP27" i="12"/>
  <c r="AQ27" i="12"/>
  <c r="AR27" i="12"/>
  <c r="AS27" i="12"/>
  <c r="AK28" i="12"/>
  <c r="AL28" i="12"/>
  <c r="AM28" i="12"/>
  <c r="AN28" i="12"/>
  <c r="AO28" i="12"/>
  <c r="AP28" i="12"/>
  <c r="AQ28" i="12"/>
  <c r="AR28" i="12"/>
  <c r="AS28" i="12"/>
  <c r="AK29" i="12"/>
  <c r="AL29" i="12"/>
  <c r="AM29" i="12"/>
  <c r="AN29" i="12"/>
  <c r="AO29" i="12"/>
  <c r="AP29" i="12"/>
  <c r="AQ29" i="12"/>
  <c r="AR29" i="12"/>
  <c r="AS29" i="12"/>
  <c r="AK30" i="12"/>
  <c r="AL30" i="12"/>
  <c r="AM30" i="12"/>
  <c r="AN30" i="12"/>
  <c r="AO30" i="12"/>
  <c r="AP30" i="12"/>
  <c r="AQ30" i="12"/>
  <c r="AR30" i="12"/>
  <c r="AS30" i="12"/>
  <c r="AK31" i="12"/>
  <c r="AL31" i="12"/>
  <c r="AM31" i="12"/>
  <c r="AN31" i="12"/>
  <c r="AO31" i="12"/>
  <c r="AP31" i="12"/>
  <c r="AQ31" i="12"/>
  <c r="AR31" i="12"/>
  <c r="AS31" i="12"/>
  <c r="AK32" i="12"/>
  <c r="AL32" i="12"/>
  <c r="AM32" i="12"/>
  <c r="AN32" i="12"/>
  <c r="AO32" i="12"/>
  <c r="AP32" i="12"/>
  <c r="AQ32" i="12"/>
  <c r="AR32" i="12"/>
  <c r="AS32" i="12"/>
  <c r="AK33" i="12"/>
  <c r="AL33" i="12"/>
  <c r="AM33" i="12"/>
  <c r="AN33" i="12"/>
  <c r="AO33" i="12"/>
  <c r="AP33" i="12"/>
  <c r="AQ33" i="12"/>
  <c r="AR33" i="12"/>
  <c r="AS33" i="12"/>
  <c r="AK34" i="12"/>
  <c r="AL34" i="12"/>
  <c r="AM34" i="12"/>
  <c r="AN34" i="12"/>
  <c r="AO34" i="12"/>
  <c r="AP34" i="12"/>
  <c r="AQ34" i="12"/>
  <c r="AR34" i="12"/>
  <c r="AS34" i="12"/>
  <c r="AK35" i="12"/>
  <c r="AL35" i="12"/>
  <c r="AM35" i="12"/>
  <c r="AN35" i="12"/>
  <c r="AO35" i="12"/>
  <c r="AP35" i="12"/>
  <c r="AQ35" i="12"/>
  <c r="AR35" i="12"/>
  <c r="AS35" i="12"/>
  <c r="AK36" i="12"/>
  <c r="AL36" i="12"/>
  <c r="AM36" i="12"/>
  <c r="AN36" i="12"/>
  <c r="AO36" i="12"/>
  <c r="AP36" i="12"/>
  <c r="AQ36" i="12"/>
  <c r="AR36" i="12"/>
  <c r="AS36" i="12"/>
  <c r="AK37" i="12"/>
  <c r="AL37" i="12"/>
  <c r="AM37" i="12"/>
  <c r="AN37" i="12"/>
  <c r="AO37" i="12"/>
  <c r="AP37" i="12"/>
  <c r="AQ37" i="12"/>
  <c r="AR37" i="12"/>
  <c r="AS37" i="12"/>
  <c r="AK38" i="12"/>
  <c r="AL38" i="12"/>
  <c r="AM38" i="12"/>
  <c r="AN38" i="12"/>
  <c r="AO38" i="12"/>
  <c r="AP38" i="12"/>
  <c r="AQ38" i="12"/>
  <c r="AR38" i="12"/>
  <c r="AS38" i="12"/>
  <c r="AK39" i="12"/>
  <c r="AL39" i="12"/>
  <c r="AM39" i="12"/>
  <c r="AN39" i="12"/>
  <c r="AO39" i="12"/>
  <c r="AP39" i="12"/>
  <c r="AQ39" i="12"/>
  <c r="AR39" i="12"/>
  <c r="AS39" i="12"/>
  <c r="AS10" i="12"/>
  <c r="AR10" i="12"/>
  <c r="AQ10" i="12"/>
  <c r="AP10" i="12"/>
  <c r="AO10" i="12"/>
  <c r="AN10" i="12"/>
  <c r="AM10" i="12"/>
  <c r="AL10" i="12"/>
  <c r="AK10" i="12"/>
  <c r="AS42" i="12" l="1"/>
  <c r="AO42" i="12"/>
  <c r="AP42" i="12"/>
  <c r="AL42" i="12"/>
  <c r="AM42" i="12"/>
  <c r="AQ42" i="12"/>
  <c r="AN42" i="12"/>
  <c r="AR42" i="12"/>
  <c r="L41" i="20"/>
  <c r="L41" i="15"/>
  <c r="G41" i="15"/>
  <c r="H41" i="15"/>
  <c r="S22" i="18"/>
  <c r="S24" i="18"/>
  <c r="S26" i="18"/>
  <c r="S28" i="18"/>
  <c r="S30" i="18"/>
  <c r="S32" i="18"/>
  <c r="S34" i="18"/>
  <c r="S36" i="18"/>
  <c r="S38" i="18"/>
  <c r="T18" i="18"/>
  <c r="T20" i="18"/>
  <c r="T22" i="18"/>
  <c r="T24" i="18"/>
  <c r="T26" i="18"/>
  <c r="T28" i="18"/>
  <c r="T30" i="18"/>
  <c r="T32" i="18"/>
  <c r="T34" i="18"/>
  <c r="T36" i="18"/>
  <c r="O41" i="15"/>
  <c r="Q41" i="18"/>
  <c r="M41" i="15"/>
  <c r="AK42" i="12"/>
  <c r="N41" i="19"/>
  <c r="M41" i="20"/>
  <c r="O41" i="20"/>
  <c r="H41" i="20"/>
  <c r="P41" i="20"/>
  <c r="G41" i="20"/>
  <c r="N41" i="18"/>
  <c r="O41" i="18"/>
  <c r="S17" i="18"/>
  <c r="S19" i="18"/>
  <c r="S23" i="18"/>
  <c r="S27" i="18"/>
  <c r="S21" i="18"/>
  <c r="S25" i="18"/>
  <c r="S29" i="18"/>
  <c r="S31" i="18"/>
  <c r="S33" i="18"/>
  <c r="S35" i="18"/>
  <c r="S37" i="18"/>
  <c r="S39" i="18"/>
  <c r="R41" i="18"/>
  <c r="T12" i="18"/>
  <c r="S12" i="18"/>
  <c r="S14" i="18"/>
  <c r="S16" i="18"/>
  <c r="S18" i="18"/>
  <c r="S20" i="18"/>
  <c r="O41" i="19"/>
  <c r="Q41" i="19"/>
  <c r="T16" i="18"/>
  <c r="S15" i="18"/>
  <c r="T14" i="18"/>
  <c r="S13" i="18"/>
  <c r="S11" i="18"/>
  <c r="S41" i="19"/>
  <c r="T38" i="18"/>
  <c r="T11" i="18"/>
  <c r="T13" i="18"/>
  <c r="T15" i="18"/>
  <c r="T17" i="18"/>
  <c r="T19" i="18"/>
  <c r="T21" i="18"/>
  <c r="T23" i="18"/>
  <c r="T25" i="18"/>
  <c r="T27" i="18"/>
  <c r="T29" i="18"/>
  <c r="T31" i="18"/>
  <c r="T33" i="18"/>
  <c r="T35" i="18"/>
  <c r="T37" i="18"/>
  <c r="T39" i="18"/>
  <c r="S10" i="18"/>
  <c r="T10" i="18"/>
  <c r="AX42" i="12" l="1"/>
  <c r="Q41" i="15"/>
  <c r="R41" i="15"/>
  <c r="T41" i="19"/>
  <c r="R41" i="20"/>
  <c r="Q41" i="20"/>
  <c r="T41" i="18"/>
  <c r="S41" i="18"/>
  <c r="Q13" i="12" l="1"/>
  <c r="AW13" i="12" s="1"/>
  <c r="Q15" i="12"/>
  <c r="AW15" i="12" s="1"/>
  <c r="Q11" i="12"/>
  <c r="AW11" i="12" s="1"/>
  <c r="Q12" i="12"/>
  <c r="AW12" i="12" s="1"/>
  <c r="Q14" i="12"/>
  <c r="AW14" i="12" s="1"/>
  <c r="Q10" i="12"/>
  <c r="AW10" i="12" s="1"/>
  <c r="AW42" i="12" l="1"/>
  <c r="Q4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</author>
  </authors>
  <commentList>
    <comment ref="L35" authorId="0" shapeId="0" xr:uid="{B1BF21EC-AF86-4D97-8A29-5A1828F31BAF}">
      <text>
        <r>
          <rPr>
            <b/>
            <sz val="9"/>
            <color indexed="81"/>
            <rFont val="Tahoma"/>
            <charset val="1"/>
          </rPr>
          <t xml:space="preserve">Ye bahar se aaya tha
</t>
        </r>
      </text>
    </comment>
    <comment ref="L38" authorId="0" shapeId="0" xr:uid="{7870C6E6-3DEA-4EDF-AA65-CFCC5C264A46}">
      <text>
        <r>
          <rPr>
            <b/>
            <sz val="9"/>
            <color indexed="81"/>
            <rFont val="Tahoma"/>
            <charset val="1"/>
          </rPr>
          <t xml:space="preserve">Ye bahar se aaya tha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Ashish</author>
  </authors>
  <commentList>
    <comment ref="E26" authorId="0" shapeId="0" xr:uid="{599D1B4F-8A63-482B-9999-55C24B305A25}">
      <text>
        <r>
          <rPr>
            <b/>
            <sz val="9"/>
            <color indexed="81"/>
            <rFont val="Tahoma"/>
            <family val="2"/>
          </rPr>
          <t xml:space="preserve">Is 91 Bags me 31 Bags Kanki mix hai
</t>
        </r>
      </text>
    </comment>
    <comment ref="E30" authorId="0" shapeId="0" xr:uid="{FE25BF72-8EE9-49DB-9882-C7883022634B}">
      <text>
        <r>
          <rPr>
            <b/>
            <sz val="9"/>
            <color indexed="81"/>
            <rFont val="Tahoma"/>
            <charset val="1"/>
          </rPr>
          <t>Isme 1 Packet Rafi Mix hai</t>
        </r>
      </text>
    </comment>
    <comment ref="E31" authorId="0" shapeId="0" xr:uid="{62C1CEFE-EFA9-48FA-89E9-C863F6F960ED}">
      <text>
        <r>
          <rPr>
            <b/>
            <sz val="9"/>
            <color indexed="81"/>
            <rFont val="Tahoma"/>
            <charset val="1"/>
          </rPr>
          <t>Is 87 Bags me 3 Bags Rafi mix hai</t>
        </r>
      </text>
    </comment>
    <comment ref="E33" authorId="0" shapeId="0" xr:uid="{58BF9D44-782F-42F1-9793-2BE4EED10823}">
      <text>
        <r>
          <rPr>
            <b/>
            <sz val="9"/>
            <color indexed="81"/>
            <rFont val="Tahoma"/>
            <charset val="1"/>
          </rPr>
          <t xml:space="preserve">Is 201 Bags me 3 Bags Rafi Mix hai
</t>
        </r>
      </text>
    </comment>
    <comment ref="E34" authorId="0" shapeId="0" xr:uid="{2486E0AC-0613-4203-84AB-98B22DBF14CA}">
      <text>
        <r>
          <rPr>
            <b/>
            <sz val="9"/>
            <color indexed="81"/>
            <rFont val="Tahoma"/>
            <charset val="1"/>
          </rPr>
          <t xml:space="preserve">Is 116 Bags me 3 Bags Rafi Mix hai
</t>
        </r>
      </text>
    </comment>
    <comment ref="E35" authorId="0" shapeId="0" xr:uid="{2C7BE0D6-B89D-4692-915C-6C5D534EC3B0}">
      <text>
        <r>
          <rPr>
            <b/>
            <sz val="9"/>
            <color indexed="81"/>
            <rFont val="Tahoma"/>
            <charset val="1"/>
          </rPr>
          <t xml:space="preserve">Isme 3 bags Rafi Mix hai
</t>
        </r>
      </text>
    </comment>
  </commentList>
</comments>
</file>

<file path=xl/sharedStrings.xml><?xml version="1.0" encoding="utf-8"?>
<sst xmlns="http://schemas.openxmlformats.org/spreadsheetml/2006/main" count="344" uniqueCount="38">
  <si>
    <t>Date</t>
  </si>
  <si>
    <t>Source</t>
  </si>
  <si>
    <t>(In Bags)</t>
  </si>
  <si>
    <t>Total</t>
  </si>
  <si>
    <t>(In Qtl)</t>
  </si>
  <si>
    <t>OUTGOING</t>
  </si>
  <si>
    <t>Grand Total</t>
  </si>
  <si>
    <t>Free Sale (25 Kg)</t>
  </si>
  <si>
    <t>Free Sale (24 Kg)</t>
  </si>
  <si>
    <t>Free Sale (23 Kg)</t>
  </si>
  <si>
    <t>Free Sale (22 Kg)</t>
  </si>
  <si>
    <t>Free Sale (20 Kg)</t>
  </si>
  <si>
    <t>Free Sale (19 Kg)</t>
  </si>
  <si>
    <t>Other Rice Millers (50 kg)</t>
  </si>
  <si>
    <t>In Kgs</t>
  </si>
  <si>
    <t>Qtls</t>
  </si>
  <si>
    <t>RICE STOCKED</t>
  </si>
  <si>
    <t>PRODUCTION + INCOMING</t>
  </si>
  <si>
    <t>Others</t>
  </si>
  <si>
    <t>BRAN STOCKED</t>
  </si>
  <si>
    <t xml:space="preserve">Free Sale </t>
  </si>
  <si>
    <t>KANKI STOCKED</t>
  </si>
  <si>
    <t>KHANDA STOCKED</t>
  </si>
  <si>
    <t>RAFI STOCKED</t>
  </si>
  <si>
    <t>Opening Balance</t>
  </si>
  <si>
    <t>FCI (50kg)</t>
  </si>
  <si>
    <t>PBC Discolour Rice</t>
  </si>
  <si>
    <t>Solvent (50 kg)</t>
  </si>
  <si>
    <t>Kanki Mix</t>
  </si>
  <si>
    <t>REJECTION STOCKED</t>
  </si>
  <si>
    <t>Rice Mix</t>
  </si>
  <si>
    <t>Khanda Mix</t>
  </si>
  <si>
    <t>Rejection Mix</t>
  </si>
  <si>
    <t>Actual Weight</t>
  </si>
  <si>
    <t>Gross Total Production this Month</t>
  </si>
  <si>
    <t>Kanki +Khanda + Rejection Mix</t>
  </si>
  <si>
    <t>Deduct</t>
  </si>
  <si>
    <t>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</si>
</sst>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B1:AY50"/>
  <sheetViews>
    <sheetView tabSelected="1" zoomScale="76" zoomScaleNormal="76" workbookViewId="0">
      <pane ySplit="7" topLeftCell="A8" activePane="bottomLeft" state="frozen"/>
      <selection pane="bottomLeft" activeCell="S12" sqref="S12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0.1328125" style="1" customWidth="1"/>
    <col min="5" max="11" width="9.86328125" style="2" customWidth="1"/>
    <col min="12" max="14" width="7.9296875" style="2" customWidth="1"/>
    <col min="15" max="15" width="8.59765625" style="2" customWidth="1"/>
    <col min="16" max="16" width="5" style="1" customWidth="1"/>
    <col min="17" max="18" width="9.1328125" style="1"/>
    <col min="19" max="20" width="9.1328125" style="69"/>
    <col min="21" max="21" width="9.1328125" style="1"/>
    <col min="22" max="22" width="9.1328125" style="1" customWidth="1"/>
    <col min="23" max="23" width="10.86328125" style="2" customWidth="1"/>
    <col min="24" max="24" width="8.1328125" style="2" customWidth="1"/>
    <col min="25" max="25" width="9.3984375" style="2" customWidth="1"/>
    <col min="26" max="26" width="9.73046875" style="2" customWidth="1"/>
    <col min="27" max="27" width="10.1328125" style="2" customWidth="1"/>
    <col min="28" max="28" width="10" style="2" customWidth="1"/>
    <col min="29" max="32" width="9.59765625" style="1" customWidth="1"/>
    <col min="33" max="34" width="9.1328125" style="1"/>
    <col min="35" max="36" width="9.1328125" style="69"/>
    <col min="37" max="50" width="9.1328125" style="1"/>
    <col min="51" max="51" width="9.1328125" style="69"/>
    <col min="52" max="16384" width="9.1328125" style="1"/>
  </cols>
  <sheetData>
    <row r="1" spans="2:51" ht="15" customHeight="1" x14ac:dyDescent="0.45">
      <c r="B1" s="5"/>
      <c r="C1" s="29"/>
      <c r="D1" s="120" t="s">
        <v>17</v>
      </c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2"/>
      <c r="S1" s="82"/>
      <c r="T1" s="82"/>
      <c r="U1" s="106" t="s">
        <v>5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8"/>
      <c r="AI1" s="83"/>
      <c r="AJ1" s="83"/>
      <c r="AK1" s="112" t="s">
        <v>16</v>
      </c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4"/>
    </row>
    <row r="2" spans="2:51" ht="15" customHeight="1" x14ac:dyDescent="0.45">
      <c r="B2" s="6"/>
      <c r="C2" s="30"/>
      <c r="D2" s="123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5"/>
      <c r="S2" s="82"/>
      <c r="T2" s="82"/>
      <c r="U2" s="109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1"/>
      <c r="AI2" s="86"/>
      <c r="AJ2" s="86"/>
      <c r="AK2" s="115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7"/>
    </row>
    <row r="3" spans="2:51" ht="15" customHeight="1" x14ac:dyDescent="0.45">
      <c r="B3" s="6"/>
      <c r="C3" s="30"/>
      <c r="D3" s="126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8"/>
      <c r="S3" s="83"/>
      <c r="T3" s="83"/>
      <c r="U3" s="109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1"/>
      <c r="AI3" s="86"/>
      <c r="AJ3" s="86"/>
      <c r="AK3" s="115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7"/>
    </row>
    <row r="4" spans="2:51" ht="14.65" thickBot="1" x14ac:dyDescent="0.5">
      <c r="B4" s="8"/>
      <c r="C4" s="31"/>
      <c r="D4" s="118" t="s">
        <v>1</v>
      </c>
      <c r="E4" s="119"/>
      <c r="F4" s="119"/>
      <c r="G4" s="119"/>
      <c r="H4" s="119"/>
      <c r="I4" s="119"/>
      <c r="J4" s="119"/>
      <c r="K4" s="119"/>
      <c r="L4" s="119"/>
      <c r="M4" s="72"/>
      <c r="N4" s="77"/>
      <c r="O4" s="77"/>
      <c r="P4" s="9"/>
      <c r="Q4" s="9"/>
      <c r="R4" s="10"/>
      <c r="S4" s="75"/>
      <c r="T4" s="75"/>
      <c r="U4" s="118" t="s">
        <v>1</v>
      </c>
      <c r="V4" s="119"/>
      <c r="W4" s="119"/>
      <c r="X4" s="119"/>
      <c r="Y4" s="119"/>
      <c r="Z4" s="119"/>
      <c r="AA4" s="119"/>
      <c r="AB4" s="119"/>
      <c r="AC4" s="9"/>
      <c r="AD4" s="9"/>
      <c r="AE4" s="9"/>
      <c r="AF4" s="9"/>
      <c r="AG4" s="9"/>
      <c r="AH4" s="10"/>
      <c r="AI4" s="75"/>
      <c r="AJ4" s="75"/>
      <c r="AK4" s="118" t="s">
        <v>1</v>
      </c>
      <c r="AL4" s="119"/>
      <c r="AM4" s="119"/>
      <c r="AN4" s="119"/>
      <c r="AO4" s="119"/>
      <c r="AP4" s="119"/>
      <c r="AQ4" s="119"/>
      <c r="AR4" s="119"/>
      <c r="AS4" s="9"/>
      <c r="AT4" s="9"/>
      <c r="AU4" s="9"/>
      <c r="AV4" s="9"/>
      <c r="AW4" s="9"/>
      <c r="AX4" s="10"/>
    </row>
    <row r="5" spans="2:51" s="15" customFormat="1" ht="65.25" customHeight="1" x14ac:dyDescent="0.45">
      <c r="B5" s="35" t="s">
        <v>0</v>
      </c>
      <c r="C5" s="36"/>
      <c r="D5" s="37" t="s">
        <v>25</v>
      </c>
      <c r="E5" s="38" t="s">
        <v>26</v>
      </c>
      <c r="F5" s="38" t="s">
        <v>7</v>
      </c>
      <c r="G5" s="38" t="s">
        <v>8</v>
      </c>
      <c r="H5" s="38" t="s">
        <v>9</v>
      </c>
      <c r="I5" s="38" t="s">
        <v>10</v>
      </c>
      <c r="J5" s="38" t="s">
        <v>11</v>
      </c>
      <c r="K5" s="38" t="s">
        <v>12</v>
      </c>
      <c r="L5" s="38" t="s">
        <v>13</v>
      </c>
      <c r="M5" s="38" t="s">
        <v>28</v>
      </c>
      <c r="N5" s="38" t="s">
        <v>31</v>
      </c>
      <c r="O5" s="38" t="s">
        <v>32</v>
      </c>
      <c r="P5" s="39"/>
      <c r="Q5" s="104" t="s">
        <v>3</v>
      </c>
      <c r="R5" s="105"/>
      <c r="S5" s="36"/>
      <c r="T5" s="36"/>
      <c r="U5" s="37" t="s">
        <v>25</v>
      </c>
      <c r="V5" s="38" t="s">
        <v>26</v>
      </c>
      <c r="W5" s="38" t="s">
        <v>7</v>
      </c>
      <c r="X5" s="38" t="s">
        <v>8</v>
      </c>
      <c r="Y5" s="38" t="s">
        <v>9</v>
      </c>
      <c r="Z5" s="38" t="s">
        <v>10</v>
      </c>
      <c r="AA5" s="38" t="s">
        <v>11</v>
      </c>
      <c r="AB5" s="38" t="s">
        <v>12</v>
      </c>
      <c r="AC5" s="38" t="s">
        <v>13</v>
      </c>
      <c r="AD5" s="38" t="s">
        <v>28</v>
      </c>
      <c r="AE5" s="38" t="s">
        <v>31</v>
      </c>
      <c r="AF5" s="38" t="s">
        <v>32</v>
      </c>
      <c r="AG5" s="104" t="s">
        <v>3</v>
      </c>
      <c r="AH5" s="105"/>
      <c r="AI5" s="36"/>
      <c r="AJ5" s="36"/>
      <c r="AK5" s="37" t="s">
        <v>25</v>
      </c>
      <c r="AL5" s="38" t="s">
        <v>26</v>
      </c>
      <c r="AM5" s="38" t="s">
        <v>7</v>
      </c>
      <c r="AN5" s="38" t="s">
        <v>8</v>
      </c>
      <c r="AO5" s="38" t="s">
        <v>9</v>
      </c>
      <c r="AP5" s="38" t="s">
        <v>10</v>
      </c>
      <c r="AQ5" s="38" t="s">
        <v>11</v>
      </c>
      <c r="AR5" s="38" t="s">
        <v>12</v>
      </c>
      <c r="AS5" s="38" t="s">
        <v>13</v>
      </c>
      <c r="AT5" s="38" t="s">
        <v>28</v>
      </c>
      <c r="AU5" s="38" t="s">
        <v>31</v>
      </c>
      <c r="AV5" s="38" t="s">
        <v>32</v>
      </c>
      <c r="AW5" s="104" t="s">
        <v>3</v>
      </c>
      <c r="AX5" s="105"/>
      <c r="AY5" s="58"/>
    </row>
    <row r="6" spans="2:51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2">
        <v>25</v>
      </c>
      <c r="G6" s="42">
        <v>24</v>
      </c>
      <c r="H6" s="42">
        <v>23</v>
      </c>
      <c r="I6" s="42">
        <v>22</v>
      </c>
      <c r="J6" s="42">
        <v>20</v>
      </c>
      <c r="K6" s="42">
        <v>19</v>
      </c>
      <c r="L6" s="42">
        <v>50</v>
      </c>
      <c r="M6" s="42">
        <v>50</v>
      </c>
      <c r="N6" s="42">
        <v>50</v>
      </c>
      <c r="O6" s="42">
        <v>50</v>
      </c>
      <c r="P6" s="43"/>
      <c r="Q6" s="44">
        <v>50</v>
      </c>
      <c r="R6" s="45" t="s">
        <v>15</v>
      </c>
      <c r="S6" s="34"/>
      <c r="T6" s="34"/>
      <c r="U6" s="41">
        <v>50</v>
      </c>
      <c r="V6" s="42">
        <v>50</v>
      </c>
      <c r="W6" s="42">
        <v>25</v>
      </c>
      <c r="X6" s="42">
        <v>24</v>
      </c>
      <c r="Y6" s="42">
        <v>23</v>
      </c>
      <c r="Z6" s="42">
        <v>22</v>
      </c>
      <c r="AA6" s="42">
        <v>20</v>
      </c>
      <c r="AB6" s="42">
        <v>19</v>
      </c>
      <c r="AC6" s="43">
        <v>50</v>
      </c>
      <c r="AD6" s="42">
        <v>50</v>
      </c>
      <c r="AE6" s="42">
        <v>50</v>
      </c>
      <c r="AF6" s="42">
        <v>50</v>
      </c>
      <c r="AG6" s="44"/>
      <c r="AH6" s="45"/>
      <c r="AI6" s="34"/>
      <c r="AJ6" s="34"/>
      <c r="AK6" s="41">
        <v>50</v>
      </c>
      <c r="AL6" s="42">
        <v>50</v>
      </c>
      <c r="AM6" s="42">
        <v>25</v>
      </c>
      <c r="AN6" s="42">
        <v>24</v>
      </c>
      <c r="AO6" s="42">
        <v>23</v>
      </c>
      <c r="AP6" s="42">
        <v>22</v>
      </c>
      <c r="AQ6" s="42">
        <v>20</v>
      </c>
      <c r="AR6" s="42">
        <v>19</v>
      </c>
      <c r="AS6" s="43">
        <v>50</v>
      </c>
      <c r="AT6" s="42">
        <v>50</v>
      </c>
      <c r="AU6" s="42">
        <v>50</v>
      </c>
      <c r="AV6" s="42">
        <v>50</v>
      </c>
      <c r="AW6" s="44"/>
      <c r="AX6" s="45"/>
      <c r="AY6" s="58"/>
    </row>
    <row r="7" spans="2:51" s="15" customFormat="1" ht="14.65" thickBot="1" x14ac:dyDescent="0.5">
      <c r="B7" s="46"/>
      <c r="C7" s="47"/>
      <c r="D7" s="48" t="s">
        <v>2</v>
      </c>
      <c r="E7" s="49" t="s">
        <v>2</v>
      </c>
      <c r="F7" s="49" t="s">
        <v>2</v>
      </c>
      <c r="G7" s="49" t="s">
        <v>2</v>
      </c>
      <c r="H7" s="49" t="s">
        <v>2</v>
      </c>
      <c r="I7" s="49" t="s">
        <v>2</v>
      </c>
      <c r="J7" s="49" t="s">
        <v>2</v>
      </c>
      <c r="K7" s="49" t="s">
        <v>2</v>
      </c>
      <c r="L7" s="50" t="s">
        <v>2</v>
      </c>
      <c r="M7" s="50" t="s">
        <v>2</v>
      </c>
      <c r="N7" s="50" t="s">
        <v>2</v>
      </c>
      <c r="O7" s="50" t="s">
        <v>2</v>
      </c>
      <c r="P7" s="49"/>
      <c r="Q7" s="51" t="s">
        <v>2</v>
      </c>
      <c r="R7" s="52" t="s">
        <v>4</v>
      </c>
      <c r="S7" s="47"/>
      <c r="T7" s="47"/>
      <c r="U7" s="48" t="s">
        <v>2</v>
      </c>
      <c r="V7" s="49" t="s">
        <v>2</v>
      </c>
      <c r="W7" s="49" t="s">
        <v>2</v>
      </c>
      <c r="X7" s="49" t="s">
        <v>2</v>
      </c>
      <c r="Y7" s="49" t="s">
        <v>2</v>
      </c>
      <c r="Z7" s="49" t="s">
        <v>2</v>
      </c>
      <c r="AA7" s="49" t="s">
        <v>2</v>
      </c>
      <c r="AB7" s="49" t="s">
        <v>2</v>
      </c>
      <c r="AC7" s="49" t="s">
        <v>2</v>
      </c>
      <c r="AD7" s="50" t="s">
        <v>2</v>
      </c>
      <c r="AE7" s="50" t="s">
        <v>2</v>
      </c>
      <c r="AF7" s="50" t="s">
        <v>2</v>
      </c>
      <c r="AG7" s="51" t="s">
        <v>2</v>
      </c>
      <c r="AH7" s="52" t="s">
        <v>4</v>
      </c>
      <c r="AI7" s="47"/>
      <c r="AJ7" s="47"/>
      <c r="AK7" s="48" t="s">
        <v>2</v>
      </c>
      <c r="AL7" s="49" t="s">
        <v>2</v>
      </c>
      <c r="AM7" s="49" t="s">
        <v>2</v>
      </c>
      <c r="AN7" s="49" t="s">
        <v>2</v>
      </c>
      <c r="AO7" s="49" t="s">
        <v>2</v>
      </c>
      <c r="AP7" s="49" t="s">
        <v>2</v>
      </c>
      <c r="AQ7" s="49" t="s">
        <v>2</v>
      </c>
      <c r="AR7" s="49" t="s">
        <v>2</v>
      </c>
      <c r="AS7" s="49" t="s">
        <v>2</v>
      </c>
      <c r="AT7" s="50" t="s">
        <v>2</v>
      </c>
      <c r="AU7" s="50" t="s">
        <v>2</v>
      </c>
      <c r="AV7" s="50" t="s">
        <v>2</v>
      </c>
      <c r="AW7" s="51" t="s">
        <v>2</v>
      </c>
      <c r="AX7" s="52" t="s">
        <v>4</v>
      </c>
      <c r="AY7" s="58"/>
    </row>
    <row r="8" spans="2:51" s="58" customFormat="1" x14ac:dyDescent="0.45">
      <c r="B8" s="54"/>
      <c r="C8" s="34"/>
      <c r="D8" s="55"/>
      <c r="E8" s="56"/>
      <c r="F8" s="56"/>
      <c r="G8" s="56"/>
      <c r="H8" s="56"/>
      <c r="I8" s="56"/>
      <c r="J8" s="56"/>
      <c r="K8" s="56"/>
      <c r="L8" s="62"/>
      <c r="M8" s="62"/>
      <c r="N8" s="62"/>
      <c r="O8" s="62"/>
      <c r="P8" s="56"/>
      <c r="Q8" s="56"/>
      <c r="R8" s="57"/>
      <c r="S8" s="34"/>
      <c r="T8" s="34"/>
      <c r="U8" s="55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7"/>
      <c r="AI8" s="34"/>
      <c r="AJ8" s="34"/>
      <c r="AK8" s="55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7"/>
    </row>
    <row r="9" spans="2:51" x14ac:dyDescent="0.45">
      <c r="B9" s="26" t="s">
        <v>24</v>
      </c>
      <c r="C9" s="14"/>
      <c r="D9" s="65"/>
      <c r="E9" s="93">
        <v>149</v>
      </c>
      <c r="F9" s="93">
        <v>33</v>
      </c>
      <c r="G9" s="66"/>
      <c r="H9" s="93">
        <v>15</v>
      </c>
      <c r="I9" s="66"/>
      <c r="J9" s="93">
        <f>165+100</f>
        <v>265</v>
      </c>
      <c r="K9" s="66"/>
      <c r="L9" s="93">
        <v>100</v>
      </c>
      <c r="M9" s="66"/>
      <c r="N9" s="66"/>
      <c r="O9" s="66"/>
      <c r="P9" s="67"/>
      <c r="Q9" s="16">
        <f t="shared" ref="Q9:Q15" si="0">SUM(D9:O9)</f>
        <v>562</v>
      </c>
      <c r="R9" s="17">
        <f t="shared" ref="R9:R15" si="1">(D9*$D$6+E9*$E$6+F9*$F$6+G9*$G$6+H9*$H$6+I9*$I$6+J9*$J$6+K9*$K$6+L9*$L$6+M9*$M$6+N9*$N$6+O9*$O$6)/100</f>
        <v>189.2</v>
      </c>
      <c r="S9" s="78"/>
      <c r="T9" s="84"/>
      <c r="U9" s="65"/>
      <c r="V9" s="67"/>
      <c r="W9" s="66"/>
      <c r="X9" s="66"/>
      <c r="Y9" s="66"/>
      <c r="Z9" s="66"/>
      <c r="AA9" s="66"/>
      <c r="AB9" s="66"/>
      <c r="AC9" s="67"/>
      <c r="AD9" s="67">
        <f>M9</f>
        <v>0</v>
      </c>
      <c r="AE9" s="67">
        <f>N9</f>
        <v>0</v>
      </c>
      <c r="AF9" s="67">
        <f>O9</f>
        <v>0</v>
      </c>
      <c r="AG9" s="16">
        <f>SUM(U9:AF9)</f>
        <v>0</v>
      </c>
      <c r="AH9" s="17">
        <f t="shared" ref="AH9:AH15" si="2">(U9*$U$6+V9*$V$6+W9*$W$6+X9*$X$6+Y9*$Y$6+Z9*$Z$6+AA9*$AA$6+AB9*$AB$6+AC9*$AC$6+AD9*$AD$6+AE9*$AE$6+AF9*$AF$6)/100</f>
        <v>0</v>
      </c>
      <c r="AI9" s="84"/>
      <c r="AJ9" s="64"/>
      <c r="AK9" s="6">
        <f t="shared" ref="AK9:AK39" si="3">D9-U9</f>
        <v>0</v>
      </c>
      <c r="AL9" s="6">
        <f t="shared" ref="AL9:AL39" si="4">E9-V9</f>
        <v>149</v>
      </c>
      <c r="AM9" s="6">
        <f t="shared" ref="AM9:AM39" si="5">F9-W9</f>
        <v>33</v>
      </c>
      <c r="AN9" s="6">
        <f t="shared" ref="AN9:AN39" si="6">G9-X9</f>
        <v>0</v>
      </c>
      <c r="AO9" s="6">
        <f t="shared" ref="AO9:AO39" si="7">H9-Y9</f>
        <v>15</v>
      </c>
      <c r="AP9" s="6">
        <f t="shared" ref="AP9:AP39" si="8">I9-Z9</f>
        <v>0</v>
      </c>
      <c r="AQ9" s="6">
        <f t="shared" ref="AQ9:AQ39" si="9">J9-AA9</f>
        <v>265</v>
      </c>
      <c r="AR9" s="6">
        <f t="shared" ref="AR9:AR39" si="10">K9-AB9</f>
        <v>0</v>
      </c>
      <c r="AS9" s="6">
        <f t="shared" ref="AS9:AS39" si="11">L9-AC9</f>
        <v>100</v>
      </c>
      <c r="AT9" s="6">
        <f>M9-AD9</f>
        <v>0</v>
      </c>
      <c r="AU9" s="6">
        <f>N9-AE9</f>
        <v>0</v>
      </c>
      <c r="AV9" s="88">
        <f>O9-AF9</f>
        <v>0</v>
      </c>
      <c r="AW9" s="16">
        <f>Q9-AG9</f>
        <v>562</v>
      </c>
      <c r="AX9" s="17">
        <f>R9-AH9</f>
        <v>189.2</v>
      </c>
      <c r="AY9" s="84"/>
    </row>
    <row r="10" spans="2:51" ht="15.75" x14ac:dyDescent="0.45">
      <c r="B10" s="53">
        <v>44044</v>
      </c>
      <c r="C10" s="7"/>
      <c r="D10" s="90">
        <v>580</v>
      </c>
      <c r="E10" s="73"/>
      <c r="F10" s="73"/>
      <c r="G10" s="73"/>
      <c r="H10" s="73"/>
      <c r="I10" s="73"/>
      <c r="J10" s="73"/>
      <c r="K10" s="73"/>
      <c r="L10" s="73"/>
      <c r="M10" s="92">
        <f>30+10</f>
        <v>40</v>
      </c>
      <c r="N10" s="92">
        <v>38</v>
      </c>
      <c r="O10" s="73"/>
      <c r="P10" s="78"/>
      <c r="Q10" s="16">
        <f t="shared" si="0"/>
        <v>658</v>
      </c>
      <c r="R10" s="17">
        <f t="shared" si="1"/>
        <v>329</v>
      </c>
      <c r="S10" s="78"/>
      <c r="T10" s="84"/>
      <c r="U10" s="90">
        <v>580</v>
      </c>
      <c r="V10" s="95">
        <v>5</v>
      </c>
      <c r="W10" s="73"/>
      <c r="X10" s="73"/>
      <c r="Y10" s="92">
        <v>1</v>
      </c>
      <c r="Z10" s="73"/>
      <c r="AA10" s="73"/>
      <c r="AB10" s="73"/>
      <c r="AC10" s="78"/>
      <c r="AD10" s="67">
        <f t="shared" ref="AD10:AD40" si="12">M10</f>
        <v>40</v>
      </c>
      <c r="AE10" s="67">
        <f t="shared" ref="AE10:AE40" si="13">N10</f>
        <v>38</v>
      </c>
      <c r="AF10" s="67">
        <f t="shared" ref="AF10:AF15" si="14">O10</f>
        <v>0</v>
      </c>
      <c r="AG10" s="16">
        <f t="shared" ref="AG10:AG40" si="15">SUM(U10:AF10)</f>
        <v>664</v>
      </c>
      <c r="AH10" s="17">
        <f t="shared" si="2"/>
        <v>331.73</v>
      </c>
      <c r="AI10" s="84"/>
      <c r="AJ10" s="64"/>
      <c r="AK10" s="6">
        <f t="shared" si="3"/>
        <v>0</v>
      </c>
      <c r="AL10" s="6">
        <f t="shared" ref="AL10:AL15" si="16">E10-V10</f>
        <v>-5</v>
      </c>
      <c r="AM10" s="6">
        <f t="shared" si="5"/>
        <v>0</v>
      </c>
      <c r="AN10" s="6">
        <f t="shared" si="6"/>
        <v>0</v>
      </c>
      <c r="AO10" s="6">
        <f t="shared" si="7"/>
        <v>-1</v>
      </c>
      <c r="AP10" s="6">
        <f t="shared" si="8"/>
        <v>0</v>
      </c>
      <c r="AQ10" s="6">
        <f t="shared" si="9"/>
        <v>0</v>
      </c>
      <c r="AR10" s="6">
        <f t="shared" si="10"/>
        <v>0</v>
      </c>
      <c r="AS10" s="6">
        <f t="shared" si="11"/>
        <v>0</v>
      </c>
      <c r="AT10" s="6">
        <f t="shared" ref="AT10:AT39" si="17">M10-AD10</f>
        <v>0</v>
      </c>
      <c r="AU10" s="6">
        <f t="shared" ref="AU10:AU39" si="18">N10-AE10</f>
        <v>0</v>
      </c>
      <c r="AV10" s="88">
        <f t="shared" ref="AV10:AV15" si="19">O10-AF10</f>
        <v>0</v>
      </c>
      <c r="AW10" s="16">
        <f t="shared" ref="AW10:AW40" si="20">Q10-AG10</f>
        <v>-6</v>
      </c>
      <c r="AX10" s="17">
        <f t="shared" ref="AX10:AX40" si="21">R10-AH10</f>
        <v>-2.7300000000000182</v>
      </c>
      <c r="AY10" s="84"/>
    </row>
    <row r="11" spans="2:51" ht="15.75" x14ac:dyDescent="0.45">
      <c r="B11" s="53">
        <v>44045</v>
      </c>
      <c r="C11" s="7"/>
      <c r="D11" s="90">
        <v>580</v>
      </c>
      <c r="E11" s="73"/>
      <c r="F11" s="73"/>
      <c r="G11" s="73"/>
      <c r="H11" s="73"/>
      <c r="I11" s="73"/>
      <c r="J11" s="73"/>
      <c r="K11" s="73"/>
      <c r="L11" s="73"/>
      <c r="M11" s="92">
        <v>10</v>
      </c>
      <c r="N11" s="92">
        <v>25</v>
      </c>
      <c r="O11" s="73"/>
      <c r="P11" s="78"/>
      <c r="Q11" s="16">
        <f t="shared" si="0"/>
        <v>615</v>
      </c>
      <c r="R11" s="17">
        <f t="shared" si="1"/>
        <v>307.5</v>
      </c>
      <c r="S11" s="78"/>
      <c r="T11" s="84"/>
      <c r="U11" s="90">
        <v>580</v>
      </c>
      <c r="V11" s="95">
        <v>10</v>
      </c>
      <c r="W11" s="73"/>
      <c r="X11" s="73"/>
      <c r="Y11" s="73"/>
      <c r="Z11" s="73"/>
      <c r="AA11" s="92">
        <v>20</v>
      </c>
      <c r="AB11" s="73"/>
      <c r="AC11" s="78"/>
      <c r="AD11" s="67">
        <f t="shared" si="12"/>
        <v>10</v>
      </c>
      <c r="AE11" s="67">
        <f t="shared" si="13"/>
        <v>25</v>
      </c>
      <c r="AF11" s="67">
        <f t="shared" si="14"/>
        <v>0</v>
      </c>
      <c r="AG11" s="16">
        <f t="shared" si="15"/>
        <v>645</v>
      </c>
      <c r="AH11" s="17">
        <f t="shared" si="2"/>
        <v>316.5</v>
      </c>
      <c r="AI11" s="84"/>
      <c r="AJ11" s="64"/>
      <c r="AK11" s="6">
        <f t="shared" si="3"/>
        <v>0</v>
      </c>
      <c r="AL11" s="6">
        <f t="shared" si="16"/>
        <v>-10</v>
      </c>
      <c r="AM11" s="6">
        <f t="shared" si="5"/>
        <v>0</v>
      </c>
      <c r="AN11" s="6">
        <f t="shared" si="6"/>
        <v>0</v>
      </c>
      <c r="AO11" s="6">
        <f t="shared" si="7"/>
        <v>0</v>
      </c>
      <c r="AP11" s="6">
        <f t="shared" si="8"/>
        <v>0</v>
      </c>
      <c r="AQ11" s="6">
        <f t="shared" si="9"/>
        <v>-20</v>
      </c>
      <c r="AR11" s="6">
        <f t="shared" si="10"/>
        <v>0</v>
      </c>
      <c r="AS11" s="6">
        <f t="shared" si="11"/>
        <v>0</v>
      </c>
      <c r="AT11" s="6">
        <f t="shared" si="17"/>
        <v>0</v>
      </c>
      <c r="AU11" s="6">
        <f t="shared" si="18"/>
        <v>0</v>
      </c>
      <c r="AV11" s="88">
        <f t="shared" si="19"/>
        <v>0</v>
      </c>
      <c r="AW11" s="16">
        <f t="shared" si="20"/>
        <v>-30</v>
      </c>
      <c r="AX11" s="17">
        <f t="shared" si="21"/>
        <v>-9</v>
      </c>
      <c r="AY11" s="84"/>
    </row>
    <row r="12" spans="2:51" ht="15.75" x14ac:dyDescent="0.45">
      <c r="B12" s="53">
        <v>44046</v>
      </c>
      <c r="C12" s="7"/>
      <c r="D12" s="90">
        <v>0</v>
      </c>
      <c r="E12" s="73"/>
      <c r="F12" s="73"/>
      <c r="G12" s="73"/>
      <c r="H12" s="73"/>
      <c r="I12" s="73"/>
      <c r="J12" s="73"/>
      <c r="K12" s="73"/>
      <c r="L12" s="79"/>
      <c r="M12" s="73"/>
      <c r="N12" s="73"/>
      <c r="O12" s="73"/>
      <c r="P12" s="78"/>
      <c r="Q12" s="16">
        <f t="shared" si="0"/>
        <v>0</v>
      </c>
      <c r="R12" s="17">
        <f t="shared" si="1"/>
        <v>0</v>
      </c>
      <c r="S12" s="78"/>
      <c r="T12" s="84"/>
      <c r="U12" s="74"/>
      <c r="V12" s="95"/>
      <c r="W12" s="73"/>
      <c r="X12" s="73"/>
      <c r="Y12" s="73"/>
      <c r="Z12" s="73"/>
      <c r="AA12" s="73"/>
      <c r="AB12" s="73"/>
      <c r="AC12" s="78"/>
      <c r="AD12" s="67">
        <f t="shared" si="12"/>
        <v>0</v>
      </c>
      <c r="AE12" s="67">
        <f t="shared" si="13"/>
        <v>0</v>
      </c>
      <c r="AF12" s="67">
        <f t="shared" si="14"/>
        <v>0</v>
      </c>
      <c r="AG12" s="16">
        <f t="shared" si="15"/>
        <v>0</v>
      </c>
      <c r="AH12" s="17">
        <f t="shared" si="2"/>
        <v>0</v>
      </c>
      <c r="AI12" s="84"/>
      <c r="AJ12" s="64"/>
      <c r="AK12" s="6">
        <f t="shared" si="3"/>
        <v>0</v>
      </c>
      <c r="AL12" s="6">
        <f t="shared" si="16"/>
        <v>0</v>
      </c>
      <c r="AM12" s="6">
        <f t="shared" si="5"/>
        <v>0</v>
      </c>
      <c r="AN12" s="6">
        <f t="shared" si="6"/>
        <v>0</v>
      </c>
      <c r="AO12" s="6">
        <f t="shared" si="7"/>
        <v>0</v>
      </c>
      <c r="AP12" s="6">
        <f t="shared" si="8"/>
        <v>0</v>
      </c>
      <c r="AQ12" s="6">
        <f t="shared" si="9"/>
        <v>0</v>
      </c>
      <c r="AR12" s="6">
        <f t="shared" si="10"/>
        <v>0</v>
      </c>
      <c r="AS12" s="6">
        <f t="shared" si="11"/>
        <v>0</v>
      </c>
      <c r="AT12" s="6">
        <f t="shared" si="17"/>
        <v>0</v>
      </c>
      <c r="AU12" s="6">
        <f t="shared" si="18"/>
        <v>0</v>
      </c>
      <c r="AV12" s="88">
        <f t="shared" si="19"/>
        <v>0</v>
      </c>
      <c r="AW12" s="16">
        <f t="shared" si="20"/>
        <v>0</v>
      </c>
      <c r="AX12" s="17">
        <f t="shared" si="21"/>
        <v>0</v>
      </c>
      <c r="AY12" s="84"/>
    </row>
    <row r="13" spans="2:51" ht="15.75" x14ac:dyDescent="0.45">
      <c r="B13" s="53">
        <v>44047</v>
      </c>
      <c r="C13" s="7"/>
      <c r="D13" s="90">
        <f>1160+580</f>
        <v>1740</v>
      </c>
      <c r="E13" s="73"/>
      <c r="F13" s="73"/>
      <c r="G13" s="73"/>
      <c r="H13" s="73"/>
      <c r="I13" s="73"/>
      <c r="J13" s="73"/>
      <c r="K13" s="73"/>
      <c r="L13" s="73"/>
      <c r="M13" s="92">
        <f>10+100</f>
        <v>110</v>
      </c>
      <c r="N13" s="92">
        <v>116</v>
      </c>
      <c r="O13" s="73"/>
      <c r="P13" s="78"/>
      <c r="Q13" s="16">
        <f t="shared" si="0"/>
        <v>1966</v>
      </c>
      <c r="R13" s="17">
        <f t="shared" si="1"/>
        <v>983</v>
      </c>
      <c r="S13" s="78"/>
      <c r="T13" s="84"/>
      <c r="U13" s="90">
        <v>1160</v>
      </c>
      <c r="V13" s="95">
        <v>14</v>
      </c>
      <c r="W13" s="73"/>
      <c r="X13" s="73"/>
      <c r="Y13" s="92">
        <v>6</v>
      </c>
      <c r="Z13" s="73"/>
      <c r="AA13" s="73"/>
      <c r="AB13" s="73"/>
      <c r="AC13" s="78"/>
      <c r="AD13" s="67">
        <f t="shared" si="12"/>
        <v>110</v>
      </c>
      <c r="AE13" s="67">
        <f t="shared" si="13"/>
        <v>116</v>
      </c>
      <c r="AF13" s="67">
        <f t="shared" si="14"/>
        <v>0</v>
      </c>
      <c r="AG13" s="16">
        <f t="shared" si="15"/>
        <v>1406</v>
      </c>
      <c r="AH13" s="17">
        <f t="shared" si="2"/>
        <v>701.38</v>
      </c>
      <c r="AI13" s="84"/>
      <c r="AJ13" s="64"/>
      <c r="AK13" s="6">
        <f t="shared" si="3"/>
        <v>580</v>
      </c>
      <c r="AL13" s="6">
        <f t="shared" si="16"/>
        <v>-14</v>
      </c>
      <c r="AM13" s="6">
        <f t="shared" si="5"/>
        <v>0</v>
      </c>
      <c r="AN13" s="6">
        <f t="shared" si="6"/>
        <v>0</v>
      </c>
      <c r="AO13" s="6">
        <f t="shared" si="7"/>
        <v>-6</v>
      </c>
      <c r="AP13" s="6">
        <f t="shared" si="8"/>
        <v>0</v>
      </c>
      <c r="AQ13" s="6">
        <f t="shared" si="9"/>
        <v>0</v>
      </c>
      <c r="AR13" s="6">
        <f t="shared" si="10"/>
        <v>0</v>
      </c>
      <c r="AS13" s="6">
        <f t="shared" si="11"/>
        <v>0</v>
      </c>
      <c r="AT13" s="6">
        <f t="shared" si="17"/>
        <v>0</v>
      </c>
      <c r="AU13" s="6">
        <f t="shared" si="18"/>
        <v>0</v>
      </c>
      <c r="AV13" s="88">
        <f t="shared" si="19"/>
        <v>0</v>
      </c>
      <c r="AW13" s="16">
        <f t="shared" si="20"/>
        <v>560</v>
      </c>
      <c r="AX13" s="17">
        <f t="shared" si="21"/>
        <v>281.62</v>
      </c>
      <c r="AY13" s="84"/>
    </row>
    <row r="14" spans="2:51" ht="15.75" x14ac:dyDescent="0.45">
      <c r="B14" s="53">
        <v>44048</v>
      </c>
      <c r="C14" s="7"/>
      <c r="D14" s="90">
        <v>680</v>
      </c>
      <c r="E14" s="73"/>
      <c r="F14" s="73"/>
      <c r="G14" s="73"/>
      <c r="H14" s="73"/>
      <c r="I14" s="73"/>
      <c r="J14" s="73"/>
      <c r="K14" s="73"/>
      <c r="L14" s="73"/>
      <c r="M14" s="92">
        <f>40+5</f>
        <v>45</v>
      </c>
      <c r="N14" s="92">
        <v>37</v>
      </c>
      <c r="O14" s="73"/>
      <c r="P14" s="78"/>
      <c r="Q14" s="16">
        <f t="shared" si="0"/>
        <v>762</v>
      </c>
      <c r="R14" s="17">
        <f t="shared" si="1"/>
        <v>381</v>
      </c>
      <c r="S14" s="78"/>
      <c r="T14" s="84"/>
      <c r="U14" s="90">
        <v>870</v>
      </c>
      <c r="V14" s="95">
        <v>6</v>
      </c>
      <c r="W14" s="73"/>
      <c r="X14" s="73"/>
      <c r="Y14" s="92">
        <v>2</v>
      </c>
      <c r="Z14" s="73"/>
      <c r="AA14" s="73"/>
      <c r="AB14" s="73"/>
      <c r="AC14" s="78"/>
      <c r="AD14" s="67">
        <f t="shared" si="12"/>
        <v>45</v>
      </c>
      <c r="AE14" s="67">
        <f t="shared" si="13"/>
        <v>37</v>
      </c>
      <c r="AF14" s="67">
        <f t="shared" si="14"/>
        <v>0</v>
      </c>
      <c r="AG14" s="16">
        <f t="shared" si="15"/>
        <v>960</v>
      </c>
      <c r="AH14" s="17">
        <f t="shared" si="2"/>
        <v>479.46</v>
      </c>
      <c r="AI14" s="84"/>
      <c r="AJ14" s="64"/>
      <c r="AK14" s="6">
        <f t="shared" si="3"/>
        <v>-190</v>
      </c>
      <c r="AL14" s="6">
        <f t="shared" si="16"/>
        <v>-6</v>
      </c>
      <c r="AM14" s="6">
        <f t="shared" si="5"/>
        <v>0</v>
      </c>
      <c r="AN14" s="6">
        <f t="shared" si="6"/>
        <v>0</v>
      </c>
      <c r="AO14" s="6">
        <f t="shared" si="7"/>
        <v>-2</v>
      </c>
      <c r="AP14" s="6">
        <f t="shared" si="8"/>
        <v>0</v>
      </c>
      <c r="AQ14" s="6">
        <f t="shared" si="9"/>
        <v>0</v>
      </c>
      <c r="AR14" s="6">
        <f t="shared" si="10"/>
        <v>0</v>
      </c>
      <c r="AS14" s="6">
        <f t="shared" si="11"/>
        <v>0</v>
      </c>
      <c r="AT14" s="6">
        <f t="shared" si="17"/>
        <v>0</v>
      </c>
      <c r="AU14" s="6">
        <f t="shared" si="18"/>
        <v>0</v>
      </c>
      <c r="AV14" s="88">
        <f t="shared" si="19"/>
        <v>0</v>
      </c>
      <c r="AW14" s="16">
        <f t="shared" si="20"/>
        <v>-198</v>
      </c>
      <c r="AX14" s="17">
        <f t="shared" si="21"/>
        <v>-98.45999999999998</v>
      </c>
      <c r="AY14" s="84"/>
    </row>
    <row r="15" spans="2:51" ht="15.75" x14ac:dyDescent="0.45">
      <c r="B15" s="53">
        <v>44049</v>
      </c>
      <c r="C15" s="7"/>
      <c r="D15" s="90">
        <v>878</v>
      </c>
      <c r="E15" s="73"/>
      <c r="F15" s="73"/>
      <c r="G15" s="73"/>
      <c r="H15" s="73"/>
      <c r="I15" s="73"/>
      <c r="J15" s="73"/>
      <c r="K15" s="73"/>
      <c r="L15" s="73"/>
      <c r="M15" s="92">
        <f>5+30</f>
        <v>35</v>
      </c>
      <c r="N15" s="92">
        <f>26/2+23</f>
        <v>36</v>
      </c>
      <c r="O15" s="73"/>
      <c r="P15" s="78"/>
      <c r="Q15" s="16">
        <f t="shared" si="0"/>
        <v>949</v>
      </c>
      <c r="R15" s="17">
        <f t="shared" si="1"/>
        <v>474.5</v>
      </c>
      <c r="S15" s="78"/>
      <c r="T15" s="84"/>
      <c r="U15" s="90">
        <f>290+580+380</f>
        <v>1250</v>
      </c>
      <c r="V15" s="95">
        <v>7</v>
      </c>
      <c r="W15" s="73"/>
      <c r="X15" s="73"/>
      <c r="Y15" s="73"/>
      <c r="Z15" s="73"/>
      <c r="AA15" s="73"/>
      <c r="AB15" s="73"/>
      <c r="AC15" s="95">
        <v>0.62</v>
      </c>
      <c r="AD15" s="67">
        <f t="shared" si="12"/>
        <v>35</v>
      </c>
      <c r="AE15" s="67">
        <f t="shared" si="13"/>
        <v>36</v>
      </c>
      <c r="AF15" s="67">
        <f t="shared" si="14"/>
        <v>0</v>
      </c>
      <c r="AG15" s="16">
        <f t="shared" si="15"/>
        <v>1328.62</v>
      </c>
      <c r="AH15" s="17">
        <f t="shared" si="2"/>
        <v>664.31</v>
      </c>
      <c r="AI15" s="84"/>
      <c r="AJ15" s="64"/>
      <c r="AK15" s="6">
        <f t="shared" si="3"/>
        <v>-372</v>
      </c>
      <c r="AL15" s="6">
        <f t="shared" si="16"/>
        <v>-7</v>
      </c>
      <c r="AM15" s="6">
        <f t="shared" si="5"/>
        <v>0</v>
      </c>
      <c r="AN15" s="6">
        <f t="shared" si="6"/>
        <v>0</v>
      </c>
      <c r="AO15" s="6">
        <f t="shared" si="7"/>
        <v>0</v>
      </c>
      <c r="AP15" s="6">
        <f t="shared" si="8"/>
        <v>0</v>
      </c>
      <c r="AQ15" s="6">
        <f t="shared" si="9"/>
        <v>0</v>
      </c>
      <c r="AR15" s="6">
        <f t="shared" si="10"/>
        <v>0</v>
      </c>
      <c r="AS15" s="6">
        <f t="shared" si="11"/>
        <v>-0.62</v>
      </c>
      <c r="AT15" s="6">
        <f t="shared" si="17"/>
        <v>0</v>
      </c>
      <c r="AU15" s="6">
        <f t="shared" si="18"/>
        <v>0</v>
      </c>
      <c r="AV15" s="88">
        <f t="shared" si="19"/>
        <v>0</v>
      </c>
      <c r="AW15" s="16">
        <f t="shared" si="20"/>
        <v>-379.61999999999989</v>
      </c>
      <c r="AX15" s="17">
        <f t="shared" si="21"/>
        <v>-189.80999999999995</v>
      </c>
      <c r="AY15" s="84"/>
    </row>
    <row r="16" spans="2:51" ht="15.75" x14ac:dyDescent="0.45">
      <c r="B16" s="53">
        <v>44050</v>
      </c>
      <c r="C16" s="7"/>
      <c r="D16" s="90">
        <v>469</v>
      </c>
      <c r="E16" s="73"/>
      <c r="F16" s="92">
        <v>160</v>
      </c>
      <c r="G16" s="73"/>
      <c r="H16" s="73"/>
      <c r="I16" s="73"/>
      <c r="J16" s="73"/>
      <c r="K16" s="92">
        <v>527</v>
      </c>
      <c r="L16" s="73"/>
      <c r="M16" s="92">
        <f>25+14</f>
        <v>39</v>
      </c>
      <c r="N16" s="73"/>
      <c r="O16" s="92">
        <v>111</v>
      </c>
      <c r="P16" s="78"/>
      <c r="Q16" s="16">
        <f t="shared" ref="Q16:Q40" si="22">SUM(D16:O16)</f>
        <v>1306</v>
      </c>
      <c r="R16" s="17">
        <f t="shared" ref="R16:R40" si="23">(D16*$D$6+E16*$E$6+F16*$F$6+G16*$G$6+H16*$H$6+I16*$I$6+J16*$J$6+K16*$K$6+L16*$L$6+M16*$M$6+N16*$N$6+O16*$O$6)/100</f>
        <v>449.63</v>
      </c>
      <c r="S16" s="78"/>
      <c r="T16" s="84"/>
      <c r="U16" s="90">
        <v>580</v>
      </c>
      <c r="V16" s="78"/>
      <c r="W16" s="73"/>
      <c r="X16" s="73"/>
      <c r="Y16" s="73"/>
      <c r="Z16" s="73"/>
      <c r="AA16" s="73"/>
      <c r="AB16" s="73"/>
      <c r="AC16" s="78"/>
      <c r="AD16" s="67">
        <f t="shared" si="12"/>
        <v>39</v>
      </c>
      <c r="AE16" s="67">
        <f t="shared" si="13"/>
        <v>0</v>
      </c>
      <c r="AF16" s="67">
        <f t="shared" ref="AF16:AF40" si="24">O16</f>
        <v>111</v>
      </c>
      <c r="AG16" s="16">
        <f t="shared" si="15"/>
        <v>730</v>
      </c>
      <c r="AH16" s="17">
        <f t="shared" ref="AH16:AH40" si="25">(U16*$U$6+V16*$V$6+W16*$W$6+X16*$X$6+Y16*$Y$6+Z16*$Z$6+AA16*$AA$6+AB16*$AB$6+AC16*$AC$6+AD16*$AD$6+AE16*$AE$6+AF16*$AF$6)/100</f>
        <v>365</v>
      </c>
      <c r="AI16" s="84"/>
      <c r="AJ16" s="64"/>
      <c r="AK16" s="6">
        <f t="shared" si="3"/>
        <v>-111</v>
      </c>
      <c r="AL16" s="6">
        <f t="shared" si="4"/>
        <v>0</v>
      </c>
      <c r="AM16" s="6">
        <f t="shared" si="5"/>
        <v>160</v>
      </c>
      <c r="AN16" s="6">
        <f t="shared" si="6"/>
        <v>0</v>
      </c>
      <c r="AO16" s="6">
        <f t="shared" si="7"/>
        <v>0</v>
      </c>
      <c r="AP16" s="6">
        <f t="shared" si="8"/>
        <v>0</v>
      </c>
      <c r="AQ16" s="6">
        <f t="shared" si="9"/>
        <v>0</v>
      </c>
      <c r="AR16" s="6">
        <f t="shared" si="10"/>
        <v>527</v>
      </c>
      <c r="AS16" s="6">
        <f t="shared" si="11"/>
        <v>0</v>
      </c>
      <c r="AT16" s="6">
        <f t="shared" si="17"/>
        <v>0</v>
      </c>
      <c r="AU16" s="6">
        <f t="shared" si="18"/>
        <v>0</v>
      </c>
      <c r="AV16" s="88">
        <f t="shared" ref="AV16:AV40" si="26">O16-AF16</f>
        <v>0</v>
      </c>
      <c r="AW16" s="16">
        <f t="shared" si="20"/>
        <v>576</v>
      </c>
      <c r="AX16" s="17">
        <f t="shared" si="21"/>
        <v>84.63</v>
      </c>
      <c r="AY16" s="84"/>
    </row>
    <row r="17" spans="2:51" ht="15.75" x14ac:dyDescent="0.45">
      <c r="B17" s="53">
        <v>44051</v>
      </c>
      <c r="C17" s="7"/>
      <c r="D17" s="90">
        <v>673</v>
      </c>
      <c r="E17" s="73"/>
      <c r="F17" s="73"/>
      <c r="G17" s="73"/>
      <c r="H17" s="73"/>
      <c r="I17" s="73"/>
      <c r="J17" s="73"/>
      <c r="K17" s="73"/>
      <c r="L17" s="73"/>
      <c r="M17" s="92">
        <f>40+27</f>
        <v>67</v>
      </c>
      <c r="N17" s="92">
        <v>4</v>
      </c>
      <c r="O17" s="73"/>
      <c r="P17" s="78"/>
      <c r="Q17" s="16">
        <f t="shared" si="22"/>
        <v>744</v>
      </c>
      <c r="R17" s="17">
        <f t="shared" si="23"/>
        <v>372</v>
      </c>
      <c r="S17" s="78"/>
      <c r="T17" s="84"/>
      <c r="U17" s="90">
        <v>580</v>
      </c>
      <c r="V17" s="78"/>
      <c r="W17" s="92">
        <v>160</v>
      </c>
      <c r="X17" s="73"/>
      <c r="Y17" s="92">
        <v>2</v>
      </c>
      <c r="Z17" s="73"/>
      <c r="AA17" s="92">
        <v>75</v>
      </c>
      <c r="AB17" s="92">
        <v>527</v>
      </c>
      <c r="AC17" s="78"/>
      <c r="AD17" s="67">
        <f t="shared" si="12"/>
        <v>67</v>
      </c>
      <c r="AE17" s="67">
        <f t="shared" si="13"/>
        <v>4</v>
      </c>
      <c r="AF17" s="67">
        <f t="shared" si="24"/>
        <v>0</v>
      </c>
      <c r="AG17" s="16">
        <f t="shared" si="15"/>
        <v>1415</v>
      </c>
      <c r="AH17" s="17">
        <f t="shared" si="25"/>
        <v>481.09</v>
      </c>
      <c r="AI17" s="84"/>
      <c r="AJ17" s="64"/>
      <c r="AK17" s="6">
        <f t="shared" si="3"/>
        <v>93</v>
      </c>
      <c r="AL17" s="6">
        <f t="shared" si="4"/>
        <v>0</v>
      </c>
      <c r="AM17" s="6">
        <f t="shared" si="5"/>
        <v>-160</v>
      </c>
      <c r="AN17" s="6">
        <f t="shared" si="6"/>
        <v>0</v>
      </c>
      <c r="AO17" s="6">
        <f t="shared" si="7"/>
        <v>-2</v>
      </c>
      <c r="AP17" s="6">
        <f t="shared" si="8"/>
        <v>0</v>
      </c>
      <c r="AQ17" s="6">
        <f t="shared" si="9"/>
        <v>-75</v>
      </c>
      <c r="AR17" s="6">
        <f t="shared" si="10"/>
        <v>-527</v>
      </c>
      <c r="AS17" s="6">
        <f t="shared" si="11"/>
        <v>0</v>
      </c>
      <c r="AT17" s="6">
        <f t="shared" si="17"/>
        <v>0</v>
      </c>
      <c r="AU17" s="6">
        <f t="shared" si="18"/>
        <v>0</v>
      </c>
      <c r="AV17" s="88">
        <f t="shared" si="26"/>
        <v>0</v>
      </c>
      <c r="AW17" s="16">
        <f t="shared" si="20"/>
        <v>-671</v>
      </c>
      <c r="AX17" s="17">
        <f t="shared" si="21"/>
        <v>-109.08999999999997</v>
      </c>
      <c r="AY17" s="84"/>
    </row>
    <row r="18" spans="2:51" ht="15.75" x14ac:dyDescent="0.45">
      <c r="B18" s="53">
        <v>44052</v>
      </c>
      <c r="C18" s="7"/>
      <c r="D18" s="90">
        <v>780</v>
      </c>
      <c r="E18" s="96">
        <v>600</v>
      </c>
      <c r="F18" s="73"/>
      <c r="G18" s="73"/>
      <c r="H18" s="73"/>
      <c r="I18" s="73"/>
      <c r="J18" s="73"/>
      <c r="K18" s="73"/>
      <c r="L18" s="73"/>
      <c r="M18" s="92">
        <f>3+16</f>
        <v>19</v>
      </c>
      <c r="N18" s="92">
        <f>22+16</f>
        <v>38</v>
      </c>
      <c r="O18" s="73"/>
      <c r="P18" s="78"/>
      <c r="Q18" s="16">
        <f t="shared" si="22"/>
        <v>1437</v>
      </c>
      <c r="R18" s="17">
        <f t="shared" si="23"/>
        <v>718.5</v>
      </c>
      <c r="S18" s="78"/>
      <c r="T18" s="84"/>
      <c r="U18" s="90">
        <v>580</v>
      </c>
      <c r="V18" s="95">
        <v>5</v>
      </c>
      <c r="W18" s="73"/>
      <c r="X18" s="73"/>
      <c r="Y18" s="73"/>
      <c r="Z18" s="73"/>
      <c r="AA18" s="73"/>
      <c r="AB18" s="73"/>
      <c r="AC18" s="78"/>
      <c r="AD18" s="67">
        <f t="shared" si="12"/>
        <v>19</v>
      </c>
      <c r="AE18" s="67">
        <f t="shared" si="13"/>
        <v>38</v>
      </c>
      <c r="AF18" s="67">
        <f t="shared" si="24"/>
        <v>0</v>
      </c>
      <c r="AG18" s="16">
        <f t="shared" si="15"/>
        <v>642</v>
      </c>
      <c r="AH18" s="17">
        <f t="shared" si="25"/>
        <v>321</v>
      </c>
      <c r="AI18" s="84"/>
      <c r="AJ18" s="64"/>
      <c r="AK18" s="6">
        <f t="shared" si="3"/>
        <v>200</v>
      </c>
      <c r="AL18" s="6">
        <f t="shared" si="4"/>
        <v>595</v>
      </c>
      <c r="AM18" s="6">
        <f t="shared" si="5"/>
        <v>0</v>
      </c>
      <c r="AN18" s="6">
        <f t="shared" si="6"/>
        <v>0</v>
      </c>
      <c r="AO18" s="6">
        <f t="shared" si="7"/>
        <v>0</v>
      </c>
      <c r="AP18" s="6">
        <f t="shared" si="8"/>
        <v>0</v>
      </c>
      <c r="AQ18" s="6">
        <f t="shared" si="9"/>
        <v>0</v>
      </c>
      <c r="AR18" s="6">
        <f t="shared" si="10"/>
        <v>0</v>
      </c>
      <c r="AS18" s="6">
        <f t="shared" si="11"/>
        <v>0</v>
      </c>
      <c r="AT18" s="6">
        <f t="shared" si="17"/>
        <v>0</v>
      </c>
      <c r="AU18" s="6">
        <f t="shared" si="18"/>
        <v>0</v>
      </c>
      <c r="AV18" s="88">
        <f t="shared" si="26"/>
        <v>0</v>
      </c>
      <c r="AW18" s="16">
        <f t="shared" si="20"/>
        <v>795</v>
      </c>
      <c r="AX18" s="17">
        <f t="shared" si="21"/>
        <v>397.5</v>
      </c>
      <c r="AY18" s="84"/>
    </row>
    <row r="19" spans="2:51" ht="15.75" x14ac:dyDescent="0.45">
      <c r="B19" s="53">
        <v>44053</v>
      </c>
      <c r="C19" s="7"/>
      <c r="D19" s="74">
        <v>668</v>
      </c>
      <c r="E19" s="73"/>
      <c r="F19" s="73"/>
      <c r="G19" s="73"/>
      <c r="H19" s="73">
        <v>20</v>
      </c>
      <c r="I19" s="73"/>
      <c r="J19" s="73"/>
      <c r="K19" s="73"/>
      <c r="L19" s="73"/>
      <c r="M19" s="73">
        <f>3</f>
        <v>3</v>
      </c>
      <c r="N19" s="73">
        <f>16+7</f>
        <v>23</v>
      </c>
      <c r="O19" s="73"/>
      <c r="P19" s="78"/>
      <c r="Q19" s="16">
        <f t="shared" si="22"/>
        <v>714</v>
      </c>
      <c r="R19" s="17">
        <f t="shared" si="23"/>
        <v>351.6</v>
      </c>
      <c r="S19" s="78"/>
      <c r="T19" s="84"/>
      <c r="U19" s="74">
        <v>1160</v>
      </c>
      <c r="V19" s="95">
        <v>8</v>
      </c>
      <c r="W19" s="73"/>
      <c r="X19" s="73"/>
      <c r="Y19" s="73">
        <v>3</v>
      </c>
      <c r="Z19" s="73"/>
      <c r="AA19" s="73"/>
      <c r="AB19" s="73"/>
      <c r="AC19" s="78"/>
      <c r="AD19" s="67">
        <f t="shared" si="12"/>
        <v>3</v>
      </c>
      <c r="AE19" s="67">
        <f t="shared" si="13"/>
        <v>23</v>
      </c>
      <c r="AF19" s="67">
        <f t="shared" si="24"/>
        <v>0</v>
      </c>
      <c r="AG19" s="16">
        <f t="shared" si="15"/>
        <v>1197</v>
      </c>
      <c r="AH19" s="17">
        <f t="shared" si="25"/>
        <v>597.69000000000005</v>
      </c>
      <c r="AI19" s="84"/>
      <c r="AJ19" s="64"/>
      <c r="AK19" s="6">
        <f t="shared" si="3"/>
        <v>-492</v>
      </c>
      <c r="AL19" s="6">
        <f t="shared" si="4"/>
        <v>-8</v>
      </c>
      <c r="AM19" s="6">
        <f t="shared" si="5"/>
        <v>0</v>
      </c>
      <c r="AN19" s="6">
        <f t="shared" si="6"/>
        <v>0</v>
      </c>
      <c r="AO19" s="6">
        <f t="shared" si="7"/>
        <v>17</v>
      </c>
      <c r="AP19" s="6">
        <f t="shared" si="8"/>
        <v>0</v>
      </c>
      <c r="AQ19" s="6">
        <f t="shared" si="9"/>
        <v>0</v>
      </c>
      <c r="AR19" s="6">
        <f t="shared" si="10"/>
        <v>0</v>
      </c>
      <c r="AS19" s="6">
        <f t="shared" si="11"/>
        <v>0</v>
      </c>
      <c r="AT19" s="6">
        <f t="shared" si="17"/>
        <v>0</v>
      </c>
      <c r="AU19" s="6">
        <f t="shared" si="18"/>
        <v>0</v>
      </c>
      <c r="AV19" s="88">
        <f t="shared" si="26"/>
        <v>0</v>
      </c>
      <c r="AW19" s="16">
        <f t="shared" si="20"/>
        <v>-483</v>
      </c>
      <c r="AX19" s="17">
        <f t="shared" si="21"/>
        <v>-246.09000000000003</v>
      </c>
      <c r="AY19" s="84"/>
    </row>
    <row r="20" spans="2:51" ht="15.75" x14ac:dyDescent="0.45">
      <c r="B20" s="53">
        <v>44054</v>
      </c>
      <c r="C20" s="7"/>
      <c r="D20" s="74">
        <v>710</v>
      </c>
      <c r="E20" s="73"/>
      <c r="F20" s="73"/>
      <c r="G20" s="73"/>
      <c r="H20" s="73"/>
      <c r="I20" s="73"/>
      <c r="J20" s="73"/>
      <c r="K20" s="73"/>
      <c r="L20" s="73"/>
      <c r="M20" s="73">
        <f>3+40</f>
        <v>43</v>
      </c>
      <c r="N20" s="73">
        <f>54/2</f>
        <v>27</v>
      </c>
      <c r="O20" s="73"/>
      <c r="P20" s="78"/>
      <c r="Q20" s="16">
        <f t="shared" si="22"/>
        <v>780</v>
      </c>
      <c r="R20" s="17">
        <f t="shared" si="23"/>
        <v>390</v>
      </c>
      <c r="S20" s="78"/>
      <c r="T20" s="84"/>
      <c r="U20" s="74">
        <v>580</v>
      </c>
      <c r="V20" s="95">
        <v>8</v>
      </c>
      <c r="W20" s="73"/>
      <c r="X20" s="73"/>
      <c r="Y20" s="73">
        <v>1</v>
      </c>
      <c r="Z20" s="73"/>
      <c r="AA20" s="73">
        <v>70</v>
      </c>
      <c r="AB20" s="73"/>
      <c r="AC20" s="78"/>
      <c r="AD20" s="67">
        <f t="shared" si="12"/>
        <v>43</v>
      </c>
      <c r="AE20" s="67">
        <f t="shared" si="13"/>
        <v>27</v>
      </c>
      <c r="AF20" s="67">
        <f t="shared" si="24"/>
        <v>0</v>
      </c>
      <c r="AG20" s="16">
        <f t="shared" si="15"/>
        <v>729</v>
      </c>
      <c r="AH20" s="17">
        <f t="shared" si="25"/>
        <v>343.23</v>
      </c>
      <c r="AI20" s="84"/>
      <c r="AJ20" s="64"/>
      <c r="AK20" s="6">
        <f t="shared" si="3"/>
        <v>130</v>
      </c>
      <c r="AL20" s="6">
        <f t="shared" si="4"/>
        <v>-8</v>
      </c>
      <c r="AM20" s="6">
        <f t="shared" si="5"/>
        <v>0</v>
      </c>
      <c r="AN20" s="6">
        <f t="shared" si="6"/>
        <v>0</v>
      </c>
      <c r="AO20" s="6">
        <f t="shared" si="7"/>
        <v>-1</v>
      </c>
      <c r="AP20" s="6">
        <f t="shared" si="8"/>
        <v>0</v>
      </c>
      <c r="AQ20" s="6">
        <f t="shared" si="9"/>
        <v>-70</v>
      </c>
      <c r="AR20" s="6">
        <f t="shared" si="10"/>
        <v>0</v>
      </c>
      <c r="AS20" s="6">
        <f t="shared" si="11"/>
        <v>0</v>
      </c>
      <c r="AT20" s="6">
        <f t="shared" si="17"/>
        <v>0</v>
      </c>
      <c r="AU20" s="6">
        <f t="shared" si="18"/>
        <v>0</v>
      </c>
      <c r="AV20" s="88">
        <f t="shared" si="26"/>
        <v>0</v>
      </c>
      <c r="AW20" s="16">
        <f t="shared" si="20"/>
        <v>51</v>
      </c>
      <c r="AX20" s="17">
        <f t="shared" si="21"/>
        <v>46.769999999999982</v>
      </c>
      <c r="AY20" s="84"/>
    </row>
    <row r="21" spans="2:51" ht="15.75" x14ac:dyDescent="0.45">
      <c r="B21" s="53">
        <v>44055</v>
      </c>
      <c r="C21" s="7"/>
      <c r="D21" s="74"/>
      <c r="E21" s="73"/>
      <c r="F21" s="73">
        <v>520</v>
      </c>
      <c r="G21" s="73"/>
      <c r="H21" s="73"/>
      <c r="I21" s="73"/>
      <c r="J21" s="73">
        <v>362</v>
      </c>
      <c r="K21" s="73"/>
      <c r="L21" s="73"/>
      <c r="M21" s="73">
        <f>7</f>
        <v>7</v>
      </c>
      <c r="N21" s="73">
        <f>64/2</f>
        <v>32</v>
      </c>
      <c r="O21" s="73"/>
      <c r="P21" s="78"/>
      <c r="Q21" s="16">
        <f t="shared" si="22"/>
        <v>921</v>
      </c>
      <c r="R21" s="17">
        <f t="shared" si="23"/>
        <v>221.9</v>
      </c>
      <c r="S21" s="78"/>
      <c r="T21" s="84"/>
      <c r="U21" s="74">
        <v>580</v>
      </c>
      <c r="V21" s="95">
        <v>185</v>
      </c>
      <c r="W21" s="73"/>
      <c r="X21" s="73"/>
      <c r="Y21" s="73"/>
      <c r="Z21" s="73"/>
      <c r="AA21" s="73">
        <f>150+125+30</f>
        <v>305</v>
      </c>
      <c r="AB21" s="73"/>
      <c r="AC21" s="78"/>
      <c r="AD21" s="67">
        <f t="shared" si="12"/>
        <v>7</v>
      </c>
      <c r="AE21" s="67">
        <f t="shared" si="13"/>
        <v>32</v>
      </c>
      <c r="AF21" s="67">
        <f t="shared" si="24"/>
        <v>0</v>
      </c>
      <c r="AG21" s="16">
        <f t="shared" si="15"/>
        <v>1109</v>
      </c>
      <c r="AH21" s="17">
        <f t="shared" si="25"/>
        <v>463</v>
      </c>
      <c r="AI21" s="84"/>
      <c r="AJ21" s="64"/>
      <c r="AK21" s="6">
        <f t="shared" si="3"/>
        <v>-580</v>
      </c>
      <c r="AL21" s="6">
        <f t="shared" si="4"/>
        <v>-185</v>
      </c>
      <c r="AM21" s="6">
        <f t="shared" si="5"/>
        <v>520</v>
      </c>
      <c r="AN21" s="6">
        <f t="shared" si="6"/>
        <v>0</v>
      </c>
      <c r="AO21" s="6">
        <f t="shared" si="7"/>
        <v>0</v>
      </c>
      <c r="AP21" s="6">
        <f t="shared" si="8"/>
        <v>0</v>
      </c>
      <c r="AQ21" s="6">
        <f t="shared" si="9"/>
        <v>57</v>
      </c>
      <c r="AR21" s="6">
        <f t="shared" si="10"/>
        <v>0</v>
      </c>
      <c r="AS21" s="6">
        <f t="shared" si="11"/>
        <v>0</v>
      </c>
      <c r="AT21" s="6">
        <f t="shared" si="17"/>
        <v>0</v>
      </c>
      <c r="AU21" s="6">
        <f t="shared" si="18"/>
        <v>0</v>
      </c>
      <c r="AV21" s="88">
        <f t="shared" si="26"/>
        <v>0</v>
      </c>
      <c r="AW21" s="16">
        <f t="shared" si="20"/>
        <v>-188</v>
      </c>
      <c r="AX21" s="17">
        <f t="shared" si="21"/>
        <v>-241.1</v>
      </c>
      <c r="AY21" s="84"/>
    </row>
    <row r="22" spans="2:51" ht="15.75" x14ac:dyDescent="0.45">
      <c r="B22" s="53">
        <v>44056</v>
      </c>
      <c r="C22" s="7"/>
      <c r="D22" s="74">
        <v>580</v>
      </c>
      <c r="E22" s="73"/>
      <c r="F22" s="73"/>
      <c r="G22" s="73"/>
      <c r="H22" s="73"/>
      <c r="I22" s="73"/>
      <c r="J22" s="73">
        <v>283</v>
      </c>
      <c r="K22" s="73"/>
      <c r="L22" s="73"/>
      <c r="M22" s="73">
        <f>15+32+11</f>
        <v>58</v>
      </c>
      <c r="N22" s="73">
        <v>27</v>
      </c>
      <c r="O22" s="73"/>
      <c r="P22" s="78"/>
      <c r="Q22" s="16">
        <f t="shared" si="22"/>
        <v>948</v>
      </c>
      <c r="R22" s="17">
        <f t="shared" si="23"/>
        <v>389.1</v>
      </c>
      <c r="S22" s="78"/>
      <c r="T22" s="84"/>
      <c r="U22" s="74">
        <v>580</v>
      </c>
      <c r="V22" s="78">
        <v>4</v>
      </c>
      <c r="W22" s="73">
        <v>520</v>
      </c>
      <c r="X22" s="73"/>
      <c r="Y22" s="73"/>
      <c r="Z22" s="73"/>
      <c r="AA22" s="73">
        <v>50</v>
      </c>
      <c r="AB22" s="73"/>
      <c r="AC22" s="78"/>
      <c r="AD22" s="67">
        <f t="shared" si="12"/>
        <v>58</v>
      </c>
      <c r="AE22" s="67">
        <f t="shared" si="13"/>
        <v>27</v>
      </c>
      <c r="AF22" s="67">
        <f t="shared" si="24"/>
        <v>0</v>
      </c>
      <c r="AG22" s="16">
        <f t="shared" si="15"/>
        <v>1239</v>
      </c>
      <c r="AH22" s="17">
        <f t="shared" si="25"/>
        <v>474.5</v>
      </c>
      <c r="AI22" s="84"/>
      <c r="AJ22" s="64"/>
      <c r="AK22" s="6">
        <f t="shared" si="3"/>
        <v>0</v>
      </c>
      <c r="AL22" s="6">
        <f t="shared" si="4"/>
        <v>-4</v>
      </c>
      <c r="AM22" s="6">
        <f t="shared" si="5"/>
        <v>-520</v>
      </c>
      <c r="AN22" s="6">
        <f t="shared" si="6"/>
        <v>0</v>
      </c>
      <c r="AO22" s="6">
        <f t="shared" si="7"/>
        <v>0</v>
      </c>
      <c r="AP22" s="6">
        <f t="shared" si="8"/>
        <v>0</v>
      </c>
      <c r="AQ22" s="6">
        <f t="shared" si="9"/>
        <v>233</v>
      </c>
      <c r="AR22" s="6">
        <f t="shared" si="10"/>
        <v>0</v>
      </c>
      <c r="AS22" s="6">
        <f t="shared" si="11"/>
        <v>0</v>
      </c>
      <c r="AT22" s="6">
        <f t="shared" si="17"/>
        <v>0</v>
      </c>
      <c r="AU22" s="6">
        <f t="shared" si="18"/>
        <v>0</v>
      </c>
      <c r="AV22" s="88">
        <f t="shared" si="26"/>
        <v>0</v>
      </c>
      <c r="AW22" s="16">
        <f t="shared" si="20"/>
        <v>-291</v>
      </c>
      <c r="AX22" s="17">
        <f t="shared" si="21"/>
        <v>-85.399999999999977</v>
      </c>
      <c r="AY22" s="84"/>
    </row>
    <row r="23" spans="2:51" ht="15.75" x14ac:dyDescent="0.45">
      <c r="B23" s="53">
        <v>44057</v>
      </c>
      <c r="C23" s="7"/>
      <c r="D23" s="74">
        <v>715</v>
      </c>
      <c r="E23" s="73"/>
      <c r="F23" s="73"/>
      <c r="G23" s="73"/>
      <c r="H23" s="73"/>
      <c r="I23" s="73"/>
      <c r="J23" s="73">
        <v>21</v>
      </c>
      <c r="K23" s="73"/>
      <c r="L23" s="73"/>
      <c r="M23" s="73">
        <f>27+6+40</f>
        <v>73</v>
      </c>
      <c r="N23" s="73">
        <v>26</v>
      </c>
      <c r="O23" s="73"/>
      <c r="P23" s="78"/>
      <c r="Q23" s="16">
        <f t="shared" si="22"/>
        <v>835</v>
      </c>
      <c r="R23" s="17">
        <f t="shared" si="23"/>
        <v>411.2</v>
      </c>
      <c r="S23" s="78"/>
      <c r="T23" s="84"/>
      <c r="U23" s="74">
        <v>580</v>
      </c>
      <c r="V23" s="78">
        <v>6</v>
      </c>
      <c r="W23" s="73"/>
      <c r="X23" s="73"/>
      <c r="Y23" s="73"/>
      <c r="Z23" s="73"/>
      <c r="AA23" s="73">
        <v>125</v>
      </c>
      <c r="AB23" s="73"/>
      <c r="AC23" s="78"/>
      <c r="AD23" s="67">
        <f t="shared" si="12"/>
        <v>73</v>
      </c>
      <c r="AE23" s="67">
        <f t="shared" si="13"/>
        <v>26</v>
      </c>
      <c r="AF23" s="67">
        <f t="shared" si="24"/>
        <v>0</v>
      </c>
      <c r="AG23" s="16">
        <f t="shared" si="15"/>
        <v>810</v>
      </c>
      <c r="AH23" s="17">
        <f t="shared" si="25"/>
        <v>367.5</v>
      </c>
      <c r="AI23" s="84"/>
      <c r="AJ23" s="64"/>
      <c r="AK23" s="6">
        <f t="shared" si="3"/>
        <v>135</v>
      </c>
      <c r="AL23" s="6">
        <f t="shared" si="4"/>
        <v>-6</v>
      </c>
      <c r="AM23" s="6">
        <f t="shared" si="5"/>
        <v>0</v>
      </c>
      <c r="AN23" s="6">
        <f t="shared" si="6"/>
        <v>0</v>
      </c>
      <c r="AO23" s="6">
        <f t="shared" si="7"/>
        <v>0</v>
      </c>
      <c r="AP23" s="6">
        <f t="shared" si="8"/>
        <v>0</v>
      </c>
      <c r="AQ23" s="6">
        <f t="shared" si="9"/>
        <v>-104</v>
      </c>
      <c r="AR23" s="6">
        <f t="shared" si="10"/>
        <v>0</v>
      </c>
      <c r="AS23" s="6">
        <f t="shared" si="11"/>
        <v>0</v>
      </c>
      <c r="AT23" s="6">
        <f t="shared" si="17"/>
        <v>0</v>
      </c>
      <c r="AU23" s="6">
        <f t="shared" si="18"/>
        <v>0</v>
      </c>
      <c r="AV23" s="88">
        <f t="shared" si="26"/>
        <v>0</v>
      </c>
      <c r="AW23" s="16">
        <f t="shared" si="20"/>
        <v>25</v>
      </c>
      <c r="AX23" s="17">
        <f t="shared" si="21"/>
        <v>43.699999999999989</v>
      </c>
      <c r="AY23" s="84"/>
    </row>
    <row r="24" spans="2:51" ht="15.75" x14ac:dyDescent="0.45">
      <c r="B24" s="53">
        <v>44058</v>
      </c>
      <c r="C24" s="7"/>
      <c r="D24" s="74">
        <v>609</v>
      </c>
      <c r="E24" s="73"/>
      <c r="F24" s="73"/>
      <c r="G24" s="73"/>
      <c r="H24" s="73"/>
      <c r="I24" s="73"/>
      <c r="J24" s="73"/>
      <c r="K24" s="73"/>
      <c r="L24" s="73"/>
      <c r="M24" s="73">
        <f>45+6</f>
        <v>51</v>
      </c>
      <c r="N24" s="73">
        <v>35</v>
      </c>
      <c r="O24" s="73"/>
      <c r="P24" s="78"/>
      <c r="Q24" s="16">
        <f t="shared" si="22"/>
        <v>695</v>
      </c>
      <c r="R24" s="17">
        <f t="shared" si="23"/>
        <v>347.5</v>
      </c>
      <c r="S24" s="78"/>
      <c r="T24" s="84"/>
      <c r="U24" s="74">
        <v>580</v>
      </c>
      <c r="V24" s="78"/>
      <c r="W24" s="73"/>
      <c r="X24" s="73"/>
      <c r="Y24" s="73">
        <v>1</v>
      </c>
      <c r="Z24" s="73"/>
      <c r="AA24" s="73"/>
      <c r="AB24" s="73"/>
      <c r="AC24" s="78"/>
      <c r="AD24" s="67">
        <f t="shared" si="12"/>
        <v>51</v>
      </c>
      <c r="AE24" s="67">
        <f t="shared" si="13"/>
        <v>35</v>
      </c>
      <c r="AF24" s="67">
        <f t="shared" si="24"/>
        <v>0</v>
      </c>
      <c r="AG24" s="16">
        <f t="shared" si="15"/>
        <v>667</v>
      </c>
      <c r="AH24" s="17">
        <f t="shared" si="25"/>
        <v>333.23</v>
      </c>
      <c r="AI24" s="84"/>
      <c r="AJ24" s="64"/>
      <c r="AK24" s="6">
        <f t="shared" si="3"/>
        <v>29</v>
      </c>
      <c r="AL24" s="6">
        <f t="shared" si="4"/>
        <v>0</v>
      </c>
      <c r="AM24" s="6">
        <f t="shared" si="5"/>
        <v>0</v>
      </c>
      <c r="AN24" s="6">
        <f t="shared" si="6"/>
        <v>0</v>
      </c>
      <c r="AO24" s="6">
        <f t="shared" si="7"/>
        <v>-1</v>
      </c>
      <c r="AP24" s="6">
        <f t="shared" si="8"/>
        <v>0</v>
      </c>
      <c r="AQ24" s="6">
        <f t="shared" si="9"/>
        <v>0</v>
      </c>
      <c r="AR24" s="6">
        <f t="shared" si="10"/>
        <v>0</v>
      </c>
      <c r="AS24" s="6">
        <f t="shared" si="11"/>
        <v>0</v>
      </c>
      <c r="AT24" s="6">
        <f t="shared" si="17"/>
        <v>0</v>
      </c>
      <c r="AU24" s="6">
        <f t="shared" si="18"/>
        <v>0</v>
      </c>
      <c r="AV24" s="88">
        <f t="shared" si="26"/>
        <v>0</v>
      </c>
      <c r="AW24" s="16">
        <f t="shared" si="20"/>
        <v>28</v>
      </c>
      <c r="AX24" s="17">
        <f t="shared" si="21"/>
        <v>14.269999999999982</v>
      </c>
      <c r="AY24" s="84"/>
    </row>
    <row r="25" spans="2:51" ht="15.75" x14ac:dyDescent="0.45">
      <c r="B25" s="53">
        <v>44059</v>
      </c>
      <c r="C25" s="7"/>
      <c r="D25" s="74">
        <v>996</v>
      </c>
      <c r="E25" s="73"/>
      <c r="F25" s="73"/>
      <c r="G25" s="73"/>
      <c r="H25" s="73"/>
      <c r="I25" s="73"/>
      <c r="J25" s="73"/>
      <c r="K25" s="73"/>
      <c r="L25" s="73"/>
      <c r="M25" s="73">
        <f>5+35</f>
        <v>40</v>
      </c>
      <c r="N25" s="73">
        <v>32</v>
      </c>
      <c r="O25" s="73">
        <v>5</v>
      </c>
      <c r="P25" s="78"/>
      <c r="Q25" s="16">
        <f t="shared" si="22"/>
        <v>1073</v>
      </c>
      <c r="R25" s="17">
        <f t="shared" si="23"/>
        <v>536.5</v>
      </c>
      <c r="S25" s="78"/>
      <c r="T25" s="84"/>
      <c r="U25" s="74">
        <v>580</v>
      </c>
      <c r="V25" s="78">
        <v>10</v>
      </c>
      <c r="W25" s="73"/>
      <c r="X25" s="73"/>
      <c r="Y25" s="73">
        <v>2</v>
      </c>
      <c r="Z25" s="73"/>
      <c r="AA25" s="73"/>
      <c r="AB25" s="73"/>
      <c r="AC25" s="78"/>
      <c r="AD25" s="67">
        <f t="shared" si="12"/>
        <v>40</v>
      </c>
      <c r="AE25" s="67">
        <f t="shared" si="13"/>
        <v>32</v>
      </c>
      <c r="AF25" s="67">
        <f t="shared" si="24"/>
        <v>5</v>
      </c>
      <c r="AG25" s="16">
        <f t="shared" si="15"/>
        <v>669</v>
      </c>
      <c r="AH25" s="17">
        <f t="shared" si="25"/>
        <v>333.96</v>
      </c>
      <c r="AI25" s="84"/>
      <c r="AJ25" s="64"/>
      <c r="AK25" s="6">
        <f t="shared" si="3"/>
        <v>416</v>
      </c>
      <c r="AL25" s="6">
        <f t="shared" si="4"/>
        <v>-10</v>
      </c>
      <c r="AM25" s="6">
        <f t="shared" si="5"/>
        <v>0</v>
      </c>
      <c r="AN25" s="6">
        <f t="shared" si="6"/>
        <v>0</v>
      </c>
      <c r="AO25" s="6">
        <f t="shared" si="7"/>
        <v>-2</v>
      </c>
      <c r="AP25" s="6">
        <f t="shared" si="8"/>
        <v>0</v>
      </c>
      <c r="AQ25" s="6">
        <f t="shared" si="9"/>
        <v>0</v>
      </c>
      <c r="AR25" s="6">
        <f t="shared" si="10"/>
        <v>0</v>
      </c>
      <c r="AS25" s="6">
        <f t="shared" si="11"/>
        <v>0</v>
      </c>
      <c r="AT25" s="6">
        <f t="shared" si="17"/>
        <v>0</v>
      </c>
      <c r="AU25" s="6">
        <f t="shared" si="18"/>
        <v>0</v>
      </c>
      <c r="AV25" s="88">
        <f t="shared" si="26"/>
        <v>0</v>
      </c>
      <c r="AW25" s="16">
        <f t="shared" si="20"/>
        <v>404</v>
      </c>
      <c r="AX25" s="17">
        <f t="shared" si="21"/>
        <v>202.54000000000002</v>
      </c>
      <c r="AY25" s="84"/>
    </row>
    <row r="26" spans="2:51" ht="15.75" x14ac:dyDescent="0.45">
      <c r="B26" s="53">
        <v>44060</v>
      </c>
      <c r="C26" s="7"/>
      <c r="D26" s="74">
        <v>580</v>
      </c>
      <c r="E26" s="73"/>
      <c r="F26" s="73"/>
      <c r="G26" s="73"/>
      <c r="H26" s="73"/>
      <c r="I26" s="73"/>
      <c r="J26" s="73"/>
      <c r="K26" s="73"/>
      <c r="L26" s="73"/>
      <c r="M26" s="73"/>
      <c r="N26" s="73">
        <v>6</v>
      </c>
      <c r="O26" s="73">
        <v>5</v>
      </c>
      <c r="P26" s="78"/>
      <c r="Q26" s="16">
        <f t="shared" si="22"/>
        <v>591</v>
      </c>
      <c r="R26" s="17">
        <f t="shared" si="23"/>
        <v>295.5</v>
      </c>
      <c r="S26" s="78"/>
      <c r="T26" s="84"/>
      <c r="U26" s="74">
        <v>1160</v>
      </c>
      <c r="V26" s="78"/>
      <c r="W26" s="73"/>
      <c r="X26" s="73"/>
      <c r="Y26" s="73">
        <v>3</v>
      </c>
      <c r="Z26" s="73"/>
      <c r="AA26" s="73">
        <v>100</v>
      </c>
      <c r="AB26" s="73"/>
      <c r="AC26" s="78"/>
      <c r="AD26" s="67">
        <f t="shared" si="12"/>
        <v>0</v>
      </c>
      <c r="AE26" s="67">
        <f t="shared" si="13"/>
        <v>6</v>
      </c>
      <c r="AF26" s="67">
        <f t="shared" si="24"/>
        <v>5</v>
      </c>
      <c r="AG26" s="16">
        <f t="shared" si="15"/>
        <v>1274</v>
      </c>
      <c r="AH26" s="17">
        <f t="shared" si="25"/>
        <v>606.19000000000005</v>
      </c>
      <c r="AI26" s="84"/>
      <c r="AJ26" s="64"/>
      <c r="AK26" s="6">
        <f t="shared" si="3"/>
        <v>-580</v>
      </c>
      <c r="AL26" s="6">
        <f t="shared" si="4"/>
        <v>0</v>
      </c>
      <c r="AM26" s="6">
        <f t="shared" si="5"/>
        <v>0</v>
      </c>
      <c r="AN26" s="6">
        <f t="shared" si="6"/>
        <v>0</v>
      </c>
      <c r="AO26" s="6">
        <f t="shared" si="7"/>
        <v>-3</v>
      </c>
      <c r="AP26" s="6">
        <f t="shared" si="8"/>
        <v>0</v>
      </c>
      <c r="AQ26" s="6">
        <f t="shared" si="9"/>
        <v>-100</v>
      </c>
      <c r="AR26" s="6">
        <f t="shared" si="10"/>
        <v>0</v>
      </c>
      <c r="AS26" s="6">
        <f t="shared" si="11"/>
        <v>0</v>
      </c>
      <c r="AT26" s="6">
        <f t="shared" si="17"/>
        <v>0</v>
      </c>
      <c r="AU26" s="6">
        <f t="shared" si="18"/>
        <v>0</v>
      </c>
      <c r="AV26" s="88">
        <f t="shared" si="26"/>
        <v>0</v>
      </c>
      <c r="AW26" s="16">
        <f t="shared" si="20"/>
        <v>-683</v>
      </c>
      <c r="AX26" s="17">
        <f t="shared" si="21"/>
        <v>-310.69000000000005</v>
      </c>
      <c r="AY26" s="84"/>
    </row>
    <row r="27" spans="2:51" ht="15.75" x14ac:dyDescent="0.45">
      <c r="B27" s="53">
        <v>44061</v>
      </c>
      <c r="C27" s="7"/>
      <c r="D27" s="74">
        <v>580</v>
      </c>
      <c r="E27" s="73"/>
      <c r="F27" s="73"/>
      <c r="G27" s="73"/>
      <c r="H27" s="73"/>
      <c r="I27" s="73"/>
      <c r="J27" s="73"/>
      <c r="K27" s="73"/>
      <c r="L27" s="73"/>
      <c r="M27" s="73">
        <f>6</f>
        <v>6</v>
      </c>
      <c r="N27" s="73">
        <v>30</v>
      </c>
      <c r="O27" s="73"/>
      <c r="P27" s="78"/>
      <c r="Q27" s="16">
        <f t="shared" si="22"/>
        <v>616</v>
      </c>
      <c r="R27" s="17">
        <f t="shared" si="23"/>
        <v>308</v>
      </c>
      <c r="S27" s="78"/>
      <c r="T27" s="84"/>
      <c r="U27" s="74">
        <v>580</v>
      </c>
      <c r="V27" s="78">
        <v>4</v>
      </c>
      <c r="W27" s="73"/>
      <c r="X27" s="73"/>
      <c r="Y27" s="73"/>
      <c r="Z27" s="73"/>
      <c r="AA27" s="73">
        <f>75+20</f>
        <v>95</v>
      </c>
      <c r="AB27" s="73"/>
      <c r="AC27" s="78"/>
      <c r="AD27" s="67">
        <f t="shared" si="12"/>
        <v>6</v>
      </c>
      <c r="AE27" s="67">
        <f t="shared" si="13"/>
        <v>30</v>
      </c>
      <c r="AF27" s="67">
        <f t="shared" si="24"/>
        <v>0</v>
      </c>
      <c r="AG27" s="16">
        <f t="shared" si="15"/>
        <v>715</v>
      </c>
      <c r="AH27" s="17">
        <f t="shared" si="25"/>
        <v>329</v>
      </c>
      <c r="AI27" s="84"/>
      <c r="AJ27" s="64"/>
      <c r="AK27" s="6">
        <f t="shared" si="3"/>
        <v>0</v>
      </c>
      <c r="AL27" s="6">
        <f t="shared" si="4"/>
        <v>-4</v>
      </c>
      <c r="AM27" s="6">
        <f t="shared" si="5"/>
        <v>0</v>
      </c>
      <c r="AN27" s="6">
        <f t="shared" si="6"/>
        <v>0</v>
      </c>
      <c r="AO27" s="6">
        <f t="shared" si="7"/>
        <v>0</v>
      </c>
      <c r="AP27" s="6">
        <f t="shared" si="8"/>
        <v>0</v>
      </c>
      <c r="AQ27" s="6">
        <f t="shared" si="9"/>
        <v>-95</v>
      </c>
      <c r="AR27" s="6">
        <f t="shared" si="10"/>
        <v>0</v>
      </c>
      <c r="AS27" s="6">
        <f t="shared" si="11"/>
        <v>0</v>
      </c>
      <c r="AT27" s="6">
        <f t="shared" si="17"/>
        <v>0</v>
      </c>
      <c r="AU27" s="6">
        <f t="shared" si="18"/>
        <v>0</v>
      </c>
      <c r="AV27" s="88">
        <f t="shared" si="26"/>
        <v>0</v>
      </c>
      <c r="AW27" s="16">
        <f t="shared" si="20"/>
        <v>-99</v>
      </c>
      <c r="AX27" s="17">
        <f t="shared" si="21"/>
        <v>-21</v>
      </c>
      <c r="AY27" s="84"/>
    </row>
    <row r="28" spans="2:51" ht="15.75" x14ac:dyDescent="0.45">
      <c r="B28" s="53">
        <v>44062</v>
      </c>
      <c r="C28" s="7"/>
      <c r="D28" s="74">
        <v>1033</v>
      </c>
      <c r="E28" s="73"/>
      <c r="F28" s="73"/>
      <c r="G28" s="73"/>
      <c r="H28" s="73"/>
      <c r="I28" s="73"/>
      <c r="J28" s="73">
        <v>19</v>
      </c>
      <c r="K28" s="73"/>
      <c r="L28" s="73"/>
      <c r="M28" s="73">
        <v>6</v>
      </c>
      <c r="N28" s="73">
        <v>38</v>
      </c>
      <c r="O28" s="73"/>
      <c r="P28" s="78"/>
      <c r="Q28" s="16">
        <f t="shared" si="22"/>
        <v>1096</v>
      </c>
      <c r="R28" s="17">
        <f t="shared" si="23"/>
        <v>542.29999999999995</v>
      </c>
      <c r="S28" s="78"/>
      <c r="T28" s="84"/>
      <c r="U28" s="74">
        <v>580</v>
      </c>
      <c r="V28" s="78">
        <v>7</v>
      </c>
      <c r="W28" s="73"/>
      <c r="X28" s="73"/>
      <c r="Y28" s="73"/>
      <c r="Z28" s="73"/>
      <c r="AA28" s="73">
        <v>100</v>
      </c>
      <c r="AB28" s="73"/>
      <c r="AC28" s="78"/>
      <c r="AD28" s="67">
        <f t="shared" si="12"/>
        <v>6</v>
      </c>
      <c r="AE28" s="67">
        <f t="shared" si="13"/>
        <v>38</v>
      </c>
      <c r="AF28" s="67">
        <f t="shared" si="24"/>
        <v>0</v>
      </c>
      <c r="AG28" s="16">
        <f t="shared" si="15"/>
        <v>731</v>
      </c>
      <c r="AH28" s="17">
        <f t="shared" si="25"/>
        <v>335.5</v>
      </c>
      <c r="AI28" s="84"/>
      <c r="AJ28" s="64"/>
      <c r="AK28" s="6">
        <f t="shared" si="3"/>
        <v>453</v>
      </c>
      <c r="AL28" s="6">
        <f t="shared" si="4"/>
        <v>-7</v>
      </c>
      <c r="AM28" s="6">
        <f t="shared" si="5"/>
        <v>0</v>
      </c>
      <c r="AN28" s="6">
        <f t="shared" si="6"/>
        <v>0</v>
      </c>
      <c r="AO28" s="6">
        <f t="shared" si="7"/>
        <v>0</v>
      </c>
      <c r="AP28" s="6">
        <f t="shared" si="8"/>
        <v>0</v>
      </c>
      <c r="AQ28" s="6">
        <f t="shared" si="9"/>
        <v>-81</v>
      </c>
      <c r="AR28" s="6">
        <f t="shared" si="10"/>
        <v>0</v>
      </c>
      <c r="AS28" s="6">
        <f t="shared" si="11"/>
        <v>0</v>
      </c>
      <c r="AT28" s="6">
        <f t="shared" si="17"/>
        <v>0</v>
      </c>
      <c r="AU28" s="6">
        <f t="shared" si="18"/>
        <v>0</v>
      </c>
      <c r="AV28" s="88">
        <f t="shared" si="26"/>
        <v>0</v>
      </c>
      <c r="AW28" s="16">
        <f t="shared" si="20"/>
        <v>365</v>
      </c>
      <c r="AX28" s="17">
        <f t="shared" si="21"/>
        <v>206.79999999999995</v>
      </c>
      <c r="AY28" s="84"/>
    </row>
    <row r="29" spans="2:51" ht="15.75" x14ac:dyDescent="0.45">
      <c r="B29" s="53">
        <v>44063</v>
      </c>
      <c r="C29" s="7"/>
      <c r="D29" s="74">
        <v>623</v>
      </c>
      <c r="E29" s="73"/>
      <c r="F29" s="73"/>
      <c r="G29" s="73"/>
      <c r="H29" s="73"/>
      <c r="I29" s="73"/>
      <c r="J29" s="73"/>
      <c r="K29" s="73"/>
      <c r="L29" s="73"/>
      <c r="M29" s="73">
        <f>3+17</f>
        <v>20</v>
      </c>
      <c r="N29" s="73">
        <f>41/2</f>
        <v>20.5</v>
      </c>
      <c r="O29" s="73"/>
      <c r="P29" s="78"/>
      <c r="Q29" s="16">
        <f t="shared" si="22"/>
        <v>663.5</v>
      </c>
      <c r="R29" s="17">
        <f t="shared" si="23"/>
        <v>331.75</v>
      </c>
      <c r="S29" s="78"/>
      <c r="T29" s="84"/>
      <c r="U29" s="74">
        <v>580</v>
      </c>
      <c r="V29" s="78"/>
      <c r="W29" s="73"/>
      <c r="X29" s="73"/>
      <c r="Y29" s="73"/>
      <c r="Z29" s="73"/>
      <c r="AA29" s="73"/>
      <c r="AB29" s="73"/>
      <c r="AC29" s="78"/>
      <c r="AD29" s="67">
        <f t="shared" si="12"/>
        <v>20</v>
      </c>
      <c r="AE29" s="67">
        <f t="shared" si="13"/>
        <v>20.5</v>
      </c>
      <c r="AF29" s="67">
        <f t="shared" si="24"/>
        <v>0</v>
      </c>
      <c r="AG29" s="16">
        <f t="shared" si="15"/>
        <v>620.5</v>
      </c>
      <c r="AH29" s="17">
        <f t="shared" si="25"/>
        <v>310.25</v>
      </c>
      <c r="AI29" s="84"/>
      <c r="AJ29" s="64"/>
      <c r="AK29" s="6">
        <f t="shared" si="3"/>
        <v>43</v>
      </c>
      <c r="AL29" s="6">
        <f t="shared" si="4"/>
        <v>0</v>
      </c>
      <c r="AM29" s="6">
        <f t="shared" si="5"/>
        <v>0</v>
      </c>
      <c r="AN29" s="6">
        <f t="shared" si="6"/>
        <v>0</v>
      </c>
      <c r="AO29" s="6">
        <f t="shared" si="7"/>
        <v>0</v>
      </c>
      <c r="AP29" s="6">
        <f t="shared" si="8"/>
        <v>0</v>
      </c>
      <c r="AQ29" s="6">
        <f t="shared" si="9"/>
        <v>0</v>
      </c>
      <c r="AR29" s="6">
        <f t="shared" si="10"/>
        <v>0</v>
      </c>
      <c r="AS29" s="6">
        <f t="shared" si="11"/>
        <v>0</v>
      </c>
      <c r="AT29" s="6">
        <f t="shared" si="17"/>
        <v>0</v>
      </c>
      <c r="AU29" s="6">
        <f t="shared" si="18"/>
        <v>0</v>
      </c>
      <c r="AV29" s="88">
        <f t="shared" si="26"/>
        <v>0</v>
      </c>
      <c r="AW29" s="16">
        <f t="shared" si="20"/>
        <v>43</v>
      </c>
      <c r="AX29" s="17">
        <f t="shared" si="21"/>
        <v>21.5</v>
      </c>
      <c r="AY29" s="84"/>
    </row>
    <row r="30" spans="2:51" ht="15.75" x14ac:dyDescent="0.45">
      <c r="B30" s="53">
        <v>44064</v>
      </c>
      <c r="C30" s="7"/>
      <c r="D30" s="74">
        <v>665</v>
      </c>
      <c r="E30" s="73"/>
      <c r="F30" s="73"/>
      <c r="G30" s="73"/>
      <c r="H30" s="73"/>
      <c r="I30" s="73"/>
      <c r="J30" s="73"/>
      <c r="K30" s="73"/>
      <c r="L30" s="73"/>
      <c r="M30" s="73">
        <f>29</f>
        <v>29</v>
      </c>
      <c r="N30" s="73">
        <v>5</v>
      </c>
      <c r="O30" s="73"/>
      <c r="P30" s="78"/>
      <c r="Q30" s="16">
        <f t="shared" si="22"/>
        <v>699</v>
      </c>
      <c r="R30" s="17">
        <f t="shared" si="23"/>
        <v>349.5</v>
      </c>
      <c r="S30" s="78"/>
      <c r="T30" s="84"/>
      <c r="U30" s="74">
        <v>1160</v>
      </c>
      <c r="V30" s="78">
        <v>2</v>
      </c>
      <c r="W30" s="73"/>
      <c r="X30" s="73"/>
      <c r="Y30" s="73">
        <v>5</v>
      </c>
      <c r="Z30" s="73"/>
      <c r="AA30" s="73"/>
      <c r="AB30" s="73"/>
      <c r="AC30" s="78"/>
      <c r="AD30" s="67">
        <f t="shared" si="12"/>
        <v>29</v>
      </c>
      <c r="AE30" s="67">
        <f t="shared" si="13"/>
        <v>5</v>
      </c>
      <c r="AF30" s="67">
        <f t="shared" si="24"/>
        <v>0</v>
      </c>
      <c r="AG30" s="16">
        <f t="shared" si="15"/>
        <v>1201</v>
      </c>
      <c r="AH30" s="17">
        <f t="shared" si="25"/>
        <v>599.15</v>
      </c>
      <c r="AI30" s="84"/>
      <c r="AJ30" s="64"/>
      <c r="AK30" s="6">
        <f t="shared" si="3"/>
        <v>-495</v>
      </c>
      <c r="AL30" s="6">
        <f t="shared" si="4"/>
        <v>-2</v>
      </c>
      <c r="AM30" s="6">
        <f t="shared" si="5"/>
        <v>0</v>
      </c>
      <c r="AN30" s="6">
        <f t="shared" si="6"/>
        <v>0</v>
      </c>
      <c r="AO30" s="6">
        <f t="shared" si="7"/>
        <v>-5</v>
      </c>
      <c r="AP30" s="6">
        <f t="shared" si="8"/>
        <v>0</v>
      </c>
      <c r="AQ30" s="6">
        <f t="shared" si="9"/>
        <v>0</v>
      </c>
      <c r="AR30" s="6">
        <f t="shared" si="10"/>
        <v>0</v>
      </c>
      <c r="AS30" s="6">
        <f t="shared" si="11"/>
        <v>0</v>
      </c>
      <c r="AT30" s="6">
        <f t="shared" si="17"/>
        <v>0</v>
      </c>
      <c r="AU30" s="6">
        <f t="shared" si="18"/>
        <v>0</v>
      </c>
      <c r="AV30" s="88">
        <f t="shared" si="26"/>
        <v>0</v>
      </c>
      <c r="AW30" s="16">
        <f t="shared" si="20"/>
        <v>-502</v>
      </c>
      <c r="AX30" s="17">
        <f t="shared" si="21"/>
        <v>-249.64999999999998</v>
      </c>
      <c r="AY30" s="84"/>
    </row>
    <row r="31" spans="2:51" ht="15.75" x14ac:dyDescent="0.45">
      <c r="B31" s="53">
        <v>44065</v>
      </c>
      <c r="C31" s="7"/>
      <c r="D31" s="74">
        <v>885</v>
      </c>
      <c r="E31" s="73"/>
      <c r="F31" s="73"/>
      <c r="G31" s="73"/>
      <c r="H31" s="73">
        <v>26</v>
      </c>
      <c r="I31" s="73"/>
      <c r="J31" s="73"/>
      <c r="K31" s="73"/>
      <c r="L31" s="73"/>
      <c r="M31" s="73">
        <f>6+12</f>
        <v>18</v>
      </c>
      <c r="N31" s="73">
        <v>36</v>
      </c>
      <c r="O31" s="73">
        <v>5</v>
      </c>
      <c r="P31" s="78"/>
      <c r="Q31" s="16">
        <f t="shared" si="22"/>
        <v>970</v>
      </c>
      <c r="R31" s="17">
        <f t="shared" si="23"/>
        <v>477.98</v>
      </c>
      <c r="S31" s="78"/>
      <c r="T31" s="84"/>
      <c r="U31" s="74">
        <v>580</v>
      </c>
      <c r="V31" s="78">
        <v>7</v>
      </c>
      <c r="W31" s="73"/>
      <c r="X31" s="73"/>
      <c r="Y31" s="73">
        <v>1</v>
      </c>
      <c r="Z31" s="73"/>
      <c r="AA31" s="73"/>
      <c r="AB31" s="73"/>
      <c r="AC31" s="78"/>
      <c r="AD31" s="67">
        <f t="shared" si="12"/>
        <v>18</v>
      </c>
      <c r="AE31" s="67">
        <f t="shared" si="13"/>
        <v>36</v>
      </c>
      <c r="AF31" s="67">
        <f t="shared" si="24"/>
        <v>5</v>
      </c>
      <c r="AG31" s="16">
        <f t="shared" si="15"/>
        <v>647</v>
      </c>
      <c r="AH31" s="17">
        <f t="shared" si="25"/>
        <v>323.23</v>
      </c>
      <c r="AI31" s="84"/>
      <c r="AJ31" s="64"/>
      <c r="AK31" s="6">
        <f t="shared" si="3"/>
        <v>305</v>
      </c>
      <c r="AL31" s="6">
        <f t="shared" si="4"/>
        <v>-7</v>
      </c>
      <c r="AM31" s="6">
        <f t="shared" si="5"/>
        <v>0</v>
      </c>
      <c r="AN31" s="6">
        <f t="shared" si="6"/>
        <v>0</v>
      </c>
      <c r="AO31" s="6">
        <f t="shared" si="7"/>
        <v>25</v>
      </c>
      <c r="AP31" s="6">
        <f t="shared" si="8"/>
        <v>0</v>
      </c>
      <c r="AQ31" s="6">
        <f t="shared" si="9"/>
        <v>0</v>
      </c>
      <c r="AR31" s="6">
        <f t="shared" si="10"/>
        <v>0</v>
      </c>
      <c r="AS31" s="6">
        <f t="shared" si="11"/>
        <v>0</v>
      </c>
      <c r="AT31" s="6">
        <f t="shared" si="17"/>
        <v>0</v>
      </c>
      <c r="AU31" s="6">
        <f t="shared" si="18"/>
        <v>0</v>
      </c>
      <c r="AV31" s="88">
        <f t="shared" si="26"/>
        <v>0</v>
      </c>
      <c r="AW31" s="16">
        <f t="shared" si="20"/>
        <v>323</v>
      </c>
      <c r="AX31" s="17">
        <f t="shared" si="21"/>
        <v>154.75</v>
      </c>
      <c r="AY31" s="84"/>
    </row>
    <row r="32" spans="2:51" ht="15.75" x14ac:dyDescent="0.45">
      <c r="B32" s="53">
        <v>44066</v>
      </c>
      <c r="C32" s="7"/>
      <c r="D32" s="74">
        <v>595</v>
      </c>
      <c r="E32" s="73"/>
      <c r="F32" s="73"/>
      <c r="G32" s="73"/>
      <c r="H32" s="73"/>
      <c r="I32" s="73"/>
      <c r="J32" s="73"/>
      <c r="K32" s="73"/>
      <c r="L32" s="73"/>
      <c r="M32" s="73">
        <f>6</f>
        <v>6</v>
      </c>
      <c r="N32" s="73">
        <f>82/2</f>
        <v>41</v>
      </c>
      <c r="O32" s="73"/>
      <c r="P32" s="78"/>
      <c r="Q32" s="16">
        <f t="shared" si="22"/>
        <v>642</v>
      </c>
      <c r="R32" s="17">
        <f t="shared" si="23"/>
        <v>321</v>
      </c>
      <c r="S32" s="78"/>
      <c r="T32" s="84"/>
      <c r="U32" s="74">
        <v>580</v>
      </c>
      <c r="V32" s="78">
        <v>4</v>
      </c>
      <c r="W32" s="73"/>
      <c r="X32" s="73"/>
      <c r="Y32" s="73">
        <v>1</v>
      </c>
      <c r="Z32" s="73"/>
      <c r="AA32" s="73"/>
      <c r="AB32" s="73"/>
      <c r="AC32" s="78"/>
      <c r="AD32" s="67">
        <f t="shared" si="12"/>
        <v>6</v>
      </c>
      <c r="AE32" s="67">
        <f t="shared" si="13"/>
        <v>41</v>
      </c>
      <c r="AF32" s="67">
        <f t="shared" si="24"/>
        <v>0</v>
      </c>
      <c r="AG32" s="16">
        <f t="shared" si="15"/>
        <v>632</v>
      </c>
      <c r="AH32" s="17">
        <f t="shared" si="25"/>
        <v>315.73</v>
      </c>
      <c r="AI32" s="84"/>
      <c r="AJ32" s="64"/>
      <c r="AK32" s="6">
        <f t="shared" si="3"/>
        <v>15</v>
      </c>
      <c r="AL32" s="6">
        <f t="shared" si="4"/>
        <v>-4</v>
      </c>
      <c r="AM32" s="6">
        <f t="shared" si="5"/>
        <v>0</v>
      </c>
      <c r="AN32" s="6">
        <f t="shared" si="6"/>
        <v>0</v>
      </c>
      <c r="AO32" s="6">
        <f t="shared" si="7"/>
        <v>-1</v>
      </c>
      <c r="AP32" s="6">
        <f t="shared" si="8"/>
        <v>0</v>
      </c>
      <c r="AQ32" s="6">
        <f t="shared" si="9"/>
        <v>0</v>
      </c>
      <c r="AR32" s="6">
        <f t="shared" si="10"/>
        <v>0</v>
      </c>
      <c r="AS32" s="6">
        <f t="shared" si="11"/>
        <v>0</v>
      </c>
      <c r="AT32" s="6">
        <f t="shared" si="17"/>
        <v>0</v>
      </c>
      <c r="AU32" s="6">
        <f t="shared" si="18"/>
        <v>0</v>
      </c>
      <c r="AV32" s="88">
        <f t="shared" si="26"/>
        <v>0</v>
      </c>
      <c r="AW32" s="16">
        <f t="shared" si="20"/>
        <v>10</v>
      </c>
      <c r="AX32" s="17">
        <f t="shared" si="21"/>
        <v>5.2699999999999818</v>
      </c>
      <c r="AY32" s="84"/>
    </row>
    <row r="33" spans="2:51" ht="15.75" x14ac:dyDescent="0.45">
      <c r="B33" s="53">
        <v>44067</v>
      </c>
      <c r="C33" s="7"/>
      <c r="D33" s="74">
        <v>570</v>
      </c>
      <c r="E33" s="73"/>
      <c r="F33" s="73"/>
      <c r="G33" s="73"/>
      <c r="H33" s="73"/>
      <c r="I33" s="73"/>
      <c r="J33" s="73"/>
      <c r="K33" s="73"/>
      <c r="L33" s="73"/>
      <c r="M33" s="73">
        <f>6+33</f>
        <v>39</v>
      </c>
      <c r="N33" s="73">
        <v>35</v>
      </c>
      <c r="O33" s="73"/>
      <c r="P33" s="78"/>
      <c r="Q33" s="16">
        <f t="shared" si="22"/>
        <v>644</v>
      </c>
      <c r="R33" s="17">
        <f t="shared" si="23"/>
        <v>322</v>
      </c>
      <c r="S33" s="78"/>
      <c r="T33" s="84"/>
      <c r="U33" s="74">
        <v>580</v>
      </c>
      <c r="V33" s="78">
        <v>2</v>
      </c>
      <c r="W33" s="73"/>
      <c r="X33" s="73"/>
      <c r="Y33" s="73">
        <v>1</v>
      </c>
      <c r="Z33" s="73"/>
      <c r="AA33" s="73"/>
      <c r="AB33" s="73"/>
      <c r="AC33" s="78"/>
      <c r="AD33" s="67">
        <f t="shared" si="12"/>
        <v>39</v>
      </c>
      <c r="AE33" s="67">
        <f t="shared" si="13"/>
        <v>35</v>
      </c>
      <c r="AF33" s="67">
        <f t="shared" si="24"/>
        <v>0</v>
      </c>
      <c r="AG33" s="16">
        <f t="shared" si="15"/>
        <v>657</v>
      </c>
      <c r="AH33" s="17">
        <f t="shared" si="25"/>
        <v>328.23</v>
      </c>
      <c r="AI33" s="84"/>
      <c r="AJ33" s="64"/>
      <c r="AK33" s="6">
        <f t="shared" si="3"/>
        <v>-10</v>
      </c>
      <c r="AL33" s="6">
        <f t="shared" si="4"/>
        <v>-2</v>
      </c>
      <c r="AM33" s="6">
        <f t="shared" si="5"/>
        <v>0</v>
      </c>
      <c r="AN33" s="6">
        <f t="shared" si="6"/>
        <v>0</v>
      </c>
      <c r="AO33" s="6">
        <f t="shared" si="7"/>
        <v>-1</v>
      </c>
      <c r="AP33" s="6">
        <f t="shared" si="8"/>
        <v>0</v>
      </c>
      <c r="AQ33" s="6">
        <f t="shared" si="9"/>
        <v>0</v>
      </c>
      <c r="AR33" s="6">
        <f t="shared" si="10"/>
        <v>0</v>
      </c>
      <c r="AS33" s="6">
        <f t="shared" si="11"/>
        <v>0</v>
      </c>
      <c r="AT33" s="6">
        <f t="shared" si="17"/>
        <v>0</v>
      </c>
      <c r="AU33" s="6">
        <f t="shared" si="18"/>
        <v>0</v>
      </c>
      <c r="AV33" s="88">
        <f t="shared" si="26"/>
        <v>0</v>
      </c>
      <c r="AW33" s="16">
        <f t="shared" si="20"/>
        <v>-13</v>
      </c>
      <c r="AX33" s="17">
        <f t="shared" si="21"/>
        <v>-6.2300000000000182</v>
      </c>
      <c r="AY33" s="84"/>
    </row>
    <row r="34" spans="2:51" ht="15.75" x14ac:dyDescent="0.45">
      <c r="B34" s="53">
        <v>44068</v>
      </c>
      <c r="C34" s="7"/>
      <c r="D34" s="74">
        <v>850</v>
      </c>
      <c r="E34" s="73"/>
      <c r="F34" s="73"/>
      <c r="G34" s="73"/>
      <c r="H34" s="73"/>
      <c r="I34" s="73"/>
      <c r="J34" s="73"/>
      <c r="K34" s="73"/>
      <c r="L34" s="73"/>
      <c r="M34" s="73">
        <f>8+22</f>
        <v>30</v>
      </c>
      <c r="N34" s="73">
        <v>40</v>
      </c>
      <c r="O34" s="73"/>
      <c r="P34" s="78"/>
      <c r="Q34" s="16">
        <f t="shared" si="22"/>
        <v>920</v>
      </c>
      <c r="R34" s="17">
        <f t="shared" si="23"/>
        <v>460</v>
      </c>
      <c r="S34" s="78"/>
      <c r="T34" s="84"/>
      <c r="U34" s="74">
        <v>1160</v>
      </c>
      <c r="V34" s="78">
        <v>5</v>
      </c>
      <c r="W34" s="73"/>
      <c r="X34" s="73"/>
      <c r="Y34" s="73"/>
      <c r="Z34" s="73"/>
      <c r="AA34" s="73"/>
      <c r="AB34" s="73"/>
      <c r="AC34" s="78"/>
      <c r="AD34" s="67">
        <f t="shared" si="12"/>
        <v>30</v>
      </c>
      <c r="AE34" s="67">
        <f t="shared" si="13"/>
        <v>40</v>
      </c>
      <c r="AF34" s="67">
        <f t="shared" si="24"/>
        <v>0</v>
      </c>
      <c r="AG34" s="16">
        <f t="shared" si="15"/>
        <v>1235</v>
      </c>
      <c r="AH34" s="17">
        <f t="shared" si="25"/>
        <v>617.5</v>
      </c>
      <c r="AI34" s="84"/>
      <c r="AJ34" s="64"/>
      <c r="AK34" s="6">
        <f t="shared" si="3"/>
        <v>-310</v>
      </c>
      <c r="AL34" s="6">
        <f t="shared" si="4"/>
        <v>-5</v>
      </c>
      <c r="AM34" s="6">
        <f t="shared" si="5"/>
        <v>0</v>
      </c>
      <c r="AN34" s="6">
        <f t="shared" si="6"/>
        <v>0</v>
      </c>
      <c r="AO34" s="6">
        <f t="shared" si="7"/>
        <v>0</v>
      </c>
      <c r="AP34" s="6">
        <f t="shared" si="8"/>
        <v>0</v>
      </c>
      <c r="AQ34" s="6">
        <f t="shared" si="9"/>
        <v>0</v>
      </c>
      <c r="AR34" s="6">
        <f t="shared" si="10"/>
        <v>0</v>
      </c>
      <c r="AS34" s="6">
        <f t="shared" si="11"/>
        <v>0</v>
      </c>
      <c r="AT34" s="6">
        <f t="shared" si="17"/>
        <v>0</v>
      </c>
      <c r="AU34" s="6">
        <f t="shared" si="18"/>
        <v>0</v>
      </c>
      <c r="AV34" s="88">
        <f t="shared" si="26"/>
        <v>0</v>
      </c>
      <c r="AW34" s="16">
        <f t="shared" si="20"/>
        <v>-315</v>
      </c>
      <c r="AX34" s="17">
        <f t="shared" si="21"/>
        <v>-157.5</v>
      </c>
      <c r="AY34" s="84"/>
    </row>
    <row r="35" spans="2:51" ht="15.75" x14ac:dyDescent="0.45">
      <c r="B35" s="53">
        <v>44069</v>
      </c>
      <c r="C35" s="7"/>
      <c r="D35" s="74">
        <v>653</v>
      </c>
      <c r="E35" s="73"/>
      <c r="F35" s="73"/>
      <c r="G35" s="73"/>
      <c r="H35" s="73"/>
      <c r="I35" s="73"/>
      <c r="J35" s="73"/>
      <c r="K35" s="73"/>
      <c r="L35" s="96">
        <v>10</v>
      </c>
      <c r="M35" s="73">
        <f>17+23</f>
        <v>40</v>
      </c>
      <c r="N35" s="73">
        <v>17</v>
      </c>
      <c r="O35" s="73"/>
      <c r="P35" s="78"/>
      <c r="Q35" s="16">
        <f t="shared" si="22"/>
        <v>720</v>
      </c>
      <c r="R35" s="17">
        <f t="shared" si="23"/>
        <v>360</v>
      </c>
      <c r="S35" s="78"/>
      <c r="T35" s="84"/>
      <c r="U35" s="74">
        <v>0</v>
      </c>
      <c r="V35" s="78"/>
      <c r="W35" s="73"/>
      <c r="X35" s="73"/>
      <c r="Y35" s="73"/>
      <c r="Z35" s="73"/>
      <c r="AA35" s="73"/>
      <c r="AB35" s="73"/>
      <c r="AC35" s="78"/>
      <c r="AD35" s="67">
        <f t="shared" si="12"/>
        <v>40</v>
      </c>
      <c r="AE35" s="67">
        <f t="shared" si="13"/>
        <v>17</v>
      </c>
      <c r="AF35" s="67">
        <f t="shared" si="24"/>
        <v>0</v>
      </c>
      <c r="AG35" s="16">
        <f t="shared" si="15"/>
        <v>57</v>
      </c>
      <c r="AH35" s="17">
        <f t="shared" si="25"/>
        <v>28.5</v>
      </c>
      <c r="AI35" s="84"/>
      <c r="AJ35" s="64"/>
      <c r="AK35" s="6">
        <f t="shared" si="3"/>
        <v>653</v>
      </c>
      <c r="AL35" s="6">
        <f t="shared" si="4"/>
        <v>0</v>
      </c>
      <c r="AM35" s="6">
        <f t="shared" si="5"/>
        <v>0</v>
      </c>
      <c r="AN35" s="6">
        <f t="shared" si="6"/>
        <v>0</v>
      </c>
      <c r="AO35" s="6">
        <f t="shared" si="7"/>
        <v>0</v>
      </c>
      <c r="AP35" s="6">
        <f t="shared" si="8"/>
        <v>0</v>
      </c>
      <c r="AQ35" s="6">
        <f t="shared" si="9"/>
        <v>0</v>
      </c>
      <c r="AR35" s="6">
        <f t="shared" si="10"/>
        <v>0</v>
      </c>
      <c r="AS35" s="6">
        <f t="shared" si="11"/>
        <v>10</v>
      </c>
      <c r="AT35" s="6">
        <f t="shared" si="17"/>
        <v>0</v>
      </c>
      <c r="AU35" s="6">
        <f t="shared" si="18"/>
        <v>0</v>
      </c>
      <c r="AV35" s="88">
        <f t="shared" si="26"/>
        <v>0</v>
      </c>
      <c r="AW35" s="16">
        <f t="shared" si="20"/>
        <v>663</v>
      </c>
      <c r="AX35" s="17">
        <f t="shared" si="21"/>
        <v>331.5</v>
      </c>
      <c r="AY35" s="84"/>
    </row>
    <row r="36" spans="2:51" ht="15.75" x14ac:dyDescent="0.45">
      <c r="B36" s="53">
        <v>44070</v>
      </c>
      <c r="C36" s="7"/>
      <c r="D36" s="74"/>
      <c r="E36" s="73"/>
      <c r="F36" s="73"/>
      <c r="G36" s="73"/>
      <c r="H36" s="73"/>
      <c r="I36" s="73"/>
      <c r="J36" s="73"/>
      <c r="K36" s="73"/>
      <c r="L36" s="73"/>
      <c r="M36" s="73"/>
      <c r="N36" s="73">
        <v>70</v>
      </c>
      <c r="O36" s="73"/>
      <c r="P36" s="78"/>
      <c r="Q36" s="16">
        <f t="shared" si="22"/>
        <v>70</v>
      </c>
      <c r="R36" s="17">
        <f t="shared" si="23"/>
        <v>35</v>
      </c>
      <c r="S36" s="78"/>
      <c r="T36" s="84"/>
      <c r="U36" s="74">
        <v>580</v>
      </c>
      <c r="V36" s="78"/>
      <c r="W36" s="73"/>
      <c r="X36" s="73"/>
      <c r="Y36" s="73"/>
      <c r="Z36" s="73"/>
      <c r="AA36" s="73"/>
      <c r="AB36" s="73"/>
      <c r="AC36" s="78"/>
      <c r="AD36" s="67">
        <f t="shared" si="12"/>
        <v>0</v>
      </c>
      <c r="AE36" s="67">
        <f t="shared" si="13"/>
        <v>70</v>
      </c>
      <c r="AF36" s="67">
        <f t="shared" si="24"/>
        <v>0</v>
      </c>
      <c r="AG36" s="16">
        <f t="shared" si="15"/>
        <v>650</v>
      </c>
      <c r="AH36" s="17">
        <f t="shared" si="25"/>
        <v>325</v>
      </c>
      <c r="AI36" s="84"/>
      <c r="AJ36" s="64"/>
      <c r="AK36" s="6">
        <f t="shared" si="3"/>
        <v>-580</v>
      </c>
      <c r="AL36" s="6">
        <f t="shared" si="4"/>
        <v>0</v>
      </c>
      <c r="AM36" s="6">
        <f t="shared" si="5"/>
        <v>0</v>
      </c>
      <c r="AN36" s="6">
        <f t="shared" si="6"/>
        <v>0</v>
      </c>
      <c r="AO36" s="6">
        <f t="shared" si="7"/>
        <v>0</v>
      </c>
      <c r="AP36" s="6">
        <f t="shared" si="8"/>
        <v>0</v>
      </c>
      <c r="AQ36" s="6">
        <f t="shared" si="9"/>
        <v>0</v>
      </c>
      <c r="AR36" s="6">
        <f t="shared" si="10"/>
        <v>0</v>
      </c>
      <c r="AS36" s="6">
        <f t="shared" si="11"/>
        <v>0</v>
      </c>
      <c r="AT36" s="6">
        <f t="shared" si="17"/>
        <v>0</v>
      </c>
      <c r="AU36" s="6">
        <f t="shared" si="18"/>
        <v>0</v>
      </c>
      <c r="AV36" s="88">
        <f t="shared" si="26"/>
        <v>0</v>
      </c>
      <c r="AW36" s="16">
        <f t="shared" si="20"/>
        <v>-580</v>
      </c>
      <c r="AX36" s="17">
        <f t="shared" si="21"/>
        <v>-290</v>
      </c>
      <c r="AY36" s="84"/>
    </row>
    <row r="37" spans="2:51" ht="15.75" x14ac:dyDescent="0.45">
      <c r="B37" s="53">
        <v>44071</v>
      </c>
      <c r="C37" s="7"/>
      <c r="D37" s="74">
        <v>592</v>
      </c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8"/>
      <c r="Q37" s="16">
        <f t="shared" si="22"/>
        <v>592</v>
      </c>
      <c r="R37" s="17">
        <f t="shared" si="23"/>
        <v>296</v>
      </c>
      <c r="S37" s="78"/>
      <c r="T37" s="84"/>
      <c r="U37" s="74">
        <v>580</v>
      </c>
      <c r="V37" s="78">
        <v>5</v>
      </c>
      <c r="W37" s="73"/>
      <c r="X37" s="73"/>
      <c r="Y37" s="73"/>
      <c r="Z37" s="73"/>
      <c r="AA37" s="73"/>
      <c r="AB37" s="73"/>
      <c r="AC37" s="78"/>
      <c r="AD37" s="67">
        <f t="shared" si="12"/>
        <v>0</v>
      </c>
      <c r="AE37" s="67">
        <f t="shared" si="13"/>
        <v>0</v>
      </c>
      <c r="AF37" s="67">
        <f t="shared" si="24"/>
        <v>0</v>
      </c>
      <c r="AG37" s="16">
        <f t="shared" si="15"/>
        <v>585</v>
      </c>
      <c r="AH37" s="17">
        <f t="shared" si="25"/>
        <v>292.5</v>
      </c>
      <c r="AI37" s="84"/>
      <c r="AJ37" s="64"/>
      <c r="AK37" s="6">
        <f t="shared" si="3"/>
        <v>12</v>
      </c>
      <c r="AL37" s="6">
        <f t="shared" si="4"/>
        <v>-5</v>
      </c>
      <c r="AM37" s="6">
        <f t="shared" si="5"/>
        <v>0</v>
      </c>
      <c r="AN37" s="6">
        <f t="shared" si="6"/>
        <v>0</v>
      </c>
      <c r="AO37" s="6">
        <f t="shared" si="7"/>
        <v>0</v>
      </c>
      <c r="AP37" s="6">
        <f t="shared" si="8"/>
        <v>0</v>
      </c>
      <c r="AQ37" s="6">
        <f t="shared" si="9"/>
        <v>0</v>
      </c>
      <c r="AR37" s="6">
        <f t="shared" si="10"/>
        <v>0</v>
      </c>
      <c r="AS37" s="6">
        <f t="shared" si="11"/>
        <v>0</v>
      </c>
      <c r="AT37" s="6">
        <f t="shared" si="17"/>
        <v>0</v>
      </c>
      <c r="AU37" s="6">
        <f t="shared" si="18"/>
        <v>0</v>
      </c>
      <c r="AV37" s="88">
        <f t="shared" si="26"/>
        <v>0</v>
      </c>
      <c r="AW37" s="16">
        <f t="shared" si="20"/>
        <v>7</v>
      </c>
      <c r="AX37" s="17">
        <f t="shared" si="21"/>
        <v>3.5</v>
      </c>
      <c r="AY37" s="84"/>
    </row>
    <row r="38" spans="2:51" ht="15.75" x14ac:dyDescent="0.45">
      <c r="B38" s="53">
        <v>44072</v>
      </c>
      <c r="C38" s="7"/>
      <c r="D38" s="74">
        <v>580</v>
      </c>
      <c r="E38" s="73"/>
      <c r="F38" s="73"/>
      <c r="G38" s="73"/>
      <c r="H38" s="73"/>
      <c r="I38" s="73"/>
      <c r="J38" s="73"/>
      <c r="K38" s="73"/>
      <c r="L38" s="96">
        <v>0</v>
      </c>
      <c r="M38" s="73"/>
      <c r="N38" s="73"/>
      <c r="O38" s="73"/>
      <c r="P38" s="78"/>
      <c r="Q38" s="16">
        <f t="shared" si="22"/>
        <v>580</v>
      </c>
      <c r="R38" s="17">
        <f t="shared" si="23"/>
        <v>290</v>
      </c>
      <c r="S38" s="78"/>
      <c r="T38" s="84"/>
      <c r="U38" s="74"/>
      <c r="V38" s="78"/>
      <c r="W38" s="73"/>
      <c r="X38" s="73"/>
      <c r="Y38" s="73"/>
      <c r="Z38" s="73"/>
      <c r="AA38" s="73"/>
      <c r="AB38" s="73"/>
      <c r="AC38" s="78"/>
      <c r="AD38" s="67">
        <f t="shared" si="12"/>
        <v>0</v>
      </c>
      <c r="AE38" s="67">
        <f t="shared" si="13"/>
        <v>0</v>
      </c>
      <c r="AF38" s="67">
        <f t="shared" si="24"/>
        <v>0</v>
      </c>
      <c r="AG38" s="16">
        <f t="shared" si="15"/>
        <v>0</v>
      </c>
      <c r="AH38" s="17">
        <f t="shared" si="25"/>
        <v>0</v>
      </c>
      <c r="AI38" s="84"/>
      <c r="AJ38" s="64"/>
      <c r="AK38" s="6">
        <f t="shared" si="3"/>
        <v>580</v>
      </c>
      <c r="AL38" s="6">
        <f t="shared" si="4"/>
        <v>0</v>
      </c>
      <c r="AM38" s="6">
        <f t="shared" si="5"/>
        <v>0</v>
      </c>
      <c r="AN38" s="6">
        <f t="shared" si="6"/>
        <v>0</v>
      </c>
      <c r="AO38" s="6">
        <f t="shared" si="7"/>
        <v>0</v>
      </c>
      <c r="AP38" s="6">
        <f t="shared" si="8"/>
        <v>0</v>
      </c>
      <c r="AQ38" s="6">
        <f t="shared" si="9"/>
        <v>0</v>
      </c>
      <c r="AR38" s="6">
        <f t="shared" si="10"/>
        <v>0</v>
      </c>
      <c r="AS38" s="6">
        <f t="shared" si="11"/>
        <v>0</v>
      </c>
      <c r="AT38" s="6">
        <f t="shared" si="17"/>
        <v>0</v>
      </c>
      <c r="AU38" s="6">
        <f t="shared" si="18"/>
        <v>0</v>
      </c>
      <c r="AV38" s="88">
        <f t="shared" si="26"/>
        <v>0</v>
      </c>
      <c r="AW38" s="16">
        <f t="shared" si="20"/>
        <v>580</v>
      </c>
      <c r="AX38" s="17">
        <f t="shared" si="21"/>
        <v>290</v>
      </c>
      <c r="AY38" s="84"/>
    </row>
    <row r="39" spans="2:51" ht="15.75" x14ac:dyDescent="0.45">
      <c r="B39" s="53">
        <v>44073</v>
      </c>
      <c r="C39" s="7"/>
      <c r="D39" s="74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8"/>
      <c r="Q39" s="16">
        <f t="shared" si="22"/>
        <v>0</v>
      </c>
      <c r="R39" s="17">
        <f t="shared" si="23"/>
        <v>0</v>
      </c>
      <c r="S39" s="78"/>
      <c r="T39" s="84"/>
      <c r="U39" s="74">
        <v>580</v>
      </c>
      <c r="V39" s="78"/>
      <c r="W39" s="73"/>
      <c r="X39" s="73"/>
      <c r="Y39" s="73">
        <v>1</v>
      </c>
      <c r="Z39" s="73"/>
      <c r="AA39" s="73"/>
      <c r="AB39" s="73"/>
      <c r="AC39" s="78"/>
      <c r="AD39" s="67">
        <f t="shared" si="12"/>
        <v>0</v>
      </c>
      <c r="AE39" s="67">
        <f t="shared" si="13"/>
        <v>0</v>
      </c>
      <c r="AF39" s="67">
        <f t="shared" si="24"/>
        <v>0</v>
      </c>
      <c r="AG39" s="16">
        <f t="shared" si="15"/>
        <v>581</v>
      </c>
      <c r="AH39" s="17">
        <f t="shared" si="25"/>
        <v>290.23</v>
      </c>
      <c r="AI39" s="84"/>
      <c r="AJ39" s="64"/>
      <c r="AK39" s="6">
        <f t="shared" si="3"/>
        <v>-580</v>
      </c>
      <c r="AL39" s="6">
        <f t="shared" si="4"/>
        <v>0</v>
      </c>
      <c r="AM39" s="6">
        <f t="shared" si="5"/>
        <v>0</v>
      </c>
      <c r="AN39" s="6">
        <f t="shared" si="6"/>
        <v>0</v>
      </c>
      <c r="AO39" s="6">
        <f t="shared" si="7"/>
        <v>-1</v>
      </c>
      <c r="AP39" s="6">
        <f t="shared" si="8"/>
        <v>0</v>
      </c>
      <c r="AQ39" s="6">
        <f t="shared" si="9"/>
        <v>0</v>
      </c>
      <c r="AR39" s="6">
        <f t="shared" si="10"/>
        <v>0</v>
      </c>
      <c r="AS39" s="6">
        <f t="shared" si="11"/>
        <v>0</v>
      </c>
      <c r="AT39" s="6">
        <f t="shared" si="17"/>
        <v>0</v>
      </c>
      <c r="AU39" s="6">
        <f t="shared" si="18"/>
        <v>0</v>
      </c>
      <c r="AV39" s="88">
        <f t="shared" si="26"/>
        <v>0</v>
      </c>
      <c r="AW39" s="16">
        <f t="shared" si="20"/>
        <v>-581</v>
      </c>
      <c r="AX39" s="17">
        <f t="shared" si="21"/>
        <v>-290.23</v>
      </c>
      <c r="AY39" s="84"/>
    </row>
    <row r="40" spans="2:51" ht="15.75" x14ac:dyDescent="0.45">
      <c r="B40" s="53">
        <v>44074</v>
      </c>
      <c r="C40" s="11"/>
      <c r="D40" s="80">
        <v>745</v>
      </c>
      <c r="E40" s="81"/>
      <c r="F40" s="81"/>
      <c r="G40" s="81"/>
      <c r="H40" s="81"/>
      <c r="I40" s="81"/>
      <c r="J40" s="81"/>
      <c r="K40" s="81"/>
      <c r="L40" s="81"/>
      <c r="M40" s="81">
        <f>15</f>
        <v>15</v>
      </c>
      <c r="N40" s="81">
        <f>23+3/2</f>
        <v>24.5</v>
      </c>
      <c r="O40" s="81"/>
      <c r="P40" s="19"/>
      <c r="Q40" s="16">
        <f t="shared" si="22"/>
        <v>784.5</v>
      </c>
      <c r="R40" s="17">
        <f t="shared" si="23"/>
        <v>392.25</v>
      </c>
      <c r="S40" s="75"/>
      <c r="T40" s="85"/>
      <c r="U40" s="80">
        <v>580</v>
      </c>
      <c r="V40" s="19">
        <v>3</v>
      </c>
      <c r="W40" s="81"/>
      <c r="X40" s="81"/>
      <c r="Y40" s="81"/>
      <c r="Z40" s="81"/>
      <c r="AA40" s="81"/>
      <c r="AB40" s="81"/>
      <c r="AC40" s="19"/>
      <c r="AD40" s="67">
        <f t="shared" si="12"/>
        <v>15</v>
      </c>
      <c r="AE40" s="67">
        <f t="shared" si="13"/>
        <v>24.5</v>
      </c>
      <c r="AF40" s="67">
        <f t="shared" si="24"/>
        <v>0</v>
      </c>
      <c r="AG40" s="16">
        <f t="shared" si="15"/>
        <v>622.5</v>
      </c>
      <c r="AH40" s="17">
        <f t="shared" si="25"/>
        <v>311.25</v>
      </c>
      <c r="AI40" s="85"/>
      <c r="AJ40" s="87"/>
      <c r="AK40" s="6">
        <f t="shared" ref="AK40" si="27">D40-U40</f>
        <v>165</v>
      </c>
      <c r="AL40" s="6">
        <f t="shared" ref="AL40" si="28">E40-V40</f>
        <v>-3</v>
      </c>
      <c r="AM40" s="6">
        <f t="shared" ref="AM40" si="29">F40-W40</f>
        <v>0</v>
      </c>
      <c r="AN40" s="6">
        <f t="shared" ref="AN40" si="30">G40-X40</f>
        <v>0</v>
      </c>
      <c r="AO40" s="6">
        <f t="shared" ref="AO40" si="31">H40-Y40</f>
        <v>0</v>
      </c>
      <c r="AP40" s="6">
        <f t="shared" ref="AP40" si="32">I40-Z40</f>
        <v>0</v>
      </c>
      <c r="AQ40" s="6">
        <f t="shared" ref="AQ40" si="33">J40-AA40</f>
        <v>0</v>
      </c>
      <c r="AR40" s="6">
        <f t="shared" ref="AR40" si="34">K40-AB40</f>
        <v>0</v>
      </c>
      <c r="AS40" s="6">
        <f t="shared" ref="AS40" si="35">L40-AC40</f>
        <v>0</v>
      </c>
      <c r="AT40" s="6">
        <f t="shared" ref="AT40" si="36">M40-AD40</f>
        <v>0</v>
      </c>
      <c r="AU40" s="6">
        <f t="shared" ref="AU40" si="37">N40-AE40</f>
        <v>0</v>
      </c>
      <c r="AV40" s="88">
        <f t="shared" si="26"/>
        <v>0</v>
      </c>
      <c r="AW40" s="16">
        <f t="shared" si="20"/>
        <v>162</v>
      </c>
      <c r="AX40" s="17">
        <f t="shared" si="21"/>
        <v>81</v>
      </c>
      <c r="AY40" s="85"/>
    </row>
    <row r="41" spans="2:51" ht="14.65" thickBot="1" x14ac:dyDescent="0.5">
      <c r="B41" s="27"/>
      <c r="C41" s="11"/>
      <c r="D41" s="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9"/>
      <c r="Q41" s="19"/>
      <c r="R41" s="20"/>
      <c r="S41" s="75"/>
      <c r="T41" s="75"/>
      <c r="U41" s="80"/>
      <c r="V41" s="19"/>
      <c r="W41" s="81"/>
      <c r="X41" s="81"/>
      <c r="Y41" s="81"/>
      <c r="Z41" s="81"/>
      <c r="AA41" s="81"/>
      <c r="AB41" s="81"/>
      <c r="AC41" s="19"/>
      <c r="AD41" s="19"/>
      <c r="AE41" s="19"/>
      <c r="AF41" s="19"/>
      <c r="AG41" s="19"/>
      <c r="AH41" s="20"/>
      <c r="AI41" s="75"/>
      <c r="AJ41" s="75"/>
      <c r="AK41" s="8"/>
      <c r="AL41" s="9"/>
      <c r="AM41" s="18"/>
      <c r="AN41" s="18"/>
      <c r="AO41" s="18"/>
      <c r="AP41" s="18"/>
      <c r="AQ41" s="18"/>
      <c r="AR41" s="18"/>
      <c r="AS41" s="9"/>
      <c r="AT41" s="9"/>
      <c r="AU41" s="9"/>
      <c r="AV41" s="9"/>
      <c r="AW41" s="19"/>
      <c r="AX41" s="20"/>
    </row>
    <row r="42" spans="2:51" s="15" customFormat="1" ht="47.25" customHeight="1" thickBot="1" x14ac:dyDescent="0.5">
      <c r="B42" s="28" t="s">
        <v>6</v>
      </c>
      <c r="C42" s="32"/>
      <c r="D42" s="24">
        <f t="shared" ref="D42:R42" si="38">SUM(D9:D41)</f>
        <v>19609</v>
      </c>
      <c r="E42" s="24">
        <f t="shared" si="38"/>
        <v>749</v>
      </c>
      <c r="F42" s="24">
        <f t="shared" si="38"/>
        <v>713</v>
      </c>
      <c r="G42" s="24">
        <f t="shared" si="38"/>
        <v>0</v>
      </c>
      <c r="H42" s="24">
        <f t="shared" si="38"/>
        <v>61</v>
      </c>
      <c r="I42" s="24">
        <f t="shared" si="38"/>
        <v>0</v>
      </c>
      <c r="J42" s="24">
        <f t="shared" si="38"/>
        <v>950</v>
      </c>
      <c r="K42" s="24">
        <f t="shared" si="38"/>
        <v>527</v>
      </c>
      <c r="L42" s="24">
        <f t="shared" si="38"/>
        <v>110</v>
      </c>
      <c r="M42" s="24">
        <f t="shared" si="38"/>
        <v>849</v>
      </c>
      <c r="N42" s="24">
        <f t="shared" si="38"/>
        <v>859</v>
      </c>
      <c r="O42" s="24">
        <f t="shared" si="38"/>
        <v>126</v>
      </c>
      <c r="P42" s="24">
        <f t="shared" si="38"/>
        <v>0</v>
      </c>
      <c r="Q42" s="24">
        <f t="shared" si="38"/>
        <v>24553</v>
      </c>
      <c r="R42" s="24">
        <f t="shared" si="38"/>
        <v>11633.41</v>
      </c>
      <c r="S42" s="23"/>
      <c r="T42" s="23"/>
      <c r="U42" s="24">
        <f t="shared" ref="U42:AH42" si="39">SUM(U9:U41)</f>
        <v>20100</v>
      </c>
      <c r="V42" s="24">
        <f t="shared" si="39"/>
        <v>307</v>
      </c>
      <c r="W42" s="24">
        <f t="shared" si="39"/>
        <v>680</v>
      </c>
      <c r="X42" s="24">
        <f t="shared" si="39"/>
        <v>0</v>
      </c>
      <c r="Y42" s="24">
        <f t="shared" si="39"/>
        <v>30</v>
      </c>
      <c r="Z42" s="24">
        <f t="shared" si="39"/>
        <v>0</v>
      </c>
      <c r="AA42" s="24">
        <f t="shared" si="39"/>
        <v>940</v>
      </c>
      <c r="AB42" s="24">
        <f t="shared" si="39"/>
        <v>527</v>
      </c>
      <c r="AC42" s="24">
        <f t="shared" si="39"/>
        <v>0.62</v>
      </c>
      <c r="AD42" s="24">
        <f t="shared" si="39"/>
        <v>849</v>
      </c>
      <c r="AE42" s="24">
        <f t="shared" si="39"/>
        <v>859</v>
      </c>
      <c r="AF42" s="24">
        <f t="shared" si="39"/>
        <v>126</v>
      </c>
      <c r="AG42" s="24">
        <f t="shared" si="39"/>
        <v>24418.62</v>
      </c>
      <c r="AH42" s="24">
        <f t="shared" si="39"/>
        <v>11585.839999999997</v>
      </c>
      <c r="AI42" s="23"/>
      <c r="AJ42" s="23"/>
      <c r="AK42" s="24">
        <f t="shared" ref="AK42:AX42" si="40">SUM(AK9:AK41)</f>
        <v>-491</v>
      </c>
      <c r="AL42" s="24">
        <f t="shared" si="40"/>
        <v>442</v>
      </c>
      <c r="AM42" s="24">
        <f t="shared" si="40"/>
        <v>33</v>
      </c>
      <c r="AN42" s="24">
        <f t="shared" si="40"/>
        <v>0</v>
      </c>
      <c r="AO42" s="24">
        <f t="shared" si="40"/>
        <v>31</v>
      </c>
      <c r="AP42" s="24">
        <f t="shared" si="40"/>
        <v>0</v>
      </c>
      <c r="AQ42" s="24">
        <f t="shared" si="40"/>
        <v>10</v>
      </c>
      <c r="AR42" s="24">
        <f t="shared" si="40"/>
        <v>0</v>
      </c>
      <c r="AS42" s="24">
        <f t="shared" si="40"/>
        <v>109.38</v>
      </c>
      <c r="AT42" s="24">
        <f t="shared" si="40"/>
        <v>0</v>
      </c>
      <c r="AU42" s="24">
        <f t="shared" si="40"/>
        <v>0</v>
      </c>
      <c r="AV42" s="24">
        <f t="shared" si="40"/>
        <v>0</v>
      </c>
      <c r="AW42" s="24">
        <f t="shared" si="40"/>
        <v>134.38000000000011</v>
      </c>
      <c r="AX42" s="24">
        <f t="shared" si="40"/>
        <v>47.569999999999936</v>
      </c>
      <c r="AY42" s="58"/>
    </row>
    <row r="46" spans="2:51" ht="42.75" x14ac:dyDescent="0.45">
      <c r="J46" s="2" t="s">
        <v>34</v>
      </c>
      <c r="L46" s="2">
        <f>R42</f>
        <v>11633.41</v>
      </c>
      <c r="M46" s="2" t="s">
        <v>15</v>
      </c>
    </row>
    <row r="48" spans="2:51" ht="57" x14ac:dyDescent="0.45">
      <c r="J48" s="2" t="s">
        <v>35</v>
      </c>
      <c r="L48" s="2">
        <f>(M42+N42+O42)*50/100</f>
        <v>917</v>
      </c>
      <c r="M48" s="2" t="s">
        <v>15</v>
      </c>
    </row>
    <row r="50" spans="10:12" ht="28.5" x14ac:dyDescent="0.45">
      <c r="J50" s="2" t="s">
        <v>24</v>
      </c>
      <c r="L50" s="2">
        <f>R9</f>
        <v>189.2</v>
      </c>
    </row>
  </sheetData>
  <mergeCells count="9">
    <mergeCell ref="AW5:AX5"/>
    <mergeCell ref="U1:AH3"/>
    <mergeCell ref="AK1:AX3"/>
    <mergeCell ref="D4:L4"/>
    <mergeCell ref="U4:AB4"/>
    <mergeCell ref="AK4:AR4"/>
    <mergeCell ref="D1:R3"/>
    <mergeCell ref="Q5:R5"/>
    <mergeCell ref="AG5:AH5"/>
  </mergeCells>
  <pageMargins left="0.7" right="0.7" top="0.75" bottom="0.75" header="0.3" footer="0.3"/>
  <pageSetup paperSize="9" scale="33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D28" sqref="D28"/>
    </sheetView>
  </sheetViews>
  <sheetFormatPr defaultRowHeight="14.25" x14ac:dyDescent="0.4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8ED6-5C91-4B68-97D5-C1D1E50DAC4C}">
  <sheetPr>
    <tabColor theme="9"/>
  </sheetPr>
  <dimension ref="B1:T41"/>
  <sheetViews>
    <sheetView zoomScale="71" zoomScaleNormal="71" workbookViewId="0">
      <pane ySplit="7" topLeftCell="A23" activePane="bottomLeft" state="frozen"/>
      <selection pane="bottomLeft" activeCell="E24" sqref="E24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4.265625" style="1" customWidth="1"/>
    <col min="5" max="6" width="9.86328125" style="2" customWidth="1"/>
    <col min="7" max="7" width="5" style="1" customWidth="1"/>
    <col min="8" max="8" width="9.1328125" style="1"/>
    <col min="9" max="9" width="20.19921875" style="1" customWidth="1"/>
    <col min="10" max="11" width="9.1328125" style="1"/>
    <col min="12" max="13" width="9.1328125" style="1" customWidth="1"/>
    <col min="14" max="15" width="9.1328125" style="1"/>
    <col min="16" max="16" width="11.73046875" style="1" customWidth="1"/>
    <col min="17" max="16384" width="9.1328125" style="1"/>
  </cols>
  <sheetData>
    <row r="1" spans="2:20" ht="15" customHeight="1" x14ac:dyDescent="0.45">
      <c r="B1" s="5"/>
      <c r="C1" s="29"/>
      <c r="D1" s="120" t="s">
        <v>17</v>
      </c>
      <c r="E1" s="121"/>
      <c r="F1" s="121"/>
      <c r="G1" s="121"/>
      <c r="H1" s="121"/>
      <c r="I1" s="122"/>
      <c r="J1" s="7"/>
      <c r="K1" s="106" t="s">
        <v>5</v>
      </c>
      <c r="L1" s="107"/>
      <c r="M1" s="107"/>
      <c r="N1" s="107"/>
      <c r="O1" s="108"/>
      <c r="P1" s="7"/>
      <c r="Q1" s="112" t="s">
        <v>21</v>
      </c>
      <c r="R1" s="113"/>
      <c r="S1" s="113"/>
      <c r="T1" s="114"/>
    </row>
    <row r="2" spans="2:20" ht="15" customHeight="1" x14ac:dyDescent="0.45">
      <c r="B2" s="6"/>
      <c r="C2" s="30"/>
      <c r="D2" s="123"/>
      <c r="E2" s="124"/>
      <c r="F2" s="124"/>
      <c r="G2" s="124"/>
      <c r="H2" s="124"/>
      <c r="I2" s="125"/>
      <c r="J2" s="7"/>
      <c r="K2" s="109"/>
      <c r="L2" s="110"/>
      <c r="M2" s="110"/>
      <c r="N2" s="110"/>
      <c r="O2" s="111"/>
      <c r="P2" s="7"/>
      <c r="Q2" s="115"/>
      <c r="R2" s="116"/>
      <c r="S2" s="116"/>
      <c r="T2" s="117"/>
    </row>
    <row r="3" spans="2:20" ht="15" customHeight="1" x14ac:dyDescent="0.45">
      <c r="B3" s="6"/>
      <c r="C3" s="30"/>
      <c r="D3" s="126"/>
      <c r="E3" s="127"/>
      <c r="F3" s="127"/>
      <c r="G3" s="127"/>
      <c r="H3" s="127"/>
      <c r="I3" s="128"/>
      <c r="J3" s="7"/>
      <c r="K3" s="109"/>
      <c r="L3" s="110"/>
      <c r="M3" s="110"/>
      <c r="N3" s="110"/>
      <c r="O3" s="111"/>
      <c r="P3" s="7"/>
      <c r="Q3" s="115"/>
      <c r="R3" s="116"/>
      <c r="S3" s="116"/>
      <c r="T3" s="117"/>
    </row>
    <row r="4" spans="2:20" ht="14.65" thickBot="1" x14ac:dyDescent="0.5">
      <c r="B4" s="8"/>
      <c r="C4" s="31"/>
      <c r="D4" s="118" t="s">
        <v>1</v>
      </c>
      <c r="E4" s="119"/>
      <c r="F4" s="76"/>
      <c r="G4" s="9"/>
      <c r="H4" s="9"/>
      <c r="I4" s="10"/>
      <c r="J4" s="11"/>
      <c r="K4" s="118" t="s">
        <v>1</v>
      </c>
      <c r="L4" s="119"/>
      <c r="M4" s="76"/>
      <c r="N4" s="9"/>
      <c r="O4" s="10"/>
      <c r="P4" s="11"/>
      <c r="Q4" s="118" t="s">
        <v>1</v>
      </c>
      <c r="R4" s="119"/>
      <c r="S4" s="9"/>
      <c r="T4" s="10"/>
    </row>
    <row r="5" spans="2:20" s="15" customFormat="1" ht="65.25" customHeight="1" x14ac:dyDescent="0.45">
      <c r="B5" s="35" t="s">
        <v>0</v>
      </c>
      <c r="C5" s="36"/>
      <c r="D5" s="37" t="s">
        <v>20</v>
      </c>
      <c r="E5" s="38" t="s">
        <v>18</v>
      </c>
      <c r="F5" s="38" t="s">
        <v>30</v>
      </c>
      <c r="G5" s="39"/>
      <c r="H5" s="104" t="s">
        <v>3</v>
      </c>
      <c r="I5" s="105"/>
      <c r="J5" s="36"/>
      <c r="K5" s="37" t="s">
        <v>20</v>
      </c>
      <c r="L5" s="38" t="s">
        <v>18</v>
      </c>
      <c r="M5" s="38" t="s">
        <v>30</v>
      </c>
      <c r="N5" s="104" t="s">
        <v>3</v>
      </c>
      <c r="O5" s="105"/>
      <c r="P5" s="36"/>
      <c r="Q5" s="37" t="s">
        <v>20</v>
      </c>
      <c r="R5" s="38" t="s">
        <v>18</v>
      </c>
      <c r="S5" s="104" t="s">
        <v>3</v>
      </c>
      <c r="T5" s="105"/>
    </row>
    <row r="6" spans="2:20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2">
        <v>50</v>
      </c>
      <c r="G6" s="43"/>
      <c r="H6" s="44">
        <v>50</v>
      </c>
      <c r="I6" s="45" t="s">
        <v>15</v>
      </c>
      <c r="J6" s="34"/>
      <c r="K6" s="41">
        <v>50</v>
      </c>
      <c r="L6" s="42">
        <v>50</v>
      </c>
      <c r="M6" s="42">
        <v>50</v>
      </c>
      <c r="N6" s="44"/>
      <c r="O6" s="45"/>
      <c r="P6" s="34"/>
      <c r="Q6" s="41">
        <v>50</v>
      </c>
      <c r="R6" s="42">
        <v>50</v>
      </c>
      <c r="S6" s="44"/>
      <c r="T6" s="45"/>
    </row>
    <row r="7" spans="2:20" s="15" customFormat="1" ht="14.65" thickBot="1" x14ac:dyDescent="0.5">
      <c r="B7" s="46"/>
      <c r="C7" s="47"/>
      <c r="D7" s="48" t="s">
        <v>2</v>
      </c>
      <c r="E7" s="49" t="s">
        <v>2</v>
      </c>
      <c r="F7" s="49" t="s">
        <v>2</v>
      </c>
      <c r="G7" s="49"/>
      <c r="H7" s="51" t="s">
        <v>2</v>
      </c>
      <c r="I7" s="52" t="s">
        <v>4</v>
      </c>
      <c r="J7" s="47"/>
      <c r="K7" s="48" t="s">
        <v>2</v>
      </c>
      <c r="L7" s="49" t="s">
        <v>2</v>
      </c>
      <c r="M7" s="49" t="s">
        <v>2</v>
      </c>
      <c r="N7" s="51" t="s">
        <v>2</v>
      </c>
      <c r="O7" s="52" t="s">
        <v>4</v>
      </c>
      <c r="P7" s="47"/>
      <c r="Q7" s="48" t="s">
        <v>2</v>
      </c>
      <c r="R7" s="49" t="s">
        <v>2</v>
      </c>
      <c r="S7" s="51" t="s">
        <v>2</v>
      </c>
      <c r="T7" s="52" t="s">
        <v>4</v>
      </c>
    </row>
    <row r="8" spans="2:20" s="58" customFormat="1" x14ac:dyDescent="0.45">
      <c r="B8" s="54"/>
      <c r="C8" s="34"/>
      <c r="D8" s="55"/>
      <c r="E8" s="56"/>
      <c r="F8" s="56"/>
      <c r="G8" s="56"/>
      <c r="H8" s="56"/>
      <c r="I8" s="57"/>
      <c r="J8" s="34"/>
      <c r="K8" s="55"/>
      <c r="L8" s="56"/>
      <c r="M8" s="56"/>
      <c r="N8" s="56"/>
      <c r="O8" s="57"/>
      <c r="P8" s="34"/>
      <c r="Q8" s="55"/>
      <c r="R8" s="56"/>
      <c r="S8" s="56"/>
      <c r="T8" s="57"/>
    </row>
    <row r="9" spans="2:20" x14ac:dyDescent="0.45">
      <c r="B9" s="59" t="s">
        <v>24</v>
      </c>
      <c r="C9" s="14"/>
      <c r="D9" s="65">
        <v>181</v>
      </c>
      <c r="E9" s="66"/>
      <c r="F9" s="66">
        <f>'Usna Rice'!M9</f>
        <v>0</v>
      </c>
      <c r="G9" s="13"/>
      <c r="H9" s="16">
        <f>SUM(D9:F9)</f>
        <v>181</v>
      </c>
      <c r="I9" s="17">
        <f>(D9*$D$6+E9*$E$6+F9*$F$6)/100</f>
        <v>90.5</v>
      </c>
      <c r="J9" s="14"/>
      <c r="K9" s="65"/>
      <c r="L9" s="67"/>
      <c r="M9" s="67">
        <f>F9</f>
        <v>0</v>
      </c>
      <c r="N9" s="16">
        <f>SUM(K9:M9)</f>
        <v>0</v>
      </c>
      <c r="O9" s="17">
        <f>(K9*$K$6+L9*$L$6+M9*$M$6)/100</f>
        <v>0</v>
      </c>
      <c r="P9" s="14"/>
      <c r="Q9" s="6">
        <f t="shared" ref="Q9" si="0">D9-K9</f>
        <v>181</v>
      </c>
      <c r="R9" s="6">
        <f t="shared" ref="R9" si="1">E9-L9</f>
        <v>0</v>
      </c>
      <c r="S9" s="16">
        <f t="shared" ref="S9" si="2">H9-N9</f>
        <v>181</v>
      </c>
      <c r="T9" s="17">
        <f t="shared" ref="T9" si="3">I9-O9</f>
        <v>90.5</v>
      </c>
    </row>
    <row r="10" spans="2:20" ht="15.75" x14ac:dyDescent="0.45">
      <c r="B10" s="53">
        <v>44044</v>
      </c>
      <c r="C10" s="7"/>
      <c r="D10" s="74"/>
      <c r="E10" s="73"/>
      <c r="F10" s="66">
        <v>0</v>
      </c>
      <c r="G10" s="3"/>
      <c r="H10" s="16">
        <f t="shared" ref="H10:H40" si="4">SUM(D10:F10)</f>
        <v>0</v>
      </c>
      <c r="I10" s="17">
        <f t="shared" ref="I10:I40" si="5">(D10*$D$6+E10*$E$6+F10*$F$6)/100</f>
        <v>0</v>
      </c>
      <c r="J10" s="7"/>
      <c r="K10" s="74"/>
      <c r="L10" s="78"/>
      <c r="M10" s="67">
        <f t="shared" ref="M10:M40" si="6">F10</f>
        <v>0</v>
      </c>
      <c r="N10" s="16">
        <f t="shared" ref="N10:N40" si="7">SUM(K10:M10)</f>
        <v>0</v>
      </c>
      <c r="O10" s="17">
        <f t="shared" ref="O10:O40" si="8">(K10*$K$6+L10*$L$6+M10*$M$6)/100</f>
        <v>0</v>
      </c>
      <c r="P10" s="7"/>
      <c r="Q10" s="6">
        <f t="shared" ref="Q10:Q39" si="9">D10-K10</f>
        <v>0</v>
      </c>
      <c r="R10" s="6">
        <f t="shared" ref="R10:R39" si="10">E10-L10</f>
        <v>0</v>
      </c>
      <c r="S10" s="16">
        <f t="shared" ref="S10:S39" si="11">H10-N10</f>
        <v>0</v>
      </c>
      <c r="T10" s="17">
        <f t="shared" ref="T10:T39" si="12">I10-O10</f>
        <v>0</v>
      </c>
    </row>
    <row r="11" spans="2:20" ht="15.75" x14ac:dyDescent="0.45">
      <c r="B11" s="53">
        <v>44045</v>
      </c>
      <c r="C11" s="7"/>
      <c r="D11" s="74"/>
      <c r="E11" s="73"/>
      <c r="F11" s="93">
        <f>'Usna Rice'!M11</f>
        <v>10</v>
      </c>
      <c r="G11" s="3"/>
      <c r="H11" s="16">
        <f t="shared" si="4"/>
        <v>10</v>
      </c>
      <c r="I11" s="17">
        <f t="shared" si="5"/>
        <v>5</v>
      </c>
      <c r="J11" s="7"/>
      <c r="K11" s="74"/>
      <c r="L11" s="78"/>
      <c r="M11" s="67">
        <f t="shared" si="6"/>
        <v>10</v>
      </c>
      <c r="N11" s="16">
        <f t="shared" si="7"/>
        <v>10</v>
      </c>
      <c r="O11" s="17">
        <f t="shared" si="8"/>
        <v>5</v>
      </c>
      <c r="P11" s="7"/>
      <c r="Q11" s="6">
        <f t="shared" si="9"/>
        <v>0</v>
      </c>
      <c r="R11" s="6">
        <f t="shared" si="10"/>
        <v>0</v>
      </c>
      <c r="S11" s="16">
        <f t="shared" si="11"/>
        <v>0</v>
      </c>
      <c r="T11" s="17">
        <f t="shared" si="12"/>
        <v>0</v>
      </c>
    </row>
    <row r="12" spans="2:20" ht="15.75" x14ac:dyDescent="0.45">
      <c r="B12" s="53">
        <v>44046</v>
      </c>
      <c r="C12" s="7"/>
      <c r="D12" s="74"/>
      <c r="E12" s="73"/>
      <c r="F12" s="66">
        <f>'Usna Rice'!M12</f>
        <v>0</v>
      </c>
      <c r="G12" s="3"/>
      <c r="H12" s="16">
        <f t="shared" si="4"/>
        <v>0</v>
      </c>
      <c r="I12" s="17">
        <f t="shared" si="5"/>
        <v>0</v>
      </c>
      <c r="J12" s="7"/>
      <c r="K12" s="74"/>
      <c r="L12" s="78"/>
      <c r="M12" s="67">
        <f t="shared" si="6"/>
        <v>0</v>
      </c>
      <c r="N12" s="16">
        <f t="shared" si="7"/>
        <v>0</v>
      </c>
      <c r="O12" s="17">
        <f t="shared" si="8"/>
        <v>0</v>
      </c>
      <c r="P12" s="7"/>
      <c r="Q12" s="6">
        <f>D12-K12</f>
        <v>0</v>
      </c>
      <c r="R12" s="6">
        <f>E12-L12</f>
        <v>0</v>
      </c>
      <c r="S12" s="16">
        <f t="shared" si="11"/>
        <v>0</v>
      </c>
      <c r="T12" s="17">
        <f t="shared" si="12"/>
        <v>0</v>
      </c>
    </row>
    <row r="13" spans="2:20" ht="15.75" x14ac:dyDescent="0.45">
      <c r="B13" s="53">
        <v>44047</v>
      </c>
      <c r="C13" s="7"/>
      <c r="D13" s="74"/>
      <c r="E13" s="73"/>
      <c r="F13" s="93">
        <f>'Usna Rice'!M13</f>
        <v>110</v>
      </c>
      <c r="G13" s="3"/>
      <c r="H13" s="16">
        <f t="shared" si="4"/>
        <v>110</v>
      </c>
      <c r="I13" s="17">
        <f t="shared" si="5"/>
        <v>55</v>
      </c>
      <c r="J13" s="7"/>
      <c r="K13" s="74"/>
      <c r="L13" s="78"/>
      <c r="M13" s="67">
        <f t="shared" si="6"/>
        <v>110</v>
      </c>
      <c r="N13" s="16">
        <f t="shared" si="7"/>
        <v>110</v>
      </c>
      <c r="O13" s="17">
        <f t="shared" si="8"/>
        <v>55</v>
      </c>
      <c r="P13" s="7"/>
      <c r="Q13" s="6">
        <f t="shared" si="9"/>
        <v>0</v>
      </c>
      <c r="R13" s="6">
        <f t="shared" si="10"/>
        <v>0</v>
      </c>
      <c r="S13" s="16">
        <f t="shared" si="11"/>
        <v>0</v>
      </c>
      <c r="T13" s="17">
        <f t="shared" si="12"/>
        <v>0</v>
      </c>
    </row>
    <row r="14" spans="2:20" ht="15.75" x14ac:dyDescent="0.45">
      <c r="B14" s="53">
        <v>44048</v>
      </c>
      <c r="C14" s="7"/>
      <c r="D14" s="74"/>
      <c r="E14" s="73"/>
      <c r="F14" s="93">
        <f>'Usna Rice'!M14</f>
        <v>45</v>
      </c>
      <c r="G14" s="3"/>
      <c r="H14" s="16">
        <f t="shared" si="4"/>
        <v>45</v>
      </c>
      <c r="I14" s="17">
        <f t="shared" si="5"/>
        <v>22.5</v>
      </c>
      <c r="J14" s="7"/>
      <c r="K14" s="74"/>
      <c r="L14" s="78"/>
      <c r="M14" s="67">
        <f t="shared" si="6"/>
        <v>45</v>
      </c>
      <c r="N14" s="16">
        <f t="shared" si="7"/>
        <v>45</v>
      </c>
      <c r="O14" s="17">
        <f t="shared" si="8"/>
        <v>22.5</v>
      </c>
      <c r="P14" s="7"/>
      <c r="Q14" s="6">
        <f t="shared" si="9"/>
        <v>0</v>
      </c>
      <c r="R14" s="6">
        <f t="shared" si="10"/>
        <v>0</v>
      </c>
      <c r="S14" s="16">
        <f t="shared" si="11"/>
        <v>0</v>
      </c>
      <c r="T14" s="17">
        <f t="shared" si="12"/>
        <v>0</v>
      </c>
    </row>
    <row r="15" spans="2:20" ht="15.75" x14ac:dyDescent="0.45">
      <c r="B15" s="53">
        <v>44049</v>
      </c>
      <c r="C15" s="7"/>
      <c r="D15" s="74"/>
      <c r="E15" s="73"/>
      <c r="F15" s="93">
        <f>'Usna Rice'!M15</f>
        <v>35</v>
      </c>
      <c r="G15" s="3"/>
      <c r="H15" s="16">
        <f t="shared" si="4"/>
        <v>35</v>
      </c>
      <c r="I15" s="17">
        <f t="shared" si="5"/>
        <v>17.5</v>
      </c>
      <c r="J15" s="7"/>
      <c r="K15" s="74"/>
      <c r="L15" s="78"/>
      <c r="M15" s="67">
        <f t="shared" si="6"/>
        <v>35</v>
      </c>
      <c r="N15" s="16">
        <f t="shared" si="7"/>
        <v>35</v>
      </c>
      <c r="O15" s="17">
        <f t="shared" si="8"/>
        <v>17.5</v>
      </c>
      <c r="P15" s="7"/>
      <c r="Q15" s="6">
        <f t="shared" si="9"/>
        <v>0</v>
      </c>
      <c r="R15" s="6">
        <f t="shared" si="10"/>
        <v>0</v>
      </c>
      <c r="S15" s="16">
        <f t="shared" si="11"/>
        <v>0</v>
      </c>
      <c r="T15" s="17">
        <f t="shared" si="12"/>
        <v>0</v>
      </c>
    </row>
    <row r="16" spans="2:20" ht="15.75" x14ac:dyDescent="0.45">
      <c r="B16" s="53">
        <v>44050</v>
      </c>
      <c r="C16" s="7"/>
      <c r="D16" s="74"/>
      <c r="E16" s="92">
        <v>40</v>
      </c>
      <c r="F16" s="93">
        <f>'Usna Rice'!M16</f>
        <v>39</v>
      </c>
      <c r="G16" s="3"/>
      <c r="H16" s="16">
        <f t="shared" si="4"/>
        <v>79</v>
      </c>
      <c r="I16" s="17">
        <f t="shared" si="5"/>
        <v>39.5</v>
      </c>
      <c r="J16" s="7"/>
      <c r="K16" s="74"/>
      <c r="L16" s="78"/>
      <c r="M16" s="67">
        <f t="shared" si="6"/>
        <v>39</v>
      </c>
      <c r="N16" s="16">
        <f t="shared" si="7"/>
        <v>39</v>
      </c>
      <c r="O16" s="17">
        <f t="shared" si="8"/>
        <v>19.5</v>
      </c>
      <c r="P16" s="7"/>
      <c r="Q16" s="6">
        <f t="shared" si="9"/>
        <v>0</v>
      </c>
      <c r="R16" s="6">
        <f t="shared" si="10"/>
        <v>40</v>
      </c>
      <c r="S16" s="16">
        <f t="shared" si="11"/>
        <v>40</v>
      </c>
      <c r="T16" s="17">
        <f t="shared" si="12"/>
        <v>20</v>
      </c>
    </row>
    <row r="17" spans="2:20" ht="15.75" x14ac:dyDescent="0.45">
      <c r="B17" s="53">
        <v>44051</v>
      </c>
      <c r="C17" s="7"/>
      <c r="D17" s="74"/>
      <c r="E17" s="73"/>
      <c r="F17" s="93">
        <f>'Usna Rice'!M17</f>
        <v>67</v>
      </c>
      <c r="G17" s="3"/>
      <c r="H17" s="16">
        <f t="shared" si="4"/>
        <v>67</v>
      </c>
      <c r="I17" s="17">
        <f t="shared" si="5"/>
        <v>33.5</v>
      </c>
      <c r="J17" s="7"/>
      <c r="K17" s="74"/>
      <c r="L17" s="78"/>
      <c r="M17" s="67">
        <f t="shared" si="6"/>
        <v>67</v>
      </c>
      <c r="N17" s="16">
        <f t="shared" si="7"/>
        <v>67</v>
      </c>
      <c r="O17" s="17">
        <f t="shared" si="8"/>
        <v>33.5</v>
      </c>
      <c r="P17" s="7"/>
      <c r="Q17" s="6">
        <f t="shared" si="9"/>
        <v>0</v>
      </c>
      <c r="R17" s="6">
        <f t="shared" si="10"/>
        <v>0</v>
      </c>
      <c r="S17" s="16">
        <f t="shared" si="11"/>
        <v>0</v>
      </c>
      <c r="T17" s="17">
        <f t="shared" si="12"/>
        <v>0</v>
      </c>
    </row>
    <row r="18" spans="2:20" ht="15.75" x14ac:dyDescent="0.45">
      <c r="B18" s="53">
        <v>44052</v>
      </c>
      <c r="C18" s="7"/>
      <c r="D18" s="74"/>
      <c r="E18" s="73"/>
      <c r="F18" s="93">
        <f>'Usna Rice'!M18</f>
        <v>19</v>
      </c>
      <c r="G18" s="3"/>
      <c r="H18" s="16">
        <f t="shared" si="4"/>
        <v>19</v>
      </c>
      <c r="I18" s="17">
        <f t="shared" si="5"/>
        <v>9.5</v>
      </c>
      <c r="J18" s="7"/>
      <c r="K18" s="74"/>
      <c r="L18" s="78"/>
      <c r="M18" s="67">
        <f t="shared" si="6"/>
        <v>19</v>
      </c>
      <c r="N18" s="16">
        <f t="shared" si="7"/>
        <v>19</v>
      </c>
      <c r="O18" s="17">
        <f t="shared" si="8"/>
        <v>9.5</v>
      </c>
      <c r="P18" s="7"/>
      <c r="Q18" s="6">
        <f t="shared" si="9"/>
        <v>0</v>
      </c>
      <c r="R18" s="6">
        <f t="shared" si="10"/>
        <v>0</v>
      </c>
      <c r="S18" s="16">
        <f t="shared" si="11"/>
        <v>0</v>
      </c>
      <c r="T18" s="17">
        <f t="shared" si="12"/>
        <v>0</v>
      </c>
    </row>
    <row r="19" spans="2:20" ht="15.75" x14ac:dyDescent="0.45">
      <c r="B19" s="53">
        <v>44053</v>
      </c>
      <c r="C19" s="7"/>
      <c r="D19" s="74"/>
      <c r="E19" s="73"/>
      <c r="F19" s="66">
        <f>'Usna Rice'!M19</f>
        <v>3</v>
      </c>
      <c r="G19" s="3"/>
      <c r="H19" s="16">
        <f t="shared" si="4"/>
        <v>3</v>
      </c>
      <c r="I19" s="17">
        <f t="shared" si="5"/>
        <v>1.5</v>
      </c>
      <c r="J19" s="7"/>
      <c r="K19" s="74"/>
      <c r="L19" s="78"/>
      <c r="M19" s="67">
        <f t="shared" si="6"/>
        <v>3</v>
      </c>
      <c r="N19" s="16">
        <f t="shared" si="7"/>
        <v>3</v>
      </c>
      <c r="O19" s="17">
        <f t="shared" si="8"/>
        <v>1.5</v>
      </c>
      <c r="P19" s="7"/>
      <c r="Q19" s="6">
        <f t="shared" si="9"/>
        <v>0</v>
      </c>
      <c r="R19" s="6">
        <f t="shared" si="10"/>
        <v>0</v>
      </c>
      <c r="S19" s="16">
        <f t="shared" si="11"/>
        <v>0</v>
      </c>
      <c r="T19" s="17">
        <f t="shared" si="12"/>
        <v>0</v>
      </c>
    </row>
    <row r="20" spans="2:20" ht="15.75" x14ac:dyDescent="0.45">
      <c r="B20" s="53">
        <v>44054</v>
      </c>
      <c r="C20" s="7"/>
      <c r="D20" s="74"/>
      <c r="E20" s="73"/>
      <c r="F20" s="66">
        <f>'Usna Rice'!M20</f>
        <v>43</v>
      </c>
      <c r="G20" s="3"/>
      <c r="H20" s="16">
        <f t="shared" si="4"/>
        <v>43</v>
      </c>
      <c r="I20" s="17">
        <f t="shared" si="5"/>
        <v>21.5</v>
      </c>
      <c r="J20" s="7"/>
      <c r="K20" s="74"/>
      <c r="L20" s="78"/>
      <c r="M20" s="67">
        <f t="shared" si="6"/>
        <v>43</v>
      </c>
      <c r="N20" s="16">
        <f t="shared" si="7"/>
        <v>43</v>
      </c>
      <c r="O20" s="17">
        <f t="shared" si="8"/>
        <v>21.5</v>
      </c>
      <c r="P20" s="7"/>
      <c r="Q20" s="6">
        <f t="shared" si="9"/>
        <v>0</v>
      </c>
      <c r="R20" s="6">
        <f t="shared" si="10"/>
        <v>0</v>
      </c>
      <c r="S20" s="16">
        <f t="shared" si="11"/>
        <v>0</v>
      </c>
      <c r="T20" s="17">
        <f t="shared" si="12"/>
        <v>0</v>
      </c>
    </row>
    <row r="21" spans="2:20" ht="15.75" x14ac:dyDescent="0.45">
      <c r="B21" s="53">
        <v>44055</v>
      </c>
      <c r="C21" s="7"/>
      <c r="D21" s="74"/>
      <c r="E21" s="73"/>
      <c r="F21" s="66">
        <f>'Usna Rice'!M21</f>
        <v>7</v>
      </c>
      <c r="G21" s="3"/>
      <c r="H21" s="16">
        <f t="shared" si="4"/>
        <v>7</v>
      </c>
      <c r="I21" s="17">
        <f t="shared" si="5"/>
        <v>3.5</v>
      </c>
      <c r="J21" s="7"/>
      <c r="K21" s="74"/>
      <c r="L21" s="78"/>
      <c r="M21" s="67">
        <f t="shared" si="6"/>
        <v>7</v>
      </c>
      <c r="N21" s="16">
        <f t="shared" si="7"/>
        <v>7</v>
      </c>
      <c r="O21" s="17">
        <f t="shared" si="8"/>
        <v>3.5</v>
      </c>
      <c r="P21" s="7"/>
      <c r="Q21" s="6">
        <f t="shared" si="9"/>
        <v>0</v>
      </c>
      <c r="R21" s="6">
        <f t="shared" si="10"/>
        <v>0</v>
      </c>
      <c r="S21" s="16">
        <f t="shared" si="11"/>
        <v>0</v>
      </c>
      <c r="T21" s="17">
        <f t="shared" si="12"/>
        <v>0</v>
      </c>
    </row>
    <row r="22" spans="2:20" ht="15.75" x14ac:dyDescent="0.45">
      <c r="B22" s="53">
        <v>44056</v>
      </c>
      <c r="C22" s="7"/>
      <c r="D22" s="74"/>
      <c r="E22" s="73"/>
      <c r="F22" s="66">
        <f>'Usna Rice'!M22</f>
        <v>58</v>
      </c>
      <c r="G22" s="3"/>
      <c r="H22" s="16">
        <f t="shared" si="4"/>
        <v>58</v>
      </c>
      <c r="I22" s="17">
        <f t="shared" si="5"/>
        <v>29</v>
      </c>
      <c r="J22" s="7"/>
      <c r="K22" s="74"/>
      <c r="L22" s="78"/>
      <c r="M22" s="67">
        <f t="shared" si="6"/>
        <v>58</v>
      </c>
      <c r="N22" s="16">
        <f t="shared" si="7"/>
        <v>58</v>
      </c>
      <c r="O22" s="17">
        <f t="shared" si="8"/>
        <v>29</v>
      </c>
      <c r="P22" s="7"/>
      <c r="Q22" s="6">
        <f t="shared" si="9"/>
        <v>0</v>
      </c>
      <c r="R22" s="6">
        <f t="shared" si="10"/>
        <v>0</v>
      </c>
      <c r="S22" s="16">
        <f t="shared" si="11"/>
        <v>0</v>
      </c>
      <c r="T22" s="17">
        <f t="shared" si="12"/>
        <v>0</v>
      </c>
    </row>
    <row r="23" spans="2:20" ht="15.75" x14ac:dyDescent="0.45">
      <c r="B23" s="53">
        <v>44057</v>
      </c>
      <c r="C23" s="7"/>
      <c r="D23" s="74"/>
      <c r="E23" s="73"/>
      <c r="F23" s="66">
        <f>'Usna Rice'!M23</f>
        <v>73</v>
      </c>
      <c r="G23" s="3"/>
      <c r="H23" s="16">
        <f t="shared" si="4"/>
        <v>73</v>
      </c>
      <c r="I23" s="17">
        <f t="shared" si="5"/>
        <v>36.5</v>
      </c>
      <c r="J23" s="7"/>
      <c r="K23" s="74"/>
      <c r="L23" s="78"/>
      <c r="M23" s="67">
        <f t="shared" si="6"/>
        <v>73</v>
      </c>
      <c r="N23" s="16">
        <f t="shared" si="7"/>
        <v>73</v>
      </c>
      <c r="O23" s="17">
        <f t="shared" si="8"/>
        <v>36.5</v>
      </c>
      <c r="P23" s="7"/>
      <c r="Q23" s="6">
        <f t="shared" si="9"/>
        <v>0</v>
      </c>
      <c r="R23" s="6">
        <f t="shared" si="10"/>
        <v>0</v>
      </c>
      <c r="S23" s="16">
        <f t="shared" si="11"/>
        <v>0</v>
      </c>
      <c r="T23" s="17">
        <f t="shared" si="12"/>
        <v>0</v>
      </c>
    </row>
    <row r="24" spans="2:20" ht="15.75" x14ac:dyDescent="0.45">
      <c r="B24" s="53">
        <v>44058</v>
      </c>
      <c r="C24" s="7"/>
      <c r="D24" s="74"/>
      <c r="E24" s="73"/>
      <c r="F24" s="66">
        <f>'Usna Rice'!M24</f>
        <v>51</v>
      </c>
      <c r="G24" s="3"/>
      <c r="H24" s="16">
        <f t="shared" si="4"/>
        <v>51</v>
      </c>
      <c r="I24" s="17">
        <f t="shared" si="5"/>
        <v>25.5</v>
      </c>
      <c r="J24" s="7"/>
      <c r="K24" s="74"/>
      <c r="L24" s="78"/>
      <c r="M24" s="67">
        <f t="shared" si="6"/>
        <v>51</v>
      </c>
      <c r="N24" s="16">
        <f t="shared" si="7"/>
        <v>51</v>
      </c>
      <c r="O24" s="17">
        <f t="shared" si="8"/>
        <v>25.5</v>
      </c>
      <c r="P24" s="7"/>
      <c r="Q24" s="6">
        <f t="shared" si="9"/>
        <v>0</v>
      </c>
      <c r="R24" s="6">
        <f t="shared" si="10"/>
        <v>0</v>
      </c>
      <c r="S24" s="16">
        <f t="shared" si="11"/>
        <v>0</v>
      </c>
      <c r="T24" s="17">
        <f t="shared" si="12"/>
        <v>0</v>
      </c>
    </row>
    <row r="25" spans="2:20" ht="15.75" x14ac:dyDescent="0.45">
      <c r="B25" s="53">
        <v>44059</v>
      </c>
      <c r="C25" s="7"/>
      <c r="D25" s="74"/>
      <c r="E25" s="73"/>
      <c r="F25" s="66">
        <f>'Usna Rice'!M25</f>
        <v>40</v>
      </c>
      <c r="G25" s="3"/>
      <c r="H25" s="16">
        <f t="shared" si="4"/>
        <v>40</v>
      </c>
      <c r="I25" s="17">
        <f t="shared" si="5"/>
        <v>20</v>
      </c>
      <c r="J25" s="7"/>
      <c r="K25" s="74"/>
      <c r="L25" s="78"/>
      <c r="M25" s="67">
        <f t="shared" si="6"/>
        <v>40</v>
      </c>
      <c r="N25" s="16">
        <f t="shared" si="7"/>
        <v>40</v>
      </c>
      <c r="O25" s="17">
        <f t="shared" si="8"/>
        <v>20</v>
      </c>
      <c r="P25" s="7"/>
      <c r="Q25" s="6">
        <f t="shared" si="9"/>
        <v>0</v>
      </c>
      <c r="R25" s="6">
        <f t="shared" si="10"/>
        <v>0</v>
      </c>
      <c r="S25" s="16">
        <f t="shared" si="11"/>
        <v>0</v>
      </c>
      <c r="T25" s="17">
        <f t="shared" si="12"/>
        <v>0</v>
      </c>
    </row>
    <row r="26" spans="2:20" ht="15.75" x14ac:dyDescent="0.45">
      <c r="B26" s="53">
        <v>44060</v>
      </c>
      <c r="C26" s="7"/>
      <c r="D26" s="74"/>
      <c r="E26" s="73"/>
      <c r="F26" s="66">
        <f>'Usna Rice'!M26</f>
        <v>0</v>
      </c>
      <c r="G26" s="3"/>
      <c r="H26" s="16">
        <f t="shared" si="4"/>
        <v>0</v>
      </c>
      <c r="I26" s="17">
        <f t="shared" si="5"/>
        <v>0</v>
      </c>
      <c r="J26" s="7"/>
      <c r="K26" s="74"/>
      <c r="L26" s="78"/>
      <c r="M26" s="67">
        <f t="shared" si="6"/>
        <v>0</v>
      </c>
      <c r="N26" s="16">
        <f t="shared" si="7"/>
        <v>0</v>
      </c>
      <c r="O26" s="17">
        <f t="shared" si="8"/>
        <v>0</v>
      </c>
      <c r="P26" s="7"/>
      <c r="Q26" s="6">
        <f t="shared" si="9"/>
        <v>0</v>
      </c>
      <c r="R26" s="6">
        <f t="shared" si="10"/>
        <v>0</v>
      </c>
      <c r="S26" s="16">
        <f t="shared" si="11"/>
        <v>0</v>
      </c>
      <c r="T26" s="17">
        <f t="shared" si="12"/>
        <v>0</v>
      </c>
    </row>
    <row r="27" spans="2:20" ht="15.75" x14ac:dyDescent="0.45">
      <c r="B27" s="53">
        <v>44061</v>
      </c>
      <c r="C27" s="7"/>
      <c r="D27" s="74"/>
      <c r="E27" s="73"/>
      <c r="F27" s="66">
        <f>'Usna Rice'!M27</f>
        <v>6</v>
      </c>
      <c r="G27" s="3"/>
      <c r="H27" s="16">
        <f t="shared" si="4"/>
        <v>6</v>
      </c>
      <c r="I27" s="17">
        <f t="shared" si="5"/>
        <v>3</v>
      </c>
      <c r="J27" s="7"/>
      <c r="K27" s="74"/>
      <c r="L27" s="78"/>
      <c r="M27" s="67">
        <f t="shared" si="6"/>
        <v>6</v>
      </c>
      <c r="N27" s="16">
        <f t="shared" si="7"/>
        <v>6</v>
      </c>
      <c r="O27" s="17">
        <f t="shared" si="8"/>
        <v>3</v>
      </c>
      <c r="P27" s="7"/>
      <c r="Q27" s="6">
        <f t="shared" si="9"/>
        <v>0</v>
      </c>
      <c r="R27" s="6">
        <f t="shared" si="10"/>
        <v>0</v>
      </c>
      <c r="S27" s="16">
        <f t="shared" si="11"/>
        <v>0</v>
      </c>
      <c r="T27" s="17">
        <f t="shared" si="12"/>
        <v>0</v>
      </c>
    </row>
    <row r="28" spans="2:20" ht="15.75" x14ac:dyDescent="0.45">
      <c r="B28" s="53">
        <v>44062</v>
      </c>
      <c r="C28" s="7"/>
      <c r="D28" s="74"/>
      <c r="E28" s="73">
        <v>50</v>
      </c>
      <c r="F28" s="66">
        <f>'Usna Rice'!M28</f>
        <v>6</v>
      </c>
      <c r="G28" s="3"/>
      <c r="H28" s="16">
        <f t="shared" si="4"/>
        <v>56</v>
      </c>
      <c r="I28" s="17">
        <f t="shared" si="5"/>
        <v>28</v>
      </c>
      <c r="J28" s="7"/>
      <c r="K28" s="74"/>
      <c r="L28" s="78"/>
      <c r="M28" s="67">
        <f t="shared" si="6"/>
        <v>6</v>
      </c>
      <c r="N28" s="16">
        <f t="shared" si="7"/>
        <v>6</v>
      </c>
      <c r="O28" s="17">
        <f t="shared" si="8"/>
        <v>3</v>
      </c>
      <c r="P28" s="7"/>
      <c r="Q28" s="6">
        <f t="shared" si="9"/>
        <v>0</v>
      </c>
      <c r="R28" s="6">
        <f t="shared" si="10"/>
        <v>50</v>
      </c>
      <c r="S28" s="16">
        <f t="shared" si="11"/>
        <v>50</v>
      </c>
      <c r="T28" s="17">
        <f t="shared" si="12"/>
        <v>25</v>
      </c>
    </row>
    <row r="29" spans="2:20" ht="15.75" x14ac:dyDescent="0.45">
      <c r="B29" s="53">
        <v>44063</v>
      </c>
      <c r="C29" s="7"/>
      <c r="D29" s="74"/>
      <c r="E29" s="73"/>
      <c r="F29" s="66">
        <f>'Usna Rice'!M29</f>
        <v>20</v>
      </c>
      <c r="G29" s="3"/>
      <c r="H29" s="16">
        <f t="shared" si="4"/>
        <v>20</v>
      </c>
      <c r="I29" s="17">
        <f t="shared" si="5"/>
        <v>10</v>
      </c>
      <c r="J29" s="7"/>
      <c r="K29" s="74"/>
      <c r="L29" s="78"/>
      <c r="M29" s="67">
        <f t="shared" si="6"/>
        <v>20</v>
      </c>
      <c r="N29" s="16">
        <f t="shared" si="7"/>
        <v>20</v>
      </c>
      <c r="O29" s="17">
        <f t="shared" si="8"/>
        <v>10</v>
      </c>
      <c r="P29" s="7"/>
      <c r="Q29" s="6">
        <f t="shared" si="9"/>
        <v>0</v>
      </c>
      <c r="R29" s="6">
        <f t="shared" si="10"/>
        <v>0</v>
      </c>
      <c r="S29" s="16">
        <f t="shared" si="11"/>
        <v>0</v>
      </c>
      <c r="T29" s="17">
        <f t="shared" si="12"/>
        <v>0</v>
      </c>
    </row>
    <row r="30" spans="2:20" ht="15.75" x14ac:dyDescent="0.45">
      <c r="B30" s="53">
        <v>44064</v>
      </c>
      <c r="C30" s="7"/>
      <c r="D30" s="74"/>
      <c r="E30" s="73"/>
      <c r="F30" s="66">
        <f>'Usna Rice'!M30</f>
        <v>29</v>
      </c>
      <c r="G30" s="3"/>
      <c r="H30" s="16">
        <f t="shared" si="4"/>
        <v>29</v>
      </c>
      <c r="I30" s="17">
        <f t="shared" si="5"/>
        <v>14.5</v>
      </c>
      <c r="J30" s="7"/>
      <c r="K30" s="74"/>
      <c r="L30" s="78"/>
      <c r="M30" s="67">
        <f t="shared" si="6"/>
        <v>29</v>
      </c>
      <c r="N30" s="16">
        <f t="shared" si="7"/>
        <v>29</v>
      </c>
      <c r="O30" s="17">
        <f t="shared" si="8"/>
        <v>14.5</v>
      </c>
      <c r="P30" s="7"/>
      <c r="Q30" s="6">
        <f t="shared" si="9"/>
        <v>0</v>
      </c>
      <c r="R30" s="6">
        <f t="shared" si="10"/>
        <v>0</v>
      </c>
      <c r="S30" s="16">
        <f t="shared" si="11"/>
        <v>0</v>
      </c>
      <c r="T30" s="17">
        <f t="shared" si="12"/>
        <v>0</v>
      </c>
    </row>
    <row r="31" spans="2:20" ht="15.75" x14ac:dyDescent="0.45">
      <c r="B31" s="53">
        <v>44065</v>
      </c>
      <c r="C31" s="7"/>
      <c r="D31" s="74"/>
      <c r="E31" s="73"/>
      <c r="F31" s="66">
        <f>'Usna Rice'!M31</f>
        <v>18</v>
      </c>
      <c r="G31" s="3"/>
      <c r="H31" s="16">
        <f t="shared" si="4"/>
        <v>18</v>
      </c>
      <c r="I31" s="17">
        <f t="shared" si="5"/>
        <v>9</v>
      </c>
      <c r="J31" s="7"/>
      <c r="K31" s="74"/>
      <c r="L31" s="78"/>
      <c r="M31" s="67">
        <f t="shared" si="6"/>
        <v>18</v>
      </c>
      <c r="N31" s="16">
        <f t="shared" si="7"/>
        <v>18</v>
      </c>
      <c r="O31" s="17">
        <f t="shared" si="8"/>
        <v>9</v>
      </c>
      <c r="P31" s="7"/>
      <c r="Q31" s="6">
        <f t="shared" si="9"/>
        <v>0</v>
      </c>
      <c r="R31" s="6">
        <f t="shared" si="10"/>
        <v>0</v>
      </c>
      <c r="S31" s="16">
        <f t="shared" si="11"/>
        <v>0</v>
      </c>
      <c r="T31" s="17">
        <f t="shared" si="12"/>
        <v>0</v>
      </c>
    </row>
    <row r="32" spans="2:20" ht="15.75" x14ac:dyDescent="0.45">
      <c r="B32" s="53">
        <v>44066</v>
      </c>
      <c r="C32" s="7"/>
      <c r="D32" s="74"/>
      <c r="E32" s="73"/>
      <c r="F32" s="66">
        <f>'Usna Rice'!M32</f>
        <v>6</v>
      </c>
      <c r="G32" s="3"/>
      <c r="H32" s="16">
        <f t="shared" si="4"/>
        <v>6</v>
      </c>
      <c r="I32" s="17">
        <f t="shared" si="5"/>
        <v>3</v>
      </c>
      <c r="J32" s="7"/>
      <c r="K32" s="74"/>
      <c r="L32" s="78"/>
      <c r="M32" s="67">
        <f t="shared" si="6"/>
        <v>6</v>
      </c>
      <c r="N32" s="16">
        <f t="shared" si="7"/>
        <v>6</v>
      </c>
      <c r="O32" s="17">
        <f t="shared" si="8"/>
        <v>3</v>
      </c>
      <c r="P32" s="7"/>
      <c r="Q32" s="6">
        <f t="shared" si="9"/>
        <v>0</v>
      </c>
      <c r="R32" s="6">
        <f t="shared" si="10"/>
        <v>0</v>
      </c>
      <c r="S32" s="16">
        <f t="shared" si="11"/>
        <v>0</v>
      </c>
      <c r="T32" s="17">
        <f t="shared" si="12"/>
        <v>0</v>
      </c>
    </row>
    <row r="33" spans="2:20" ht="15.75" x14ac:dyDescent="0.45">
      <c r="B33" s="53">
        <v>44067</v>
      </c>
      <c r="C33" s="7"/>
      <c r="D33" s="74"/>
      <c r="E33" s="73"/>
      <c r="F33" s="66">
        <f>'Usna Rice'!M33</f>
        <v>39</v>
      </c>
      <c r="G33" s="3"/>
      <c r="H33" s="16">
        <f t="shared" si="4"/>
        <v>39</v>
      </c>
      <c r="I33" s="17">
        <f t="shared" si="5"/>
        <v>19.5</v>
      </c>
      <c r="J33" s="7"/>
      <c r="K33" s="74"/>
      <c r="L33" s="78"/>
      <c r="M33" s="67">
        <f t="shared" si="6"/>
        <v>39</v>
      </c>
      <c r="N33" s="16">
        <f t="shared" si="7"/>
        <v>39</v>
      </c>
      <c r="O33" s="17">
        <f t="shared" si="8"/>
        <v>19.5</v>
      </c>
      <c r="P33" s="7"/>
      <c r="Q33" s="6">
        <f t="shared" si="9"/>
        <v>0</v>
      </c>
      <c r="R33" s="6">
        <f t="shared" si="10"/>
        <v>0</v>
      </c>
      <c r="S33" s="16">
        <f t="shared" si="11"/>
        <v>0</v>
      </c>
      <c r="T33" s="17">
        <f t="shared" si="12"/>
        <v>0</v>
      </c>
    </row>
    <row r="34" spans="2:20" ht="15.75" x14ac:dyDescent="0.45">
      <c r="B34" s="53">
        <v>44068</v>
      </c>
      <c r="C34" s="7"/>
      <c r="D34" s="74"/>
      <c r="E34" s="73"/>
      <c r="F34" s="66">
        <f>'Usna Rice'!M34</f>
        <v>30</v>
      </c>
      <c r="G34" s="3"/>
      <c r="H34" s="16">
        <f t="shared" si="4"/>
        <v>30</v>
      </c>
      <c r="I34" s="17">
        <f t="shared" si="5"/>
        <v>15</v>
      </c>
      <c r="J34" s="7"/>
      <c r="K34" s="74"/>
      <c r="L34" s="78"/>
      <c r="M34" s="67">
        <f t="shared" si="6"/>
        <v>30</v>
      </c>
      <c r="N34" s="16">
        <f t="shared" si="7"/>
        <v>30</v>
      </c>
      <c r="O34" s="17">
        <f t="shared" si="8"/>
        <v>15</v>
      </c>
      <c r="P34" s="7"/>
      <c r="Q34" s="6">
        <f t="shared" si="9"/>
        <v>0</v>
      </c>
      <c r="R34" s="6">
        <f t="shared" si="10"/>
        <v>0</v>
      </c>
      <c r="S34" s="16">
        <f t="shared" si="11"/>
        <v>0</v>
      </c>
      <c r="T34" s="17">
        <f t="shared" si="12"/>
        <v>0</v>
      </c>
    </row>
    <row r="35" spans="2:20" ht="15.75" x14ac:dyDescent="0.45">
      <c r="B35" s="53">
        <v>44069</v>
      </c>
      <c r="C35" s="7"/>
      <c r="D35" s="74"/>
      <c r="E35" s="73"/>
      <c r="F35" s="66">
        <f>'Usna Rice'!M35</f>
        <v>40</v>
      </c>
      <c r="G35" s="3"/>
      <c r="H35" s="16">
        <f t="shared" si="4"/>
        <v>40</v>
      </c>
      <c r="I35" s="17">
        <f t="shared" si="5"/>
        <v>20</v>
      </c>
      <c r="J35" s="7"/>
      <c r="K35" s="74"/>
      <c r="L35" s="78"/>
      <c r="M35" s="67">
        <f t="shared" si="6"/>
        <v>40</v>
      </c>
      <c r="N35" s="16">
        <f t="shared" si="7"/>
        <v>40</v>
      </c>
      <c r="O35" s="17">
        <f t="shared" si="8"/>
        <v>20</v>
      </c>
      <c r="P35" s="7"/>
      <c r="Q35" s="6">
        <f t="shared" si="9"/>
        <v>0</v>
      </c>
      <c r="R35" s="6">
        <f t="shared" si="10"/>
        <v>0</v>
      </c>
      <c r="S35" s="16">
        <f t="shared" si="11"/>
        <v>0</v>
      </c>
      <c r="T35" s="17">
        <f t="shared" si="12"/>
        <v>0</v>
      </c>
    </row>
    <row r="36" spans="2:20" ht="15.75" x14ac:dyDescent="0.45">
      <c r="B36" s="53">
        <v>44070</v>
      </c>
      <c r="C36" s="7"/>
      <c r="D36" s="74"/>
      <c r="E36" s="73"/>
      <c r="F36" s="66">
        <f>'Usna Rice'!M36</f>
        <v>0</v>
      </c>
      <c r="G36" s="3"/>
      <c r="H36" s="16">
        <f t="shared" si="4"/>
        <v>0</v>
      </c>
      <c r="I36" s="17">
        <f t="shared" si="5"/>
        <v>0</v>
      </c>
      <c r="J36" s="7"/>
      <c r="K36" s="74"/>
      <c r="L36" s="78"/>
      <c r="M36" s="67">
        <f t="shared" si="6"/>
        <v>0</v>
      </c>
      <c r="N36" s="16">
        <f t="shared" si="7"/>
        <v>0</v>
      </c>
      <c r="O36" s="17">
        <f t="shared" si="8"/>
        <v>0</v>
      </c>
      <c r="P36" s="7"/>
      <c r="Q36" s="6">
        <f t="shared" si="9"/>
        <v>0</v>
      </c>
      <c r="R36" s="6">
        <f t="shared" si="10"/>
        <v>0</v>
      </c>
      <c r="S36" s="16">
        <f t="shared" si="11"/>
        <v>0</v>
      </c>
      <c r="T36" s="17">
        <f t="shared" si="12"/>
        <v>0</v>
      </c>
    </row>
    <row r="37" spans="2:20" ht="15.75" x14ac:dyDescent="0.45">
      <c r="B37" s="53">
        <v>44071</v>
      </c>
      <c r="C37" s="7"/>
      <c r="D37" s="74"/>
      <c r="E37" s="73"/>
      <c r="F37" s="66">
        <f>'Usna Rice'!M37</f>
        <v>0</v>
      </c>
      <c r="G37" s="3"/>
      <c r="H37" s="16">
        <f t="shared" si="4"/>
        <v>0</v>
      </c>
      <c r="I37" s="17">
        <f t="shared" si="5"/>
        <v>0</v>
      </c>
      <c r="J37" s="7"/>
      <c r="K37" s="74"/>
      <c r="L37" s="78"/>
      <c r="M37" s="67">
        <f t="shared" si="6"/>
        <v>0</v>
      </c>
      <c r="N37" s="16">
        <f t="shared" si="7"/>
        <v>0</v>
      </c>
      <c r="O37" s="17">
        <f t="shared" si="8"/>
        <v>0</v>
      </c>
      <c r="P37" s="7"/>
      <c r="Q37" s="6">
        <f t="shared" si="9"/>
        <v>0</v>
      </c>
      <c r="R37" s="6">
        <f t="shared" si="10"/>
        <v>0</v>
      </c>
      <c r="S37" s="16">
        <f t="shared" si="11"/>
        <v>0</v>
      </c>
      <c r="T37" s="17">
        <f t="shared" si="12"/>
        <v>0</v>
      </c>
    </row>
    <row r="38" spans="2:20" ht="15.75" x14ac:dyDescent="0.45">
      <c r="B38" s="53">
        <v>44072</v>
      </c>
      <c r="C38" s="7"/>
      <c r="D38" s="6"/>
      <c r="E38" s="4"/>
      <c r="F38" s="66">
        <f>'Usna Rice'!M38</f>
        <v>0</v>
      </c>
      <c r="G38" s="3"/>
      <c r="H38" s="16">
        <f t="shared" si="4"/>
        <v>0</v>
      </c>
      <c r="I38" s="17">
        <f t="shared" si="5"/>
        <v>0</v>
      </c>
      <c r="J38" s="7"/>
      <c r="K38" s="74"/>
      <c r="L38" s="78"/>
      <c r="M38" s="67">
        <f t="shared" si="6"/>
        <v>0</v>
      </c>
      <c r="N38" s="16">
        <f t="shared" si="7"/>
        <v>0</v>
      </c>
      <c r="O38" s="17">
        <f t="shared" si="8"/>
        <v>0</v>
      </c>
      <c r="P38" s="7"/>
      <c r="Q38" s="6">
        <f t="shared" si="9"/>
        <v>0</v>
      </c>
      <c r="R38" s="6">
        <f t="shared" si="10"/>
        <v>0</v>
      </c>
      <c r="S38" s="16">
        <f t="shared" si="11"/>
        <v>0</v>
      </c>
      <c r="T38" s="17">
        <f t="shared" si="12"/>
        <v>0</v>
      </c>
    </row>
    <row r="39" spans="2:20" ht="15.75" x14ac:dyDescent="0.45">
      <c r="B39" s="53">
        <v>44073</v>
      </c>
      <c r="C39" s="7"/>
      <c r="D39" s="6"/>
      <c r="E39" s="4"/>
      <c r="F39" s="66">
        <f>'Usna Rice'!M39</f>
        <v>0</v>
      </c>
      <c r="G39" s="3"/>
      <c r="H39" s="16">
        <f t="shared" si="4"/>
        <v>0</v>
      </c>
      <c r="I39" s="17">
        <f t="shared" si="5"/>
        <v>0</v>
      </c>
      <c r="J39" s="7"/>
      <c r="K39" s="6"/>
      <c r="L39" s="3"/>
      <c r="M39" s="67">
        <f t="shared" si="6"/>
        <v>0</v>
      </c>
      <c r="N39" s="16">
        <f t="shared" si="7"/>
        <v>0</v>
      </c>
      <c r="O39" s="17">
        <f t="shared" si="8"/>
        <v>0</v>
      </c>
      <c r="P39" s="7"/>
      <c r="Q39" s="6">
        <f t="shared" si="9"/>
        <v>0</v>
      </c>
      <c r="R39" s="6">
        <f t="shared" si="10"/>
        <v>0</v>
      </c>
      <c r="S39" s="16">
        <f t="shared" si="11"/>
        <v>0</v>
      </c>
      <c r="T39" s="17">
        <f t="shared" si="12"/>
        <v>0</v>
      </c>
    </row>
    <row r="40" spans="2:20" ht="16.149999999999999" thickBot="1" x14ac:dyDescent="0.5">
      <c r="B40" s="53">
        <v>44074</v>
      </c>
      <c r="C40" s="11"/>
      <c r="D40" s="8"/>
      <c r="E40" s="18"/>
      <c r="F40" s="66">
        <f>'Usna Rice'!M40</f>
        <v>15</v>
      </c>
      <c r="G40" s="9"/>
      <c r="H40" s="16">
        <f t="shared" si="4"/>
        <v>15</v>
      </c>
      <c r="I40" s="17">
        <f t="shared" si="5"/>
        <v>7.5</v>
      </c>
      <c r="J40" s="11"/>
      <c r="K40" s="8"/>
      <c r="L40" s="9"/>
      <c r="M40" s="67">
        <f t="shared" si="6"/>
        <v>15</v>
      </c>
      <c r="N40" s="16">
        <f t="shared" si="7"/>
        <v>15</v>
      </c>
      <c r="O40" s="17">
        <f t="shared" si="8"/>
        <v>7.5</v>
      </c>
      <c r="P40" s="7"/>
      <c r="Q40" s="6">
        <f t="shared" ref="Q40" si="13">D40-K40</f>
        <v>0</v>
      </c>
      <c r="R40" s="6">
        <f t="shared" ref="R40" si="14">E40-L40</f>
        <v>0</v>
      </c>
      <c r="S40" s="16">
        <f t="shared" ref="S40" si="15">H40-N40</f>
        <v>0</v>
      </c>
      <c r="T40" s="17">
        <f t="shared" ref="T40" si="16">I40-O40</f>
        <v>0</v>
      </c>
    </row>
    <row r="41" spans="2:20" s="15" customFormat="1" ht="47.25" customHeight="1" thickBot="1" x14ac:dyDescent="0.5">
      <c r="B41" s="28" t="s">
        <v>6</v>
      </c>
      <c r="C41" s="32"/>
      <c r="D41" s="21">
        <f>SUM(D9:D40)</f>
        <v>181</v>
      </c>
      <c r="E41" s="21">
        <f t="shared" ref="E41:I41" si="17">SUM(E9:E40)</f>
        <v>90</v>
      </c>
      <c r="F41" s="21">
        <f t="shared" si="17"/>
        <v>809</v>
      </c>
      <c r="G41" s="21">
        <f t="shared" si="17"/>
        <v>0</v>
      </c>
      <c r="H41" s="21">
        <f t="shared" si="17"/>
        <v>1080</v>
      </c>
      <c r="I41" s="21">
        <f t="shared" si="17"/>
        <v>540</v>
      </c>
      <c r="J41" s="21"/>
      <c r="K41" s="21">
        <f>SUM(K9:K40)</f>
        <v>0</v>
      </c>
      <c r="L41" s="21">
        <f>SUM(L9:L40)</f>
        <v>0</v>
      </c>
      <c r="M41" s="21"/>
      <c r="N41" s="21">
        <f>SUM(N9:N40)</f>
        <v>809</v>
      </c>
      <c r="O41" s="21">
        <f>SUM(O9:O40)</f>
        <v>404.5</v>
      </c>
      <c r="P41" s="21"/>
      <c r="Q41" s="21">
        <f>SUM(Q9:Q40)</f>
        <v>181</v>
      </c>
      <c r="R41" s="21">
        <f>SUM(R9:R40)</f>
        <v>90</v>
      </c>
      <c r="S41" s="21">
        <f>SUM(S9:S40)</f>
        <v>271</v>
      </c>
      <c r="T41" s="21">
        <f>SUM(T9:T40)</f>
        <v>135.5</v>
      </c>
    </row>
  </sheetData>
  <mergeCells count="9">
    <mergeCell ref="H5:I5"/>
    <mergeCell ref="N5:O5"/>
    <mergeCell ref="S5:T5"/>
    <mergeCell ref="D1:I3"/>
    <mergeCell ref="K1:O3"/>
    <mergeCell ref="Q1:T3"/>
    <mergeCell ref="D4:E4"/>
    <mergeCell ref="K4:L4"/>
    <mergeCell ref="Q4:R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5CC7-55AE-44E4-AEEE-3191F204D2E3}">
  <sheetPr>
    <tabColor theme="7"/>
  </sheetPr>
  <dimension ref="B1:T41"/>
  <sheetViews>
    <sheetView zoomScale="71" zoomScaleNormal="71" workbookViewId="0">
      <pane ySplit="7" topLeftCell="A23" activePane="bottomLeft" state="frozen"/>
      <selection pane="bottomLeft" activeCell="L25" sqref="L25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4.265625" style="1" customWidth="1"/>
    <col min="5" max="6" width="9.86328125" style="2" customWidth="1"/>
    <col min="7" max="7" width="5" style="1" customWidth="1"/>
    <col min="8" max="8" width="9.1328125" style="1"/>
    <col min="9" max="9" width="20.19921875" style="1" customWidth="1"/>
    <col min="10" max="11" width="9.1328125" style="1"/>
    <col min="12" max="13" width="9.1328125" style="1" customWidth="1"/>
    <col min="14" max="15" width="9.1328125" style="1"/>
    <col min="16" max="16" width="11.73046875" style="1" customWidth="1"/>
    <col min="17" max="16384" width="9.1328125" style="1"/>
  </cols>
  <sheetData>
    <row r="1" spans="2:20" ht="15" customHeight="1" x14ac:dyDescent="0.45">
      <c r="B1" s="5"/>
      <c r="C1" s="29"/>
      <c r="D1" s="120" t="s">
        <v>17</v>
      </c>
      <c r="E1" s="121"/>
      <c r="F1" s="121"/>
      <c r="G1" s="121"/>
      <c r="H1" s="121"/>
      <c r="I1" s="122"/>
      <c r="J1" s="7"/>
      <c r="K1" s="106" t="s">
        <v>5</v>
      </c>
      <c r="L1" s="107"/>
      <c r="M1" s="107"/>
      <c r="N1" s="107"/>
      <c r="O1" s="108"/>
      <c r="P1" s="7"/>
      <c r="Q1" s="112" t="s">
        <v>21</v>
      </c>
      <c r="R1" s="113"/>
      <c r="S1" s="113"/>
      <c r="T1" s="114"/>
    </row>
    <row r="2" spans="2:20" ht="15" customHeight="1" x14ac:dyDescent="0.45">
      <c r="B2" s="6"/>
      <c r="C2" s="30"/>
      <c r="D2" s="123"/>
      <c r="E2" s="124"/>
      <c r="F2" s="124"/>
      <c r="G2" s="124"/>
      <c r="H2" s="124"/>
      <c r="I2" s="125"/>
      <c r="J2" s="7"/>
      <c r="K2" s="109"/>
      <c r="L2" s="110"/>
      <c r="M2" s="110"/>
      <c r="N2" s="110"/>
      <c r="O2" s="111"/>
      <c r="P2" s="7"/>
      <c r="Q2" s="115"/>
      <c r="R2" s="116"/>
      <c r="S2" s="116"/>
      <c r="T2" s="117"/>
    </row>
    <row r="3" spans="2:20" ht="15" customHeight="1" x14ac:dyDescent="0.45">
      <c r="B3" s="6"/>
      <c r="C3" s="30"/>
      <c r="D3" s="126"/>
      <c r="E3" s="127"/>
      <c r="F3" s="127"/>
      <c r="G3" s="127"/>
      <c r="H3" s="127"/>
      <c r="I3" s="128"/>
      <c r="J3" s="7"/>
      <c r="K3" s="109"/>
      <c r="L3" s="110"/>
      <c r="M3" s="110"/>
      <c r="N3" s="110"/>
      <c r="O3" s="111"/>
      <c r="P3" s="7"/>
      <c r="Q3" s="115"/>
      <c r="R3" s="116"/>
      <c r="S3" s="116"/>
      <c r="T3" s="117"/>
    </row>
    <row r="4" spans="2:20" ht="14.65" thickBot="1" x14ac:dyDescent="0.5">
      <c r="B4" s="8"/>
      <c r="C4" s="31"/>
      <c r="D4" s="118" t="s">
        <v>1</v>
      </c>
      <c r="E4" s="119"/>
      <c r="F4" s="76"/>
      <c r="G4" s="9"/>
      <c r="H4" s="9"/>
      <c r="I4" s="10"/>
      <c r="J4" s="11"/>
      <c r="K4" s="118" t="s">
        <v>1</v>
      </c>
      <c r="L4" s="119"/>
      <c r="M4" s="76"/>
      <c r="N4" s="9"/>
      <c r="O4" s="10"/>
      <c r="P4" s="11"/>
      <c r="Q4" s="118" t="s">
        <v>1</v>
      </c>
      <c r="R4" s="119"/>
      <c r="S4" s="9"/>
      <c r="T4" s="10"/>
    </row>
    <row r="5" spans="2:20" s="15" customFormat="1" ht="65.25" customHeight="1" x14ac:dyDescent="0.45">
      <c r="B5" s="35" t="s">
        <v>0</v>
      </c>
      <c r="C5" s="36"/>
      <c r="D5" s="37" t="s">
        <v>20</v>
      </c>
      <c r="E5" s="38" t="s">
        <v>18</v>
      </c>
      <c r="F5" s="38" t="s">
        <v>30</v>
      </c>
      <c r="G5" s="39"/>
      <c r="H5" s="104" t="s">
        <v>3</v>
      </c>
      <c r="I5" s="105"/>
      <c r="J5" s="36"/>
      <c r="K5" s="37" t="s">
        <v>20</v>
      </c>
      <c r="L5" s="38" t="s">
        <v>18</v>
      </c>
      <c r="M5" s="38" t="s">
        <v>30</v>
      </c>
      <c r="N5" s="104" t="s">
        <v>3</v>
      </c>
      <c r="O5" s="105"/>
      <c r="P5" s="36"/>
      <c r="Q5" s="37" t="s">
        <v>20</v>
      </c>
      <c r="R5" s="38" t="s">
        <v>18</v>
      </c>
      <c r="S5" s="104" t="s">
        <v>3</v>
      </c>
      <c r="T5" s="105"/>
    </row>
    <row r="6" spans="2:20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2">
        <v>50</v>
      </c>
      <c r="G6" s="43"/>
      <c r="H6" s="44">
        <v>50</v>
      </c>
      <c r="I6" s="45" t="s">
        <v>15</v>
      </c>
      <c r="J6" s="34"/>
      <c r="K6" s="41">
        <v>50</v>
      </c>
      <c r="L6" s="42">
        <v>50</v>
      </c>
      <c r="M6" s="42">
        <v>50</v>
      </c>
      <c r="N6" s="44"/>
      <c r="O6" s="45"/>
      <c r="P6" s="34"/>
      <c r="Q6" s="41">
        <v>50</v>
      </c>
      <c r="R6" s="42">
        <v>50</v>
      </c>
      <c r="S6" s="44"/>
      <c r="T6" s="45"/>
    </row>
    <row r="7" spans="2:20" s="15" customFormat="1" ht="14.65" thickBot="1" x14ac:dyDescent="0.5">
      <c r="B7" s="46"/>
      <c r="C7" s="47"/>
      <c r="D7" s="48" t="s">
        <v>2</v>
      </c>
      <c r="E7" s="49" t="s">
        <v>2</v>
      </c>
      <c r="F7" s="49" t="s">
        <v>2</v>
      </c>
      <c r="G7" s="49"/>
      <c r="H7" s="51" t="s">
        <v>2</v>
      </c>
      <c r="I7" s="52" t="s">
        <v>4</v>
      </c>
      <c r="J7" s="47"/>
      <c r="K7" s="48" t="s">
        <v>2</v>
      </c>
      <c r="L7" s="49" t="s">
        <v>2</v>
      </c>
      <c r="M7" s="49" t="s">
        <v>2</v>
      </c>
      <c r="N7" s="51" t="s">
        <v>2</v>
      </c>
      <c r="O7" s="52" t="s">
        <v>4</v>
      </c>
      <c r="P7" s="47"/>
      <c r="Q7" s="48" t="s">
        <v>2</v>
      </c>
      <c r="R7" s="49" t="s">
        <v>2</v>
      </c>
      <c r="S7" s="51" t="s">
        <v>2</v>
      </c>
      <c r="T7" s="52" t="s">
        <v>4</v>
      </c>
    </row>
    <row r="8" spans="2:20" s="58" customFormat="1" x14ac:dyDescent="0.45">
      <c r="B8" s="54"/>
      <c r="C8" s="34"/>
      <c r="D8" s="55"/>
      <c r="E8" s="56"/>
      <c r="F8" s="56"/>
      <c r="G8" s="56"/>
      <c r="H8" s="56"/>
      <c r="I8" s="57"/>
      <c r="J8" s="34"/>
      <c r="K8" s="55"/>
      <c r="L8" s="56"/>
      <c r="M8" s="56"/>
      <c r="N8" s="56"/>
      <c r="O8" s="57"/>
      <c r="P8" s="34"/>
      <c r="Q8" s="55"/>
      <c r="R8" s="56"/>
      <c r="S8" s="56"/>
      <c r="T8" s="57"/>
    </row>
    <row r="9" spans="2:20" x14ac:dyDescent="0.45">
      <c r="B9" s="59" t="s">
        <v>24</v>
      </c>
      <c r="C9" s="14"/>
      <c r="D9" s="65"/>
      <c r="E9" s="66">
        <v>80</v>
      </c>
      <c r="F9" s="66">
        <f>'Usna Rice'!M9-'Sortex Broken Rice'!F9</f>
        <v>0</v>
      </c>
      <c r="G9" s="13"/>
      <c r="H9" s="16">
        <f>SUM(D9:F9)</f>
        <v>80</v>
      </c>
      <c r="I9" s="17">
        <f>(D9*$D$6+E9*$E$6+F9*$F$6)/100</f>
        <v>40</v>
      </c>
      <c r="J9" s="14"/>
      <c r="K9" s="12"/>
      <c r="L9" s="13"/>
      <c r="M9" s="13">
        <f>F9</f>
        <v>0</v>
      </c>
      <c r="N9" s="16">
        <f>SUM(K9:M9)</f>
        <v>0</v>
      </c>
      <c r="O9" s="17">
        <f>(K9*$K$6+L9*$L$6+M9*$M$6)/100</f>
        <v>0</v>
      </c>
      <c r="P9" s="14"/>
      <c r="Q9" s="6">
        <f t="shared" ref="Q9:Q40" si="0">D9-K9</f>
        <v>0</v>
      </c>
      <c r="R9" s="6">
        <f t="shared" ref="R9:R40" si="1">E9-L9</f>
        <v>80</v>
      </c>
      <c r="S9" s="16">
        <f>H9-N9</f>
        <v>80</v>
      </c>
      <c r="T9" s="17">
        <f>I9-O9</f>
        <v>40</v>
      </c>
    </row>
    <row r="10" spans="2:20" ht="15.75" x14ac:dyDescent="0.45">
      <c r="B10" s="53">
        <v>44044</v>
      </c>
      <c r="C10" s="7"/>
      <c r="D10" s="74"/>
      <c r="E10" s="73"/>
      <c r="F10" s="93">
        <f>'Usna Rice'!M10-'Sortex Broken Rice'!F10</f>
        <v>40</v>
      </c>
      <c r="G10" s="3"/>
      <c r="H10" s="16">
        <f t="shared" ref="H10:H40" si="2">SUM(D10:F10)</f>
        <v>40</v>
      </c>
      <c r="I10" s="17">
        <f t="shared" ref="I10:I40" si="3">(D10*$D$6+E10*$E$6+F10*$F$6)/100</f>
        <v>20</v>
      </c>
      <c r="J10" s="7"/>
      <c r="K10" s="74"/>
      <c r="L10" s="78"/>
      <c r="M10" s="94">
        <f t="shared" ref="M10:M40" si="4">F10</f>
        <v>40</v>
      </c>
      <c r="N10" s="16">
        <f t="shared" ref="N10:N40" si="5">SUM(K10:M10)</f>
        <v>40</v>
      </c>
      <c r="O10" s="17">
        <f t="shared" ref="O10:O40" si="6">(K10*$K$6+L10*$L$6+M10*$M$6)/100</f>
        <v>20</v>
      </c>
      <c r="P10" s="7"/>
      <c r="Q10" s="6">
        <f t="shared" si="0"/>
        <v>0</v>
      </c>
      <c r="R10" s="6">
        <f t="shared" si="1"/>
        <v>0</v>
      </c>
      <c r="S10" s="16">
        <f t="shared" ref="S10:S40" si="7">H10-N10</f>
        <v>0</v>
      </c>
      <c r="T10" s="17">
        <f t="shared" ref="T10:T40" si="8">I10-O10</f>
        <v>0</v>
      </c>
    </row>
    <row r="11" spans="2:20" ht="15.75" x14ac:dyDescent="0.45">
      <c r="B11" s="53">
        <v>44045</v>
      </c>
      <c r="C11" s="7"/>
      <c r="D11" s="74"/>
      <c r="E11" s="73"/>
      <c r="F11" s="66">
        <f>'Usna Rice'!M11-'Sortex Broken Rice'!F11</f>
        <v>0</v>
      </c>
      <c r="G11" s="3"/>
      <c r="H11" s="16">
        <f t="shared" si="2"/>
        <v>0</v>
      </c>
      <c r="I11" s="17">
        <f t="shared" si="3"/>
        <v>0</v>
      </c>
      <c r="J11" s="7"/>
      <c r="K11" s="74"/>
      <c r="L11" s="78"/>
      <c r="M11" s="13">
        <f t="shared" si="4"/>
        <v>0</v>
      </c>
      <c r="N11" s="16">
        <f t="shared" si="5"/>
        <v>0</v>
      </c>
      <c r="O11" s="17">
        <f t="shared" si="6"/>
        <v>0</v>
      </c>
      <c r="P11" s="7"/>
      <c r="Q11" s="6">
        <f t="shared" si="0"/>
        <v>0</v>
      </c>
      <c r="R11" s="6">
        <f t="shared" si="1"/>
        <v>0</v>
      </c>
      <c r="S11" s="16">
        <f t="shared" si="7"/>
        <v>0</v>
      </c>
      <c r="T11" s="17">
        <f t="shared" si="8"/>
        <v>0</v>
      </c>
    </row>
    <row r="12" spans="2:20" ht="15.75" x14ac:dyDescent="0.45">
      <c r="B12" s="53">
        <v>44046</v>
      </c>
      <c r="C12" s="7"/>
      <c r="D12" s="74"/>
      <c r="E12" s="73"/>
      <c r="F12" s="66">
        <f>'Usna Rice'!M12-'Sortex Broken Rice'!F12</f>
        <v>0</v>
      </c>
      <c r="G12" s="3"/>
      <c r="H12" s="16">
        <f t="shared" si="2"/>
        <v>0</v>
      </c>
      <c r="I12" s="17">
        <f t="shared" si="3"/>
        <v>0</v>
      </c>
      <c r="J12" s="7"/>
      <c r="K12" s="74"/>
      <c r="L12" s="78"/>
      <c r="M12" s="13">
        <f t="shared" si="4"/>
        <v>0</v>
      </c>
      <c r="N12" s="16">
        <f t="shared" si="5"/>
        <v>0</v>
      </c>
      <c r="O12" s="17">
        <f t="shared" si="6"/>
        <v>0</v>
      </c>
      <c r="P12" s="7"/>
      <c r="Q12" s="6">
        <f t="shared" si="0"/>
        <v>0</v>
      </c>
      <c r="R12" s="6">
        <f t="shared" si="1"/>
        <v>0</v>
      </c>
      <c r="S12" s="16">
        <f t="shared" si="7"/>
        <v>0</v>
      </c>
      <c r="T12" s="17">
        <f t="shared" si="8"/>
        <v>0</v>
      </c>
    </row>
    <row r="13" spans="2:20" ht="15.75" x14ac:dyDescent="0.45">
      <c r="B13" s="53">
        <v>44047</v>
      </c>
      <c r="C13" s="7"/>
      <c r="D13" s="74"/>
      <c r="E13" s="73"/>
      <c r="F13" s="66">
        <f>'Usna Rice'!M13-'Sortex Broken Rice'!F13</f>
        <v>0</v>
      </c>
      <c r="G13" s="3"/>
      <c r="H13" s="16">
        <f t="shared" si="2"/>
        <v>0</v>
      </c>
      <c r="I13" s="17">
        <f t="shared" si="3"/>
        <v>0</v>
      </c>
      <c r="J13" s="7"/>
      <c r="K13" s="74"/>
      <c r="L13" s="78"/>
      <c r="M13" s="13">
        <f t="shared" si="4"/>
        <v>0</v>
      </c>
      <c r="N13" s="16">
        <f t="shared" si="5"/>
        <v>0</v>
      </c>
      <c r="O13" s="17">
        <f t="shared" si="6"/>
        <v>0</v>
      </c>
      <c r="P13" s="7"/>
      <c r="Q13" s="6">
        <f t="shared" si="0"/>
        <v>0</v>
      </c>
      <c r="R13" s="6">
        <f t="shared" si="1"/>
        <v>0</v>
      </c>
      <c r="S13" s="16">
        <f t="shared" si="7"/>
        <v>0</v>
      </c>
      <c r="T13" s="17">
        <f t="shared" si="8"/>
        <v>0</v>
      </c>
    </row>
    <row r="14" spans="2:20" ht="15.75" x14ac:dyDescent="0.45">
      <c r="B14" s="53">
        <v>44048</v>
      </c>
      <c r="C14" s="7"/>
      <c r="D14" s="74"/>
      <c r="E14" s="73"/>
      <c r="F14" s="66">
        <f>'Usna Rice'!M14-'Sortex Broken Rice'!F14</f>
        <v>0</v>
      </c>
      <c r="G14" s="3"/>
      <c r="H14" s="16">
        <f t="shared" si="2"/>
        <v>0</v>
      </c>
      <c r="I14" s="17">
        <f t="shared" si="3"/>
        <v>0</v>
      </c>
      <c r="J14" s="7"/>
      <c r="K14" s="74"/>
      <c r="L14" s="78"/>
      <c r="M14" s="13">
        <f t="shared" si="4"/>
        <v>0</v>
      </c>
      <c r="N14" s="16">
        <f t="shared" si="5"/>
        <v>0</v>
      </c>
      <c r="O14" s="17">
        <f t="shared" si="6"/>
        <v>0</v>
      </c>
      <c r="P14" s="7"/>
      <c r="Q14" s="6">
        <f t="shared" si="0"/>
        <v>0</v>
      </c>
      <c r="R14" s="6">
        <f t="shared" si="1"/>
        <v>0</v>
      </c>
      <c r="S14" s="16">
        <f t="shared" si="7"/>
        <v>0</v>
      </c>
      <c r="T14" s="17">
        <f t="shared" si="8"/>
        <v>0</v>
      </c>
    </row>
    <row r="15" spans="2:20" ht="15.75" x14ac:dyDescent="0.45">
      <c r="B15" s="53">
        <v>44049</v>
      </c>
      <c r="C15" s="7"/>
      <c r="D15" s="74"/>
      <c r="E15" s="73"/>
      <c r="F15" s="66">
        <f>'Usna Rice'!M15-'Sortex Broken Rice'!F15</f>
        <v>0</v>
      </c>
      <c r="G15" s="3"/>
      <c r="H15" s="16">
        <f t="shared" si="2"/>
        <v>0</v>
      </c>
      <c r="I15" s="17">
        <f t="shared" si="3"/>
        <v>0</v>
      </c>
      <c r="J15" s="7"/>
      <c r="K15" s="74"/>
      <c r="L15" s="78"/>
      <c r="M15" s="13">
        <f t="shared" si="4"/>
        <v>0</v>
      </c>
      <c r="N15" s="16">
        <f t="shared" si="5"/>
        <v>0</v>
      </c>
      <c r="O15" s="17">
        <f t="shared" si="6"/>
        <v>0</v>
      </c>
      <c r="P15" s="7"/>
      <c r="Q15" s="6">
        <f t="shared" si="0"/>
        <v>0</v>
      </c>
      <c r="R15" s="6">
        <f t="shared" si="1"/>
        <v>0</v>
      </c>
      <c r="S15" s="16">
        <f t="shared" si="7"/>
        <v>0</v>
      </c>
      <c r="T15" s="17">
        <f t="shared" si="8"/>
        <v>0</v>
      </c>
    </row>
    <row r="16" spans="2:20" ht="15.75" x14ac:dyDescent="0.45">
      <c r="B16" s="53">
        <v>44050</v>
      </c>
      <c r="C16" s="7"/>
      <c r="D16" s="74"/>
      <c r="E16" s="73"/>
      <c r="F16" s="66">
        <f>'Usna Rice'!M16-'Sortex Broken Rice'!F16</f>
        <v>0</v>
      </c>
      <c r="G16" s="3"/>
      <c r="H16" s="16">
        <f t="shared" si="2"/>
        <v>0</v>
      </c>
      <c r="I16" s="17">
        <f t="shared" si="3"/>
        <v>0</v>
      </c>
      <c r="J16" s="7"/>
      <c r="K16" s="74"/>
      <c r="L16" s="78"/>
      <c r="M16" s="13">
        <f t="shared" si="4"/>
        <v>0</v>
      </c>
      <c r="N16" s="16">
        <f t="shared" si="5"/>
        <v>0</v>
      </c>
      <c r="O16" s="17">
        <f t="shared" si="6"/>
        <v>0</v>
      </c>
      <c r="P16" s="7"/>
      <c r="Q16" s="6">
        <f t="shared" si="0"/>
        <v>0</v>
      </c>
      <c r="R16" s="6">
        <f t="shared" si="1"/>
        <v>0</v>
      </c>
      <c r="S16" s="16">
        <f t="shared" si="7"/>
        <v>0</v>
      </c>
      <c r="T16" s="17">
        <f t="shared" si="8"/>
        <v>0</v>
      </c>
    </row>
    <row r="17" spans="2:20" ht="15.75" x14ac:dyDescent="0.45">
      <c r="B17" s="53">
        <v>44051</v>
      </c>
      <c r="C17" s="7"/>
      <c r="D17" s="74"/>
      <c r="E17" s="73"/>
      <c r="F17" s="66">
        <f>'Usna Rice'!M17-'Sortex Broken Rice'!F17</f>
        <v>0</v>
      </c>
      <c r="G17" s="3"/>
      <c r="H17" s="16">
        <f t="shared" si="2"/>
        <v>0</v>
      </c>
      <c r="I17" s="17">
        <f t="shared" si="3"/>
        <v>0</v>
      </c>
      <c r="J17" s="7"/>
      <c r="K17" s="6"/>
      <c r="L17" s="3"/>
      <c r="M17" s="13">
        <f t="shared" si="4"/>
        <v>0</v>
      </c>
      <c r="N17" s="16">
        <f t="shared" si="5"/>
        <v>0</v>
      </c>
      <c r="O17" s="17">
        <f t="shared" si="6"/>
        <v>0</v>
      </c>
      <c r="P17" s="7"/>
      <c r="Q17" s="6">
        <f t="shared" si="0"/>
        <v>0</v>
      </c>
      <c r="R17" s="6">
        <f t="shared" si="1"/>
        <v>0</v>
      </c>
      <c r="S17" s="16">
        <f t="shared" si="7"/>
        <v>0</v>
      </c>
      <c r="T17" s="17">
        <f t="shared" si="8"/>
        <v>0</v>
      </c>
    </row>
    <row r="18" spans="2:20" ht="15.75" x14ac:dyDescent="0.45">
      <c r="B18" s="53">
        <v>44052</v>
      </c>
      <c r="C18" s="7"/>
      <c r="D18" s="74"/>
      <c r="E18" s="73"/>
      <c r="F18" s="66">
        <f>'Usna Rice'!M18-'Sortex Broken Rice'!F18</f>
        <v>0</v>
      </c>
      <c r="G18" s="3"/>
      <c r="H18" s="16">
        <f t="shared" si="2"/>
        <v>0</v>
      </c>
      <c r="I18" s="17">
        <f t="shared" si="3"/>
        <v>0</v>
      </c>
      <c r="J18" s="7"/>
      <c r="K18" s="6"/>
      <c r="L18" s="3"/>
      <c r="M18" s="13">
        <f t="shared" si="4"/>
        <v>0</v>
      </c>
      <c r="N18" s="16">
        <f t="shared" si="5"/>
        <v>0</v>
      </c>
      <c r="O18" s="17">
        <f t="shared" si="6"/>
        <v>0</v>
      </c>
      <c r="P18" s="7"/>
      <c r="Q18" s="6">
        <f t="shared" si="0"/>
        <v>0</v>
      </c>
      <c r="R18" s="6">
        <f t="shared" si="1"/>
        <v>0</v>
      </c>
      <c r="S18" s="16">
        <f t="shared" si="7"/>
        <v>0</v>
      </c>
      <c r="T18" s="17">
        <f t="shared" si="8"/>
        <v>0</v>
      </c>
    </row>
    <row r="19" spans="2:20" ht="15.75" x14ac:dyDescent="0.45">
      <c r="B19" s="53">
        <v>44053</v>
      </c>
      <c r="C19" s="7"/>
      <c r="D19" s="74"/>
      <c r="E19" s="73"/>
      <c r="F19" s="66">
        <f>'Usna Rice'!M19-'Sortex Broken Rice'!F19</f>
        <v>0</v>
      </c>
      <c r="G19" s="3"/>
      <c r="H19" s="16">
        <f t="shared" si="2"/>
        <v>0</v>
      </c>
      <c r="I19" s="17">
        <f t="shared" si="3"/>
        <v>0</v>
      </c>
      <c r="J19" s="7"/>
      <c r="K19" s="6"/>
      <c r="L19" s="3"/>
      <c r="M19" s="13">
        <f t="shared" si="4"/>
        <v>0</v>
      </c>
      <c r="N19" s="16">
        <f t="shared" si="5"/>
        <v>0</v>
      </c>
      <c r="O19" s="17">
        <f t="shared" si="6"/>
        <v>0</v>
      </c>
      <c r="P19" s="7"/>
      <c r="Q19" s="6">
        <f t="shared" si="0"/>
        <v>0</v>
      </c>
      <c r="R19" s="6">
        <f t="shared" si="1"/>
        <v>0</v>
      </c>
      <c r="S19" s="16">
        <f t="shared" si="7"/>
        <v>0</v>
      </c>
      <c r="T19" s="17">
        <f t="shared" si="8"/>
        <v>0</v>
      </c>
    </row>
    <row r="20" spans="2:20" ht="15.75" x14ac:dyDescent="0.45">
      <c r="B20" s="53">
        <v>44054</v>
      </c>
      <c r="C20" s="7"/>
      <c r="D20" s="74"/>
      <c r="E20" s="73"/>
      <c r="F20" s="66">
        <f>'Usna Rice'!M20-'Sortex Broken Rice'!F20</f>
        <v>0</v>
      </c>
      <c r="G20" s="3"/>
      <c r="H20" s="16">
        <f t="shared" si="2"/>
        <v>0</v>
      </c>
      <c r="I20" s="17">
        <f t="shared" si="3"/>
        <v>0</v>
      </c>
      <c r="J20" s="7"/>
      <c r="K20" s="6"/>
      <c r="L20" s="3"/>
      <c r="M20" s="13">
        <f t="shared" si="4"/>
        <v>0</v>
      </c>
      <c r="N20" s="16">
        <f t="shared" si="5"/>
        <v>0</v>
      </c>
      <c r="O20" s="17">
        <f t="shared" si="6"/>
        <v>0</v>
      </c>
      <c r="P20" s="7"/>
      <c r="Q20" s="6">
        <f t="shared" si="0"/>
        <v>0</v>
      </c>
      <c r="R20" s="6">
        <f t="shared" si="1"/>
        <v>0</v>
      </c>
      <c r="S20" s="16">
        <f t="shared" si="7"/>
        <v>0</v>
      </c>
      <c r="T20" s="17">
        <f t="shared" si="8"/>
        <v>0</v>
      </c>
    </row>
    <row r="21" spans="2:20" ht="15.75" x14ac:dyDescent="0.45">
      <c r="B21" s="53">
        <v>44055</v>
      </c>
      <c r="C21" s="7"/>
      <c r="D21" s="74"/>
      <c r="E21" s="73"/>
      <c r="F21" s="66">
        <f>'Usna Rice'!M21-'Sortex Broken Rice'!F21</f>
        <v>0</v>
      </c>
      <c r="G21" s="3"/>
      <c r="H21" s="16">
        <f t="shared" si="2"/>
        <v>0</v>
      </c>
      <c r="I21" s="17">
        <f t="shared" si="3"/>
        <v>0</v>
      </c>
      <c r="J21" s="7"/>
      <c r="K21" s="6"/>
      <c r="L21" s="3"/>
      <c r="M21" s="13">
        <f t="shared" si="4"/>
        <v>0</v>
      </c>
      <c r="N21" s="16">
        <f t="shared" si="5"/>
        <v>0</v>
      </c>
      <c r="O21" s="17">
        <f t="shared" si="6"/>
        <v>0</v>
      </c>
      <c r="P21" s="7"/>
      <c r="Q21" s="6">
        <f t="shared" si="0"/>
        <v>0</v>
      </c>
      <c r="R21" s="6">
        <f t="shared" si="1"/>
        <v>0</v>
      </c>
      <c r="S21" s="16">
        <f t="shared" si="7"/>
        <v>0</v>
      </c>
      <c r="T21" s="17">
        <f t="shared" si="8"/>
        <v>0</v>
      </c>
    </row>
    <row r="22" spans="2:20" ht="15.75" x14ac:dyDescent="0.45">
      <c r="B22" s="53">
        <v>44056</v>
      </c>
      <c r="C22" s="7"/>
      <c r="D22" s="74"/>
      <c r="E22" s="73"/>
      <c r="F22" s="66">
        <f>'Usna Rice'!M22-'Sortex Broken Rice'!F22</f>
        <v>0</v>
      </c>
      <c r="G22" s="3"/>
      <c r="H22" s="16">
        <f t="shared" si="2"/>
        <v>0</v>
      </c>
      <c r="I22" s="17">
        <f t="shared" si="3"/>
        <v>0</v>
      </c>
      <c r="J22" s="7"/>
      <c r="K22" s="6"/>
      <c r="L22" s="3"/>
      <c r="M22" s="13">
        <f t="shared" si="4"/>
        <v>0</v>
      </c>
      <c r="N22" s="16">
        <f t="shared" si="5"/>
        <v>0</v>
      </c>
      <c r="O22" s="17">
        <f t="shared" si="6"/>
        <v>0</v>
      </c>
      <c r="P22" s="7"/>
      <c r="Q22" s="6">
        <f t="shared" si="0"/>
        <v>0</v>
      </c>
      <c r="R22" s="6">
        <f t="shared" si="1"/>
        <v>0</v>
      </c>
      <c r="S22" s="16">
        <f t="shared" si="7"/>
        <v>0</v>
      </c>
      <c r="T22" s="17">
        <f t="shared" si="8"/>
        <v>0</v>
      </c>
    </row>
    <row r="23" spans="2:20" ht="15.75" x14ac:dyDescent="0.45">
      <c r="B23" s="53">
        <v>44057</v>
      </c>
      <c r="C23" s="7"/>
      <c r="D23" s="74"/>
      <c r="E23" s="73"/>
      <c r="F23" s="66">
        <f>'Usna Rice'!M23-'Sortex Broken Rice'!F23</f>
        <v>0</v>
      </c>
      <c r="G23" s="3"/>
      <c r="H23" s="16">
        <f t="shared" si="2"/>
        <v>0</v>
      </c>
      <c r="I23" s="17">
        <f t="shared" si="3"/>
        <v>0</v>
      </c>
      <c r="J23" s="7"/>
      <c r="K23" s="6"/>
      <c r="L23" s="3"/>
      <c r="M23" s="13">
        <f t="shared" si="4"/>
        <v>0</v>
      </c>
      <c r="N23" s="16">
        <f t="shared" si="5"/>
        <v>0</v>
      </c>
      <c r="O23" s="17">
        <f t="shared" si="6"/>
        <v>0</v>
      </c>
      <c r="P23" s="7"/>
      <c r="Q23" s="6">
        <f t="shared" si="0"/>
        <v>0</v>
      </c>
      <c r="R23" s="6">
        <f t="shared" si="1"/>
        <v>0</v>
      </c>
      <c r="S23" s="16">
        <f t="shared" si="7"/>
        <v>0</v>
      </c>
      <c r="T23" s="17">
        <f t="shared" si="8"/>
        <v>0</v>
      </c>
    </row>
    <row r="24" spans="2:20" ht="15.75" x14ac:dyDescent="0.45">
      <c r="B24" s="53">
        <v>44058</v>
      </c>
      <c r="C24" s="7"/>
      <c r="D24" s="74"/>
      <c r="E24" s="73"/>
      <c r="F24" s="66">
        <f>'Usna Rice'!M24-'Sortex Broken Rice'!F24</f>
        <v>0</v>
      </c>
      <c r="G24" s="3"/>
      <c r="H24" s="16">
        <f t="shared" si="2"/>
        <v>0</v>
      </c>
      <c r="I24" s="17">
        <f t="shared" si="3"/>
        <v>0</v>
      </c>
      <c r="J24" s="7"/>
      <c r="K24" s="6"/>
      <c r="L24" s="3"/>
      <c r="M24" s="13">
        <f t="shared" si="4"/>
        <v>0</v>
      </c>
      <c r="N24" s="16">
        <f t="shared" si="5"/>
        <v>0</v>
      </c>
      <c r="O24" s="17">
        <f t="shared" si="6"/>
        <v>0</v>
      </c>
      <c r="P24" s="7"/>
      <c r="Q24" s="6">
        <f t="shared" si="0"/>
        <v>0</v>
      </c>
      <c r="R24" s="6">
        <f t="shared" si="1"/>
        <v>0</v>
      </c>
      <c r="S24" s="16">
        <f t="shared" si="7"/>
        <v>0</v>
      </c>
      <c r="T24" s="17">
        <f t="shared" si="8"/>
        <v>0</v>
      </c>
    </row>
    <row r="25" spans="2:20" ht="15.75" x14ac:dyDescent="0.45">
      <c r="B25" s="53">
        <v>44059</v>
      </c>
      <c r="C25" s="7"/>
      <c r="D25" s="74"/>
      <c r="E25" s="73"/>
      <c r="F25" s="66">
        <f>'Usna Rice'!M25-'Sortex Broken Rice'!F25</f>
        <v>0</v>
      </c>
      <c r="G25" s="3"/>
      <c r="H25" s="16">
        <f t="shared" si="2"/>
        <v>0</v>
      </c>
      <c r="I25" s="17">
        <f t="shared" si="3"/>
        <v>0</v>
      </c>
      <c r="J25" s="7"/>
      <c r="K25" s="6"/>
      <c r="L25" s="3"/>
      <c r="M25" s="13">
        <f t="shared" si="4"/>
        <v>0</v>
      </c>
      <c r="N25" s="16">
        <f t="shared" si="5"/>
        <v>0</v>
      </c>
      <c r="O25" s="17">
        <f t="shared" si="6"/>
        <v>0</v>
      </c>
      <c r="P25" s="7"/>
      <c r="Q25" s="6">
        <f t="shared" si="0"/>
        <v>0</v>
      </c>
      <c r="R25" s="6">
        <f t="shared" si="1"/>
        <v>0</v>
      </c>
      <c r="S25" s="16">
        <f t="shared" si="7"/>
        <v>0</v>
      </c>
      <c r="T25" s="17">
        <f t="shared" si="8"/>
        <v>0</v>
      </c>
    </row>
    <row r="26" spans="2:20" ht="15.75" x14ac:dyDescent="0.45">
      <c r="B26" s="53">
        <v>44060</v>
      </c>
      <c r="C26" s="7"/>
      <c r="D26" s="74"/>
      <c r="E26" s="73">
        <v>31</v>
      </c>
      <c r="F26" s="66">
        <f>'Usna Rice'!M26-'Sortex Broken Rice'!F26</f>
        <v>0</v>
      </c>
      <c r="G26" s="3"/>
      <c r="H26" s="16">
        <f t="shared" si="2"/>
        <v>31</v>
      </c>
      <c r="I26" s="17">
        <f t="shared" si="3"/>
        <v>15.5</v>
      </c>
      <c r="J26" s="7"/>
      <c r="K26" s="6"/>
      <c r="L26" s="3">
        <v>31</v>
      </c>
      <c r="M26" s="13">
        <f t="shared" si="4"/>
        <v>0</v>
      </c>
      <c r="N26" s="16">
        <f t="shared" si="5"/>
        <v>31</v>
      </c>
      <c r="O26" s="17">
        <f t="shared" si="6"/>
        <v>15.5</v>
      </c>
      <c r="P26" s="7"/>
      <c r="Q26" s="6">
        <f t="shared" si="0"/>
        <v>0</v>
      </c>
      <c r="R26" s="6">
        <f t="shared" si="1"/>
        <v>0</v>
      </c>
      <c r="S26" s="16">
        <f t="shared" si="7"/>
        <v>0</v>
      </c>
      <c r="T26" s="17">
        <f t="shared" si="8"/>
        <v>0</v>
      </c>
    </row>
    <row r="27" spans="2:20" ht="15.75" x14ac:dyDescent="0.45">
      <c r="B27" s="53">
        <v>44061</v>
      </c>
      <c r="C27" s="7"/>
      <c r="D27" s="74"/>
      <c r="E27" s="73"/>
      <c r="F27" s="66">
        <f>'Usna Rice'!M27-'Sortex Broken Rice'!F27</f>
        <v>0</v>
      </c>
      <c r="G27" s="3"/>
      <c r="H27" s="16">
        <f t="shared" si="2"/>
        <v>0</v>
      </c>
      <c r="I27" s="17">
        <f t="shared" si="3"/>
        <v>0</v>
      </c>
      <c r="J27" s="7"/>
      <c r="K27" s="6"/>
      <c r="L27" s="3"/>
      <c r="M27" s="13">
        <f t="shared" si="4"/>
        <v>0</v>
      </c>
      <c r="N27" s="16">
        <f t="shared" si="5"/>
        <v>0</v>
      </c>
      <c r="O27" s="17">
        <f t="shared" si="6"/>
        <v>0</v>
      </c>
      <c r="P27" s="7"/>
      <c r="Q27" s="6">
        <f t="shared" si="0"/>
        <v>0</v>
      </c>
      <c r="R27" s="6">
        <f t="shared" si="1"/>
        <v>0</v>
      </c>
      <c r="S27" s="16">
        <f t="shared" si="7"/>
        <v>0</v>
      </c>
      <c r="T27" s="17">
        <f t="shared" si="8"/>
        <v>0</v>
      </c>
    </row>
    <row r="28" spans="2:20" ht="15.75" x14ac:dyDescent="0.45">
      <c r="B28" s="53">
        <v>44062</v>
      </c>
      <c r="C28" s="7"/>
      <c r="D28" s="74"/>
      <c r="E28" s="73"/>
      <c r="F28" s="66">
        <f>'Usna Rice'!M28-'Sortex Broken Rice'!F28</f>
        <v>0</v>
      </c>
      <c r="G28" s="3"/>
      <c r="H28" s="16">
        <f t="shared" si="2"/>
        <v>0</v>
      </c>
      <c r="I28" s="17">
        <f t="shared" si="3"/>
        <v>0</v>
      </c>
      <c r="J28" s="7"/>
      <c r="K28" s="6"/>
      <c r="L28" s="3"/>
      <c r="M28" s="13">
        <f t="shared" si="4"/>
        <v>0</v>
      </c>
      <c r="N28" s="16">
        <f t="shared" si="5"/>
        <v>0</v>
      </c>
      <c r="O28" s="17">
        <f t="shared" si="6"/>
        <v>0</v>
      </c>
      <c r="P28" s="7"/>
      <c r="Q28" s="6">
        <f t="shared" si="0"/>
        <v>0</v>
      </c>
      <c r="R28" s="6">
        <f t="shared" si="1"/>
        <v>0</v>
      </c>
      <c r="S28" s="16">
        <f t="shared" si="7"/>
        <v>0</v>
      </c>
      <c r="T28" s="17">
        <f t="shared" si="8"/>
        <v>0</v>
      </c>
    </row>
    <row r="29" spans="2:20" ht="15.75" x14ac:dyDescent="0.45">
      <c r="B29" s="53">
        <v>44063</v>
      </c>
      <c r="C29" s="7"/>
      <c r="D29" s="74"/>
      <c r="E29" s="73"/>
      <c r="F29" s="66">
        <f>'Usna Rice'!M29-'Sortex Broken Rice'!F29</f>
        <v>0</v>
      </c>
      <c r="G29" s="3"/>
      <c r="H29" s="16">
        <f t="shared" si="2"/>
        <v>0</v>
      </c>
      <c r="I29" s="17">
        <f t="shared" si="3"/>
        <v>0</v>
      </c>
      <c r="J29" s="7"/>
      <c r="K29" s="6"/>
      <c r="L29" s="3"/>
      <c r="M29" s="13">
        <f t="shared" si="4"/>
        <v>0</v>
      </c>
      <c r="N29" s="16">
        <f t="shared" si="5"/>
        <v>0</v>
      </c>
      <c r="O29" s="17">
        <f t="shared" si="6"/>
        <v>0</v>
      </c>
      <c r="P29" s="7"/>
      <c r="Q29" s="6">
        <f t="shared" si="0"/>
        <v>0</v>
      </c>
      <c r="R29" s="6">
        <f t="shared" si="1"/>
        <v>0</v>
      </c>
      <c r="S29" s="16">
        <f t="shared" si="7"/>
        <v>0</v>
      </c>
      <c r="T29" s="17">
        <f t="shared" si="8"/>
        <v>0</v>
      </c>
    </row>
    <row r="30" spans="2:20" ht="15.75" x14ac:dyDescent="0.45">
      <c r="B30" s="53">
        <v>44064</v>
      </c>
      <c r="C30" s="7"/>
      <c r="D30" s="74"/>
      <c r="E30" s="73"/>
      <c r="F30" s="66">
        <f>'Usna Rice'!M30-'Sortex Broken Rice'!F30</f>
        <v>0</v>
      </c>
      <c r="G30" s="3"/>
      <c r="H30" s="16">
        <f t="shared" si="2"/>
        <v>0</v>
      </c>
      <c r="I30" s="17">
        <f t="shared" si="3"/>
        <v>0</v>
      </c>
      <c r="J30" s="7"/>
      <c r="K30" s="6"/>
      <c r="L30" s="3"/>
      <c r="M30" s="13">
        <f t="shared" si="4"/>
        <v>0</v>
      </c>
      <c r="N30" s="16">
        <f t="shared" si="5"/>
        <v>0</v>
      </c>
      <c r="O30" s="17">
        <f t="shared" si="6"/>
        <v>0</v>
      </c>
      <c r="P30" s="7"/>
      <c r="Q30" s="6">
        <f t="shared" si="0"/>
        <v>0</v>
      </c>
      <c r="R30" s="6">
        <f t="shared" si="1"/>
        <v>0</v>
      </c>
      <c r="S30" s="16">
        <f t="shared" si="7"/>
        <v>0</v>
      </c>
      <c r="T30" s="17">
        <f t="shared" si="8"/>
        <v>0</v>
      </c>
    </row>
    <row r="31" spans="2:20" ht="15.75" x14ac:dyDescent="0.45">
      <c r="B31" s="53">
        <v>44065</v>
      </c>
      <c r="C31" s="7"/>
      <c r="D31" s="74"/>
      <c r="E31" s="73"/>
      <c r="F31" s="66">
        <f>'Usna Rice'!M31-'Sortex Broken Rice'!F31</f>
        <v>0</v>
      </c>
      <c r="G31" s="3"/>
      <c r="H31" s="16">
        <f t="shared" si="2"/>
        <v>0</v>
      </c>
      <c r="I31" s="17">
        <f t="shared" si="3"/>
        <v>0</v>
      </c>
      <c r="J31" s="7"/>
      <c r="K31" s="6"/>
      <c r="L31" s="3"/>
      <c r="M31" s="13">
        <f t="shared" si="4"/>
        <v>0</v>
      </c>
      <c r="N31" s="16">
        <f t="shared" si="5"/>
        <v>0</v>
      </c>
      <c r="O31" s="17">
        <f t="shared" si="6"/>
        <v>0</v>
      </c>
      <c r="P31" s="7"/>
      <c r="Q31" s="6">
        <f t="shared" si="0"/>
        <v>0</v>
      </c>
      <c r="R31" s="6">
        <f t="shared" si="1"/>
        <v>0</v>
      </c>
      <c r="S31" s="16">
        <f t="shared" si="7"/>
        <v>0</v>
      </c>
      <c r="T31" s="17">
        <f t="shared" si="8"/>
        <v>0</v>
      </c>
    </row>
    <row r="32" spans="2:20" ht="15.75" x14ac:dyDescent="0.45">
      <c r="B32" s="53">
        <v>44066</v>
      </c>
      <c r="C32" s="7"/>
      <c r="D32" s="74"/>
      <c r="E32" s="73"/>
      <c r="F32" s="66">
        <f>'Usna Rice'!M32-'Sortex Broken Rice'!F32</f>
        <v>0</v>
      </c>
      <c r="G32" s="3"/>
      <c r="H32" s="16">
        <f t="shared" si="2"/>
        <v>0</v>
      </c>
      <c r="I32" s="17">
        <f t="shared" si="3"/>
        <v>0</v>
      </c>
      <c r="J32" s="7"/>
      <c r="K32" s="6"/>
      <c r="L32" s="3"/>
      <c r="M32" s="13">
        <f t="shared" si="4"/>
        <v>0</v>
      </c>
      <c r="N32" s="16">
        <f t="shared" si="5"/>
        <v>0</v>
      </c>
      <c r="O32" s="17">
        <f t="shared" si="6"/>
        <v>0</v>
      </c>
      <c r="P32" s="7"/>
      <c r="Q32" s="6">
        <f t="shared" si="0"/>
        <v>0</v>
      </c>
      <c r="R32" s="6">
        <f t="shared" si="1"/>
        <v>0</v>
      </c>
      <c r="S32" s="16">
        <f t="shared" si="7"/>
        <v>0</v>
      </c>
      <c r="T32" s="17">
        <f t="shared" si="8"/>
        <v>0</v>
      </c>
    </row>
    <row r="33" spans="2:20" ht="15.75" x14ac:dyDescent="0.45">
      <c r="B33" s="53">
        <v>44067</v>
      </c>
      <c r="C33" s="7"/>
      <c r="D33" s="74"/>
      <c r="E33" s="73"/>
      <c r="F33" s="66">
        <f>'Usna Rice'!M33-'Sortex Broken Rice'!F33</f>
        <v>0</v>
      </c>
      <c r="G33" s="3"/>
      <c r="H33" s="16">
        <f t="shared" si="2"/>
        <v>0</v>
      </c>
      <c r="I33" s="17">
        <f t="shared" si="3"/>
        <v>0</v>
      </c>
      <c r="J33" s="7"/>
      <c r="K33" s="6"/>
      <c r="L33" s="3"/>
      <c r="M33" s="13">
        <f t="shared" si="4"/>
        <v>0</v>
      </c>
      <c r="N33" s="16">
        <f t="shared" si="5"/>
        <v>0</v>
      </c>
      <c r="O33" s="17">
        <f t="shared" si="6"/>
        <v>0</v>
      </c>
      <c r="P33" s="7"/>
      <c r="Q33" s="6">
        <f t="shared" si="0"/>
        <v>0</v>
      </c>
      <c r="R33" s="6">
        <f t="shared" si="1"/>
        <v>0</v>
      </c>
      <c r="S33" s="16">
        <f t="shared" si="7"/>
        <v>0</v>
      </c>
      <c r="T33" s="17">
        <f t="shared" si="8"/>
        <v>0</v>
      </c>
    </row>
    <row r="34" spans="2:20" ht="15.75" x14ac:dyDescent="0.45">
      <c r="B34" s="53">
        <v>44068</v>
      </c>
      <c r="C34" s="7"/>
      <c r="D34" s="74"/>
      <c r="E34" s="73"/>
      <c r="F34" s="66">
        <f>'Usna Rice'!M34-'Sortex Broken Rice'!F34</f>
        <v>0</v>
      </c>
      <c r="G34" s="3"/>
      <c r="H34" s="16">
        <f t="shared" si="2"/>
        <v>0</v>
      </c>
      <c r="I34" s="17">
        <f t="shared" si="3"/>
        <v>0</v>
      </c>
      <c r="J34" s="7"/>
      <c r="K34" s="6"/>
      <c r="L34" s="3"/>
      <c r="M34" s="13">
        <f t="shared" si="4"/>
        <v>0</v>
      </c>
      <c r="N34" s="16">
        <f t="shared" si="5"/>
        <v>0</v>
      </c>
      <c r="O34" s="17">
        <f t="shared" si="6"/>
        <v>0</v>
      </c>
      <c r="P34" s="7"/>
      <c r="Q34" s="6">
        <f t="shared" si="0"/>
        <v>0</v>
      </c>
      <c r="R34" s="6">
        <f t="shared" si="1"/>
        <v>0</v>
      </c>
      <c r="S34" s="16">
        <f t="shared" si="7"/>
        <v>0</v>
      </c>
      <c r="T34" s="17">
        <f t="shared" si="8"/>
        <v>0</v>
      </c>
    </row>
    <row r="35" spans="2:20" ht="15.75" x14ac:dyDescent="0.45">
      <c r="B35" s="53">
        <v>44069</v>
      </c>
      <c r="C35" s="7"/>
      <c r="D35" s="6"/>
      <c r="E35" s="4"/>
      <c r="F35" s="66">
        <f>'Usna Rice'!M35-'Sortex Broken Rice'!F35</f>
        <v>0</v>
      </c>
      <c r="G35" s="3"/>
      <c r="H35" s="16">
        <f t="shared" si="2"/>
        <v>0</v>
      </c>
      <c r="I35" s="17">
        <f t="shared" si="3"/>
        <v>0</v>
      </c>
      <c r="J35" s="7"/>
      <c r="K35" s="6"/>
      <c r="L35" s="3"/>
      <c r="M35" s="13">
        <f t="shared" si="4"/>
        <v>0</v>
      </c>
      <c r="N35" s="16">
        <f t="shared" si="5"/>
        <v>0</v>
      </c>
      <c r="O35" s="17">
        <f t="shared" si="6"/>
        <v>0</v>
      </c>
      <c r="P35" s="7"/>
      <c r="Q35" s="6">
        <f t="shared" si="0"/>
        <v>0</v>
      </c>
      <c r="R35" s="6">
        <f t="shared" si="1"/>
        <v>0</v>
      </c>
      <c r="S35" s="16">
        <f t="shared" si="7"/>
        <v>0</v>
      </c>
      <c r="T35" s="17">
        <f t="shared" si="8"/>
        <v>0</v>
      </c>
    </row>
    <row r="36" spans="2:20" ht="15.75" x14ac:dyDescent="0.45">
      <c r="B36" s="53">
        <v>44070</v>
      </c>
      <c r="C36" s="7"/>
      <c r="D36" s="6"/>
      <c r="E36" s="4"/>
      <c r="F36" s="66">
        <f>'Usna Rice'!M36-'Sortex Broken Rice'!F36</f>
        <v>0</v>
      </c>
      <c r="G36" s="3"/>
      <c r="H36" s="16">
        <f t="shared" si="2"/>
        <v>0</v>
      </c>
      <c r="I36" s="17">
        <f t="shared" si="3"/>
        <v>0</v>
      </c>
      <c r="J36" s="7"/>
      <c r="K36" s="6"/>
      <c r="L36" s="3"/>
      <c r="M36" s="13">
        <f t="shared" si="4"/>
        <v>0</v>
      </c>
      <c r="N36" s="16">
        <f t="shared" si="5"/>
        <v>0</v>
      </c>
      <c r="O36" s="17">
        <f t="shared" si="6"/>
        <v>0</v>
      </c>
      <c r="P36" s="7"/>
      <c r="Q36" s="6">
        <f t="shared" si="0"/>
        <v>0</v>
      </c>
      <c r="R36" s="6">
        <f t="shared" si="1"/>
        <v>0</v>
      </c>
      <c r="S36" s="16">
        <f t="shared" si="7"/>
        <v>0</v>
      </c>
      <c r="T36" s="17">
        <f t="shared" si="8"/>
        <v>0</v>
      </c>
    </row>
    <row r="37" spans="2:20" ht="15.75" x14ac:dyDescent="0.45">
      <c r="B37" s="53">
        <v>44071</v>
      </c>
      <c r="C37" s="7"/>
      <c r="D37" s="6"/>
      <c r="E37" s="4"/>
      <c r="F37" s="66">
        <f>'Usna Rice'!M37-'Sortex Broken Rice'!F37</f>
        <v>0</v>
      </c>
      <c r="G37" s="3"/>
      <c r="H37" s="16">
        <f t="shared" si="2"/>
        <v>0</v>
      </c>
      <c r="I37" s="17">
        <f t="shared" si="3"/>
        <v>0</v>
      </c>
      <c r="J37" s="7"/>
      <c r="K37" s="6"/>
      <c r="L37" s="3"/>
      <c r="M37" s="13">
        <f t="shared" si="4"/>
        <v>0</v>
      </c>
      <c r="N37" s="16">
        <f t="shared" si="5"/>
        <v>0</v>
      </c>
      <c r="O37" s="17">
        <f t="shared" si="6"/>
        <v>0</v>
      </c>
      <c r="P37" s="7"/>
      <c r="Q37" s="6">
        <f t="shared" si="0"/>
        <v>0</v>
      </c>
      <c r="R37" s="6">
        <f t="shared" si="1"/>
        <v>0</v>
      </c>
      <c r="S37" s="16">
        <f t="shared" si="7"/>
        <v>0</v>
      </c>
      <c r="T37" s="17">
        <f t="shared" si="8"/>
        <v>0</v>
      </c>
    </row>
    <row r="38" spans="2:20" ht="15.75" x14ac:dyDescent="0.45">
      <c r="B38" s="53">
        <v>44072</v>
      </c>
      <c r="C38" s="7"/>
      <c r="D38" s="6"/>
      <c r="E38" s="4"/>
      <c r="F38" s="66">
        <f>'Usna Rice'!M38-'Sortex Broken Rice'!F38</f>
        <v>0</v>
      </c>
      <c r="G38" s="3"/>
      <c r="H38" s="16">
        <f t="shared" si="2"/>
        <v>0</v>
      </c>
      <c r="I38" s="17">
        <f t="shared" si="3"/>
        <v>0</v>
      </c>
      <c r="J38" s="7"/>
      <c r="K38" s="6"/>
      <c r="L38" s="3"/>
      <c r="M38" s="13">
        <f t="shared" si="4"/>
        <v>0</v>
      </c>
      <c r="N38" s="16">
        <f t="shared" si="5"/>
        <v>0</v>
      </c>
      <c r="O38" s="17">
        <f t="shared" si="6"/>
        <v>0</v>
      </c>
      <c r="P38" s="7"/>
      <c r="Q38" s="6">
        <f t="shared" si="0"/>
        <v>0</v>
      </c>
      <c r="R38" s="6">
        <f t="shared" si="1"/>
        <v>0</v>
      </c>
      <c r="S38" s="16">
        <f t="shared" si="7"/>
        <v>0</v>
      </c>
      <c r="T38" s="17">
        <f t="shared" si="8"/>
        <v>0</v>
      </c>
    </row>
    <row r="39" spans="2:20" ht="15.75" x14ac:dyDescent="0.45">
      <c r="B39" s="53">
        <v>44073</v>
      </c>
      <c r="C39" s="7"/>
      <c r="D39" s="6"/>
      <c r="E39" s="4"/>
      <c r="F39" s="66">
        <f>'Usna Rice'!M39-'Sortex Broken Rice'!F39</f>
        <v>0</v>
      </c>
      <c r="G39" s="3"/>
      <c r="H39" s="16">
        <f t="shared" si="2"/>
        <v>0</v>
      </c>
      <c r="I39" s="17">
        <f t="shared" si="3"/>
        <v>0</v>
      </c>
      <c r="J39" s="7"/>
      <c r="K39" s="6"/>
      <c r="L39" s="3"/>
      <c r="M39" s="13">
        <f t="shared" si="4"/>
        <v>0</v>
      </c>
      <c r="N39" s="16">
        <f t="shared" si="5"/>
        <v>0</v>
      </c>
      <c r="O39" s="17">
        <f t="shared" si="6"/>
        <v>0</v>
      </c>
      <c r="P39" s="7"/>
      <c r="Q39" s="6">
        <f t="shared" si="0"/>
        <v>0</v>
      </c>
      <c r="R39" s="6">
        <f t="shared" si="1"/>
        <v>0</v>
      </c>
      <c r="S39" s="16">
        <f t="shared" si="7"/>
        <v>0</v>
      </c>
      <c r="T39" s="17">
        <f t="shared" si="8"/>
        <v>0</v>
      </c>
    </row>
    <row r="40" spans="2:20" ht="16.149999999999999" thickBot="1" x14ac:dyDescent="0.5">
      <c r="B40" s="53">
        <v>44074</v>
      </c>
      <c r="C40" s="11"/>
      <c r="D40" s="8"/>
      <c r="E40" s="18"/>
      <c r="F40" s="66">
        <f>'Usna Rice'!M40-'Sortex Broken Rice'!F40</f>
        <v>0</v>
      </c>
      <c r="G40" s="9"/>
      <c r="H40" s="16">
        <f t="shared" si="2"/>
        <v>0</v>
      </c>
      <c r="I40" s="17">
        <f t="shared" si="3"/>
        <v>0</v>
      </c>
      <c r="J40" s="7"/>
      <c r="K40" s="6"/>
      <c r="L40" s="3"/>
      <c r="M40" s="13">
        <f t="shared" si="4"/>
        <v>0</v>
      </c>
      <c r="N40" s="16">
        <f t="shared" si="5"/>
        <v>0</v>
      </c>
      <c r="O40" s="17">
        <f t="shared" si="6"/>
        <v>0</v>
      </c>
      <c r="P40" s="7"/>
      <c r="Q40" s="6">
        <f t="shared" si="0"/>
        <v>0</v>
      </c>
      <c r="R40" s="6">
        <f t="shared" si="1"/>
        <v>0</v>
      </c>
      <c r="S40" s="16">
        <f t="shared" si="7"/>
        <v>0</v>
      </c>
      <c r="T40" s="17">
        <f t="shared" si="8"/>
        <v>0</v>
      </c>
    </row>
    <row r="41" spans="2:20" s="15" customFormat="1" ht="47.25" customHeight="1" thickBot="1" x14ac:dyDescent="0.5">
      <c r="B41" s="28" t="s">
        <v>6</v>
      </c>
      <c r="C41" s="32"/>
      <c r="D41" s="21">
        <f>SUM(D9:D40)</f>
        <v>0</v>
      </c>
      <c r="E41" s="21">
        <f>SUM(E9:E40)</f>
        <v>111</v>
      </c>
      <c r="F41" s="21">
        <f t="shared" ref="F41" si="9">SUM(F9:F40)</f>
        <v>40</v>
      </c>
      <c r="G41" s="21">
        <f>SUM(G9:G40)</f>
        <v>0</v>
      </c>
      <c r="H41" s="21">
        <f>SUM(H9:H40)</f>
        <v>151</v>
      </c>
      <c r="I41" s="21">
        <f>SUM(I9:I40)</f>
        <v>75.5</v>
      </c>
      <c r="J41" s="21"/>
      <c r="K41" s="21">
        <f>SUM(K9:K40)</f>
        <v>0</v>
      </c>
      <c r="L41" s="21">
        <f>SUM(L9:L40)</f>
        <v>31</v>
      </c>
      <c r="M41" s="21"/>
      <c r="N41" s="21">
        <f>SUM(N9:N40)</f>
        <v>71</v>
      </c>
      <c r="O41" s="21">
        <f>SUM(O9:O40)</f>
        <v>35.5</v>
      </c>
      <c r="P41" s="21"/>
      <c r="Q41" s="21">
        <f>SUM(Q9:Q40)</f>
        <v>0</v>
      </c>
      <c r="R41" s="21">
        <f>SUM(R9:R40)</f>
        <v>80</v>
      </c>
      <c r="S41" s="21">
        <f>SUM(S9:S40)</f>
        <v>80</v>
      </c>
      <c r="T41" s="21">
        <f>SUM(T9:T40)</f>
        <v>40</v>
      </c>
    </row>
  </sheetData>
  <mergeCells count="9">
    <mergeCell ref="H5:I5"/>
    <mergeCell ref="N5:O5"/>
    <mergeCell ref="S5:T5"/>
    <mergeCell ref="D1:I3"/>
    <mergeCell ref="K1:O3"/>
    <mergeCell ref="Q1:T3"/>
    <mergeCell ref="D4:E4"/>
    <mergeCell ref="K4:L4"/>
    <mergeCell ref="Q4:R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460A-DFAE-4972-BDBF-E1DE09F61A91}">
  <sheetPr>
    <tabColor rgb="FFFFFF00"/>
  </sheetPr>
  <dimension ref="B1:U48"/>
  <sheetViews>
    <sheetView zoomScale="71" zoomScaleNormal="71" workbookViewId="0">
      <pane ySplit="7" topLeftCell="A27" activePane="bottomLeft" state="frozen"/>
      <selection pane="bottomLeft" activeCell="K36" sqref="K36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4.265625" style="1" customWidth="1"/>
    <col min="5" max="6" width="9.86328125" style="2" customWidth="1"/>
    <col min="7" max="7" width="8.73046875" style="1" bestFit="1" customWidth="1"/>
    <col min="8" max="8" width="9.1328125" style="1"/>
    <col min="9" max="9" width="20.19921875" style="1" customWidth="1"/>
    <col min="10" max="11" width="9.1328125" style="1"/>
    <col min="12" max="13" width="9.1328125" style="1" customWidth="1"/>
    <col min="14" max="15" width="9.1328125" style="1"/>
    <col min="16" max="17" width="11.73046875" style="1" customWidth="1"/>
    <col min="18" max="20" width="9.1328125" style="1"/>
    <col min="21" max="21" width="11.1328125" style="1" customWidth="1"/>
    <col min="22" max="16384" width="9.1328125" style="1"/>
  </cols>
  <sheetData>
    <row r="1" spans="2:21" ht="15" customHeight="1" x14ac:dyDescent="0.45">
      <c r="B1" s="5"/>
      <c r="C1" s="29"/>
      <c r="D1" s="120" t="s">
        <v>17</v>
      </c>
      <c r="E1" s="121"/>
      <c r="F1" s="121"/>
      <c r="G1" s="121"/>
      <c r="H1" s="121"/>
      <c r="I1" s="122"/>
      <c r="J1" s="7"/>
      <c r="K1" s="106" t="s">
        <v>5</v>
      </c>
      <c r="L1" s="107"/>
      <c r="M1" s="107"/>
      <c r="N1" s="107"/>
      <c r="O1" s="108"/>
      <c r="P1" s="7"/>
      <c r="Q1" s="14"/>
      <c r="R1" s="112" t="s">
        <v>29</v>
      </c>
      <c r="S1" s="113"/>
      <c r="T1" s="113"/>
      <c r="U1" s="114"/>
    </row>
    <row r="2" spans="2:21" ht="15" customHeight="1" x14ac:dyDescent="0.45">
      <c r="B2" s="6"/>
      <c r="C2" s="30"/>
      <c r="D2" s="123"/>
      <c r="E2" s="124"/>
      <c r="F2" s="124"/>
      <c r="G2" s="124"/>
      <c r="H2" s="124"/>
      <c r="I2" s="125"/>
      <c r="J2" s="7"/>
      <c r="K2" s="109"/>
      <c r="L2" s="110"/>
      <c r="M2" s="110"/>
      <c r="N2" s="110"/>
      <c r="O2" s="111"/>
      <c r="P2" s="7"/>
      <c r="Q2" s="7"/>
      <c r="R2" s="115"/>
      <c r="S2" s="116"/>
      <c r="T2" s="116"/>
      <c r="U2" s="117"/>
    </row>
    <row r="3" spans="2:21" ht="15" customHeight="1" x14ac:dyDescent="0.45">
      <c r="B3" s="6"/>
      <c r="C3" s="30"/>
      <c r="D3" s="126"/>
      <c r="E3" s="127"/>
      <c r="F3" s="127"/>
      <c r="G3" s="127"/>
      <c r="H3" s="127"/>
      <c r="I3" s="128"/>
      <c r="J3" s="7"/>
      <c r="K3" s="109"/>
      <c r="L3" s="110"/>
      <c r="M3" s="110"/>
      <c r="N3" s="110"/>
      <c r="O3" s="111"/>
      <c r="P3" s="7"/>
      <c r="Q3" s="7"/>
      <c r="R3" s="115"/>
      <c r="S3" s="116"/>
      <c r="T3" s="116"/>
      <c r="U3" s="117"/>
    </row>
    <row r="4" spans="2:21" ht="14.65" thickBot="1" x14ac:dyDescent="0.5">
      <c r="B4" s="8"/>
      <c r="C4" s="31"/>
      <c r="D4" s="118" t="s">
        <v>1</v>
      </c>
      <c r="E4" s="119"/>
      <c r="F4" s="77"/>
      <c r="G4" s="9"/>
      <c r="H4" s="9"/>
      <c r="I4" s="10"/>
      <c r="J4" s="11"/>
      <c r="K4" s="118" t="s">
        <v>1</v>
      </c>
      <c r="L4" s="119"/>
      <c r="M4" s="77"/>
      <c r="N4" s="9"/>
      <c r="O4" s="10"/>
      <c r="P4" s="11"/>
      <c r="Q4" s="11"/>
      <c r="R4" s="118" t="s">
        <v>1</v>
      </c>
      <c r="S4" s="119"/>
      <c r="T4" s="9"/>
      <c r="U4" s="10"/>
    </row>
    <row r="5" spans="2:21" s="15" customFormat="1" ht="65.25" customHeight="1" x14ac:dyDescent="0.45">
      <c r="B5" s="35" t="s">
        <v>0</v>
      </c>
      <c r="C5" s="36"/>
      <c r="D5" s="37" t="s">
        <v>20</v>
      </c>
      <c r="E5" s="38" t="s">
        <v>18</v>
      </c>
      <c r="F5" s="38" t="s">
        <v>30</v>
      </c>
      <c r="G5" s="39"/>
      <c r="H5" s="104" t="s">
        <v>3</v>
      </c>
      <c r="I5" s="105"/>
      <c r="J5" s="36"/>
      <c r="K5" s="37" t="s">
        <v>20</v>
      </c>
      <c r="L5" s="38" t="s">
        <v>18</v>
      </c>
      <c r="M5" s="38" t="s">
        <v>30</v>
      </c>
      <c r="N5" s="104" t="s">
        <v>3</v>
      </c>
      <c r="O5" s="105"/>
      <c r="P5" s="36" t="s">
        <v>33</v>
      </c>
      <c r="Q5" s="36"/>
      <c r="R5" s="37" t="s">
        <v>20</v>
      </c>
      <c r="S5" s="38" t="s">
        <v>18</v>
      </c>
      <c r="T5" s="104" t="s">
        <v>3</v>
      </c>
      <c r="U5" s="105"/>
    </row>
    <row r="6" spans="2:21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2">
        <v>50</v>
      </c>
      <c r="G6" s="43"/>
      <c r="H6" s="44">
        <v>50</v>
      </c>
      <c r="I6" s="45" t="s">
        <v>15</v>
      </c>
      <c r="J6" s="34"/>
      <c r="K6" s="41">
        <v>50</v>
      </c>
      <c r="L6" s="42">
        <v>50</v>
      </c>
      <c r="M6" s="42">
        <v>50</v>
      </c>
      <c r="N6" s="44"/>
      <c r="O6" s="45"/>
      <c r="P6" s="34"/>
      <c r="Q6" s="34"/>
      <c r="R6" s="41">
        <v>50</v>
      </c>
      <c r="S6" s="42">
        <v>50</v>
      </c>
      <c r="T6" s="44"/>
      <c r="U6" s="45"/>
    </row>
    <row r="7" spans="2:21" s="15" customFormat="1" ht="14.65" thickBot="1" x14ac:dyDescent="0.5">
      <c r="B7" s="46"/>
      <c r="C7" s="47"/>
      <c r="D7" s="48" t="s">
        <v>2</v>
      </c>
      <c r="E7" s="49" t="s">
        <v>2</v>
      </c>
      <c r="F7" s="49" t="s">
        <v>2</v>
      </c>
      <c r="G7" s="49"/>
      <c r="H7" s="51" t="s">
        <v>2</v>
      </c>
      <c r="I7" s="52" t="s">
        <v>4</v>
      </c>
      <c r="J7" s="47"/>
      <c r="K7" s="48" t="s">
        <v>2</v>
      </c>
      <c r="L7" s="49" t="s">
        <v>2</v>
      </c>
      <c r="M7" s="49" t="s">
        <v>2</v>
      </c>
      <c r="N7" s="51" t="s">
        <v>2</v>
      </c>
      <c r="O7" s="52" t="s">
        <v>4</v>
      </c>
      <c r="P7" s="89" t="s">
        <v>4</v>
      </c>
      <c r="Q7" s="47"/>
      <c r="R7" s="48" t="s">
        <v>2</v>
      </c>
      <c r="S7" s="49" t="s">
        <v>2</v>
      </c>
      <c r="T7" s="51" t="s">
        <v>2</v>
      </c>
      <c r="U7" s="52" t="s">
        <v>4</v>
      </c>
    </row>
    <row r="8" spans="2:21" s="58" customFormat="1" x14ac:dyDescent="0.45">
      <c r="B8" s="54"/>
      <c r="C8" s="34"/>
      <c r="D8" s="55"/>
      <c r="E8" s="56"/>
      <c r="F8" s="56"/>
      <c r="G8" s="56"/>
      <c r="H8" s="56"/>
      <c r="I8" s="57"/>
      <c r="J8" s="34"/>
      <c r="K8" s="55"/>
      <c r="L8" s="56"/>
      <c r="M8" s="56"/>
      <c r="N8" s="56"/>
      <c r="O8" s="57"/>
      <c r="P8" s="34"/>
      <c r="Q8" s="34"/>
      <c r="R8" s="55"/>
      <c r="S8" s="56"/>
      <c r="T8" s="56"/>
      <c r="U8" s="57"/>
    </row>
    <row r="9" spans="2:21" x14ac:dyDescent="0.45">
      <c r="B9" s="59" t="s">
        <v>24</v>
      </c>
      <c r="C9" s="14"/>
      <c r="D9" s="65">
        <v>607</v>
      </c>
      <c r="E9" s="66"/>
      <c r="F9" s="66">
        <f>'Usna Rice'!O9</f>
        <v>0</v>
      </c>
      <c r="G9" s="13"/>
      <c r="H9" s="16">
        <f>SUM(D9:F9)</f>
        <v>607</v>
      </c>
      <c r="I9" s="17">
        <f>(D9*$D$6+E9*$E$6+F9*$F$6)/100</f>
        <v>303.5</v>
      </c>
      <c r="J9" s="14"/>
      <c r="K9" s="12"/>
      <c r="L9" s="13"/>
      <c r="M9" s="13">
        <f>F9</f>
        <v>0</v>
      </c>
      <c r="N9" s="16">
        <f>SUM(K9:M9)</f>
        <v>0</v>
      </c>
      <c r="O9" s="17">
        <f>(K9*$K$6+L9*$L$6+M9*$M$6)/100</f>
        <v>0</v>
      </c>
      <c r="P9" s="14"/>
      <c r="Q9" s="14"/>
      <c r="R9" s="6">
        <f t="shared" ref="R9:R39" si="0">D9-K9</f>
        <v>607</v>
      </c>
      <c r="S9" s="6">
        <f t="shared" ref="S9:S39" si="1">E9-L9</f>
        <v>0</v>
      </c>
      <c r="T9" s="16">
        <f>H9-N9</f>
        <v>607</v>
      </c>
      <c r="U9" s="17">
        <f>I9-O9</f>
        <v>303.5</v>
      </c>
    </row>
    <row r="10" spans="2:21" ht="15.75" x14ac:dyDescent="0.45">
      <c r="B10" s="53">
        <v>44044</v>
      </c>
      <c r="C10" s="7"/>
      <c r="D10" s="74"/>
      <c r="E10" s="92">
        <v>85</v>
      </c>
      <c r="F10" s="93">
        <f>'Usna Rice'!O10</f>
        <v>0</v>
      </c>
      <c r="G10" s="3"/>
      <c r="H10" s="16">
        <f t="shared" ref="H10:H40" si="2">SUM(D10:F10)</f>
        <v>85</v>
      </c>
      <c r="I10" s="17">
        <f>(D10*$D$6+E10*$E$6+F10*$F$6)/100</f>
        <v>42.5</v>
      </c>
      <c r="J10" s="7"/>
      <c r="K10" s="90">
        <v>520</v>
      </c>
      <c r="L10" s="3"/>
      <c r="M10" s="94">
        <f t="shared" ref="M10:M40" si="3">F10</f>
        <v>0</v>
      </c>
      <c r="N10" s="16">
        <f t="shared" ref="N10:N40" si="4">SUM(K10:M10)</f>
        <v>520</v>
      </c>
      <c r="O10" s="17">
        <f t="shared" ref="O10:O40" si="5">(K10*$K$6+L10*$L$6+M10*$M$6)/100</f>
        <v>260</v>
      </c>
      <c r="P10" s="7">
        <v>257.7</v>
      </c>
      <c r="Q10" s="7"/>
      <c r="R10" s="6">
        <f t="shared" si="0"/>
        <v>-520</v>
      </c>
      <c r="S10" s="6">
        <f t="shared" si="1"/>
        <v>85</v>
      </c>
      <c r="T10" s="16">
        <f t="shared" ref="T10:T40" si="6">H10-N10</f>
        <v>-435</v>
      </c>
      <c r="U10" s="17">
        <f t="shared" ref="U10:U40" si="7">I10-O10</f>
        <v>-217.5</v>
      </c>
    </row>
    <row r="11" spans="2:21" ht="15.75" x14ac:dyDescent="0.45">
      <c r="B11" s="53">
        <v>44045</v>
      </c>
      <c r="C11" s="7"/>
      <c r="D11" s="74"/>
      <c r="E11" s="73"/>
      <c r="F11" s="93">
        <f>'Usna Rice'!O11</f>
        <v>0</v>
      </c>
      <c r="G11" s="3"/>
      <c r="H11" s="16">
        <f t="shared" si="2"/>
        <v>0</v>
      </c>
      <c r="I11" s="17">
        <f t="shared" ref="I11:I40" si="8">(D11*$D$6+E11*$E$6+F11*$F$6)/100</f>
        <v>0</v>
      </c>
      <c r="J11" s="7"/>
      <c r="K11" s="6"/>
      <c r="L11" s="3"/>
      <c r="M11" s="13">
        <f t="shared" si="3"/>
        <v>0</v>
      </c>
      <c r="N11" s="16">
        <f t="shared" si="4"/>
        <v>0</v>
      </c>
      <c r="O11" s="17">
        <f t="shared" si="5"/>
        <v>0</v>
      </c>
      <c r="P11" s="7"/>
      <c r="Q11" s="7"/>
      <c r="R11" s="6">
        <f t="shared" si="0"/>
        <v>0</v>
      </c>
      <c r="S11" s="6">
        <f t="shared" si="1"/>
        <v>0</v>
      </c>
      <c r="T11" s="16">
        <f t="shared" si="6"/>
        <v>0</v>
      </c>
      <c r="U11" s="17">
        <f t="shared" si="7"/>
        <v>0</v>
      </c>
    </row>
    <row r="12" spans="2:21" ht="15.75" x14ac:dyDescent="0.45">
      <c r="B12" s="53">
        <v>44046</v>
      </c>
      <c r="C12" s="7"/>
      <c r="D12" s="74"/>
      <c r="E12" s="73"/>
      <c r="F12" s="66">
        <f>'Usna Rice'!O12</f>
        <v>0</v>
      </c>
      <c r="G12" s="3"/>
      <c r="H12" s="16">
        <f t="shared" si="2"/>
        <v>0</v>
      </c>
      <c r="I12" s="17">
        <f t="shared" si="8"/>
        <v>0</v>
      </c>
      <c r="J12" s="7"/>
      <c r="K12" s="6"/>
      <c r="L12" s="3"/>
      <c r="M12" s="13">
        <f t="shared" si="3"/>
        <v>0</v>
      </c>
      <c r="N12" s="16">
        <f t="shared" si="4"/>
        <v>0</v>
      </c>
      <c r="O12" s="17">
        <f t="shared" si="5"/>
        <v>0</v>
      </c>
      <c r="P12" s="7"/>
      <c r="Q12" s="7"/>
      <c r="R12" s="6">
        <f t="shared" si="0"/>
        <v>0</v>
      </c>
      <c r="S12" s="6">
        <f t="shared" si="1"/>
        <v>0</v>
      </c>
      <c r="T12" s="16">
        <f t="shared" si="6"/>
        <v>0</v>
      </c>
      <c r="U12" s="17">
        <f t="shared" si="7"/>
        <v>0</v>
      </c>
    </row>
    <row r="13" spans="2:21" ht="15.75" x14ac:dyDescent="0.45">
      <c r="B13" s="53">
        <v>44047</v>
      </c>
      <c r="C13" s="7"/>
      <c r="D13" s="74"/>
      <c r="E13" s="73"/>
      <c r="F13" s="93">
        <f>'Usna Rice'!O13</f>
        <v>0</v>
      </c>
      <c r="G13" s="3"/>
      <c r="H13" s="16">
        <f t="shared" si="2"/>
        <v>0</v>
      </c>
      <c r="I13" s="17">
        <f t="shared" si="8"/>
        <v>0</v>
      </c>
      <c r="J13" s="7"/>
      <c r="K13" s="74"/>
      <c r="L13" s="78"/>
      <c r="M13" s="13">
        <f t="shared" si="3"/>
        <v>0</v>
      </c>
      <c r="N13" s="16">
        <f t="shared" si="4"/>
        <v>0</v>
      </c>
      <c r="O13" s="17">
        <f t="shared" si="5"/>
        <v>0</v>
      </c>
      <c r="P13" s="7"/>
      <c r="Q13" s="7"/>
      <c r="R13" s="6">
        <f t="shared" si="0"/>
        <v>0</v>
      </c>
      <c r="S13" s="6">
        <f t="shared" si="1"/>
        <v>0</v>
      </c>
      <c r="T13" s="16">
        <f t="shared" si="6"/>
        <v>0</v>
      </c>
      <c r="U13" s="17">
        <f t="shared" si="7"/>
        <v>0</v>
      </c>
    </row>
    <row r="14" spans="2:21" ht="15.75" x14ac:dyDescent="0.45">
      <c r="B14" s="53">
        <v>44048</v>
      </c>
      <c r="C14" s="7"/>
      <c r="D14" s="74"/>
      <c r="E14" s="92">
        <v>400</v>
      </c>
      <c r="F14" s="93">
        <f>'Usna Rice'!O14</f>
        <v>0</v>
      </c>
      <c r="G14" s="3"/>
      <c r="H14" s="16">
        <f t="shared" si="2"/>
        <v>400</v>
      </c>
      <c r="I14" s="17">
        <f t="shared" si="8"/>
        <v>200</v>
      </c>
      <c r="J14" s="7"/>
      <c r="K14" s="74"/>
      <c r="L14" s="78"/>
      <c r="M14" s="13">
        <f t="shared" si="3"/>
        <v>0</v>
      </c>
      <c r="N14" s="16">
        <f t="shared" si="4"/>
        <v>0</v>
      </c>
      <c r="O14" s="17">
        <f t="shared" si="5"/>
        <v>0</v>
      </c>
      <c r="P14" s="7"/>
      <c r="Q14" s="7"/>
      <c r="R14" s="6">
        <f t="shared" si="0"/>
        <v>0</v>
      </c>
      <c r="S14" s="6">
        <f t="shared" si="1"/>
        <v>400</v>
      </c>
      <c r="T14" s="16">
        <f t="shared" si="6"/>
        <v>400</v>
      </c>
      <c r="U14" s="17">
        <f t="shared" si="7"/>
        <v>200</v>
      </c>
    </row>
    <row r="15" spans="2:21" ht="15.75" x14ac:dyDescent="0.45">
      <c r="B15" s="53">
        <v>44049</v>
      </c>
      <c r="C15" s="7"/>
      <c r="D15" s="74"/>
      <c r="E15" s="92">
        <v>110</v>
      </c>
      <c r="F15" s="93">
        <f>'Usna Rice'!O15</f>
        <v>0</v>
      </c>
      <c r="G15" s="3"/>
      <c r="H15" s="16">
        <f t="shared" si="2"/>
        <v>110</v>
      </c>
      <c r="I15" s="17">
        <f t="shared" si="8"/>
        <v>55</v>
      </c>
      <c r="J15" s="7"/>
      <c r="K15" s="74"/>
      <c r="L15" s="78"/>
      <c r="M15" s="13">
        <f t="shared" si="3"/>
        <v>0</v>
      </c>
      <c r="N15" s="16">
        <f t="shared" si="4"/>
        <v>0</v>
      </c>
      <c r="O15" s="17">
        <f t="shared" si="5"/>
        <v>0</v>
      </c>
      <c r="P15" s="7"/>
      <c r="Q15" s="7"/>
      <c r="R15" s="6">
        <f t="shared" si="0"/>
        <v>0</v>
      </c>
      <c r="S15" s="6">
        <f t="shared" si="1"/>
        <v>110</v>
      </c>
      <c r="T15" s="16">
        <f t="shared" si="6"/>
        <v>110</v>
      </c>
      <c r="U15" s="17">
        <f t="shared" si="7"/>
        <v>55</v>
      </c>
    </row>
    <row r="16" spans="2:21" ht="15.75" x14ac:dyDescent="0.45">
      <c r="B16" s="53">
        <v>44050</v>
      </c>
      <c r="C16" s="7"/>
      <c r="D16" s="74"/>
      <c r="E16" s="92">
        <v>65</v>
      </c>
      <c r="F16" s="93">
        <f>'Usna Rice'!O16</f>
        <v>111</v>
      </c>
      <c r="G16" s="3"/>
      <c r="H16" s="16">
        <f t="shared" si="2"/>
        <v>176</v>
      </c>
      <c r="I16" s="17">
        <f t="shared" si="8"/>
        <v>88</v>
      </c>
      <c r="J16" s="7"/>
      <c r="K16" s="74"/>
      <c r="L16" s="78"/>
      <c r="M16" s="13">
        <f t="shared" si="3"/>
        <v>111</v>
      </c>
      <c r="N16" s="16">
        <f t="shared" si="4"/>
        <v>111</v>
      </c>
      <c r="O16" s="17">
        <f t="shared" si="5"/>
        <v>55.5</v>
      </c>
      <c r="P16" s="7"/>
      <c r="Q16" s="7"/>
      <c r="R16" s="6">
        <f t="shared" si="0"/>
        <v>0</v>
      </c>
      <c r="S16" s="6">
        <f t="shared" si="1"/>
        <v>65</v>
      </c>
      <c r="T16" s="16">
        <f t="shared" si="6"/>
        <v>65</v>
      </c>
      <c r="U16" s="17">
        <f t="shared" si="7"/>
        <v>32.5</v>
      </c>
    </row>
    <row r="17" spans="2:21" ht="15.75" x14ac:dyDescent="0.45">
      <c r="B17" s="53">
        <v>44051</v>
      </c>
      <c r="C17" s="7"/>
      <c r="D17" s="74"/>
      <c r="E17" s="92">
        <v>141</v>
      </c>
      <c r="F17" s="66">
        <f>'Usna Rice'!O17</f>
        <v>0</v>
      </c>
      <c r="G17" s="3"/>
      <c r="H17" s="16">
        <f t="shared" si="2"/>
        <v>141</v>
      </c>
      <c r="I17" s="17">
        <f t="shared" si="8"/>
        <v>70.5</v>
      </c>
      <c r="J17" s="7"/>
      <c r="K17" s="74"/>
      <c r="L17" s="78"/>
      <c r="M17" s="13">
        <f t="shared" si="3"/>
        <v>0</v>
      </c>
      <c r="N17" s="16">
        <f t="shared" si="4"/>
        <v>0</v>
      </c>
      <c r="O17" s="17">
        <f t="shared" si="5"/>
        <v>0</v>
      </c>
      <c r="P17" s="7"/>
      <c r="Q17" s="7"/>
      <c r="R17" s="6">
        <f t="shared" si="0"/>
        <v>0</v>
      </c>
      <c r="S17" s="6">
        <f t="shared" si="1"/>
        <v>141</v>
      </c>
      <c r="T17" s="16">
        <f t="shared" si="6"/>
        <v>141</v>
      </c>
      <c r="U17" s="17">
        <f t="shared" si="7"/>
        <v>70.5</v>
      </c>
    </row>
    <row r="18" spans="2:21" ht="15.75" x14ac:dyDescent="0.45">
      <c r="B18" s="53">
        <v>44052</v>
      </c>
      <c r="C18" s="7"/>
      <c r="D18" s="74"/>
      <c r="E18" s="92">
        <v>93</v>
      </c>
      <c r="F18" s="93">
        <f>'Usna Rice'!O18</f>
        <v>0</v>
      </c>
      <c r="G18" s="3"/>
      <c r="H18" s="16">
        <f t="shared" si="2"/>
        <v>93</v>
      </c>
      <c r="I18" s="17">
        <f t="shared" si="8"/>
        <v>46.5</v>
      </c>
      <c r="J18" s="7"/>
      <c r="K18" s="74"/>
      <c r="L18" s="78"/>
      <c r="M18" s="13">
        <f t="shared" si="3"/>
        <v>0</v>
      </c>
      <c r="N18" s="16">
        <f t="shared" si="4"/>
        <v>0</v>
      </c>
      <c r="O18" s="17">
        <f t="shared" si="5"/>
        <v>0</v>
      </c>
      <c r="P18" s="7"/>
      <c r="Q18" s="7"/>
      <c r="R18" s="6">
        <f t="shared" si="0"/>
        <v>0</v>
      </c>
      <c r="S18" s="6">
        <f t="shared" si="1"/>
        <v>93</v>
      </c>
      <c r="T18" s="16">
        <f t="shared" si="6"/>
        <v>93</v>
      </c>
      <c r="U18" s="17">
        <f t="shared" si="7"/>
        <v>46.5</v>
      </c>
    </row>
    <row r="19" spans="2:21" ht="15.75" x14ac:dyDescent="0.45">
      <c r="B19" s="53">
        <v>44053</v>
      </c>
      <c r="C19" s="7"/>
      <c r="D19" s="74">
        <v>16</v>
      </c>
      <c r="E19" s="73"/>
      <c r="F19" s="66">
        <f>'Usna Rice'!O19</f>
        <v>0</v>
      </c>
      <c r="G19" s="3"/>
      <c r="H19" s="16">
        <f t="shared" si="2"/>
        <v>16</v>
      </c>
      <c r="I19" s="17">
        <f t="shared" si="8"/>
        <v>8</v>
      </c>
      <c r="J19" s="7"/>
      <c r="K19" s="74">
        <v>16</v>
      </c>
      <c r="L19" s="78"/>
      <c r="M19" s="13">
        <f t="shared" si="3"/>
        <v>0</v>
      </c>
      <c r="N19" s="16">
        <f t="shared" si="4"/>
        <v>16</v>
      </c>
      <c r="O19" s="17">
        <f t="shared" si="5"/>
        <v>8</v>
      </c>
      <c r="P19" s="7"/>
      <c r="Q19" s="7"/>
      <c r="R19" s="6">
        <f t="shared" si="0"/>
        <v>0</v>
      </c>
      <c r="S19" s="6">
        <f t="shared" si="1"/>
        <v>0</v>
      </c>
      <c r="T19" s="16">
        <f t="shared" si="6"/>
        <v>0</v>
      </c>
      <c r="U19" s="17">
        <f t="shared" si="7"/>
        <v>0</v>
      </c>
    </row>
    <row r="20" spans="2:21" ht="15.75" x14ac:dyDescent="0.45">
      <c r="B20" s="53">
        <v>44054</v>
      </c>
      <c r="C20" s="7"/>
      <c r="D20" s="74"/>
      <c r="E20" s="73">
        <v>222</v>
      </c>
      <c r="F20" s="66">
        <f>'Usna Rice'!O20</f>
        <v>0</v>
      </c>
      <c r="G20" s="3"/>
      <c r="H20" s="16">
        <f t="shared" si="2"/>
        <v>222</v>
      </c>
      <c r="I20" s="17">
        <f t="shared" si="8"/>
        <v>111</v>
      </c>
      <c r="J20" s="7"/>
      <c r="K20" s="74"/>
      <c r="L20" s="78"/>
      <c r="M20" s="13">
        <f t="shared" si="3"/>
        <v>0</v>
      </c>
      <c r="N20" s="16">
        <f t="shared" si="4"/>
        <v>0</v>
      </c>
      <c r="O20" s="17">
        <f t="shared" si="5"/>
        <v>0</v>
      </c>
      <c r="P20" s="7"/>
      <c r="Q20" s="7"/>
      <c r="R20" s="6">
        <f t="shared" si="0"/>
        <v>0</v>
      </c>
      <c r="S20" s="6">
        <f t="shared" si="1"/>
        <v>222</v>
      </c>
      <c r="T20" s="16">
        <f t="shared" si="6"/>
        <v>222</v>
      </c>
      <c r="U20" s="17">
        <f t="shared" si="7"/>
        <v>111</v>
      </c>
    </row>
    <row r="21" spans="2:21" ht="15.75" x14ac:dyDescent="0.45">
      <c r="B21" s="53">
        <v>44055</v>
      </c>
      <c r="C21" s="7"/>
      <c r="D21" s="74"/>
      <c r="E21" s="73"/>
      <c r="F21" s="66">
        <f>'Usna Rice'!O21</f>
        <v>0</v>
      </c>
      <c r="G21" s="3"/>
      <c r="H21" s="16">
        <f t="shared" si="2"/>
        <v>0</v>
      </c>
      <c r="I21" s="17">
        <f t="shared" si="8"/>
        <v>0</v>
      </c>
      <c r="J21" s="7"/>
      <c r="K21" s="74"/>
      <c r="L21" s="78"/>
      <c r="M21" s="13">
        <f t="shared" si="3"/>
        <v>0</v>
      </c>
      <c r="N21" s="16">
        <f t="shared" si="4"/>
        <v>0</v>
      </c>
      <c r="O21" s="17">
        <f t="shared" si="5"/>
        <v>0</v>
      </c>
      <c r="P21" s="7"/>
      <c r="Q21" s="7"/>
      <c r="R21" s="6">
        <f t="shared" si="0"/>
        <v>0</v>
      </c>
      <c r="S21" s="6">
        <f t="shared" si="1"/>
        <v>0</v>
      </c>
      <c r="T21" s="16">
        <f t="shared" si="6"/>
        <v>0</v>
      </c>
      <c r="U21" s="17">
        <f t="shared" si="7"/>
        <v>0</v>
      </c>
    </row>
    <row r="22" spans="2:21" ht="15.75" x14ac:dyDescent="0.45">
      <c r="B22" s="53">
        <v>44056</v>
      </c>
      <c r="C22" s="7"/>
      <c r="D22" s="74"/>
      <c r="E22" s="73">
        <v>175</v>
      </c>
      <c r="F22" s="66">
        <f>'Usna Rice'!O22</f>
        <v>0</v>
      </c>
      <c r="G22" s="3"/>
      <c r="H22" s="16">
        <f t="shared" si="2"/>
        <v>175</v>
      </c>
      <c r="I22" s="17">
        <f t="shared" si="8"/>
        <v>87.5</v>
      </c>
      <c r="J22" s="7"/>
      <c r="K22" s="74"/>
      <c r="L22" s="78">
        <v>250</v>
      </c>
      <c r="M22" s="13">
        <f t="shared" si="3"/>
        <v>0</v>
      </c>
      <c r="N22" s="16">
        <f t="shared" si="4"/>
        <v>250</v>
      </c>
      <c r="O22" s="97">
        <v>119.7</v>
      </c>
      <c r="P22" s="7"/>
      <c r="Q22" s="7"/>
      <c r="R22" s="6">
        <f t="shared" si="0"/>
        <v>0</v>
      </c>
      <c r="S22" s="6">
        <f t="shared" si="1"/>
        <v>-75</v>
      </c>
      <c r="T22" s="16">
        <f t="shared" si="6"/>
        <v>-75</v>
      </c>
      <c r="U22" s="17">
        <f t="shared" si="7"/>
        <v>-32.200000000000003</v>
      </c>
    </row>
    <row r="23" spans="2:21" ht="15.75" x14ac:dyDescent="0.45">
      <c r="B23" s="53">
        <v>44057</v>
      </c>
      <c r="C23" s="7"/>
      <c r="D23" s="74"/>
      <c r="E23" s="73">
        <v>127</v>
      </c>
      <c r="F23" s="66">
        <f>'Usna Rice'!O23</f>
        <v>0</v>
      </c>
      <c r="G23" s="3"/>
      <c r="H23" s="16">
        <f t="shared" si="2"/>
        <v>127</v>
      </c>
      <c r="I23" s="17">
        <f t="shared" si="8"/>
        <v>63.5</v>
      </c>
      <c r="J23" s="7"/>
      <c r="K23" s="74"/>
      <c r="L23" s="78">
        <f>530+580</f>
        <v>1110</v>
      </c>
      <c r="M23" s="13">
        <f t="shared" si="3"/>
        <v>0</v>
      </c>
      <c r="N23" s="16">
        <f t="shared" si="4"/>
        <v>1110</v>
      </c>
      <c r="O23" s="97">
        <f>258.2+276.9</f>
        <v>535.09999999999991</v>
      </c>
      <c r="P23" s="7"/>
      <c r="Q23" s="7"/>
      <c r="R23" s="6">
        <f t="shared" si="0"/>
        <v>0</v>
      </c>
      <c r="S23" s="6">
        <f t="shared" si="1"/>
        <v>-983</v>
      </c>
      <c r="T23" s="16">
        <f t="shared" si="6"/>
        <v>-983</v>
      </c>
      <c r="U23" s="17">
        <f t="shared" si="7"/>
        <v>-471.59999999999991</v>
      </c>
    </row>
    <row r="24" spans="2:21" ht="15.75" x14ac:dyDescent="0.45">
      <c r="B24" s="53">
        <v>44058</v>
      </c>
      <c r="C24" s="7"/>
      <c r="D24" s="74"/>
      <c r="E24" s="73">
        <v>137</v>
      </c>
      <c r="F24" s="66">
        <f>'Usna Rice'!O24</f>
        <v>0</v>
      </c>
      <c r="G24" s="3"/>
      <c r="H24" s="16">
        <f t="shared" si="2"/>
        <v>137</v>
      </c>
      <c r="I24" s="17">
        <f t="shared" si="8"/>
        <v>68.5</v>
      </c>
      <c r="J24" s="7"/>
      <c r="K24" s="74"/>
      <c r="L24" s="78">
        <v>250</v>
      </c>
      <c r="M24" s="13">
        <f t="shared" si="3"/>
        <v>0</v>
      </c>
      <c r="N24" s="16">
        <f t="shared" si="4"/>
        <v>250</v>
      </c>
      <c r="O24" s="97">
        <v>126.6</v>
      </c>
      <c r="P24" s="7"/>
      <c r="Q24" s="7"/>
      <c r="R24" s="6">
        <f t="shared" si="0"/>
        <v>0</v>
      </c>
      <c r="S24" s="6">
        <f t="shared" si="1"/>
        <v>-113</v>
      </c>
      <c r="T24" s="16">
        <f t="shared" si="6"/>
        <v>-113</v>
      </c>
      <c r="U24" s="17">
        <f t="shared" si="7"/>
        <v>-58.099999999999994</v>
      </c>
    </row>
    <row r="25" spans="2:21" ht="15.75" x14ac:dyDescent="0.45">
      <c r="B25" s="53">
        <v>44059</v>
      </c>
      <c r="C25" s="7"/>
      <c r="D25" s="74"/>
      <c r="E25" s="73">
        <v>132</v>
      </c>
      <c r="F25" s="66">
        <f>'Usna Rice'!O25</f>
        <v>5</v>
      </c>
      <c r="G25" s="3"/>
      <c r="H25" s="16">
        <f t="shared" si="2"/>
        <v>137</v>
      </c>
      <c r="I25" s="17">
        <f t="shared" si="8"/>
        <v>68.5</v>
      </c>
      <c r="J25" s="7"/>
      <c r="K25" s="74"/>
      <c r="L25" s="78"/>
      <c r="M25" s="13">
        <f t="shared" si="3"/>
        <v>5</v>
      </c>
      <c r="N25" s="16">
        <f t="shared" si="4"/>
        <v>5</v>
      </c>
      <c r="O25" s="17">
        <f t="shared" si="5"/>
        <v>2.5</v>
      </c>
      <c r="P25" s="7"/>
      <c r="Q25" s="7"/>
      <c r="R25" s="6">
        <f t="shared" si="0"/>
        <v>0</v>
      </c>
      <c r="S25" s="6">
        <f t="shared" si="1"/>
        <v>132</v>
      </c>
      <c r="T25" s="16">
        <f t="shared" si="6"/>
        <v>132</v>
      </c>
      <c r="U25" s="17">
        <f t="shared" si="7"/>
        <v>66</v>
      </c>
    </row>
    <row r="26" spans="2:21" ht="15.75" x14ac:dyDescent="0.45">
      <c r="B26" s="53">
        <v>44060</v>
      </c>
      <c r="C26" s="7"/>
      <c r="D26" s="74"/>
      <c r="E26" s="96">
        <v>91</v>
      </c>
      <c r="F26" s="66">
        <f>'Usna Rice'!O26</f>
        <v>5</v>
      </c>
      <c r="G26" s="3"/>
      <c r="H26" s="16">
        <f t="shared" si="2"/>
        <v>96</v>
      </c>
      <c r="I26" s="17">
        <f t="shared" si="8"/>
        <v>48</v>
      </c>
      <c r="J26" s="7"/>
      <c r="K26" s="74"/>
      <c r="L26" s="78">
        <v>255</v>
      </c>
      <c r="M26" s="13">
        <f t="shared" si="3"/>
        <v>5</v>
      </c>
      <c r="N26" s="16">
        <f t="shared" si="4"/>
        <v>260</v>
      </c>
      <c r="O26" s="97">
        <f>(K26*$K$6+M26*$M$6)/100+126.7</f>
        <v>129.19999999999999</v>
      </c>
      <c r="P26" s="7"/>
      <c r="Q26" s="7"/>
      <c r="R26" s="6">
        <f t="shared" si="0"/>
        <v>0</v>
      </c>
      <c r="S26" s="6">
        <f t="shared" si="1"/>
        <v>-164</v>
      </c>
      <c r="T26" s="16">
        <f t="shared" si="6"/>
        <v>-164</v>
      </c>
      <c r="U26" s="17">
        <f t="shared" si="7"/>
        <v>-81.199999999999989</v>
      </c>
    </row>
    <row r="27" spans="2:21" ht="15.75" x14ac:dyDescent="0.45">
      <c r="B27" s="53">
        <v>44061</v>
      </c>
      <c r="C27" s="7"/>
      <c r="D27" s="74"/>
      <c r="E27" s="73"/>
      <c r="F27" s="66">
        <f>'Usna Rice'!O27</f>
        <v>0</v>
      </c>
      <c r="G27" s="3"/>
      <c r="H27" s="16">
        <f t="shared" si="2"/>
        <v>0</v>
      </c>
      <c r="I27" s="17">
        <f t="shared" si="8"/>
        <v>0</v>
      </c>
      <c r="J27" s="7"/>
      <c r="K27" s="74"/>
      <c r="L27" s="78"/>
      <c r="M27" s="13">
        <f t="shared" si="3"/>
        <v>0</v>
      </c>
      <c r="N27" s="16">
        <f t="shared" si="4"/>
        <v>0</v>
      </c>
      <c r="O27" s="17">
        <f t="shared" si="5"/>
        <v>0</v>
      </c>
      <c r="P27" s="7"/>
      <c r="Q27" s="7"/>
      <c r="R27" s="6">
        <f t="shared" si="0"/>
        <v>0</v>
      </c>
      <c r="S27" s="6">
        <f t="shared" si="1"/>
        <v>0</v>
      </c>
      <c r="T27" s="16">
        <f t="shared" si="6"/>
        <v>0</v>
      </c>
      <c r="U27" s="17">
        <f t="shared" si="7"/>
        <v>0</v>
      </c>
    </row>
    <row r="28" spans="2:21" ht="15.75" x14ac:dyDescent="0.45">
      <c r="B28" s="53">
        <v>44062</v>
      </c>
      <c r="C28" s="7"/>
      <c r="D28" s="74"/>
      <c r="E28" s="73">
        <v>231</v>
      </c>
      <c r="F28" s="66">
        <f>'Usna Rice'!O28</f>
        <v>0</v>
      </c>
      <c r="G28" s="3"/>
      <c r="H28" s="16">
        <f t="shared" si="2"/>
        <v>231</v>
      </c>
      <c r="I28" s="17">
        <f t="shared" si="8"/>
        <v>115.5</v>
      </c>
      <c r="J28" s="7"/>
      <c r="K28" s="74"/>
      <c r="L28" s="78"/>
      <c r="M28" s="13">
        <f t="shared" si="3"/>
        <v>0</v>
      </c>
      <c r="N28" s="16">
        <f t="shared" si="4"/>
        <v>0</v>
      </c>
      <c r="O28" s="17">
        <f t="shared" si="5"/>
        <v>0</v>
      </c>
      <c r="P28" s="7"/>
      <c r="Q28" s="7"/>
      <c r="R28" s="6">
        <f t="shared" si="0"/>
        <v>0</v>
      </c>
      <c r="S28" s="6">
        <f t="shared" si="1"/>
        <v>231</v>
      </c>
      <c r="T28" s="16">
        <f t="shared" si="6"/>
        <v>231</v>
      </c>
      <c r="U28" s="17">
        <f t="shared" si="7"/>
        <v>115.5</v>
      </c>
    </row>
    <row r="29" spans="2:21" ht="15.75" x14ac:dyDescent="0.45">
      <c r="B29" s="53">
        <v>44063</v>
      </c>
      <c r="C29" s="7"/>
      <c r="D29" s="74"/>
      <c r="E29" s="73">
        <v>90</v>
      </c>
      <c r="F29" s="66">
        <f>'Usna Rice'!O29</f>
        <v>0</v>
      </c>
      <c r="G29" s="3"/>
      <c r="H29" s="16">
        <f t="shared" si="2"/>
        <v>90</v>
      </c>
      <c r="I29" s="17">
        <f t="shared" si="8"/>
        <v>45</v>
      </c>
      <c r="J29" s="7"/>
      <c r="K29" s="74"/>
      <c r="L29" s="78"/>
      <c r="M29" s="13">
        <f t="shared" si="3"/>
        <v>0</v>
      </c>
      <c r="N29" s="16">
        <f t="shared" si="4"/>
        <v>0</v>
      </c>
      <c r="O29" s="17">
        <f t="shared" si="5"/>
        <v>0</v>
      </c>
      <c r="P29" s="7"/>
      <c r="Q29" s="7"/>
      <c r="R29" s="6">
        <f t="shared" si="0"/>
        <v>0</v>
      </c>
      <c r="S29" s="6">
        <f t="shared" si="1"/>
        <v>90</v>
      </c>
      <c r="T29" s="16">
        <f t="shared" si="6"/>
        <v>90</v>
      </c>
      <c r="U29" s="17">
        <f t="shared" si="7"/>
        <v>45</v>
      </c>
    </row>
    <row r="30" spans="2:21" ht="15.75" x14ac:dyDescent="0.45">
      <c r="B30" s="53">
        <v>44064</v>
      </c>
      <c r="C30" s="7"/>
      <c r="D30" s="74"/>
      <c r="E30" s="96">
        <f>106+1</f>
        <v>107</v>
      </c>
      <c r="F30" s="66">
        <f>'Usna Rice'!O30</f>
        <v>0</v>
      </c>
      <c r="G30" s="3"/>
      <c r="H30" s="16">
        <f t="shared" si="2"/>
        <v>107</v>
      </c>
      <c r="I30" s="17">
        <f t="shared" si="8"/>
        <v>53.5</v>
      </c>
      <c r="J30" s="7"/>
      <c r="K30" s="74"/>
      <c r="L30" s="78">
        <v>320</v>
      </c>
      <c r="M30" s="13">
        <f t="shared" si="3"/>
        <v>0</v>
      </c>
      <c r="N30" s="16">
        <f t="shared" si="4"/>
        <v>320</v>
      </c>
      <c r="O30" s="17">
        <v>154.30000000000001</v>
      </c>
      <c r="P30" s="7"/>
      <c r="Q30" s="7"/>
      <c r="R30" s="6">
        <f t="shared" si="0"/>
        <v>0</v>
      </c>
      <c r="S30" s="6">
        <f t="shared" si="1"/>
        <v>-213</v>
      </c>
      <c r="T30" s="16">
        <f t="shared" si="6"/>
        <v>-213</v>
      </c>
      <c r="U30" s="17">
        <f t="shared" si="7"/>
        <v>-100.80000000000001</v>
      </c>
    </row>
    <row r="31" spans="2:21" ht="15.75" x14ac:dyDescent="0.45">
      <c r="B31" s="53">
        <v>44065</v>
      </c>
      <c r="C31" s="7"/>
      <c r="D31" s="74"/>
      <c r="E31" s="96">
        <f>84+3</f>
        <v>87</v>
      </c>
      <c r="F31" s="66">
        <f>'Usna Rice'!O31</f>
        <v>5</v>
      </c>
      <c r="G31" s="3"/>
      <c r="H31" s="16">
        <f t="shared" si="2"/>
        <v>92</v>
      </c>
      <c r="I31" s="17">
        <f t="shared" si="8"/>
        <v>46</v>
      </c>
      <c r="J31" s="7"/>
      <c r="K31" s="74"/>
      <c r="L31" s="78">
        <v>170</v>
      </c>
      <c r="M31" s="13">
        <f t="shared" si="3"/>
        <v>5</v>
      </c>
      <c r="N31" s="16">
        <f t="shared" si="4"/>
        <v>175</v>
      </c>
      <c r="O31" s="97">
        <f>(K31*$K$6+M31*$M$6)/100+84.7</f>
        <v>87.2</v>
      </c>
      <c r="P31" s="7"/>
      <c r="Q31" s="7"/>
      <c r="R31" s="6">
        <f t="shared" si="0"/>
        <v>0</v>
      </c>
      <c r="S31" s="6">
        <f t="shared" si="1"/>
        <v>-83</v>
      </c>
      <c r="T31" s="16">
        <f t="shared" si="6"/>
        <v>-83</v>
      </c>
      <c r="U31" s="17">
        <f t="shared" si="7"/>
        <v>-41.2</v>
      </c>
    </row>
    <row r="32" spans="2:21" ht="15.75" x14ac:dyDescent="0.45">
      <c r="B32" s="53">
        <v>44066</v>
      </c>
      <c r="C32" s="7"/>
      <c r="D32" s="74"/>
      <c r="E32" s="73"/>
      <c r="F32" s="66">
        <f>'Usna Rice'!O32</f>
        <v>0</v>
      </c>
      <c r="G32" s="3"/>
      <c r="H32" s="16">
        <f t="shared" si="2"/>
        <v>0</v>
      </c>
      <c r="I32" s="17">
        <f t="shared" si="8"/>
        <v>0</v>
      </c>
      <c r="J32" s="7"/>
      <c r="K32" s="74"/>
      <c r="L32" s="78"/>
      <c r="M32" s="13">
        <f t="shared" si="3"/>
        <v>0</v>
      </c>
      <c r="N32" s="16">
        <f t="shared" si="4"/>
        <v>0</v>
      </c>
      <c r="O32" s="17">
        <f t="shared" si="5"/>
        <v>0</v>
      </c>
      <c r="P32" s="7"/>
      <c r="Q32" s="7"/>
      <c r="R32" s="6">
        <f t="shared" si="0"/>
        <v>0</v>
      </c>
      <c r="S32" s="6">
        <f t="shared" si="1"/>
        <v>0</v>
      </c>
      <c r="T32" s="16">
        <f t="shared" si="6"/>
        <v>0</v>
      </c>
      <c r="U32" s="17">
        <f t="shared" si="7"/>
        <v>0</v>
      </c>
    </row>
    <row r="33" spans="2:21" ht="15.75" x14ac:dyDescent="0.45">
      <c r="B33" s="53">
        <v>44067</v>
      </c>
      <c r="C33" s="7"/>
      <c r="D33" s="74"/>
      <c r="E33" s="96">
        <v>201</v>
      </c>
      <c r="F33" s="66">
        <f>'Usna Rice'!O33</f>
        <v>0</v>
      </c>
      <c r="G33" s="3"/>
      <c r="H33" s="16">
        <f t="shared" si="2"/>
        <v>201</v>
      </c>
      <c r="I33" s="17">
        <f t="shared" si="8"/>
        <v>100.5</v>
      </c>
      <c r="J33" s="7"/>
      <c r="K33" s="74"/>
      <c r="L33" s="78">
        <v>227</v>
      </c>
      <c r="M33" s="13">
        <f t="shared" si="3"/>
        <v>0</v>
      </c>
      <c r="N33" s="16">
        <f t="shared" si="4"/>
        <v>227</v>
      </c>
      <c r="O33" s="17">
        <v>111.4</v>
      </c>
      <c r="P33" s="7"/>
      <c r="Q33" s="7"/>
      <c r="R33" s="6">
        <f t="shared" si="0"/>
        <v>0</v>
      </c>
      <c r="S33" s="6">
        <f t="shared" si="1"/>
        <v>-26</v>
      </c>
      <c r="T33" s="16">
        <f t="shared" si="6"/>
        <v>-26</v>
      </c>
      <c r="U33" s="17">
        <f t="shared" si="7"/>
        <v>-10.900000000000006</v>
      </c>
    </row>
    <row r="34" spans="2:21" ht="15.75" x14ac:dyDescent="0.45">
      <c r="B34" s="53">
        <v>44068</v>
      </c>
      <c r="C34" s="7"/>
      <c r="D34" s="74"/>
      <c r="E34" s="96">
        <v>116</v>
      </c>
      <c r="F34" s="66">
        <f>'Usna Rice'!O34</f>
        <v>0</v>
      </c>
      <c r="G34" s="3"/>
      <c r="H34" s="16">
        <f t="shared" si="2"/>
        <v>116</v>
      </c>
      <c r="I34" s="17">
        <f t="shared" si="8"/>
        <v>58</v>
      </c>
      <c r="J34" s="7"/>
      <c r="K34" s="74"/>
      <c r="L34" s="78"/>
      <c r="M34" s="13">
        <f t="shared" si="3"/>
        <v>0</v>
      </c>
      <c r="N34" s="16">
        <f t="shared" si="4"/>
        <v>0</v>
      </c>
      <c r="O34" s="17">
        <f t="shared" si="5"/>
        <v>0</v>
      </c>
      <c r="P34" s="7"/>
      <c r="Q34" s="7"/>
      <c r="R34" s="6">
        <f t="shared" si="0"/>
        <v>0</v>
      </c>
      <c r="S34" s="6">
        <f t="shared" si="1"/>
        <v>116</v>
      </c>
      <c r="T34" s="16">
        <f t="shared" si="6"/>
        <v>116</v>
      </c>
      <c r="U34" s="17">
        <f t="shared" si="7"/>
        <v>58</v>
      </c>
    </row>
    <row r="35" spans="2:21" ht="15.75" x14ac:dyDescent="0.45">
      <c r="B35" s="53">
        <v>44069</v>
      </c>
      <c r="C35" s="7"/>
      <c r="D35" s="74"/>
      <c r="E35" s="96">
        <v>128</v>
      </c>
      <c r="F35" s="66">
        <f>'Usna Rice'!O35</f>
        <v>0</v>
      </c>
      <c r="G35" s="3"/>
      <c r="H35" s="16">
        <f t="shared" si="2"/>
        <v>128</v>
      </c>
      <c r="I35" s="17">
        <f t="shared" si="8"/>
        <v>64</v>
      </c>
      <c r="J35" s="7"/>
      <c r="K35" s="6"/>
      <c r="L35" s="3"/>
      <c r="M35" s="13">
        <f t="shared" si="3"/>
        <v>0</v>
      </c>
      <c r="N35" s="16">
        <f t="shared" si="4"/>
        <v>0</v>
      </c>
      <c r="O35" s="17">
        <f t="shared" si="5"/>
        <v>0</v>
      </c>
      <c r="P35" s="7"/>
      <c r="Q35" s="7"/>
      <c r="R35" s="6">
        <f t="shared" si="0"/>
        <v>0</v>
      </c>
      <c r="S35" s="6">
        <f t="shared" si="1"/>
        <v>128</v>
      </c>
      <c r="T35" s="16">
        <f t="shared" si="6"/>
        <v>128</v>
      </c>
      <c r="U35" s="17">
        <f t="shared" si="7"/>
        <v>64</v>
      </c>
    </row>
    <row r="36" spans="2:21" ht="15.75" x14ac:dyDescent="0.45">
      <c r="B36" s="53">
        <v>44070</v>
      </c>
      <c r="C36" s="7"/>
      <c r="D36" s="74">
        <v>20</v>
      </c>
      <c r="E36" s="73"/>
      <c r="F36" s="66">
        <f>'Usna Rice'!O36</f>
        <v>0</v>
      </c>
      <c r="G36" s="3"/>
      <c r="H36" s="16">
        <f t="shared" si="2"/>
        <v>20</v>
      </c>
      <c r="I36" s="17">
        <f t="shared" si="8"/>
        <v>10</v>
      </c>
      <c r="J36" s="7"/>
      <c r="K36" s="6">
        <v>20</v>
      </c>
      <c r="L36" s="3"/>
      <c r="M36" s="13">
        <f t="shared" si="3"/>
        <v>0</v>
      </c>
      <c r="N36" s="16">
        <f t="shared" si="4"/>
        <v>20</v>
      </c>
      <c r="O36" s="17">
        <f t="shared" si="5"/>
        <v>10</v>
      </c>
      <c r="P36" s="7"/>
      <c r="Q36" s="7"/>
      <c r="R36" s="6">
        <f t="shared" si="0"/>
        <v>0</v>
      </c>
      <c r="S36" s="6">
        <f t="shared" si="1"/>
        <v>0</v>
      </c>
      <c r="T36" s="16">
        <f t="shared" si="6"/>
        <v>0</v>
      </c>
      <c r="U36" s="17">
        <f t="shared" si="7"/>
        <v>0</v>
      </c>
    </row>
    <row r="37" spans="2:21" ht="15.75" x14ac:dyDescent="0.45">
      <c r="B37" s="53">
        <v>44071</v>
      </c>
      <c r="C37" s="7"/>
      <c r="D37" s="74"/>
      <c r="E37" s="73"/>
      <c r="F37" s="66">
        <f>'Usna Rice'!O37</f>
        <v>0</v>
      </c>
      <c r="G37" s="3"/>
      <c r="H37" s="16">
        <f t="shared" si="2"/>
        <v>0</v>
      </c>
      <c r="I37" s="17">
        <f t="shared" si="8"/>
        <v>0</v>
      </c>
      <c r="J37" s="7"/>
      <c r="K37" s="6"/>
      <c r="L37" s="3"/>
      <c r="M37" s="13">
        <f t="shared" si="3"/>
        <v>0</v>
      </c>
      <c r="N37" s="16">
        <f t="shared" si="4"/>
        <v>0</v>
      </c>
      <c r="O37" s="17">
        <f t="shared" si="5"/>
        <v>0</v>
      </c>
      <c r="P37" s="7"/>
      <c r="Q37" s="7"/>
      <c r="R37" s="6">
        <f t="shared" si="0"/>
        <v>0</v>
      </c>
      <c r="S37" s="6">
        <f t="shared" si="1"/>
        <v>0</v>
      </c>
      <c r="T37" s="16">
        <f t="shared" si="6"/>
        <v>0</v>
      </c>
      <c r="U37" s="17">
        <f t="shared" si="7"/>
        <v>0</v>
      </c>
    </row>
    <row r="38" spans="2:21" ht="15.75" x14ac:dyDescent="0.45">
      <c r="B38" s="53">
        <v>44072</v>
      </c>
      <c r="C38" s="7"/>
      <c r="D38" s="74"/>
      <c r="E38" s="73"/>
      <c r="F38" s="66">
        <f>'Usna Rice'!O38</f>
        <v>0</v>
      </c>
      <c r="G38" s="3"/>
      <c r="H38" s="16">
        <f t="shared" si="2"/>
        <v>0</v>
      </c>
      <c r="I38" s="17">
        <f t="shared" si="8"/>
        <v>0</v>
      </c>
      <c r="J38" s="7"/>
      <c r="K38" s="6"/>
      <c r="L38" s="3"/>
      <c r="M38" s="13">
        <f t="shared" si="3"/>
        <v>0</v>
      </c>
      <c r="N38" s="16">
        <f t="shared" si="4"/>
        <v>0</v>
      </c>
      <c r="O38" s="17">
        <f t="shared" si="5"/>
        <v>0</v>
      </c>
      <c r="P38" s="7"/>
      <c r="Q38" s="7"/>
      <c r="R38" s="6">
        <f t="shared" si="0"/>
        <v>0</v>
      </c>
      <c r="S38" s="6">
        <f t="shared" si="1"/>
        <v>0</v>
      </c>
      <c r="T38" s="16">
        <f t="shared" si="6"/>
        <v>0</v>
      </c>
      <c r="U38" s="17">
        <f t="shared" si="7"/>
        <v>0</v>
      </c>
    </row>
    <row r="39" spans="2:21" ht="15.75" x14ac:dyDescent="0.45">
      <c r="B39" s="53">
        <v>44073</v>
      </c>
      <c r="C39" s="7"/>
      <c r="D39" s="74"/>
      <c r="E39" s="73"/>
      <c r="F39" s="66">
        <f>'Usna Rice'!O39</f>
        <v>0</v>
      </c>
      <c r="G39" s="3"/>
      <c r="H39" s="16">
        <f t="shared" si="2"/>
        <v>0</v>
      </c>
      <c r="I39" s="17">
        <f t="shared" si="8"/>
        <v>0</v>
      </c>
      <c r="J39" s="7"/>
      <c r="K39" s="6"/>
      <c r="L39" s="3"/>
      <c r="M39" s="13">
        <f t="shared" si="3"/>
        <v>0</v>
      </c>
      <c r="N39" s="16">
        <f t="shared" si="4"/>
        <v>0</v>
      </c>
      <c r="O39" s="17">
        <f t="shared" si="5"/>
        <v>0</v>
      </c>
      <c r="P39" s="7"/>
      <c r="Q39" s="7"/>
      <c r="R39" s="6">
        <f t="shared" si="0"/>
        <v>0</v>
      </c>
      <c r="S39" s="6">
        <f t="shared" si="1"/>
        <v>0</v>
      </c>
      <c r="T39" s="16">
        <f t="shared" si="6"/>
        <v>0</v>
      </c>
      <c r="U39" s="17">
        <f t="shared" si="7"/>
        <v>0</v>
      </c>
    </row>
    <row r="40" spans="2:21" ht="16.149999999999999" thickBot="1" x14ac:dyDescent="0.5">
      <c r="B40" s="53">
        <v>44074</v>
      </c>
      <c r="C40" s="11"/>
      <c r="D40" s="8"/>
      <c r="E40" s="18"/>
      <c r="F40" s="66">
        <f>'Usna Rice'!O40</f>
        <v>0</v>
      </c>
      <c r="G40" s="9"/>
      <c r="H40" s="16">
        <f t="shared" si="2"/>
        <v>0</v>
      </c>
      <c r="I40" s="17">
        <f t="shared" si="8"/>
        <v>0</v>
      </c>
      <c r="J40" s="11"/>
      <c r="K40" s="8"/>
      <c r="L40" s="9"/>
      <c r="M40" s="13">
        <f t="shared" si="3"/>
        <v>0</v>
      </c>
      <c r="N40" s="16">
        <f t="shared" si="4"/>
        <v>0</v>
      </c>
      <c r="O40" s="17">
        <f t="shared" si="5"/>
        <v>0</v>
      </c>
      <c r="P40" s="11"/>
      <c r="Q40" s="11"/>
      <c r="R40" s="8"/>
      <c r="S40" s="9"/>
      <c r="T40" s="16">
        <f t="shared" si="6"/>
        <v>0</v>
      </c>
      <c r="U40" s="17">
        <f t="shared" si="7"/>
        <v>0</v>
      </c>
    </row>
    <row r="41" spans="2:21" s="15" customFormat="1" ht="47.25" customHeight="1" thickBot="1" x14ac:dyDescent="0.5">
      <c r="B41" s="28" t="s">
        <v>6</v>
      </c>
      <c r="C41" s="32"/>
      <c r="D41" s="21">
        <f t="shared" ref="D41:I41" si="9">SUM(D9:D40)</f>
        <v>643</v>
      </c>
      <c r="E41" s="21">
        <f t="shared" si="9"/>
        <v>2738</v>
      </c>
      <c r="F41" s="21">
        <f t="shared" si="9"/>
        <v>126</v>
      </c>
      <c r="G41" s="21">
        <f t="shared" si="9"/>
        <v>0</v>
      </c>
      <c r="H41" s="21">
        <f t="shared" si="9"/>
        <v>3507</v>
      </c>
      <c r="I41" s="21">
        <f t="shared" si="9"/>
        <v>1753.5</v>
      </c>
      <c r="J41" s="21"/>
      <c r="K41" s="21">
        <f>SUM(K9:K40)</f>
        <v>556</v>
      </c>
      <c r="L41" s="21">
        <f>SUM(L9:L40)</f>
        <v>2582</v>
      </c>
      <c r="M41" s="21">
        <f>SUM(M9:M40)</f>
        <v>126</v>
      </c>
      <c r="N41" s="21">
        <f>SUM(N9:N40)</f>
        <v>3264</v>
      </c>
      <c r="O41" s="21">
        <f>SUM(O9:O40)</f>
        <v>1599.5</v>
      </c>
      <c r="P41" s="21"/>
      <c r="Q41" s="21"/>
      <c r="R41" s="21">
        <f>SUM(R9:R40)</f>
        <v>87</v>
      </c>
      <c r="S41" s="21">
        <f>SUM(S9:S40)</f>
        <v>156</v>
      </c>
      <c r="T41" s="21">
        <f>SUM(T9:T40)</f>
        <v>243</v>
      </c>
      <c r="U41" s="21">
        <f>SUM(U9:U40)</f>
        <v>154.00000000000006</v>
      </c>
    </row>
    <row r="43" spans="2:21" x14ac:dyDescent="0.45">
      <c r="F43" s="98" t="s">
        <v>36</v>
      </c>
      <c r="G43" s="15" t="s">
        <v>28</v>
      </c>
      <c r="H43" s="15">
        <v>31</v>
      </c>
      <c r="I43" s="99">
        <f>31*50/100</f>
        <v>15.5</v>
      </c>
      <c r="J43" s="15" t="s">
        <v>15</v>
      </c>
    </row>
    <row r="44" spans="2:21" x14ac:dyDescent="0.45">
      <c r="H44" s="1" t="s">
        <v>37</v>
      </c>
    </row>
    <row r="46" spans="2:21" ht="15.75" x14ac:dyDescent="0.45">
      <c r="H46" s="101">
        <f>H41-H43</f>
        <v>3476</v>
      </c>
      <c r="I46" s="102">
        <f>I41-I43</f>
        <v>1738</v>
      </c>
    </row>
    <row r="47" spans="2:21" ht="15.75" x14ac:dyDescent="0.45">
      <c r="H47" s="101" t="s">
        <v>37</v>
      </c>
      <c r="I47" s="101" t="s">
        <v>15</v>
      </c>
    </row>
    <row r="48" spans="2:21" x14ac:dyDescent="0.45">
      <c r="H48" s="100"/>
      <c r="I48" s="100"/>
    </row>
  </sheetData>
  <mergeCells count="9">
    <mergeCell ref="H5:I5"/>
    <mergeCell ref="N5:O5"/>
    <mergeCell ref="T5:U5"/>
    <mergeCell ref="D1:I3"/>
    <mergeCell ref="K1:O3"/>
    <mergeCell ref="R1:U3"/>
    <mergeCell ref="D4:E4"/>
    <mergeCell ref="K4:L4"/>
    <mergeCell ref="R4:S4"/>
  </mergeCells>
  <pageMargins left="0.7" right="0.7" top="0.75" bottom="0.75" header="0.3" footer="0.3"/>
  <pageSetup orientation="portrait" r:id="rId1"/>
  <ignoredErrors>
    <ignoredError sqref="O26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D849-1FFC-4983-B948-E351E112A46A}">
  <sheetPr>
    <tabColor theme="4"/>
  </sheetPr>
  <dimension ref="B1:R41"/>
  <sheetViews>
    <sheetView zoomScale="71" zoomScaleNormal="71" workbookViewId="0">
      <pane ySplit="7" topLeftCell="A8" activePane="bottomLeft" state="frozen"/>
      <selection pane="bottomLeft" activeCell="E22" sqref="E22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4.265625" style="1" customWidth="1"/>
    <col min="5" max="5" width="9.86328125" style="2" customWidth="1"/>
    <col min="6" max="6" width="5" style="1" customWidth="1"/>
    <col min="7" max="7" width="9.1328125" style="1"/>
    <col min="8" max="8" width="20.19921875" style="1" customWidth="1"/>
    <col min="9" max="10" width="9.1328125" style="1"/>
    <col min="11" max="11" width="9.1328125" style="1" customWidth="1"/>
    <col min="12" max="13" width="9.1328125" style="1"/>
    <col min="14" max="14" width="11.73046875" style="1" customWidth="1"/>
    <col min="15" max="16384" width="9.1328125" style="1"/>
  </cols>
  <sheetData>
    <row r="1" spans="2:18" ht="15" customHeight="1" x14ac:dyDescent="0.45">
      <c r="B1" s="5"/>
      <c r="C1" s="29"/>
      <c r="D1" s="120" t="s">
        <v>17</v>
      </c>
      <c r="E1" s="121"/>
      <c r="F1" s="121"/>
      <c r="G1" s="121"/>
      <c r="H1" s="122"/>
      <c r="I1" s="7"/>
      <c r="J1" s="106" t="s">
        <v>5</v>
      </c>
      <c r="K1" s="107"/>
      <c r="L1" s="107"/>
      <c r="M1" s="108"/>
      <c r="N1" s="7"/>
      <c r="O1" s="112" t="s">
        <v>29</v>
      </c>
      <c r="P1" s="113"/>
      <c r="Q1" s="113"/>
      <c r="R1" s="114"/>
    </row>
    <row r="2" spans="2:18" ht="15" customHeight="1" x14ac:dyDescent="0.45">
      <c r="B2" s="6"/>
      <c r="C2" s="30"/>
      <c r="D2" s="123"/>
      <c r="E2" s="124"/>
      <c r="F2" s="124"/>
      <c r="G2" s="124"/>
      <c r="H2" s="125"/>
      <c r="I2" s="7"/>
      <c r="J2" s="109"/>
      <c r="K2" s="110"/>
      <c r="L2" s="110"/>
      <c r="M2" s="111"/>
      <c r="N2" s="7"/>
      <c r="O2" s="115"/>
      <c r="P2" s="116"/>
      <c r="Q2" s="116"/>
      <c r="R2" s="117"/>
    </row>
    <row r="3" spans="2:18" ht="15" customHeight="1" x14ac:dyDescent="0.45">
      <c r="B3" s="6"/>
      <c r="C3" s="30"/>
      <c r="D3" s="126"/>
      <c r="E3" s="127"/>
      <c r="F3" s="127"/>
      <c r="G3" s="127"/>
      <c r="H3" s="128"/>
      <c r="I3" s="7"/>
      <c r="J3" s="109"/>
      <c r="K3" s="110"/>
      <c r="L3" s="110"/>
      <c r="M3" s="111"/>
      <c r="N3" s="7"/>
      <c r="O3" s="115"/>
      <c r="P3" s="116"/>
      <c r="Q3" s="116"/>
      <c r="R3" s="117"/>
    </row>
    <row r="4" spans="2:18" ht="14.65" thickBot="1" x14ac:dyDescent="0.5">
      <c r="B4" s="8"/>
      <c r="C4" s="31"/>
      <c r="D4" s="118" t="s">
        <v>1</v>
      </c>
      <c r="E4" s="119"/>
      <c r="F4" s="9"/>
      <c r="G4" s="9"/>
      <c r="H4" s="10"/>
      <c r="I4" s="11"/>
      <c r="J4" s="118" t="s">
        <v>1</v>
      </c>
      <c r="K4" s="119"/>
      <c r="L4" s="9"/>
      <c r="M4" s="10"/>
      <c r="N4" s="11"/>
      <c r="O4" s="118" t="s">
        <v>1</v>
      </c>
      <c r="P4" s="119"/>
      <c r="Q4" s="9"/>
      <c r="R4" s="10"/>
    </row>
    <row r="5" spans="2:18" s="15" customFormat="1" ht="65.25" customHeight="1" x14ac:dyDescent="0.45">
      <c r="B5" s="35" t="s">
        <v>0</v>
      </c>
      <c r="C5" s="36"/>
      <c r="D5" s="37" t="s">
        <v>20</v>
      </c>
      <c r="E5" s="38" t="s">
        <v>18</v>
      </c>
      <c r="F5" s="39"/>
      <c r="G5" s="104" t="s">
        <v>3</v>
      </c>
      <c r="H5" s="105"/>
      <c r="I5" s="36"/>
      <c r="J5" s="37" t="s">
        <v>20</v>
      </c>
      <c r="K5" s="38" t="s">
        <v>18</v>
      </c>
      <c r="L5" s="104" t="s">
        <v>3</v>
      </c>
      <c r="M5" s="105"/>
      <c r="N5" s="36"/>
      <c r="O5" s="37" t="s">
        <v>20</v>
      </c>
      <c r="P5" s="38" t="s">
        <v>18</v>
      </c>
      <c r="Q5" s="104" t="s">
        <v>3</v>
      </c>
      <c r="R5" s="105"/>
    </row>
    <row r="6" spans="2:18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3"/>
      <c r="G6" s="44">
        <v>50</v>
      </c>
      <c r="H6" s="45" t="s">
        <v>15</v>
      </c>
      <c r="I6" s="34"/>
      <c r="J6" s="41">
        <v>50</v>
      </c>
      <c r="K6" s="42">
        <v>50</v>
      </c>
      <c r="L6" s="44"/>
      <c r="M6" s="45"/>
      <c r="N6" s="34"/>
      <c r="O6" s="41">
        <v>50</v>
      </c>
      <c r="P6" s="42">
        <v>50</v>
      </c>
      <c r="Q6" s="44"/>
      <c r="R6" s="45"/>
    </row>
    <row r="7" spans="2:18" s="15" customFormat="1" ht="14.65" thickBot="1" x14ac:dyDescent="0.5">
      <c r="B7" s="46"/>
      <c r="C7" s="47"/>
      <c r="D7" s="48" t="s">
        <v>2</v>
      </c>
      <c r="E7" s="49" t="s">
        <v>2</v>
      </c>
      <c r="F7" s="49"/>
      <c r="G7" s="51" t="s">
        <v>2</v>
      </c>
      <c r="H7" s="52" t="s">
        <v>4</v>
      </c>
      <c r="I7" s="47"/>
      <c r="J7" s="48" t="s">
        <v>2</v>
      </c>
      <c r="K7" s="49" t="s">
        <v>2</v>
      </c>
      <c r="L7" s="51" t="s">
        <v>2</v>
      </c>
      <c r="M7" s="52" t="s">
        <v>4</v>
      </c>
      <c r="N7" s="47"/>
      <c r="O7" s="48" t="s">
        <v>2</v>
      </c>
      <c r="P7" s="49" t="s">
        <v>2</v>
      </c>
      <c r="Q7" s="51" t="s">
        <v>2</v>
      </c>
      <c r="R7" s="52" t="s">
        <v>4</v>
      </c>
    </row>
    <row r="8" spans="2:18" s="58" customFormat="1" x14ac:dyDescent="0.45">
      <c r="B8" s="54"/>
      <c r="C8" s="34"/>
      <c r="D8" s="55"/>
      <c r="E8" s="56"/>
      <c r="F8" s="56"/>
      <c r="G8" s="56"/>
      <c r="H8" s="57"/>
      <c r="I8" s="34"/>
      <c r="J8" s="55"/>
      <c r="K8" s="56"/>
      <c r="L8" s="56"/>
      <c r="M8" s="57"/>
      <c r="N8" s="34"/>
      <c r="O8" s="55"/>
      <c r="P8" s="56"/>
      <c r="Q8" s="56"/>
      <c r="R8" s="57"/>
    </row>
    <row r="9" spans="2:18" x14ac:dyDescent="0.45">
      <c r="B9" s="59" t="s">
        <v>24</v>
      </c>
      <c r="C9" s="14"/>
      <c r="D9" s="12"/>
      <c r="E9" s="66"/>
      <c r="F9" s="13"/>
      <c r="G9" s="16">
        <f t="shared" ref="G9" si="0">SUM(D9:E9)</f>
        <v>0</v>
      </c>
      <c r="H9" s="17">
        <f>(D9*$D$6+E9*$E$6)/100</f>
        <v>0</v>
      </c>
      <c r="I9" s="14"/>
      <c r="J9" s="65"/>
      <c r="K9" s="67"/>
      <c r="L9" s="16">
        <f t="shared" ref="L9" si="1">SUM(J9:K9)</f>
        <v>0</v>
      </c>
      <c r="M9" s="17">
        <f>(J9*$J$6+K9*$K$6)/100</f>
        <v>0</v>
      </c>
      <c r="N9" s="14"/>
      <c r="O9" s="6">
        <f t="shared" ref="O9:P24" si="2">D9-J9</f>
        <v>0</v>
      </c>
      <c r="P9" s="6">
        <f t="shared" si="2"/>
        <v>0</v>
      </c>
      <c r="Q9" s="16">
        <f t="shared" ref="Q9:R9" si="3">G9-L9</f>
        <v>0</v>
      </c>
      <c r="R9" s="17">
        <f t="shared" si="3"/>
        <v>0</v>
      </c>
    </row>
    <row r="10" spans="2:18" ht="15.75" x14ac:dyDescent="0.45">
      <c r="B10" s="53">
        <v>44044</v>
      </c>
      <c r="C10" s="7"/>
      <c r="D10" s="74"/>
      <c r="E10" s="73"/>
      <c r="F10" s="78"/>
      <c r="G10" s="16">
        <f t="shared" ref="G10:G39" si="4">SUM(D10:E10)</f>
        <v>0</v>
      </c>
      <c r="H10" s="17">
        <f t="shared" ref="H10:H39" si="5">(D10*$D$6+E10*$E$6)/100</f>
        <v>0</v>
      </c>
      <c r="I10" s="7"/>
      <c r="J10" s="74"/>
      <c r="K10" s="78"/>
      <c r="L10" s="16">
        <f t="shared" ref="L10:L39" si="6">SUM(J10:K10)</f>
        <v>0</v>
      </c>
      <c r="M10" s="17">
        <f t="shared" ref="M10:M39" si="7">(J10*$J$6+K10*$K$6)/100</f>
        <v>0</v>
      </c>
      <c r="N10" s="7"/>
      <c r="O10" s="6">
        <f t="shared" si="2"/>
        <v>0</v>
      </c>
      <c r="P10" s="6">
        <f t="shared" si="2"/>
        <v>0</v>
      </c>
      <c r="Q10" s="16">
        <f t="shared" ref="Q10:Q39" si="8">G10-L10</f>
        <v>0</v>
      </c>
      <c r="R10" s="17">
        <f t="shared" ref="R10:R39" si="9">H10-M10</f>
        <v>0</v>
      </c>
    </row>
    <row r="11" spans="2:18" ht="15.75" x14ac:dyDescent="0.45">
      <c r="B11" s="53">
        <v>44045</v>
      </c>
      <c r="C11" s="7"/>
      <c r="D11" s="74"/>
      <c r="E11" s="73"/>
      <c r="F11" s="78"/>
      <c r="G11" s="16">
        <f t="shared" si="4"/>
        <v>0</v>
      </c>
      <c r="H11" s="17">
        <f t="shared" si="5"/>
        <v>0</v>
      </c>
      <c r="I11" s="7"/>
      <c r="J11" s="74"/>
      <c r="K11" s="78"/>
      <c r="L11" s="16">
        <f t="shared" si="6"/>
        <v>0</v>
      </c>
      <c r="M11" s="17">
        <f t="shared" si="7"/>
        <v>0</v>
      </c>
      <c r="N11" s="7"/>
      <c r="O11" s="6">
        <f t="shared" si="2"/>
        <v>0</v>
      </c>
      <c r="P11" s="6">
        <f t="shared" si="2"/>
        <v>0</v>
      </c>
      <c r="Q11" s="16">
        <f t="shared" si="8"/>
        <v>0</v>
      </c>
      <c r="R11" s="17">
        <f t="shared" si="9"/>
        <v>0</v>
      </c>
    </row>
    <row r="12" spans="2:18" ht="15.75" x14ac:dyDescent="0.45">
      <c r="B12" s="53">
        <v>44046</v>
      </c>
      <c r="C12" s="7"/>
      <c r="D12" s="74"/>
      <c r="E12" s="73"/>
      <c r="F12" s="78"/>
      <c r="G12" s="16">
        <f t="shared" si="4"/>
        <v>0</v>
      </c>
      <c r="H12" s="17">
        <f t="shared" si="5"/>
        <v>0</v>
      </c>
      <c r="I12" s="7"/>
      <c r="J12" s="74"/>
      <c r="K12" s="78"/>
      <c r="L12" s="16">
        <f t="shared" si="6"/>
        <v>0</v>
      </c>
      <c r="M12" s="17">
        <f t="shared" si="7"/>
        <v>0</v>
      </c>
      <c r="N12" s="7"/>
      <c r="O12" s="6">
        <f t="shared" si="2"/>
        <v>0</v>
      </c>
      <c r="P12" s="6">
        <f t="shared" si="2"/>
        <v>0</v>
      </c>
      <c r="Q12" s="16">
        <f t="shared" si="8"/>
        <v>0</v>
      </c>
      <c r="R12" s="17">
        <f t="shared" si="9"/>
        <v>0</v>
      </c>
    </row>
    <row r="13" spans="2:18" ht="15.75" x14ac:dyDescent="0.45">
      <c r="B13" s="53">
        <v>44047</v>
      </c>
      <c r="C13" s="7"/>
      <c r="D13" s="74"/>
      <c r="E13" s="73"/>
      <c r="F13" s="78"/>
      <c r="G13" s="16">
        <f t="shared" si="4"/>
        <v>0</v>
      </c>
      <c r="H13" s="17">
        <f t="shared" si="5"/>
        <v>0</v>
      </c>
      <c r="I13" s="7"/>
      <c r="J13" s="74"/>
      <c r="K13" s="78"/>
      <c r="L13" s="16">
        <f t="shared" si="6"/>
        <v>0</v>
      </c>
      <c r="M13" s="17">
        <f t="shared" si="7"/>
        <v>0</v>
      </c>
      <c r="N13" s="7"/>
      <c r="O13" s="6">
        <f t="shared" si="2"/>
        <v>0</v>
      </c>
      <c r="P13" s="6">
        <f t="shared" si="2"/>
        <v>0</v>
      </c>
      <c r="Q13" s="16">
        <f t="shared" si="8"/>
        <v>0</v>
      </c>
      <c r="R13" s="17">
        <f t="shared" si="9"/>
        <v>0</v>
      </c>
    </row>
    <row r="14" spans="2:18" ht="15.75" x14ac:dyDescent="0.45">
      <c r="B14" s="53">
        <v>44048</v>
      </c>
      <c r="C14" s="7"/>
      <c r="D14" s="74"/>
      <c r="E14" s="73"/>
      <c r="F14" s="78"/>
      <c r="G14" s="16">
        <f t="shared" si="4"/>
        <v>0</v>
      </c>
      <c r="H14" s="17">
        <f t="shared" si="5"/>
        <v>0</v>
      </c>
      <c r="I14" s="7"/>
      <c r="J14" s="74"/>
      <c r="K14" s="78"/>
      <c r="L14" s="16">
        <f t="shared" si="6"/>
        <v>0</v>
      </c>
      <c r="M14" s="17">
        <f t="shared" si="7"/>
        <v>0</v>
      </c>
      <c r="N14" s="7"/>
      <c r="O14" s="6">
        <f t="shared" si="2"/>
        <v>0</v>
      </c>
      <c r="P14" s="6">
        <f t="shared" si="2"/>
        <v>0</v>
      </c>
      <c r="Q14" s="16">
        <f t="shared" si="8"/>
        <v>0</v>
      </c>
      <c r="R14" s="17">
        <f t="shared" si="9"/>
        <v>0</v>
      </c>
    </row>
    <row r="15" spans="2:18" ht="15.75" x14ac:dyDescent="0.45">
      <c r="B15" s="53">
        <v>44049</v>
      </c>
      <c r="C15" s="7"/>
      <c r="D15" s="74"/>
      <c r="E15" s="73"/>
      <c r="F15" s="78"/>
      <c r="G15" s="16">
        <f t="shared" si="4"/>
        <v>0</v>
      </c>
      <c r="H15" s="17">
        <f t="shared" si="5"/>
        <v>0</v>
      </c>
      <c r="I15" s="7"/>
      <c r="J15" s="74"/>
      <c r="K15" s="78"/>
      <c r="L15" s="16">
        <f t="shared" si="6"/>
        <v>0</v>
      </c>
      <c r="M15" s="17">
        <f t="shared" si="7"/>
        <v>0</v>
      </c>
      <c r="N15" s="7"/>
      <c r="O15" s="6">
        <f t="shared" si="2"/>
        <v>0</v>
      </c>
      <c r="P15" s="6">
        <f t="shared" si="2"/>
        <v>0</v>
      </c>
      <c r="Q15" s="16">
        <f t="shared" si="8"/>
        <v>0</v>
      </c>
      <c r="R15" s="17">
        <f t="shared" si="9"/>
        <v>0</v>
      </c>
    </row>
    <row r="16" spans="2:18" ht="15.75" x14ac:dyDescent="0.45">
      <c r="B16" s="53">
        <v>44050</v>
      </c>
      <c r="C16" s="7"/>
      <c r="D16" s="74"/>
      <c r="E16" s="73"/>
      <c r="F16" s="78"/>
      <c r="G16" s="16">
        <f t="shared" si="4"/>
        <v>0</v>
      </c>
      <c r="H16" s="17">
        <f t="shared" si="5"/>
        <v>0</v>
      </c>
      <c r="I16" s="7"/>
      <c r="J16" s="74"/>
      <c r="K16" s="78"/>
      <c r="L16" s="16">
        <f t="shared" si="6"/>
        <v>0</v>
      </c>
      <c r="M16" s="17">
        <f t="shared" si="7"/>
        <v>0</v>
      </c>
      <c r="N16" s="7"/>
      <c r="O16" s="6">
        <f t="shared" si="2"/>
        <v>0</v>
      </c>
      <c r="P16" s="6">
        <f t="shared" si="2"/>
        <v>0</v>
      </c>
      <c r="Q16" s="16">
        <f t="shared" si="8"/>
        <v>0</v>
      </c>
      <c r="R16" s="17">
        <f t="shared" si="9"/>
        <v>0</v>
      </c>
    </row>
    <row r="17" spans="2:18" ht="15.75" x14ac:dyDescent="0.45">
      <c r="B17" s="53">
        <v>44051</v>
      </c>
      <c r="C17" s="7"/>
      <c r="D17" s="74"/>
      <c r="E17" s="73"/>
      <c r="F17" s="78"/>
      <c r="G17" s="16">
        <f t="shared" si="4"/>
        <v>0</v>
      </c>
      <c r="H17" s="17">
        <f t="shared" si="5"/>
        <v>0</v>
      </c>
      <c r="I17" s="7"/>
      <c r="J17" s="74"/>
      <c r="K17" s="78"/>
      <c r="L17" s="16">
        <f t="shared" si="6"/>
        <v>0</v>
      </c>
      <c r="M17" s="17">
        <f t="shared" si="7"/>
        <v>0</v>
      </c>
      <c r="N17" s="7"/>
      <c r="O17" s="6">
        <f t="shared" si="2"/>
        <v>0</v>
      </c>
      <c r="P17" s="6">
        <f t="shared" si="2"/>
        <v>0</v>
      </c>
      <c r="Q17" s="16">
        <f t="shared" si="8"/>
        <v>0</v>
      </c>
      <c r="R17" s="17">
        <f t="shared" si="9"/>
        <v>0</v>
      </c>
    </row>
    <row r="18" spans="2:18" ht="15.75" x14ac:dyDescent="0.45">
      <c r="B18" s="53">
        <v>44052</v>
      </c>
      <c r="C18" s="7"/>
      <c r="D18" s="74"/>
      <c r="E18" s="73"/>
      <c r="F18" s="78"/>
      <c r="G18" s="16">
        <f t="shared" si="4"/>
        <v>0</v>
      </c>
      <c r="H18" s="17">
        <f t="shared" si="5"/>
        <v>0</v>
      </c>
      <c r="I18" s="7"/>
      <c r="J18" s="74"/>
      <c r="K18" s="78"/>
      <c r="L18" s="16">
        <f t="shared" si="6"/>
        <v>0</v>
      </c>
      <c r="M18" s="17">
        <f t="shared" si="7"/>
        <v>0</v>
      </c>
      <c r="N18" s="7"/>
      <c r="O18" s="6">
        <f t="shared" si="2"/>
        <v>0</v>
      </c>
      <c r="P18" s="6">
        <f t="shared" si="2"/>
        <v>0</v>
      </c>
      <c r="Q18" s="16">
        <f t="shared" si="8"/>
        <v>0</v>
      </c>
      <c r="R18" s="17">
        <f t="shared" si="9"/>
        <v>0</v>
      </c>
    </row>
    <row r="19" spans="2:18" ht="15.75" x14ac:dyDescent="0.45">
      <c r="B19" s="53">
        <v>44053</v>
      </c>
      <c r="C19" s="7"/>
      <c r="D19" s="74"/>
      <c r="E19" s="73"/>
      <c r="F19" s="78"/>
      <c r="G19" s="16">
        <f t="shared" si="4"/>
        <v>0</v>
      </c>
      <c r="H19" s="17">
        <f t="shared" si="5"/>
        <v>0</v>
      </c>
      <c r="I19" s="7"/>
      <c r="J19" s="74"/>
      <c r="K19" s="78"/>
      <c r="L19" s="16">
        <f t="shared" si="6"/>
        <v>0</v>
      </c>
      <c r="M19" s="17">
        <f t="shared" si="7"/>
        <v>0</v>
      </c>
      <c r="N19" s="7"/>
      <c r="O19" s="6">
        <f t="shared" si="2"/>
        <v>0</v>
      </c>
      <c r="P19" s="6">
        <f t="shared" si="2"/>
        <v>0</v>
      </c>
      <c r="Q19" s="16">
        <f t="shared" si="8"/>
        <v>0</v>
      </c>
      <c r="R19" s="17">
        <f t="shared" si="9"/>
        <v>0</v>
      </c>
    </row>
    <row r="20" spans="2:18" ht="15.75" x14ac:dyDescent="0.45">
      <c r="B20" s="53">
        <v>44054</v>
      </c>
      <c r="C20" s="7"/>
      <c r="D20" s="74"/>
      <c r="E20" s="73"/>
      <c r="F20" s="78"/>
      <c r="G20" s="16">
        <f t="shared" si="4"/>
        <v>0</v>
      </c>
      <c r="H20" s="17">
        <f t="shared" si="5"/>
        <v>0</v>
      </c>
      <c r="I20" s="7"/>
      <c r="J20" s="74"/>
      <c r="K20" s="78"/>
      <c r="L20" s="16">
        <f t="shared" si="6"/>
        <v>0</v>
      </c>
      <c r="M20" s="17">
        <f t="shared" si="7"/>
        <v>0</v>
      </c>
      <c r="N20" s="7"/>
      <c r="O20" s="6">
        <f t="shared" si="2"/>
        <v>0</v>
      </c>
      <c r="P20" s="6">
        <f t="shared" si="2"/>
        <v>0</v>
      </c>
      <c r="Q20" s="16">
        <f t="shared" si="8"/>
        <v>0</v>
      </c>
      <c r="R20" s="17">
        <f t="shared" si="9"/>
        <v>0</v>
      </c>
    </row>
    <row r="21" spans="2:18" ht="15.75" x14ac:dyDescent="0.45">
      <c r="B21" s="53">
        <v>44055</v>
      </c>
      <c r="C21" s="7"/>
      <c r="D21" s="74"/>
      <c r="E21" s="73">
        <v>146</v>
      </c>
      <c r="F21" s="78"/>
      <c r="G21" s="16">
        <f t="shared" si="4"/>
        <v>146</v>
      </c>
      <c r="H21" s="17">
        <f t="shared" si="5"/>
        <v>73</v>
      </c>
      <c r="I21" s="7"/>
      <c r="J21" s="74"/>
      <c r="K21" s="78"/>
      <c r="L21" s="16">
        <f t="shared" si="6"/>
        <v>0</v>
      </c>
      <c r="M21" s="17">
        <f t="shared" si="7"/>
        <v>0</v>
      </c>
      <c r="N21" s="7"/>
      <c r="O21" s="6">
        <f t="shared" si="2"/>
        <v>0</v>
      </c>
      <c r="P21" s="6">
        <f t="shared" si="2"/>
        <v>146</v>
      </c>
      <c r="Q21" s="16">
        <f t="shared" si="8"/>
        <v>146</v>
      </c>
      <c r="R21" s="17">
        <f t="shared" si="9"/>
        <v>73</v>
      </c>
    </row>
    <row r="22" spans="2:18" ht="15.75" x14ac:dyDescent="0.45">
      <c r="B22" s="53">
        <v>44056</v>
      </c>
      <c r="C22" s="7"/>
      <c r="D22" s="74"/>
      <c r="E22" s="73"/>
      <c r="F22" s="78"/>
      <c r="G22" s="16">
        <f t="shared" si="4"/>
        <v>0</v>
      </c>
      <c r="H22" s="17">
        <f t="shared" si="5"/>
        <v>0</v>
      </c>
      <c r="I22" s="7"/>
      <c r="J22" s="74"/>
      <c r="K22" s="78"/>
      <c r="L22" s="16">
        <f t="shared" si="6"/>
        <v>0</v>
      </c>
      <c r="M22" s="17">
        <f t="shared" si="7"/>
        <v>0</v>
      </c>
      <c r="N22" s="7"/>
      <c r="O22" s="6">
        <f t="shared" si="2"/>
        <v>0</v>
      </c>
      <c r="P22" s="6">
        <f t="shared" si="2"/>
        <v>0</v>
      </c>
      <c r="Q22" s="16">
        <f t="shared" si="8"/>
        <v>0</v>
      </c>
      <c r="R22" s="17">
        <f t="shared" si="9"/>
        <v>0</v>
      </c>
    </row>
    <row r="23" spans="2:18" ht="15.75" x14ac:dyDescent="0.45">
      <c r="B23" s="53">
        <v>44057</v>
      </c>
      <c r="C23" s="7"/>
      <c r="D23" s="74"/>
      <c r="E23" s="73"/>
      <c r="F23" s="78"/>
      <c r="G23" s="16">
        <f t="shared" si="4"/>
        <v>0</v>
      </c>
      <c r="H23" s="17">
        <f t="shared" si="5"/>
        <v>0</v>
      </c>
      <c r="I23" s="7"/>
      <c r="J23" s="74"/>
      <c r="K23" s="78"/>
      <c r="L23" s="16">
        <f t="shared" si="6"/>
        <v>0</v>
      </c>
      <c r="M23" s="17">
        <f t="shared" si="7"/>
        <v>0</v>
      </c>
      <c r="N23" s="7"/>
      <c r="O23" s="6">
        <f t="shared" si="2"/>
        <v>0</v>
      </c>
      <c r="P23" s="6">
        <f t="shared" si="2"/>
        <v>0</v>
      </c>
      <c r="Q23" s="16">
        <f t="shared" si="8"/>
        <v>0</v>
      </c>
      <c r="R23" s="17">
        <f t="shared" si="9"/>
        <v>0</v>
      </c>
    </row>
    <row r="24" spans="2:18" ht="15.75" x14ac:dyDescent="0.45">
      <c r="B24" s="53">
        <v>44058</v>
      </c>
      <c r="C24" s="7"/>
      <c r="D24" s="74"/>
      <c r="E24" s="73"/>
      <c r="F24" s="78"/>
      <c r="G24" s="16">
        <f t="shared" si="4"/>
        <v>0</v>
      </c>
      <c r="H24" s="17">
        <f t="shared" si="5"/>
        <v>0</v>
      </c>
      <c r="I24" s="7"/>
      <c r="J24" s="74"/>
      <c r="K24" s="78"/>
      <c r="L24" s="16">
        <f t="shared" si="6"/>
        <v>0</v>
      </c>
      <c r="M24" s="17">
        <f t="shared" si="7"/>
        <v>0</v>
      </c>
      <c r="N24" s="7"/>
      <c r="O24" s="6">
        <f t="shared" si="2"/>
        <v>0</v>
      </c>
      <c r="P24" s="6">
        <f t="shared" si="2"/>
        <v>0</v>
      </c>
      <c r="Q24" s="16">
        <f t="shared" si="8"/>
        <v>0</v>
      </c>
      <c r="R24" s="17">
        <f t="shared" si="9"/>
        <v>0</v>
      </c>
    </row>
    <row r="25" spans="2:18" ht="15.75" x14ac:dyDescent="0.45">
      <c r="B25" s="53">
        <v>44059</v>
      </c>
      <c r="C25" s="7"/>
      <c r="D25" s="74"/>
      <c r="E25" s="73"/>
      <c r="F25" s="78"/>
      <c r="G25" s="16">
        <f t="shared" si="4"/>
        <v>0</v>
      </c>
      <c r="H25" s="17">
        <f t="shared" si="5"/>
        <v>0</v>
      </c>
      <c r="I25" s="7"/>
      <c r="J25" s="74"/>
      <c r="K25" s="78"/>
      <c r="L25" s="16">
        <f t="shared" si="6"/>
        <v>0</v>
      </c>
      <c r="M25" s="17">
        <f t="shared" si="7"/>
        <v>0</v>
      </c>
      <c r="N25" s="7"/>
      <c r="O25" s="6">
        <f t="shared" ref="O25:P39" si="10">D25-J25</f>
        <v>0</v>
      </c>
      <c r="P25" s="6">
        <f t="shared" si="10"/>
        <v>0</v>
      </c>
      <c r="Q25" s="16">
        <f t="shared" si="8"/>
        <v>0</v>
      </c>
      <c r="R25" s="17">
        <f t="shared" si="9"/>
        <v>0</v>
      </c>
    </row>
    <row r="26" spans="2:18" ht="15.75" x14ac:dyDescent="0.45">
      <c r="B26" s="53">
        <v>44060</v>
      </c>
      <c r="C26" s="7"/>
      <c r="D26" s="74"/>
      <c r="E26" s="73"/>
      <c r="F26" s="78"/>
      <c r="G26" s="16">
        <f t="shared" si="4"/>
        <v>0</v>
      </c>
      <c r="H26" s="17">
        <f t="shared" si="5"/>
        <v>0</v>
      </c>
      <c r="I26" s="7"/>
      <c r="J26" s="74"/>
      <c r="K26" s="78"/>
      <c r="L26" s="16">
        <f t="shared" si="6"/>
        <v>0</v>
      </c>
      <c r="M26" s="17">
        <f t="shared" si="7"/>
        <v>0</v>
      </c>
      <c r="N26" s="7"/>
      <c r="O26" s="6">
        <f t="shared" si="10"/>
        <v>0</v>
      </c>
      <c r="P26" s="6">
        <f t="shared" si="10"/>
        <v>0</v>
      </c>
      <c r="Q26" s="16">
        <f t="shared" si="8"/>
        <v>0</v>
      </c>
      <c r="R26" s="17">
        <f t="shared" si="9"/>
        <v>0</v>
      </c>
    </row>
    <row r="27" spans="2:18" ht="15.75" x14ac:dyDescent="0.45">
      <c r="B27" s="53">
        <v>44061</v>
      </c>
      <c r="C27" s="7"/>
      <c r="D27" s="74"/>
      <c r="E27" s="73"/>
      <c r="F27" s="78"/>
      <c r="G27" s="16">
        <f t="shared" si="4"/>
        <v>0</v>
      </c>
      <c r="H27" s="17">
        <f t="shared" si="5"/>
        <v>0</v>
      </c>
      <c r="I27" s="7"/>
      <c r="J27" s="74"/>
      <c r="K27" s="78"/>
      <c r="L27" s="16">
        <f t="shared" si="6"/>
        <v>0</v>
      </c>
      <c r="M27" s="17">
        <f t="shared" si="7"/>
        <v>0</v>
      </c>
      <c r="N27" s="7"/>
      <c r="O27" s="6">
        <f t="shared" si="10"/>
        <v>0</v>
      </c>
      <c r="P27" s="6">
        <f t="shared" si="10"/>
        <v>0</v>
      </c>
      <c r="Q27" s="16">
        <f t="shared" si="8"/>
        <v>0</v>
      </c>
      <c r="R27" s="17">
        <f t="shared" si="9"/>
        <v>0</v>
      </c>
    </row>
    <row r="28" spans="2:18" ht="15.75" x14ac:dyDescent="0.45">
      <c r="B28" s="53">
        <v>44062</v>
      </c>
      <c r="C28" s="7"/>
      <c r="D28" s="74"/>
      <c r="E28" s="73"/>
      <c r="F28" s="78"/>
      <c r="G28" s="16">
        <f t="shared" si="4"/>
        <v>0</v>
      </c>
      <c r="H28" s="17">
        <f t="shared" si="5"/>
        <v>0</v>
      </c>
      <c r="I28" s="7"/>
      <c r="J28" s="74"/>
      <c r="K28" s="78"/>
      <c r="L28" s="16">
        <f t="shared" si="6"/>
        <v>0</v>
      </c>
      <c r="M28" s="17">
        <f t="shared" si="7"/>
        <v>0</v>
      </c>
      <c r="N28" s="7"/>
      <c r="O28" s="6">
        <f t="shared" si="10"/>
        <v>0</v>
      </c>
      <c r="P28" s="6">
        <f t="shared" si="10"/>
        <v>0</v>
      </c>
      <c r="Q28" s="16">
        <f t="shared" si="8"/>
        <v>0</v>
      </c>
      <c r="R28" s="17">
        <f t="shared" si="9"/>
        <v>0</v>
      </c>
    </row>
    <row r="29" spans="2:18" ht="15.75" x14ac:dyDescent="0.45">
      <c r="B29" s="53">
        <v>44063</v>
      </c>
      <c r="C29" s="7"/>
      <c r="D29" s="74"/>
      <c r="E29" s="73"/>
      <c r="F29" s="78"/>
      <c r="G29" s="16">
        <f t="shared" si="4"/>
        <v>0</v>
      </c>
      <c r="H29" s="17">
        <f t="shared" si="5"/>
        <v>0</v>
      </c>
      <c r="I29" s="7"/>
      <c r="J29" s="74"/>
      <c r="K29" s="78"/>
      <c r="L29" s="16">
        <f t="shared" si="6"/>
        <v>0</v>
      </c>
      <c r="M29" s="17">
        <f t="shared" si="7"/>
        <v>0</v>
      </c>
      <c r="N29" s="7"/>
      <c r="O29" s="6">
        <f t="shared" si="10"/>
        <v>0</v>
      </c>
      <c r="P29" s="6">
        <f t="shared" si="10"/>
        <v>0</v>
      </c>
      <c r="Q29" s="16">
        <f t="shared" si="8"/>
        <v>0</v>
      </c>
      <c r="R29" s="17">
        <f t="shared" si="9"/>
        <v>0</v>
      </c>
    </row>
    <row r="30" spans="2:18" ht="15.75" x14ac:dyDescent="0.45">
      <c r="B30" s="53">
        <v>44064</v>
      </c>
      <c r="C30" s="7"/>
      <c r="D30" s="74"/>
      <c r="E30" s="73"/>
      <c r="F30" s="78"/>
      <c r="G30" s="16">
        <f t="shared" si="4"/>
        <v>0</v>
      </c>
      <c r="H30" s="17">
        <f t="shared" si="5"/>
        <v>0</v>
      </c>
      <c r="I30" s="7"/>
      <c r="J30" s="74"/>
      <c r="K30" s="78"/>
      <c r="L30" s="16">
        <f t="shared" si="6"/>
        <v>0</v>
      </c>
      <c r="M30" s="17">
        <f t="shared" si="7"/>
        <v>0</v>
      </c>
      <c r="N30" s="7"/>
      <c r="O30" s="6">
        <f t="shared" si="10"/>
        <v>0</v>
      </c>
      <c r="P30" s="6">
        <f t="shared" si="10"/>
        <v>0</v>
      </c>
      <c r="Q30" s="16">
        <f t="shared" si="8"/>
        <v>0</v>
      </c>
      <c r="R30" s="17">
        <f t="shared" si="9"/>
        <v>0</v>
      </c>
    </row>
    <row r="31" spans="2:18" ht="15.75" x14ac:dyDescent="0.45">
      <c r="B31" s="53">
        <v>44065</v>
      </c>
      <c r="C31" s="7"/>
      <c r="D31" s="74"/>
      <c r="E31" s="73"/>
      <c r="F31" s="78"/>
      <c r="G31" s="16">
        <f t="shared" si="4"/>
        <v>0</v>
      </c>
      <c r="H31" s="17">
        <f t="shared" si="5"/>
        <v>0</v>
      </c>
      <c r="I31" s="7"/>
      <c r="J31" s="6"/>
      <c r="K31" s="3"/>
      <c r="L31" s="16">
        <f t="shared" si="6"/>
        <v>0</v>
      </c>
      <c r="M31" s="17">
        <f t="shared" si="7"/>
        <v>0</v>
      </c>
      <c r="N31" s="7"/>
      <c r="O31" s="6">
        <f t="shared" si="10"/>
        <v>0</v>
      </c>
      <c r="P31" s="6">
        <f t="shared" si="10"/>
        <v>0</v>
      </c>
      <c r="Q31" s="16">
        <f t="shared" si="8"/>
        <v>0</v>
      </c>
      <c r="R31" s="17">
        <f t="shared" si="9"/>
        <v>0</v>
      </c>
    </row>
    <row r="32" spans="2:18" ht="15.75" x14ac:dyDescent="0.45">
      <c r="B32" s="53">
        <v>44066</v>
      </c>
      <c r="C32" s="7"/>
      <c r="D32" s="74"/>
      <c r="E32" s="73"/>
      <c r="F32" s="78"/>
      <c r="G32" s="16">
        <f t="shared" si="4"/>
        <v>0</v>
      </c>
      <c r="H32" s="17">
        <f t="shared" si="5"/>
        <v>0</v>
      </c>
      <c r="I32" s="7"/>
      <c r="J32" s="6"/>
      <c r="K32" s="3"/>
      <c r="L32" s="16">
        <f t="shared" si="6"/>
        <v>0</v>
      </c>
      <c r="M32" s="17">
        <f t="shared" si="7"/>
        <v>0</v>
      </c>
      <c r="N32" s="7"/>
      <c r="O32" s="6">
        <f t="shared" si="10"/>
        <v>0</v>
      </c>
      <c r="P32" s="6">
        <f t="shared" si="10"/>
        <v>0</v>
      </c>
      <c r="Q32" s="16">
        <f t="shared" si="8"/>
        <v>0</v>
      </c>
      <c r="R32" s="17">
        <f t="shared" si="9"/>
        <v>0</v>
      </c>
    </row>
    <row r="33" spans="2:18" ht="15.75" x14ac:dyDescent="0.45">
      <c r="B33" s="53">
        <v>44067</v>
      </c>
      <c r="C33" s="7"/>
      <c r="D33" s="74"/>
      <c r="E33" s="73"/>
      <c r="F33" s="78"/>
      <c r="G33" s="16">
        <f t="shared" si="4"/>
        <v>0</v>
      </c>
      <c r="H33" s="17">
        <f t="shared" si="5"/>
        <v>0</v>
      </c>
      <c r="I33" s="7"/>
      <c r="J33" s="6"/>
      <c r="K33" s="3"/>
      <c r="L33" s="16">
        <f t="shared" si="6"/>
        <v>0</v>
      </c>
      <c r="M33" s="17">
        <f t="shared" si="7"/>
        <v>0</v>
      </c>
      <c r="N33" s="7"/>
      <c r="O33" s="6">
        <f t="shared" si="10"/>
        <v>0</v>
      </c>
      <c r="P33" s="6">
        <f t="shared" si="10"/>
        <v>0</v>
      </c>
      <c r="Q33" s="16">
        <f t="shared" si="8"/>
        <v>0</v>
      </c>
      <c r="R33" s="17">
        <f t="shared" si="9"/>
        <v>0</v>
      </c>
    </row>
    <row r="34" spans="2:18" ht="15.75" x14ac:dyDescent="0.45">
      <c r="B34" s="53">
        <v>44068</v>
      </c>
      <c r="C34" s="7"/>
      <c r="D34" s="74"/>
      <c r="E34" s="73"/>
      <c r="F34" s="78"/>
      <c r="G34" s="16">
        <f t="shared" si="4"/>
        <v>0</v>
      </c>
      <c r="H34" s="17">
        <f t="shared" si="5"/>
        <v>0</v>
      </c>
      <c r="I34" s="7"/>
      <c r="J34" s="6"/>
      <c r="K34" s="3"/>
      <c r="L34" s="16">
        <f t="shared" si="6"/>
        <v>0</v>
      </c>
      <c r="M34" s="17">
        <f t="shared" si="7"/>
        <v>0</v>
      </c>
      <c r="N34" s="7"/>
      <c r="O34" s="6">
        <f t="shared" si="10"/>
        <v>0</v>
      </c>
      <c r="P34" s="6">
        <f t="shared" si="10"/>
        <v>0</v>
      </c>
      <c r="Q34" s="16">
        <f t="shared" si="8"/>
        <v>0</v>
      </c>
      <c r="R34" s="17">
        <f t="shared" si="9"/>
        <v>0</v>
      </c>
    </row>
    <row r="35" spans="2:18" ht="15.75" x14ac:dyDescent="0.45">
      <c r="B35" s="53">
        <v>44069</v>
      </c>
      <c r="C35" s="7"/>
      <c r="D35" s="74"/>
      <c r="E35" s="73"/>
      <c r="F35" s="78"/>
      <c r="G35" s="16">
        <f t="shared" si="4"/>
        <v>0</v>
      </c>
      <c r="H35" s="17">
        <f t="shared" si="5"/>
        <v>0</v>
      </c>
      <c r="I35" s="7"/>
      <c r="J35" s="6"/>
      <c r="K35" s="3"/>
      <c r="L35" s="16">
        <f t="shared" si="6"/>
        <v>0</v>
      </c>
      <c r="M35" s="17">
        <f t="shared" si="7"/>
        <v>0</v>
      </c>
      <c r="N35" s="7"/>
      <c r="O35" s="6">
        <f t="shared" si="10"/>
        <v>0</v>
      </c>
      <c r="P35" s="6">
        <f t="shared" si="10"/>
        <v>0</v>
      </c>
      <c r="Q35" s="16">
        <f t="shared" si="8"/>
        <v>0</v>
      </c>
      <c r="R35" s="17">
        <f t="shared" si="9"/>
        <v>0</v>
      </c>
    </row>
    <row r="36" spans="2:18" ht="15.75" x14ac:dyDescent="0.45">
      <c r="B36" s="53">
        <v>44070</v>
      </c>
      <c r="C36" s="7"/>
      <c r="D36" s="74"/>
      <c r="E36" s="73"/>
      <c r="F36" s="78"/>
      <c r="G36" s="16">
        <f t="shared" si="4"/>
        <v>0</v>
      </c>
      <c r="H36" s="17">
        <f t="shared" si="5"/>
        <v>0</v>
      </c>
      <c r="I36" s="7"/>
      <c r="J36" s="6"/>
      <c r="K36" s="3"/>
      <c r="L36" s="16">
        <f t="shared" si="6"/>
        <v>0</v>
      </c>
      <c r="M36" s="17">
        <f t="shared" si="7"/>
        <v>0</v>
      </c>
      <c r="N36" s="7"/>
      <c r="O36" s="6">
        <f t="shared" si="10"/>
        <v>0</v>
      </c>
      <c r="P36" s="6">
        <f t="shared" si="10"/>
        <v>0</v>
      </c>
      <c r="Q36" s="16">
        <f t="shared" si="8"/>
        <v>0</v>
      </c>
      <c r="R36" s="17">
        <f t="shared" si="9"/>
        <v>0</v>
      </c>
    </row>
    <row r="37" spans="2:18" ht="15.75" x14ac:dyDescent="0.45">
      <c r="B37" s="53">
        <v>44071</v>
      </c>
      <c r="C37" s="7"/>
      <c r="D37" s="74"/>
      <c r="E37" s="73"/>
      <c r="F37" s="78"/>
      <c r="G37" s="16">
        <f t="shared" si="4"/>
        <v>0</v>
      </c>
      <c r="H37" s="17">
        <f t="shared" si="5"/>
        <v>0</v>
      </c>
      <c r="I37" s="7"/>
      <c r="J37" s="6"/>
      <c r="K37" s="3"/>
      <c r="L37" s="16">
        <f t="shared" si="6"/>
        <v>0</v>
      </c>
      <c r="M37" s="17">
        <f t="shared" si="7"/>
        <v>0</v>
      </c>
      <c r="N37" s="7"/>
      <c r="O37" s="6">
        <f t="shared" si="10"/>
        <v>0</v>
      </c>
      <c r="P37" s="6">
        <f t="shared" si="10"/>
        <v>0</v>
      </c>
      <c r="Q37" s="16">
        <f t="shared" si="8"/>
        <v>0</v>
      </c>
      <c r="R37" s="17">
        <f t="shared" si="9"/>
        <v>0</v>
      </c>
    </row>
    <row r="38" spans="2:18" ht="15.75" x14ac:dyDescent="0.45">
      <c r="B38" s="53">
        <v>44072</v>
      </c>
      <c r="C38" s="7"/>
      <c r="D38" s="74"/>
      <c r="E38" s="73"/>
      <c r="F38" s="78"/>
      <c r="G38" s="16">
        <f t="shared" si="4"/>
        <v>0</v>
      </c>
      <c r="H38" s="17">
        <f t="shared" si="5"/>
        <v>0</v>
      </c>
      <c r="I38" s="7"/>
      <c r="J38" s="6"/>
      <c r="K38" s="3"/>
      <c r="L38" s="16">
        <f t="shared" si="6"/>
        <v>0</v>
      </c>
      <c r="M38" s="17">
        <f t="shared" si="7"/>
        <v>0</v>
      </c>
      <c r="N38" s="7"/>
      <c r="O38" s="6">
        <f t="shared" si="10"/>
        <v>0</v>
      </c>
      <c r="P38" s="6">
        <f t="shared" si="10"/>
        <v>0</v>
      </c>
      <c r="Q38" s="16">
        <f t="shared" si="8"/>
        <v>0</v>
      </c>
      <c r="R38" s="17">
        <f t="shared" si="9"/>
        <v>0</v>
      </c>
    </row>
    <row r="39" spans="2:18" ht="15.75" x14ac:dyDescent="0.45">
      <c r="B39" s="53">
        <v>44073</v>
      </c>
      <c r="C39" s="7"/>
      <c r="D39" s="6"/>
      <c r="E39" s="4"/>
      <c r="F39" s="3"/>
      <c r="G39" s="16">
        <f t="shared" si="4"/>
        <v>0</v>
      </c>
      <c r="H39" s="17">
        <f t="shared" si="5"/>
        <v>0</v>
      </c>
      <c r="I39" s="7"/>
      <c r="J39" s="6"/>
      <c r="K39" s="3"/>
      <c r="L39" s="16">
        <f t="shared" si="6"/>
        <v>0</v>
      </c>
      <c r="M39" s="17">
        <f t="shared" si="7"/>
        <v>0</v>
      </c>
      <c r="N39" s="7"/>
      <c r="O39" s="6">
        <f t="shared" si="10"/>
        <v>0</v>
      </c>
      <c r="P39" s="6">
        <f t="shared" si="10"/>
        <v>0</v>
      </c>
      <c r="Q39" s="16">
        <f t="shared" si="8"/>
        <v>0</v>
      </c>
      <c r="R39" s="17">
        <f t="shared" si="9"/>
        <v>0</v>
      </c>
    </row>
    <row r="40" spans="2:18" ht="16.149999999999999" thickBot="1" x14ac:dyDescent="0.5">
      <c r="B40" s="53">
        <v>44074</v>
      </c>
      <c r="C40" s="11"/>
      <c r="D40" s="8"/>
      <c r="E40" s="18"/>
      <c r="F40" s="9"/>
      <c r="G40" s="16">
        <f t="shared" ref="G40" si="11">SUM(D40:E40)</f>
        <v>0</v>
      </c>
      <c r="H40" s="17">
        <f t="shared" ref="H40" si="12">(D40*$D$6+E40*$E$6)/100</f>
        <v>0</v>
      </c>
      <c r="I40" s="7"/>
      <c r="J40" s="6"/>
      <c r="K40" s="3"/>
      <c r="L40" s="16">
        <f t="shared" ref="L40" si="13">SUM(J40:K40)</f>
        <v>0</v>
      </c>
      <c r="M40" s="17">
        <f t="shared" ref="M40" si="14">(J40*$J$6+K40*$K$6)/100</f>
        <v>0</v>
      </c>
      <c r="N40" s="7"/>
      <c r="O40" s="6">
        <f t="shared" ref="O40" si="15">D40-J40</f>
        <v>0</v>
      </c>
      <c r="P40" s="6">
        <f t="shared" ref="P40" si="16">E40-K40</f>
        <v>0</v>
      </c>
      <c r="Q40" s="16">
        <f t="shared" ref="Q40" si="17">G40-L40</f>
        <v>0</v>
      </c>
      <c r="R40" s="17">
        <f t="shared" ref="R40" si="18">H40-M40</f>
        <v>0</v>
      </c>
    </row>
    <row r="41" spans="2:18" s="15" customFormat="1" ht="47.25" customHeight="1" thickBot="1" x14ac:dyDescent="0.5">
      <c r="B41" s="28" t="s">
        <v>6</v>
      </c>
      <c r="C41" s="32"/>
      <c r="D41" s="21">
        <f>SUM(D9:D40)</f>
        <v>0</v>
      </c>
      <c r="E41" s="21">
        <f>SUM(E9:E40)</f>
        <v>146</v>
      </c>
      <c r="F41" s="21">
        <f>SUM(F9:F40)</f>
        <v>0</v>
      </c>
      <c r="G41" s="21">
        <f>SUM(G9:G40)</f>
        <v>146</v>
      </c>
      <c r="H41" s="21">
        <f>SUM(H9:H40)</f>
        <v>73</v>
      </c>
      <c r="I41" s="21"/>
      <c r="J41" s="21">
        <f>SUM(J9:J40)</f>
        <v>0</v>
      </c>
      <c r="K41" s="21">
        <f>SUM(K9:K40)</f>
        <v>0</v>
      </c>
      <c r="L41" s="21">
        <f>SUM(L9:L40)</f>
        <v>0</v>
      </c>
      <c r="M41" s="21">
        <f>SUM(M9:M40)</f>
        <v>0</v>
      </c>
      <c r="N41" s="21"/>
      <c r="O41" s="21">
        <f>SUM(O9:O40)</f>
        <v>0</v>
      </c>
      <c r="P41" s="21">
        <f>SUM(P9:P40)</f>
        <v>146</v>
      </c>
      <c r="Q41" s="21">
        <f>SUM(Q9:Q40)</f>
        <v>146</v>
      </c>
      <c r="R41" s="21">
        <f>SUM(R9:R40)</f>
        <v>73</v>
      </c>
    </row>
  </sheetData>
  <mergeCells count="9">
    <mergeCell ref="G5:H5"/>
    <mergeCell ref="L5:M5"/>
    <mergeCell ref="Q5:R5"/>
    <mergeCell ref="D1:H3"/>
    <mergeCell ref="J1:M3"/>
    <mergeCell ref="O1:R3"/>
    <mergeCell ref="D4:E4"/>
    <mergeCell ref="J4:K4"/>
    <mergeCell ref="O4:P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568E-6572-48D4-82A9-71A81CED7EFB}">
  <sheetPr>
    <tabColor theme="5"/>
    <pageSetUpPr fitToPage="1"/>
  </sheetPr>
  <dimension ref="B1:R41"/>
  <sheetViews>
    <sheetView zoomScale="71" zoomScaleNormal="71" workbookViewId="0">
      <pane ySplit="7" topLeftCell="A8" activePane="bottomLeft" state="frozen"/>
      <selection pane="bottomLeft" activeCell="U11" sqref="U11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4.265625" style="1" customWidth="1"/>
    <col min="5" max="5" width="9.86328125" style="2" customWidth="1"/>
    <col min="6" max="6" width="5" style="1" customWidth="1"/>
    <col min="7" max="7" width="9.1328125" style="1"/>
    <col min="8" max="8" width="20.19921875" style="1" customWidth="1"/>
    <col min="9" max="10" width="9.1328125" style="1"/>
    <col min="11" max="11" width="9.1328125" style="1" customWidth="1"/>
    <col min="12" max="13" width="9.1328125" style="1"/>
    <col min="14" max="14" width="11.73046875" style="1" customWidth="1"/>
    <col min="15" max="16384" width="9.1328125" style="1"/>
  </cols>
  <sheetData>
    <row r="1" spans="2:18" ht="15" customHeight="1" x14ac:dyDescent="0.45">
      <c r="B1" s="5"/>
      <c r="C1" s="29"/>
      <c r="D1" s="120" t="s">
        <v>17</v>
      </c>
      <c r="E1" s="121"/>
      <c r="F1" s="121"/>
      <c r="G1" s="121"/>
      <c r="H1" s="122"/>
      <c r="I1" s="7"/>
      <c r="J1" s="106" t="s">
        <v>5</v>
      </c>
      <c r="K1" s="107"/>
      <c r="L1" s="107"/>
      <c r="M1" s="108"/>
      <c r="N1" s="7"/>
      <c r="O1" s="112" t="s">
        <v>19</v>
      </c>
      <c r="P1" s="113"/>
      <c r="Q1" s="113"/>
      <c r="R1" s="114"/>
    </row>
    <row r="2" spans="2:18" ht="15" customHeight="1" x14ac:dyDescent="0.45">
      <c r="B2" s="6"/>
      <c r="C2" s="30"/>
      <c r="D2" s="123"/>
      <c r="E2" s="124"/>
      <c r="F2" s="124"/>
      <c r="G2" s="124"/>
      <c r="H2" s="125"/>
      <c r="I2" s="7"/>
      <c r="J2" s="109"/>
      <c r="K2" s="110"/>
      <c r="L2" s="110"/>
      <c r="M2" s="111"/>
      <c r="N2" s="7"/>
      <c r="O2" s="115"/>
      <c r="P2" s="116"/>
      <c r="Q2" s="116"/>
      <c r="R2" s="117"/>
    </row>
    <row r="3" spans="2:18" ht="15" customHeight="1" x14ac:dyDescent="0.45">
      <c r="B3" s="6"/>
      <c r="C3" s="30"/>
      <c r="D3" s="126"/>
      <c r="E3" s="127"/>
      <c r="F3" s="127"/>
      <c r="G3" s="127"/>
      <c r="H3" s="128"/>
      <c r="I3" s="7"/>
      <c r="J3" s="109"/>
      <c r="K3" s="110"/>
      <c r="L3" s="110"/>
      <c r="M3" s="111"/>
      <c r="N3" s="7"/>
      <c r="O3" s="115"/>
      <c r="P3" s="116"/>
      <c r="Q3" s="116"/>
      <c r="R3" s="117"/>
    </row>
    <row r="4" spans="2:18" ht="14.65" thickBot="1" x14ac:dyDescent="0.5">
      <c r="B4" s="8"/>
      <c r="C4" s="31"/>
      <c r="D4" s="118" t="s">
        <v>1</v>
      </c>
      <c r="E4" s="119"/>
      <c r="F4" s="9"/>
      <c r="G4" s="9"/>
      <c r="H4" s="10"/>
      <c r="I4" s="11"/>
      <c r="J4" s="118" t="s">
        <v>1</v>
      </c>
      <c r="K4" s="119"/>
      <c r="L4" s="9"/>
      <c r="M4" s="10"/>
      <c r="N4" s="11"/>
      <c r="O4" s="118" t="s">
        <v>1</v>
      </c>
      <c r="P4" s="119"/>
      <c r="Q4" s="9"/>
      <c r="R4" s="10"/>
    </row>
    <row r="5" spans="2:18" s="15" customFormat="1" ht="65.25" customHeight="1" x14ac:dyDescent="0.45">
      <c r="B5" s="35" t="s">
        <v>0</v>
      </c>
      <c r="C5" s="36"/>
      <c r="D5" s="37" t="s">
        <v>27</v>
      </c>
      <c r="E5" s="38" t="s">
        <v>18</v>
      </c>
      <c r="F5" s="39"/>
      <c r="G5" s="104" t="s">
        <v>3</v>
      </c>
      <c r="H5" s="105"/>
      <c r="I5" s="36"/>
      <c r="J5" s="37" t="s">
        <v>27</v>
      </c>
      <c r="K5" s="38" t="s">
        <v>18</v>
      </c>
      <c r="L5" s="104" t="s">
        <v>3</v>
      </c>
      <c r="M5" s="105"/>
      <c r="N5" s="36"/>
      <c r="O5" s="37" t="s">
        <v>27</v>
      </c>
      <c r="P5" s="38" t="s">
        <v>18</v>
      </c>
      <c r="Q5" s="104" t="s">
        <v>3</v>
      </c>
      <c r="R5" s="105"/>
    </row>
    <row r="6" spans="2:18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3"/>
      <c r="G6" s="44">
        <v>50</v>
      </c>
      <c r="H6" s="45" t="s">
        <v>15</v>
      </c>
      <c r="I6" s="34"/>
      <c r="J6" s="41">
        <v>50</v>
      </c>
      <c r="K6" s="42">
        <v>50</v>
      </c>
      <c r="L6" s="44"/>
      <c r="M6" s="45"/>
      <c r="N6" s="34"/>
      <c r="O6" s="41">
        <v>50</v>
      </c>
      <c r="P6" s="42">
        <v>50</v>
      </c>
      <c r="Q6" s="44"/>
      <c r="R6" s="45"/>
    </row>
    <row r="7" spans="2:18" s="15" customFormat="1" ht="14.65" thickBot="1" x14ac:dyDescent="0.5">
      <c r="B7" s="46"/>
      <c r="C7" s="47"/>
      <c r="D7" s="48" t="s">
        <v>2</v>
      </c>
      <c r="E7" s="49" t="s">
        <v>2</v>
      </c>
      <c r="F7" s="49"/>
      <c r="G7" s="51" t="s">
        <v>2</v>
      </c>
      <c r="H7" s="52" t="s">
        <v>4</v>
      </c>
      <c r="I7" s="47"/>
      <c r="J7" s="48" t="s">
        <v>2</v>
      </c>
      <c r="K7" s="49" t="s">
        <v>2</v>
      </c>
      <c r="L7" s="51" t="s">
        <v>2</v>
      </c>
      <c r="M7" s="52" t="s">
        <v>4</v>
      </c>
      <c r="N7" s="47"/>
      <c r="O7" s="48" t="s">
        <v>2</v>
      </c>
      <c r="P7" s="49" t="s">
        <v>2</v>
      </c>
      <c r="Q7" s="51" t="s">
        <v>2</v>
      </c>
      <c r="R7" s="52" t="s">
        <v>4</v>
      </c>
    </row>
    <row r="8" spans="2:18" s="58" customFormat="1" x14ac:dyDescent="0.45">
      <c r="B8" s="54"/>
      <c r="C8" s="34"/>
      <c r="D8" s="55"/>
      <c r="E8" s="56"/>
      <c r="F8" s="56"/>
      <c r="G8" s="56"/>
      <c r="H8" s="57"/>
      <c r="I8" s="34"/>
      <c r="J8" s="55"/>
      <c r="K8" s="56"/>
      <c r="L8" s="56"/>
      <c r="M8" s="57"/>
      <c r="N8" s="34"/>
      <c r="O8" s="55"/>
      <c r="P8" s="56"/>
      <c r="Q8" s="56"/>
      <c r="R8" s="57"/>
    </row>
    <row r="9" spans="2:18" x14ac:dyDescent="0.45">
      <c r="B9" s="59" t="s">
        <v>24</v>
      </c>
      <c r="C9" s="14"/>
      <c r="D9" s="65"/>
      <c r="E9" s="66"/>
      <c r="F9" s="13"/>
      <c r="G9" s="16">
        <f t="shared" ref="G9" si="0">SUM(D9:E9)</f>
        <v>0</v>
      </c>
      <c r="H9" s="17">
        <f>(D9*$D$6+E9*$E$6)/100</f>
        <v>0</v>
      </c>
      <c r="I9" s="14"/>
      <c r="J9" s="65"/>
      <c r="K9" s="13"/>
      <c r="L9" s="16">
        <f t="shared" ref="L9" si="1">SUM(J9:K9)</f>
        <v>0</v>
      </c>
      <c r="M9" s="17">
        <f>(J9*$J$6+K9*$K$6)/100</f>
        <v>0</v>
      </c>
      <c r="N9" s="14"/>
      <c r="O9" s="6">
        <f t="shared" ref="O9" si="2">D9-J9</f>
        <v>0</v>
      </c>
      <c r="P9" s="6">
        <f t="shared" ref="P9" si="3">E9-K9</f>
        <v>0</v>
      </c>
      <c r="Q9" s="16">
        <f t="shared" ref="Q9" si="4">G9-L9</f>
        <v>0</v>
      </c>
      <c r="R9" s="17">
        <f t="shared" ref="R9" si="5">H9-M9</f>
        <v>0</v>
      </c>
    </row>
    <row r="10" spans="2:18" ht="15.75" x14ac:dyDescent="0.45">
      <c r="B10" s="53">
        <v>44044</v>
      </c>
      <c r="C10" s="7"/>
      <c r="D10" s="90">
        <v>64</v>
      </c>
      <c r="E10" s="73"/>
      <c r="F10" s="3"/>
      <c r="G10" s="16">
        <f t="shared" ref="G10:G39" si="6">SUM(D10:E10)</f>
        <v>64</v>
      </c>
      <c r="H10" s="17">
        <f t="shared" ref="H10:H39" si="7">(D10*$D$6+E10*$E$6)/100</f>
        <v>32</v>
      </c>
      <c r="I10" s="14"/>
      <c r="J10" s="91">
        <v>64</v>
      </c>
      <c r="K10" s="13"/>
      <c r="L10" s="16">
        <f t="shared" ref="L10:L39" si="8">SUM(J10:K10)</f>
        <v>64</v>
      </c>
      <c r="M10" s="17">
        <f t="shared" ref="M10:M39" si="9">(J10*$J$6+K10*$K$6)/100</f>
        <v>32</v>
      </c>
      <c r="N10" s="14"/>
      <c r="O10" s="6">
        <f t="shared" ref="O10:O39" si="10">D10-J10</f>
        <v>0</v>
      </c>
      <c r="P10" s="6">
        <f t="shared" ref="P10:P39" si="11">E10-K10</f>
        <v>0</v>
      </c>
      <c r="Q10" s="16">
        <f t="shared" ref="Q10:Q39" si="12">G10-L10</f>
        <v>0</v>
      </c>
      <c r="R10" s="17">
        <f t="shared" ref="R10:R39" si="13">H10-M10</f>
        <v>0</v>
      </c>
    </row>
    <row r="11" spans="2:18" ht="15.75" x14ac:dyDescent="0.45">
      <c r="B11" s="53">
        <v>44045</v>
      </c>
      <c r="C11" s="7"/>
      <c r="D11" s="90">
        <v>70</v>
      </c>
      <c r="E11" s="73"/>
      <c r="F11" s="3"/>
      <c r="G11" s="16">
        <f t="shared" si="6"/>
        <v>70</v>
      </c>
      <c r="H11" s="17">
        <f t="shared" si="7"/>
        <v>35</v>
      </c>
      <c r="I11" s="14"/>
      <c r="J11" s="91">
        <v>70</v>
      </c>
      <c r="K11" s="13"/>
      <c r="L11" s="16">
        <f t="shared" si="8"/>
        <v>70</v>
      </c>
      <c r="M11" s="17">
        <f t="shared" si="9"/>
        <v>35</v>
      </c>
      <c r="N11" s="14"/>
      <c r="O11" s="6">
        <f t="shared" si="10"/>
        <v>0</v>
      </c>
      <c r="P11" s="6">
        <f t="shared" si="11"/>
        <v>0</v>
      </c>
      <c r="Q11" s="16">
        <f t="shared" si="12"/>
        <v>0</v>
      </c>
      <c r="R11" s="17">
        <f t="shared" si="13"/>
        <v>0</v>
      </c>
    </row>
    <row r="12" spans="2:18" ht="15.75" x14ac:dyDescent="0.45">
      <c r="B12" s="53">
        <v>44046</v>
      </c>
      <c r="C12" s="7"/>
      <c r="D12" s="90">
        <v>0</v>
      </c>
      <c r="E12" s="73"/>
      <c r="F12" s="3"/>
      <c r="G12" s="16">
        <f t="shared" si="6"/>
        <v>0</v>
      </c>
      <c r="H12" s="17">
        <f t="shared" si="7"/>
        <v>0</v>
      </c>
      <c r="I12" s="14"/>
      <c r="J12" s="91">
        <v>0</v>
      </c>
      <c r="K12" s="13"/>
      <c r="L12" s="16">
        <f t="shared" si="8"/>
        <v>0</v>
      </c>
      <c r="M12" s="17">
        <f t="shared" si="9"/>
        <v>0</v>
      </c>
      <c r="N12" s="14"/>
      <c r="O12" s="6">
        <f t="shared" si="10"/>
        <v>0</v>
      </c>
      <c r="P12" s="6">
        <f t="shared" si="11"/>
        <v>0</v>
      </c>
      <c r="Q12" s="16">
        <f t="shared" si="12"/>
        <v>0</v>
      </c>
      <c r="R12" s="17">
        <f t="shared" si="13"/>
        <v>0</v>
      </c>
    </row>
    <row r="13" spans="2:18" ht="15.75" x14ac:dyDescent="0.45">
      <c r="B13" s="53">
        <v>44047</v>
      </c>
      <c r="C13" s="7"/>
      <c r="D13" s="90">
        <v>81</v>
      </c>
      <c r="E13" s="73"/>
      <c r="F13" s="3"/>
      <c r="G13" s="16">
        <f t="shared" si="6"/>
        <v>81</v>
      </c>
      <c r="H13" s="17">
        <f t="shared" si="7"/>
        <v>40.5</v>
      </c>
      <c r="I13" s="14"/>
      <c r="J13" s="91">
        <v>81</v>
      </c>
      <c r="K13" s="13"/>
      <c r="L13" s="16">
        <f t="shared" si="8"/>
        <v>81</v>
      </c>
      <c r="M13" s="17">
        <f t="shared" si="9"/>
        <v>40.5</v>
      </c>
      <c r="N13" s="14"/>
      <c r="O13" s="6">
        <f t="shared" si="10"/>
        <v>0</v>
      </c>
      <c r="P13" s="6">
        <f t="shared" si="11"/>
        <v>0</v>
      </c>
      <c r="Q13" s="16">
        <f t="shared" si="12"/>
        <v>0</v>
      </c>
      <c r="R13" s="17">
        <f t="shared" si="13"/>
        <v>0</v>
      </c>
    </row>
    <row r="14" spans="2:18" ht="15.75" x14ac:dyDescent="0.45">
      <c r="B14" s="53">
        <v>44048</v>
      </c>
      <c r="C14" s="7"/>
      <c r="D14" s="90">
        <v>66</v>
      </c>
      <c r="E14" s="73"/>
      <c r="F14" s="3"/>
      <c r="G14" s="16">
        <f t="shared" si="6"/>
        <v>66</v>
      </c>
      <c r="H14" s="17">
        <f t="shared" si="7"/>
        <v>33</v>
      </c>
      <c r="I14" s="14"/>
      <c r="J14" s="91">
        <v>66</v>
      </c>
      <c r="K14" s="13"/>
      <c r="L14" s="16">
        <f t="shared" si="8"/>
        <v>66</v>
      </c>
      <c r="M14" s="17">
        <f t="shared" si="9"/>
        <v>33</v>
      </c>
      <c r="N14" s="14"/>
      <c r="O14" s="6">
        <f t="shared" si="10"/>
        <v>0</v>
      </c>
      <c r="P14" s="6">
        <f t="shared" si="11"/>
        <v>0</v>
      </c>
      <c r="Q14" s="16">
        <f t="shared" si="12"/>
        <v>0</v>
      </c>
      <c r="R14" s="17">
        <f t="shared" si="13"/>
        <v>0</v>
      </c>
    </row>
    <row r="15" spans="2:18" ht="15.75" x14ac:dyDescent="0.45">
      <c r="B15" s="53">
        <v>44049</v>
      </c>
      <c r="C15" s="7"/>
      <c r="D15" s="90">
        <v>57</v>
      </c>
      <c r="E15" s="73"/>
      <c r="F15" s="3"/>
      <c r="G15" s="16">
        <f t="shared" si="6"/>
        <v>57</v>
      </c>
      <c r="H15" s="17">
        <f t="shared" si="7"/>
        <v>28.5</v>
      </c>
      <c r="I15" s="14"/>
      <c r="J15" s="91">
        <v>57</v>
      </c>
      <c r="K15" s="13"/>
      <c r="L15" s="16">
        <f t="shared" si="8"/>
        <v>57</v>
      </c>
      <c r="M15" s="17">
        <f t="shared" si="9"/>
        <v>28.5</v>
      </c>
      <c r="N15" s="14"/>
      <c r="O15" s="6">
        <f t="shared" si="10"/>
        <v>0</v>
      </c>
      <c r="P15" s="6">
        <f t="shared" si="11"/>
        <v>0</v>
      </c>
      <c r="Q15" s="16">
        <f t="shared" si="12"/>
        <v>0</v>
      </c>
      <c r="R15" s="17">
        <f t="shared" si="13"/>
        <v>0</v>
      </c>
    </row>
    <row r="16" spans="2:18" ht="15.75" x14ac:dyDescent="0.45">
      <c r="B16" s="53">
        <v>44050</v>
      </c>
      <c r="C16" s="7"/>
      <c r="D16" s="90">
        <v>60</v>
      </c>
      <c r="E16" s="73"/>
      <c r="F16" s="3"/>
      <c r="G16" s="16">
        <f t="shared" si="6"/>
        <v>60</v>
      </c>
      <c r="H16" s="17">
        <f t="shared" si="7"/>
        <v>30</v>
      </c>
      <c r="I16" s="14"/>
      <c r="J16" s="91">
        <v>60</v>
      </c>
      <c r="K16" s="13"/>
      <c r="L16" s="16">
        <f t="shared" si="8"/>
        <v>60</v>
      </c>
      <c r="M16" s="17">
        <f t="shared" si="9"/>
        <v>30</v>
      </c>
      <c r="N16" s="14"/>
      <c r="O16" s="6">
        <f t="shared" si="10"/>
        <v>0</v>
      </c>
      <c r="P16" s="6">
        <f t="shared" si="11"/>
        <v>0</v>
      </c>
      <c r="Q16" s="16">
        <f t="shared" si="12"/>
        <v>0</v>
      </c>
      <c r="R16" s="17">
        <f t="shared" si="13"/>
        <v>0</v>
      </c>
    </row>
    <row r="17" spans="2:18" ht="15.75" x14ac:dyDescent="0.45">
      <c r="B17" s="53">
        <v>44051</v>
      </c>
      <c r="C17" s="7"/>
      <c r="D17" s="90">
        <v>70</v>
      </c>
      <c r="E17" s="73"/>
      <c r="F17" s="3"/>
      <c r="G17" s="16">
        <f t="shared" si="6"/>
        <v>70</v>
      </c>
      <c r="H17" s="17">
        <f t="shared" si="7"/>
        <v>35</v>
      </c>
      <c r="I17" s="14"/>
      <c r="J17" s="91">
        <v>70</v>
      </c>
      <c r="K17" s="13"/>
      <c r="L17" s="16">
        <f t="shared" si="8"/>
        <v>70</v>
      </c>
      <c r="M17" s="17">
        <f t="shared" si="9"/>
        <v>35</v>
      </c>
      <c r="N17" s="14"/>
      <c r="O17" s="6">
        <f t="shared" si="10"/>
        <v>0</v>
      </c>
      <c r="P17" s="6">
        <f t="shared" si="11"/>
        <v>0</v>
      </c>
      <c r="Q17" s="16">
        <f t="shared" si="12"/>
        <v>0</v>
      </c>
      <c r="R17" s="17">
        <f t="shared" si="13"/>
        <v>0</v>
      </c>
    </row>
    <row r="18" spans="2:18" ht="15.75" x14ac:dyDescent="0.45">
      <c r="B18" s="53">
        <v>44052</v>
      </c>
      <c r="C18" s="7"/>
      <c r="D18" s="90">
        <v>70</v>
      </c>
      <c r="E18" s="73"/>
      <c r="F18" s="3"/>
      <c r="G18" s="16">
        <f t="shared" si="6"/>
        <v>70</v>
      </c>
      <c r="H18" s="17">
        <f t="shared" si="7"/>
        <v>35</v>
      </c>
      <c r="I18" s="14"/>
      <c r="J18" s="91">
        <v>70</v>
      </c>
      <c r="K18" s="13"/>
      <c r="L18" s="16">
        <f t="shared" si="8"/>
        <v>70</v>
      </c>
      <c r="M18" s="17">
        <f t="shared" si="9"/>
        <v>35</v>
      </c>
      <c r="N18" s="14"/>
      <c r="O18" s="6">
        <f t="shared" si="10"/>
        <v>0</v>
      </c>
      <c r="P18" s="6">
        <f t="shared" si="11"/>
        <v>0</v>
      </c>
      <c r="Q18" s="16">
        <f t="shared" si="12"/>
        <v>0</v>
      </c>
      <c r="R18" s="17">
        <f t="shared" si="13"/>
        <v>0</v>
      </c>
    </row>
    <row r="19" spans="2:18" ht="15.75" x14ac:dyDescent="0.45">
      <c r="B19" s="53">
        <v>44053</v>
      </c>
      <c r="C19" s="7"/>
      <c r="D19" s="74">
        <v>64</v>
      </c>
      <c r="E19" s="73"/>
      <c r="F19" s="3"/>
      <c r="G19" s="16">
        <f t="shared" si="6"/>
        <v>64</v>
      </c>
      <c r="H19" s="17">
        <f t="shared" si="7"/>
        <v>32</v>
      </c>
      <c r="I19" s="14"/>
      <c r="J19" s="65">
        <v>64</v>
      </c>
      <c r="K19" s="13"/>
      <c r="L19" s="16">
        <f t="shared" si="8"/>
        <v>64</v>
      </c>
      <c r="M19" s="17">
        <f t="shared" si="9"/>
        <v>32</v>
      </c>
      <c r="N19" s="14"/>
      <c r="O19" s="6">
        <f t="shared" si="10"/>
        <v>0</v>
      </c>
      <c r="P19" s="6">
        <f t="shared" si="11"/>
        <v>0</v>
      </c>
      <c r="Q19" s="16">
        <f t="shared" si="12"/>
        <v>0</v>
      </c>
      <c r="R19" s="17">
        <f t="shared" si="13"/>
        <v>0</v>
      </c>
    </row>
    <row r="20" spans="2:18" ht="15.75" x14ac:dyDescent="0.45">
      <c r="B20" s="53">
        <v>44054</v>
      </c>
      <c r="C20" s="7"/>
      <c r="D20" s="74">
        <v>45</v>
      </c>
      <c r="E20" s="73"/>
      <c r="F20" s="3"/>
      <c r="G20" s="16">
        <f t="shared" si="6"/>
        <v>45</v>
      </c>
      <c r="H20" s="17">
        <f t="shared" si="7"/>
        <v>22.5</v>
      </c>
      <c r="I20" s="14"/>
      <c r="J20" s="65">
        <v>45</v>
      </c>
      <c r="K20" s="13"/>
      <c r="L20" s="16">
        <f t="shared" si="8"/>
        <v>45</v>
      </c>
      <c r="M20" s="17">
        <f t="shared" si="9"/>
        <v>22.5</v>
      </c>
      <c r="N20" s="14"/>
      <c r="O20" s="6">
        <f t="shared" si="10"/>
        <v>0</v>
      </c>
      <c r="P20" s="6">
        <f t="shared" si="11"/>
        <v>0</v>
      </c>
      <c r="Q20" s="16">
        <f t="shared" si="12"/>
        <v>0</v>
      </c>
      <c r="R20" s="17">
        <f t="shared" si="13"/>
        <v>0</v>
      </c>
    </row>
    <row r="21" spans="2:18" ht="15.75" x14ac:dyDescent="0.45">
      <c r="B21" s="53">
        <v>44055</v>
      </c>
      <c r="C21" s="7"/>
      <c r="D21" s="74">
        <v>52</v>
      </c>
      <c r="E21" s="73"/>
      <c r="F21" s="3"/>
      <c r="G21" s="16">
        <f t="shared" si="6"/>
        <v>52</v>
      </c>
      <c r="H21" s="17">
        <f t="shared" si="7"/>
        <v>26</v>
      </c>
      <c r="I21" s="14"/>
      <c r="J21" s="65">
        <v>44</v>
      </c>
      <c r="K21" s="13"/>
      <c r="L21" s="16">
        <f t="shared" si="8"/>
        <v>44</v>
      </c>
      <c r="M21" s="17">
        <f t="shared" si="9"/>
        <v>22</v>
      </c>
      <c r="N21" s="14"/>
      <c r="O21" s="6">
        <f t="shared" si="10"/>
        <v>8</v>
      </c>
      <c r="P21" s="6">
        <f t="shared" si="11"/>
        <v>0</v>
      </c>
      <c r="Q21" s="16">
        <f t="shared" si="12"/>
        <v>8</v>
      </c>
      <c r="R21" s="17">
        <f t="shared" si="13"/>
        <v>4</v>
      </c>
    </row>
    <row r="22" spans="2:18" ht="15.75" x14ac:dyDescent="0.45">
      <c r="B22" s="53">
        <v>44056</v>
      </c>
      <c r="C22" s="7"/>
      <c r="D22" s="74">
        <v>54</v>
      </c>
      <c r="E22" s="73"/>
      <c r="F22" s="3"/>
      <c r="G22" s="16">
        <f t="shared" si="6"/>
        <v>54</v>
      </c>
      <c r="H22" s="17">
        <f t="shared" si="7"/>
        <v>27</v>
      </c>
      <c r="I22" s="14"/>
      <c r="J22" s="65">
        <v>62</v>
      </c>
      <c r="K22" s="13"/>
      <c r="L22" s="16">
        <f t="shared" si="8"/>
        <v>62</v>
      </c>
      <c r="M22" s="17">
        <f t="shared" si="9"/>
        <v>31</v>
      </c>
      <c r="N22" s="14"/>
      <c r="O22" s="6">
        <f t="shared" si="10"/>
        <v>-8</v>
      </c>
      <c r="P22" s="6">
        <f t="shared" si="11"/>
        <v>0</v>
      </c>
      <c r="Q22" s="16">
        <f t="shared" si="12"/>
        <v>-8</v>
      </c>
      <c r="R22" s="17">
        <f t="shared" si="13"/>
        <v>-4</v>
      </c>
    </row>
    <row r="23" spans="2:18" ht="15.75" x14ac:dyDescent="0.45">
      <c r="B23" s="53">
        <v>44057</v>
      </c>
      <c r="C23" s="7"/>
      <c r="D23" s="74">
        <v>60</v>
      </c>
      <c r="E23" s="73"/>
      <c r="F23" s="3"/>
      <c r="G23" s="16">
        <f t="shared" si="6"/>
        <v>60</v>
      </c>
      <c r="H23" s="17">
        <f t="shared" si="7"/>
        <v>30</v>
      </c>
      <c r="I23" s="14"/>
      <c r="J23" s="65">
        <v>60</v>
      </c>
      <c r="K23" s="13"/>
      <c r="L23" s="16">
        <f t="shared" si="8"/>
        <v>60</v>
      </c>
      <c r="M23" s="17">
        <f t="shared" si="9"/>
        <v>30</v>
      </c>
      <c r="N23" s="14"/>
      <c r="O23" s="6">
        <f t="shared" si="10"/>
        <v>0</v>
      </c>
      <c r="P23" s="6">
        <f t="shared" si="11"/>
        <v>0</v>
      </c>
      <c r="Q23" s="16">
        <f t="shared" si="12"/>
        <v>0</v>
      </c>
      <c r="R23" s="17">
        <f t="shared" si="13"/>
        <v>0</v>
      </c>
    </row>
    <row r="24" spans="2:18" ht="15.75" x14ac:dyDescent="0.45">
      <c r="B24" s="53">
        <v>44058</v>
      </c>
      <c r="C24" s="7"/>
      <c r="D24" s="74">
        <v>73</v>
      </c>
      <c r="E24" s="73"/>
      <c r="F24" s="3"/>
      <c r="G24" s="16">
        <f t="shared" si="6"/>
        <v>73</v>
      </c>
      <c r="H24" s="17">
        <f t="shared" si="7"/>
        <v>36.5</v>
      </c>
      <c r="I24" s="14"/>
      <c r="J24" s="65">
        <v>73</v>
      </c>
      <c r="K24" s="13"/>
      <c r="L24" s="16">
        <f t="shared" si="8"/>
        <v>73</v>
      </c>
      <c r="M24" s="17">
        <f t="shared" si="9"/>
        <v>36.5</v>
      </c>
      <c r="N24" s="14"/>
      <c r="O24" s="6">
        <f t="shared" si="10"/>
        <v>0</v>
      </c>
      <c r="P24" s="6">
        <f t="shared" si="11"/>
        <v>0</v>
      </c>
      <c r="Q24" s="16">
        <f t="shared" si="12"/>
        <v>0</v>
      </c>
      <c r="R24" s="17">
        <f t="shared" si="13"/>
        <v>0</v>
      </c>
    </row>
    <row r="25" spans="2:18" ht="15.75" x14ac:dyDescent="0.45">
      <c r="B25" s="53">
        <v>44059</v>
      </c>
      <c r="C25" s="7"/>
      <c r="D25" s="74">
        <v>45</v>
      </c>
      <c r="E25" s="73"/>
      <c r="F25" s="3"/>
      <c r="G25" s="16">
        <f t="shared" si="6"/>
        <v>45</v>
      </c>
      <c r="H25" s="17">
        <f t="shared" si="7"/>
        <v>22.5</v>
      </c>
      <c r="I25" s="14"/>
      <c r="J25" s="65">
        <v>45</v>
      </c>
      <c r="K25" s="13"/>
      <c r="L25" s="16">
        <f t="shared" si="8"/>
        <v>45</v>
      </c>
      <c r="M25" s="17">
        <f t="shared" si="9"/>
        <v>22.5</v>
      </c>
      <c r="N25" s="14"/>
      <c r="O25" s="6">
        <f t="shared" si="10"/>
        <v>0</v>
      </c>
      <c r="P25" s="6">
        <f t="shared" si="11"/>
        <v>0</v>
      </c>
      <c r="Q25" s="16">
        <f t="shared" si="12"/>
        <v>0</v>
      </c>
      <c r="R25" s="17">
        <f t="shared" si="13"/>
        <v>0</v>
      </c>
    </row>
    <row r="26" spans="2:18" ht="15.75" x14ac:dyDescent="0.45">
      <c r="B26" s="53">
        <v>44060</v>
      </c>
      <c r="C26" s="7"/>
      <c r="D26" s="74">
        <v>60</v>
      </c>
      <c r="E26" s="73"/>
      <c r="F26" s="3"/>
      <c r="G26" s="16">
        <f t="shared" si="6"/>
        <v>60</v>
      </c>
      <c r="H26" s="17">
        <f t="shared" si="7"/>
        <v>30</v>
      </c>
      <c r="I26" s="14"/>
      <c r="J26" s="65">
        <v>55</v>
      </c>
      <c r="K26" s="13"/>
      <c r="L26" s="16">
        <f t="shared" si="8"/>
        <v>55</v>
      </c>
      <c r="M26" s="17">
        <f t="shared" si="9"/>
        <v>27.5</v>
      </c>
      <c r="N26" s="14"/>
      <c r="O26" s="6">
        <f t="shared" si="10"/>
        <v>5</v>
      </c>
      <c r="P26" s="6">
        <f t="shared" si="11"/>
        <v>0</v>
      </c>
      <c r="Q26" s="16">
        <f t="shared" si="12"/>
        <v>5</v>
      </c>
      <c r="R26" s="17">
        <f t="shared" si="13"/>
        <v>2.5</v>
      </c>
    </row>
    <row r="27" spans="2:18" ht="15.75" x14ac:dyDescent="0.45">
      <c r="B27" s="53">
        <v>44061</v>
      </c>
      <c r="C27" s="7"/>
      <c r="D27" s="74">
        <v>71</v>
      </c>
      <c r="E27" s="73"/>
      <c r="F27" s="3"/>
      <c r="G27" s="16">
        <f t="shared" si="6"/>
        <v>71</v>
      </c>
      <c r="H27" s="17">
        <f t="shared" si="7"/>
        <v>35.5</v>
      </c>
      <c r="I27" s="14"/>
      <c r="J27" s="65">
        <v>76</v>
      </c>
      <c r="K27" s="13"/>
      <c r="L27" s="16">
        <f t="shared" si="8"/>
        <v>76</v>
      </c>
      <c r="M27" s="17">
        <f t="shared" si="9"/>
        <v>38</v>
      </c>
      <c r="N27" s="14"/>
      <c r="O27" s="6">
        <f t="shared" si="10"/>
        <v>-5</v>
      </c>
      <c r="P27" s="6">
        <f t="shared" si="11"/>
        <v>0</v>
      </c>
      <c r="Q27" s="16">
        <f t="shared" si="12"/>
        <v>-5</v>
      </c>
      <c r="R27" s="17">
        <f t="shared" si="13"/>
        <v>-2.5</v>
      </c>
    </row>
    <row r="28" spans="2:18" ht="15.75" x14ac:dyDescent="0.45">
      <c r="B28" s="53">
        <v>44062</v>
      </c>
      <c r="C28" s="7"/>
      <c r="D28" s="74">
        <v>54</v>
      </c>
      <c r="E28" s="73"/>
      <c r="F28" s="3"/>
      <c r="G28" s="16">
        <f t="shared" si="6"/>
        <v>54</v>
      </c>
      <c r="H28" s="17">
        <f t="shared" si="7"/>
        <v>27</v>
      </c>
      <c r="I28" s="14"/>
      <c r="J28" s="65">
        <v>54</v>
      </c>
      <c r="K28" s="13"/>
      <c r="L28" s="16">
        <f t="shared" si="8"/>
        <v>54</v>
      </c>
      <c r="M28" s="17">
        <f t="shared" si="9"/>
        <v>27</v>
      </c>
      <c r="N28" s="14"/>
      <c r="O28" s="6">
        <f t="shared" si="10"/>
        <v>0</v>
      </c>
      <c r="P28" s="6">
        <f t="shared" si="11"/>
        <v>0</v>
      </c>
      <c r="Q28" s="16">
        <f t="shared" si="12"/>
        <v>0</v>
      </c>
      <c r="R28" s="17">
        <f t="shared" si="13"/>
        <v>0</v>
      </c>
    </row>
    <row r="29" spans="2:18" ht="15.75" x14ac:dyDescent="0.45">
      <c r="B29" s="53">
        <v>44063</v>
      </c>
      <c r="C29" s="7"/>
      <c r="D29" s="74">
        <v>51</v>
      </c>
      <c r="E29" s="73"/>
      <c r="F29" s="3"/>
      <c r="G29" s="16">
        <f t="shared" si="6"/>
        <v>51</v>
      </c>
      <c r="H29" s="17">
        <f t="shared" si="7"/>
        <v>25.5</v>
      </c>
      <c r="I29" s="14"/>
      <c r="J29" s="65"/>
      <c r="K29" s="13"/>
      <c r="L29" s="16">
        <f t="shared" si="8"/>
        <v>0</v>
      </c>
      <c r="M29" s="17">
        <f t="shared" si="9"/>
        <v>0</v>
      </c>
      <c r="N29" s="14"/>
      <c r="O29" s="6">
        <f t="shared" si="10"/>
        <v>51</v>
      </c>
      <c r="P29" s="6">
        <f t="shared" si="11"/>
        <v>0</v>
      </c>
      <c r="Q29" s="16">
        <f t="shared" si="12"/>
        <v>51</v>
      </c>
      <c r="R29" s="17">
        <f t="shared" si="13"/>
        <v>25.5</v>
      </c>
    </row>
    <row r="30" spans="2:18" ht="15.75" x14ac:dyDescent="0.45">
      <c r="B30" s="53">
        <v>44064</v>
      </c>
      <c r="C30" s="7"/>
      <c r="D30" s="74">
        <v>80</v>
      </c>
      <c r="E30" s="73"/>
      <c r="F30" s="3"/>
      <c r="G30" s="16">
        <f t="shared" si="6"/>
        <v>80</v>
      </c>
      <c r="H30" s="17">
        <f t="shared" si="7"/>
        <v>40</v>
      </c>
      <c r="I30" s="14"/>
      <c r="J30" s="65">
        <v>131</v>
      </c>
      <c r="K30" s="13"/>
      <c r="L30" s="16">
        <f t="shared" si="8"/>
        <v>131</v>
      </c>
      <c r="M30" s="17">
        <f t="shared" si="9"/>
        <v>65.5</v>
      </c>
      <c r="N30" s="14"/>
      <c r="O30" s="6">
        <f t="shared" si="10"/>
        <v>-51</v>
      </c>
      <c r="P30" s="6">
        <f t="shared" si="11"/>
        <v>0</v>
      </c>
      <c r="Q30" s="16">
        <f t="shared" si="12"/>
        <v>-51</v>
      </c>
      <c r="R30" s="17">
        <f t="shared" si="13"/>
        <v>-25.5</v>
      </c>
    </row>
    <row r="31" spans="2:18" ht="15.75" x14ac:dyDescent="0.45">
      <c r="B31" s="53">
        <v>44065</v>
      </c>
      <c r="C31" s="7"/>
      <c r="D31" s="74">
        <v>39</v>
      </c>
      <c r="E31" s="73"/>
      <c r="F31" s="3"/>
      <c r="G31" s="16">
        <f t="shared" si="6"/>
        <v>39</v>
      </c>
      <c r="H31" s="17">
        <f t="shared" si="7"/>
        <v>19.5</v>
      </c>
      <c r="I31" s="14"/>
      <c r="J31" s="65"/>
      <c r="K31" s="13"/>
      <c r="L31" s="16">
        <f t="shared" si="8"/>
        <v>0</v>
      </c>
      <c r="M31" s="17">
        <f t="shared" si="9"/>
        <v>0</v>
      </c>
      <c r="N31" s="14"/>
      <c r="O31" s="6">
        <f t="shared" si="10"/>
        <v>39</v>
      </c>
      <c r="P31" s="6">
        <f t="shared" si="11"/>
        <v>0</v>
      </c>
      <c r="Q31" s="16">
        <f t="shared" si="12"/>
        <v>39</v>
      </c>
      <c r="R31" s="17">
        <f t="shared" si="13"/>
        <v>19.5</v>
      </c>
    </row>
    <row r="32" spans="2:18" ht="15.75" x14ac:dyDescent="0.45">
      <c r="B32" s="53">
        <v>44066</v>
      </c>
      <c r="C32" s="7"/>
      <c r="D32" s="74">
        <v>58</v>
      </c>
      <c r="E32" s="73"/>
      <c r="F32" s="3"/>
      <c r="G32" s="16">
        <f t="shared" si="6"/>
        <v>58</v>
      </c>
      <c r="H32" s="17">
        <f t="shared" si="7"/>
        <v>29</v>
      </c>
      <c r="I32" s="14"/>
      <c r="J32" s="65">
        <v>97</v>
      </c>
      <c r="K32" s="13"/>
      <c r="L32" s="16">
        <f t="shared" si="8"/>
        <v>97</v>
      </c>
      <c r="M32" s="17">
        <f t="shared" si="9"/>
        <v>48.5</v>
      </c>
      <c r="N32" s="14"/>
      <c r="O32" s="6">
        <f t="shared" si="10"/>
        <v>-39</v>
      </c>
      <c r="P32" s="6">
        <f t="shared" si="11"/>
        <v>0</v>
      </c>
      <c r="Q32" s="16">
        <f t="shared" si="12"/>
        <v>-39</v>
      </c>
      <c r="R32" s="17">
        <f t="shared" si="13"/>
        <v>-19.5</v>
      </c>
    </row>
    <row r="33" spans="2:18" ht="15.75" x14ac:dyDescent="0.45">
      <c r="B33" s="53">
        <v>44067</v>
      </c>
      <c r="C33" s="7"/>
      <c r="D33" s="74">
        <v>44</v>
      </c>
      <c r="E33" s="73"/>
      <c r="F33" s="3"/>
      <c r="G33" s="16">
        <f t="shared" si="6"/>
        <v>44</v>
      </c>
      <c r="H33" s="17">
        <f t="shared" si="7"/>
        <v>22</v>
      </c>
      <c r="I33" s="14"/>
      <c r="J33" s="65">
        <v>44</v>
      </c>
      <c r="K33" s="13"/>
      <c r="L33" s="16">
        <f t="shared" si="8"/>
        <v>44</v>
      </c>
      <c r="M33" s="17">
        <f t="shared" si="9"/>
        <v>22</v>
      </c>
      <c r="N33" s="14"/>
      <c r="O33" s="6">
        <f t="shared" si="10"/>
        <v>0</v>
      </c>
      <c r="P33" s="6">
        <f t="shared" si="11"/>
        <v>0</v>
      </c>
      <c r="Q33" s="16">
        <f t="shared" si="12"/>
        <v>0</v>
      </c>
      <c r="R33" s="17">
        <f t="shared" si="13"/>
        <v>0</v>
      </c>
    </row>
    <row r="34" spans="2:18" ht="15.75" x14ac:dyDescent="0.45">
      <c r="B34" s="53">
        <v>44068</v>
      </c>
      <c r="C34" s="7"/>
      <c r="D34" s="74">
        <v>62</v>
      </c>
      <c r="E34" s="73"/>
      <c r="F34" s="3"/>
      <c r="G34" s="16">
        <f t="shared" si="6"/>
        <v>62</v>
      </c>
      <c r="H34" s="17">
        <f t="shared" si="7"/>
        <v>31</v>
      </c>
      <c r="I34" s="14"/>
      <c r="J34" s="65">
        <v>62</v>
      </c>
      <c r="K34" s="13"/>
      <c r="L34" s="16">
        <f t="shared" si="8"/>
        <v>62</v>
      </c>
      <c r="M34" s="17">
        <f t="shared" si="9"/>
        <v>31</v>
      </c>
      <c r="N34" s="14"/>
      <c r="O34" s="6">
        <f t="shared" si="10"/>
        <v>0</v>
      </c>
      <c r="P34" s="6">
        <f t="shared" si="11"/>
        <v>0</v>
      </c>
      <c r="Q34" s="16">
        <f t="shared" si="12"/>
        <v>0</v>
      </c>
      <c r="R34" s="17">
        <f t="shared" si="13"/>
        <v>0</v>
      </c>
    </row>
    <row r="35" spans="2:18" ht="15.75" x14ac:dyDescent="0.45">
      <c r="B35" s="53">
        <v>44069</v>
      </c>
      <c r="C35" s="7"/>
      <c r="D35" s="74">
        <v>62</v>
      </c>
      <c r="E35" s="73"/>
      <c r="F35" s="3"/>
      <c r="G35" s="16">
        <f t="shared" si="6"/>
        <v>62</v>
      </c>
      <c r="H35" s="17">
        <f t="shared" si="7"/>
        <v>31</v>
      </c>
      <c r="I35" s="14"/>
      <c r="J35" s="65">
        <v>62</v>
      </c>
      <c r="K35" s="13"/>
      <c r="L35" s="16">
        <f t="shared" si="8"/>
        <v>62</v>
      </c>
      <c r="M35" s="17">
        <f t="shared" si="9"/>
        <v>31</v>
      </c>
      <c r="N35" s="14"/>
      <c r="O35" s="6">
        <f t="shared" si="10"/>
        <v>0</v>
      </c>
      <c r="P35" s="6">
        <f t="shared" si="11"/>
        <v>0</v>
      </c>
      <c r="Q35" s="16">
        <f t="shared" si="12"/>
        <v>0</v>
      </c>
      <c r="R35" s="17">
        <f t="shared" si="13"/>
        <v>0</v>
      </c>
    </row>
    <row r="36" spans="2:18" ht="15.75" x14ac:dyDescent="0.45">
      <c r="B36" s="53">
        <v>44070</v>
      </c>
      <c r="C36" s="7"/>
      <c r="D36" s="74"/>
      <c r="E36" s="73"/>
      <c r="F36" s="3"/>
      <c r="G36" s="16">
        <f t="shared" si="6"/>
        <v>0</v>
      </c>
      <c r="H36" s="17">
        <f t="shared" si="7"/>
        <v>0</v>
      </c>
      <c r="I36" s="14"/>
      <c r="J36" s="65"/>
      <c r="K36" s="13"/>
      <c r="L36" s="16">
        <f t="shared" si="8"/>
        <v>0</v>
      </c>
      <c r="M36" s="17">
        <f t="shared" si="9"/>
        <v>0</v>
      </c>
      <c r="N36" s="14"/>
      <c r="O36" s="6">
        <f t="shared" si="10"/>
        <v>0</v>
      </c>
      <c r="P36" s="6">
        <f t="shared" si="11"/>
        <v>0</v>
      </c>
      <c r="Q36" s="16">
        <f t="shared" si="12"/>
        <v>0</v>
      </c>
      <c r="R36" s="17">
        <f t="shared" si="13"/>
        <v>0</v>
      </c>
    </row>
    <row r="37" spans="2:18" ht="15.75" x14ac:dyDescent="0.45">
      <c r="B37" s="53">
        <v>44071</v>
      </c>
      <c r="C37" s="7"/>
      <c r="D37" s="74">
        <v>55</v>
      </c>
      <c r="E37" s="73"/>
      <c r="F37" s="3"/>
      <c r="G37" s="16">
        <f t="shared" si="6"/>
        <v>55</v>
      </c>
      <c r="H37" s="17">
        <f t="shared" si="7"/>
        <v>27.5</v>
      </c>
      <c r="I37" s="14"/>
      <c r="J37" s="65">
        <v>55</v>
      </c>
      <c r="K37" s="13"/>
      <c r="L37" s="16">
        <f t="shared" si="8"/>
        <v>55</v>
      </c>
      <c r="M37" s="17">
        <f t="shared" si="9"/>
        <v>27.5</v>
      </c>
      <c r="N37" s="14"/>
      <c r="O37" s="6">
        <f t="shared" si="10"/>
        <v>0</v>
      </c>
      <c r="P37" s="6">
        <f t="shared" si="11"/>
        <v>0</v>
      </c>
      <c r="Q37" s="16">
        <f t="shared" si="12"/>
        <v>0</v>
      </c>
      <c r="R37" s="17">
        <f t="shared" si="13"/>
        <v>0</v>
      </c>
    </row>
    <row r="38" spans="2:18" ht="15.75" x14ac:dyDescent="0.45">
      <c r="B38" s="53">
        <v>44072</v>
      </c>
      <c r="C38" s="7"/>
      <c r="D38" s="74">
        <v>50</v>
      </c>
      <c r="E38" s="73"/>
      <c r="F38" s="3"/>
      <c r="G38" s="16">
        <f t="shared" si="6"/>
        <v>50</v>
      </c>
      <c r="H38" s="17">
        <f t="shared" si="7"/>
        <v>25</v>
      </c>
      <c r="I38" s="14"/>
      <c r="J38" s="65">
        <v>50</v>
      </c>
      <c r="K38" s="13"/>
      <c r="L38" s="16">
        <f t="shared" si="8"/>
        <v>50</v>
      </c>
      <c r="M38" s="17">
        <f t="shared" si="9"/>
        <v>25</v>
      </c>
      <c r="N38" s="14"/>
      <c r="O38" s="6">
        <f t="shared" si="10"/>
        <v>0</v>
      </c>
      <c r="P38" s="6">
        <f t="shared" si="11"/>
        <v>0</v>
      </c>
      <c r="Q38" s="16">
        <f t="shared" si="12"/>
        <v>0</v>
      </c>
      <c r="R38" s="17">
        <f t="shared" si="13"/>
        <v>0</v>
      </c>
    </row>
    <row r="39" spans="2:18" ht="15.75" x14ac:dyDescent="0.45">
      <c r="B39" s="53">
        <v>44073</v>
      </c>
      <c r="C39" s="7"/>
      <c r="D39" s="74">
        <v>23</v>
      </c>
      <c r="E39" s="73"/>
      <c r="F39" s="3"/>
      <c r="G39" s="16">
        <f t="shared" si="6"/>
        <v>23</v>
      </c>
      <c r="H39" s="17">
        <f t="shared" si="7"/>
        <v>11.5</v>
      </c>
      <c r="I39" s="14"/>
      <c r="J39" s="65"/>
      <c r="K39" s="13"/>
      <c r="L39" s="16">
        <f t="shared" si="8"/>
        <v>0</v>
      </c>
      <c r="M39" s="17">
        <f t="shared" si="9"/>
        <v>0</v>
      </c>
      <c r="N39" s="14"/>
      <c r="O39" s="6">
        <f t="shared" si="10"/>
        <v>23</v>
      </c>
      <c r="P39" s="6">
        <f t="shared" si="11"/>
        <v>0</v>
      </c>
      <c r="Q39" s="16">
        <f t="shared" si="12"/>
        <v>23</v>
      </c>
      <c r="R39" s="17">
        <f t="shared" si="13"/>
        <v>11.5</v>
      </c>
    </row>
    <row r="40" spans="2:18" ht="16.149999999999999" thickBot="1" x14ac:dyDescent="0.5">
      <c r="B40" s="53">
        <v>44074</v>
      </c>
      <c r="C40" s="11"/>
      <c r="D40" s="80">
        <v>42</v>
      </c>
      <c r="E40" s="81"/>
      <c r="F40" s="9"/>
      <c r="G40" s="16">
        <f t="shared" ref="G40" si="14">SUM(D40:E40)</f>
        <v>42</v>
      </c>
      <c r="H40" s="17">
        <f t="shared" ref="H40" si="15">(D40*$D$6+E40*$E$6)/100</f>
        <v>21</v>
      </c>
      <c r="I40" s="14"/>
      <c r="J40" s="65">
        <v>65</v>
      </c>
      <c r="K40" s="13"/>
      <c r="L40" s="16">
        <f t="shared" ref="L40" si="16">SUM(J40:K40)</f>
        <v>65</v>
      </c>
      <c r="M40" s="17">
        <f t="shared" ref="M40" si="17">(J40*$J$6+K40*$K$6)/100</f>
        <v>32.5</v>
      </c>
      <c r="N40" s="14"/>
      <c r="O40" s="6">
        <f t="shared" ref="O40" si="18">D40-J40</f>
        <v>-23</v>
      </c>
      <c r="P40" s="6">
        <f t="shared" ref="P40" si="19">E40-K40</f>
        <v>0</v>
      </c>
      <c r="Q40" s="16">
        <f t="shared" ref="Q40" si="20">G40-L40</f>
        <v>-23</v>
      </c>
      <c r="R40" s="17">
        <f t="shared" ref="R40" si="21">H40-M40</f>
        <v>-11.5</v>
      </c>
    </row>
    <row r="41" spans="2:18" s="15" customFormat="1" ht="47.25" customHeight="1" thickBot="1" x14ac:dyDescent="0.5">
      <c r="B41" s="28" t="s">
        <v>6</v>
      </c>
      <c r="C41" s="32"/>
      <c r="D41" s="60">
        <f>SUM(D9:D40)</f>
        <v>1682</v>
      </c>
      <c r="E41" s="60">
        <f t="shared" ref="E41:R41" si="22">SUM(E9:E40)</f>
        <v>0</v>
      </c>
      <c r="F41" s="61"/>
      <c r="G41" s="60">
        <f t="shared" si="22"/>
        <v>1682</v>
      </c>
      <c r="H41" s="60">
        <f t="shared" si="22"/>
        <v>841</v>
      </c>
      <c r="I41" s="61"/>
      <c r="J41" s="60">
        <f t="shared" si="22"/>
        <v>1682</v>
      </c>
      <c r="K41" s="60">
        <f t="shared" si="22"/>
        <v>0</v>
      </c>
      <c r="L41" s="60">
        <f t="shared" si="22"/>
        <v>1682</v>
      </c>
      <c r="M41" s="60">
        <f t="shared" si="22"/>
        <v>841</v>
      </c>
      <c r="N41" s="61"/>
      <c r="O41" s="60">
        <f t="shared" si="22"/>
        <v>0</v>
      </c>
      <c r="P41" s="60">
        <f t="shared" si="22"/>
        <v>0</v>
      </c>
      <c r="Q41" s="60">
        <f t="shared" si="22"/>
        <v>0</v>
      </c>
      <c r="R41" s="60">
        <f t="shared" si="22"/>
        <v>0</v>
      </c>
    </row>
  </sheetData>
  <mergeCells count="9">
    <mergeCell ref="G5:H5"/>
    <mergeCell ref="L5:M5"/>
    <mergeCell ref="Q5:R5"/>
    <mergeCell ref="D1:H3"/>
    <mergeCell ref="J1:M3"/>
    <mergeCell ref="O1:R3"/>
    <mergeCell ref="D4:E4"/>
    <mergeCell ref="J4:K4"/>
    <mergeCell ref="O4:P4"/>
  </mergeCells>
  <pageMargins left="0.7" right="0.7" top="0.75" bottom="0.75" header="0.3" footer="0.3"/>
  <pageSetup paperSize="9"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C745-3652-4561-AA11-353DD65B75A0}">
  <sheetPr>
    <tabColor rgb="FFFF0000"/>
  </sheetPr>
  <dimension ref="B1:T41"/>
  <sheetViews>
    <sheetView zoomScale="71" zoomScaleNormal="71" workbookViewId="0">
      <pane ySplit="7" topLeftCell="A17" activePane="bottomLeft" state="frozen"/>
      <selection pane="bottomLeft" activeCell="E33" sqref="E33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4.265625" style="1" customWidth="1"/>
    <col min="5" max="6" width="9.86328125" style="2" customWidth="1"/>
    <col min="7" max="7" width="5" style="1" customWidth="1"/>
    <col min="8" max="8" width="9.1328125" style="1"/>
    <col min="9" max="9" width="20.19921875" style="1" customWidth="1"/>
    <col min="10" max="11" width="9.1328125" style="1"/>
    <col min="12" max="13" width="9.1328125" style="1" customWidth="1"/>
    <col min="14" max="15" width="9.1328125" style="1"/>
    <col min="16" max="16" width="11.73046875" style="1" customWidth="1"/>
    <col min="17" max="16384" width="9.1328125" style="1"/>
  </cols>
  <sheetData>
    <row r="1" spans="2:20" ht="15" customHeight="1" x14ac:dyDescent="0.45">
      <c r="B1" s="5"/>
      <c r="C1" s="29"/>
      <c r="D1" s="120" t="s">
        <v>17</v>
      </c>
      <c r="E1" s="121"/>
      <c r="F1" s="121"/>
      <c r="G1" s="121"/>
      <c r="H1" s="121"/>
      <c r="I1" s="122"/>
      <c r="J1" s="7"/>
      <c r="K1" s="106" t="s">
        <v>5</v>
      </c>
      <c r="L1" s="107"/>
      <c r="M1" s="107"/>
      <c r="N1" s="107"/>
      <c r="O1" s="108"/>
      <c r="P1" s="7"/>
      <c r="Q1" s="112" t="s">
        <v>22</v>
      </c>
      <c r="R1" s="113"/>
      <c r="S1" s="113"/>
      <c r="T1" s="114"/>
    </row>
    <row r="2" spans="2:20" ht="15" customHeight="1" x14ac:dyDescent="0.45">
      <c r="B2" s="6"/>
      <c r="C2" s="30"/>
      <c r="D2" s="123"/>
      <c r="E2" s="124"/>
      <c r="F2" s="124"/>
      <c r="G2" s="124"/>
      <c r="H2" s="124"/>
      <c r="I2" s="125"/>
      <c r="J2" s="7"/>
      <c r="K2" s="109"/>
      <c r="L2" s="110"/>
      <c r="M2" s="110"/>
      <c r="N2" s="110"/>
      <c r="O2" s="111"/>
      <c r="P2" s="7"/>
      <c r="Q2" s="115"/>
      <c r="R2" s="116"/>
      <c r="S2" s="116"/>
      <c r="T2" s="117"/>
    </row>
    <row r="3" spans="2:20" ht="15" customHeight="1" x14ac:dyDescent="0.45">
      <c r="B3" s="6"/>
      <c r="C3" s="30"/>
      <c r="D3" s="126"/>
      <c r="E3" s="127"/>
      <c r="F3" s="127"/>
      <c r="G3" s="127"/>
      <c r="H3" s="127"/>
      <c r="I3" s="128"/>
      <c r="J3" s="7"/>
      <c r="K3" s="109"/>
      <c r="L3" s="110"/>
      <c r="M3" s="110"/>
      <c r="N3" s="110"/>
      <c r="O3" s="111"/>
      <c r="P3" s="7"/>
      <c r="Q3" s="115"/>
      <c r="R3" s="116"/>
      <c r="S3" s="116"/>
      <c r="T3" s="117"/>
    </row>
    <row r="4" spans="2:20" ht="14.65" thickBot="1" x14ac:dyDescent="0.5">
      <c r="B4" s="8"/>
      <c r="C4" s="31"/>
      <c r="D4" s="118" t="s">
        <v>1</v>
      </c>
      <c r="E4" s="119"/>
      <c r="F4" s="77"/>
      <c r="G4" s="9"/>
      <c r="H4" s="9"/>
      <c r="I4" s="10"/>
      <c r="J4" s="11"/>
      <c r="K4" s="118" t="s">
        <v>1</v>
      </c>
      <c r="L4" s="119"/>
      <c r="M4" s="77"/>
      <c r="N4" s="9"/>
      <c r="O4" s="10"/>
      <c r="P4" s="11"/>
      <c r="Q4" s="118" t="s">
        <v>1</v>
      </c>
      <c r="R4" s="119"/>
      <c r="S4" s="9"/>
      <c r="T4" s="10"/>
    </row>
    <row r="5" spans="2:20" s="15" customFormat="1" ht="65.25" customHeight="1" x14ac:dyDescent="0.45">
      <c r="B5" s="35" t="s">
        <v>0</v>
      </c>
      <c r="C5" s="36"/>
      <c r="D5" s="37" t="s">
        <v>20</v>
      </c>
      <c r="E5" s="38" t="s">
        <v>18</v>
      </c>
      <c r="F5" s="38" t="s">
        <v>30</v>
      </c>
      <c r="G5" s="39"/>
      <c r="H5" s="104" t="s">
        <v>3</v>
      </c>
      <c r="I5" s="105"/>
      <c r="J5" s="36"/>
      <c r="K5" s="37" t="s">
        <v>20</v>
      </c>
      <c r="L5" s="38" t="s">
        <v>18</v>
      </c>
      <c r="M5" s="38" t="s">
        <v>30</v>
      </c>
      <c r="N5" s="104" t="s">
        <v>3</v>
      </c>
      <c r="O5" s="105"/>
      <c r="P5" s="36"/>
      <c r="Q5" s="37" t="s">
        <v>20</v>
      </c>
      <c r="R5" s="38" t="s">
        <v>18</v>
      </c>
      <c r="S5" s="104" t="s">
        <v>3</v>
      </c>
      <c r="T5" s="105"/>
    </row>
    <row r="6" spans="2:20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2">
        <v>50</v>
      </c>
      <c r="G6" s="43"/>
      <c r="H6" s="44">
        <v>50</v>
      </c>
      <c r="I6" s="45" t="s">
        <v>15</v>
      </c>
      <c r="J6" s="34"/>
      <c r="K6" s="41">
        <v>50</v>
      </c>
      <c r="L6" s="42">
        <v>50</v>
      </c>
      <c r="M6" s="42">
        <v>50</v>
      </c>
      <c r="N6" s="44"/>
      <c r="O6" s="45"/>
      <c r="P6" s="34"/>
      <c r="Q6" s="41">
        <v>50</v>
      </c>
      <c r="R6" s="42">
        <v>50</v>
      </c>
      <c r="S6" s="44"/>
      <c r="T6" s="45"/>
    </row>
    <row r="7" spans="2:20" s="15" customFormat="1" ht="14.65" thickBot="1" x14ac:dyDescent="0.5">
      <c r="B7" s="46"/>
      <c r="C7" s="47"/>
      <c r="D7" s="48" t="s">
        <v>2</v>
      </c>
      <c r="E7" s="49" t="s">
        <v>2</v>
      </c>
      <c r="F7" s="49" t="s">
        <v>2</v>
      </c>
      <c r="G7" s="49"/>
      <c r="H7" s="51" t="s">
        <v>2</v>
      </c>
      <c r="I7" s="52" t="s">
        <v>4</v>
      </c>
      <c r="J7" s="47"/>
      <c r="K7" s="48" t="s">
        <v>2</v>
      </c>
      <c r="L7" s="49" t="s">
        <v>2</v>
      </c>
      <c r="M7" s="49" t="s">
        <v>2</v>
      </c>
      <c r="N7" s="51" t="s">
        <v>2</v>
      </c>
      <c r="O7" s="52" t="s">
        <v>4</v>
      </c>
      <c r="P7" s="47"/>
      <c r="Q7" s="48" t="s">
        <v>2</v>
      </c>
      <c r="R7" s="49" t="s">
        <v>2</v>
      </c>
      <c r="S7" s="51" t="s">
        <v>2</v>
      </c>
      <c r="T7" s="52" t="s">
        <v>4</v>
      </c>
    </row>
    <row r="8" spans="2:20" s="58" customFormat="1" x14ac:dyDescent="0.45">
      <c r="B8" s="54"/>
      <c r="C8" s="34"/>
      <c r="D8" s="55"/>
      <c r="E8" s="56"/>
      <c r="F8" s="56"/>
      <c r="G8" s="56"/>
      <c r="H8" s="56"/>
      <c r="I8" s="57"/>
      <c r="J8" s="34"/>
      <c r="K8" s="55"/>
      <c r="L8" s="56"/>
      <c r="M8" s="56"/>
      <c r="N8" s="56"/>
      <c r="O8" s="57"/>
      <c r="P8" s="34"/>
      <c r="Q8" s="55"/>
      <c r="R8" s="56"/>
      <c r="S8" s="56"/>
      <c r="T8" s="57"/>
    </row>
    <row r="9" spans="2:20" s="69" customFormat="1" x14ac:dyDescent="0.45">
      <c r="B9" s="71" t="s">
        <v>24</v>
      </c>
      <c r="C9" s="64"/>
      <c r="D9" s="65">
        <f>383+26/2</f>
        <v>396</v>
      </c>
      <c r="E9" s="66"/>
      <c r="F9" s="66">
        <f>'Usna Rice'!AE9</f>
        <v>0</v>
      </c>
      <c r="G9" s="67"/>
      <c r="H9" s="16">
        <f>SUM(D9:F9)</f>
        <v>396</v>
      </c>
      <c r="I9" s="17">
        <f>(D9*$D$6+E9*$E$6+F9*$F$6)/100</f>
        <v>198</v>
      </c>
      <c r="J9" s="64"/>
      <c r="K9" s="65"/>
      <c r="L9" s="67"/>
      <c r="M9" s="67">
        <f>F9</f>
        <v>0</v>
      </c>
      <c r="N9" s="16">
        <f>SUM(K9:M9)</f>
        <v>0</v>
      </c>
      <c r="O9" s="17">
        <f>(K9*$K$6+L9*$L$6+M9*$M$6)/100</f>
        <v>0</v>
      </c>
      <c r="P9" s="64"/>
      <c r="Q9" s="6">
        <f t="shared" ref="Q9" si="0">D9-K9</f>
        <v>396</v>
      </c>
      <c r="R9" s="6">
        <f t="shared" ref="R9" si="1">E9-L9</f>
        <v>0</v>
      </c>
      <c r="S9" s="16">
        <f t="shared" ref="S9" si="2">H9-N9</f>
        <v>396</v>
      </c>
      <c r="T9" s="17">
        <f t="shared" ref="T9" si="3">I9-O9</f>
        <v>198</v>
      </c>
    </row>
    <row r="10" spans="2:20" ht="15.75" x14ac:dyDescent="0.45">
      <c r="B10" s="53">
        <v>44044</v>
      </c>
      <c r="C10" s="7"/>
      <c r="D10" s="6"/>
      <c r="E10" s="4"/>
      <c r="F10" s="93">
        <f>'Usna Rice'!AE10</f>
        <v>38</v>
      </c>
      <c r="G10" s="3"/>
      <c r="H10" s="16">
        <f t="shared" ref="H10:H40" si="4">SUM(D10:F10)</f>
        <v>38</v>
      </c>
      <c r="I10" s="17">
        <f t="shared" ref="I10:I40" si="5">(D10*$D$6+E10*$E$6+F10*$F$6)/100</f>
        <v>19</v>
      </c>
      <c r="J10" s="64"/>
      <c r="K10" s="65"/>
      <c r="L10" s="67"/>
      <c r="M10" s="94">
        <f t="shared" ref="M10:M40" si="6">F10</f>
        <v>38</v>
      </c>
      <c r="N10" s="16">
        <f t="shared" ref="N10:N40" si="7">SUM(K10:M10)</f>
        <v>38</v>
      </c>
      <c r="O10" s="17">
        <f t="shared" ref="O10:O40" si="8">(K10*$K$6+L10*$L$6+M10*$M$6)/100</f>
        <v>19</v>
      </c>
      <c r="P10" s="64"/>
      <c r="Q10" s="6">
        <f t="shared" ref="Q10:Q40" si="9">D10-K10</f>
        <v>0</v>
      </c>
      <c r="R10" s="6">
        <f t="shared" ref="R10:R40" si="10">E10-L10</f>
        <v>0</v>
      </c>
      <c r="S10" s="16">
        <f t="shared" ref="S10:S40" si="11">H10-N10</f>
        <v>0</v>
      </c>
      <c r="T10" s="17">
        <f t="shared" ref="T10:T40" si="12">I10-O10</f>
        <v>0</v>
      </c>
    </row>
    <row r="11" spans="2:20" ht="15.75" x14ac:dyDescent="0.45">
      <c r="B11" s="53">
        <v>44045</v>
      </c>
      <c r="C11" s="7"/>
      <c r="D11" s="6"/>
      <c r="E11" s="4"/>
      <c r="F11" s="93">
        <f>'Usna Rice'!AE11</f>
        <v>25</v>
      </c>
      <c r="G11" s="3"/>
      <c r="H11" s="16">
        <f t="shared" si="4"/>
        <v>25</v>
      </c>
      <c r="I11" s="17">
        <f t="shared" si="5"/>
        <v>12.5</v>
      </c>
      <c r="J11" s="64"/>
      <c r="K11" s="65"/>
      <c r="L11" s="67"/>
      <c r="M11" s="67">
        <f t="shared" si="6"/>
        <v>25</v>
      </c>
      <c r="N11" s="16">
        <f t="shared" si="7"/>
        <v>25</v>
      </c>
      <c r="O11" s="17">
        <f t="shared" si="8"/>
        <v>12.5</v>
      </c>
      <c r="P11" s="64"/>
      <c r="Q11" s="6">
        <f t="shared" si="9"/>
        <v>0</v>
      </c>
      <c r="R11" s="6">
        <f t="shared" si="10"/>
        <v>0</v>
      </c>
      <c r="S11" s="16">
        <f t="shared" si="11"/>
        <v>0</v>
      </c>
      <c r="T11" s="17">
        <f t="shared" si="12"/>
        <v>0</v>
      </c>
    </row>
    <row r="12" spans="2:20" ht="15.75" x14ac:dyDescent="0.45">
      <c r="B12" s="53">
        <v>44046</v>
      </c>
      <c r="C12" s="7"/>
      <c r="D12" s="6"/>
      <c r="E12" s="4"/>
      <c r="F12" s="66">
        <f>'Usna Rice'!AE12</f>
        <v>0</v>
      </c>
      <c r="G12" s="3"/>
      <c r="H12" s="16">
        <f t="shared" si="4"/>
        <v>0</v>
      </c>
      <c r="I12" s="17">
        <f t="shared" si="5"/>
        <v>0</v>
      </c>
      <c r="J12" s="64"/>
      <c r="K12" s="65"/>
      <c r="L12" s="67"/>
      <c r="M12" s="67">
        <f t="shared" si="6"/>
        <v>0</v>
      </c>
      <c r="N12" s="16">
        <f t="shared" si="7"/>
        <v>0</v>
      </c>
      <c r="O12" s="17">
        <f t="shared" si="8"/>
        <v>0</v>
      </c>
      <c r="P12" s="64"/>
      <c r="Q12" s="6">
        <f t="shared" si="9"/>
        <v>0</v>
      </c>
      <c r="R12" s="6">
        <f t="shared" si="10"/>
        <v>0</v>
      </c>
      <c r="S12" s="16">
        <f t="shared" si="11"/>
        <v>0</v>
      </c>
      <c r="T12" s="17">
        <f t="shared" si="12"/>
        <v>0</v>
      </c>
    </row>
    <row r="13" spans="2:20" ht="15.75" x14ac:dyDescent="0.45">
      <c r="B13" s="53">
        <v>44047</v>
      </c>
      <c r="C13" s="7"/>
      <c r="D13" s="6"/>
      <c r="E13" s="4"/>
      <c r="F13" s="93">
        <f>'Usna Rice'!AE13</f>
        <v>116</v>
      </c>
      <c r="G13" s="3"/>
      <c r="H13" s="16">
        <f t="shared" si="4"/>
        <v>116</v>
      </c>
      <c r="I13" s="17">
        <f t="shared" si="5"/>
        <v>58</v>
      </c>
      <c r="J13" s="64"/>
      <c r="K13" s="65"/>
      <c r="L13" s="67"/>
      <c r="M13" s="67">
        <f t="shared" si="6"/>
        <v>116</v>
      </c>
      <c r="N13" s="16">
        <f t="shared" si="7"/>
        <v>116</v>
      </c>
      <c r="O13" s="17">
        <f t="shared" si="8"/>
        <v>58</v>
      </c>
      <c r="P13" s="64"/>
      <c r="Q13" s="6">
        <f t="shared" si="9"/>
        <v>0</v>
      </c>
      <c r="R13" s="6">
        <f t="shared" si="10"/>
        <v>0</v>
      </c>
      <c r="S13" s="16">
        <f t="shared" si="11"/>
        <v>0</v>
      </c>
      <c r="T13" s="17">
        <f t="shared" si="12"/>
        <v>0</v>
      </c>
    </row>
    <row r="14" spans="2:20" ht="15.75" x14ac:dyDescent="0.45">
      <c r="B14" s="53">
        <v>44048</v>
      </c>
      <c r="C14" s="7"/>
      <c r="D14" s="6"/>
      <c r="E14" s="4"/>
      <c r="F14" s="93">
        <f>'Usna Rice'!AE14</f>
        <v>37</v>
      </c>
      <c r="G14" s="3"/>
      <c r="H14" s="16">
        <f t="shared" si="4"/>
        <v>37</v>
      </c>
      <c r="I14" s="17">
        <f t="shared" si="5"/>
        <v>18.5</v>
      </c>
      <c r="J14" s="64"/>
      <c r="K14" s="65"/>
      <c r="L14" s="67"/>
      <c r="M14" s="67">
        <f t="shared" si="6"/>
        <v>37</v>
      </c>
      <c r="N14" s="16">
        <f t="shared" si="7"/>
        <v>37</v>
      </c>
      <c r="O14" s="17">
        <f t="shared" si="8"/>
        <v>18.5</v>
      </c>
      <c r="P14" s="64"/>
      <c r="Q14" s="6">
        <f t="shared" si="9"/>
        <v>0</v>
      </c>
      <c r="R14" s="6">
        <f t="shared" si="10"/>
        <v>0</v>
      </c>
      <c r="S14" s="16">
        <f t="shared" si="11"/>
        <v>0</v>
      </c>
      <c r="T14" s="17">
        <f t="shared" si="12"/>
        <v>0</v>
      </c>
    </row>
    <row r="15" spans="2:20" ht="15.75" x14ac:dyDescent="0.45">
      <c r="B15" s="53">
        <v>44049</v>
      </c>
      <c r="C15" s="7"/>
      <c r="D15" s="6"/>
      <c r="E15" s="4"/>
      <c r="F15" s="93">
        <f>'Usna Rice'!AE15</f>
        <v>36</v>
      </c>
      <c r="G15" s="3"/>
      <c r="H15" s="16">
        <f t="shared" si="4"/>
        <v>36</v>
      </c>
      <c r="I15" s="17">
        <f t="shared" si="5"/>
        <v>18</v>
      </c>
      <c r="J15" s="64"/>
      <c r="K15" s="65"/>
      <c r="L15" s="67"/>
      <c r="M15" s="67">
        <f t="shared" si="6"/>
        <v>36</v>
      </c>
      <c r="N15" s="16">
        <f t="shared" si="7"/>
        <v>36</v>
      </c>
      <c r="O15" s="17">
        <f t="shared" si="8"/>
        <v>18</v>
      </c>
      <c r="P15" s="64"/>
      <c r="Q15" s="6">
        <f t="shared" si="9"/>
        <v>0</v>
      </c>
      <c r="R15" s="6">
        <f t="shared" si="10"/>
        <v>0</v>
      </c>
      <c r="S15" s="16">
        <f t="shared" si="11"/>
        <v>0</v>
      </c>
      <c r="T15" s="17">
        <f t="shared" si="12"/>
        <v>0</v>
      </c>
    </row>
    <row r="16" spans="2:20" ht="15.75" x14ac:dyDescent="0.45">
      <c r="B16" s="53">
        <v>44050</v>
      </c>
      <c r="C16" s="7"/>
      <c r="D16" s="6"/>
      <c r="E16" s="4"/>
      <c r="F16" s="93">
        <f>'Usna Rice'!AE16</f>
        <v>0</v>
      </c>
      <c r="G16" s="3"/>
      <c r="H16" s="16">
        <f t="shared" si="4"/>
        <v>0</v>
      </c>
      <c r="I16" s="17">
        <f t="shared" si="5"/>
        <v>0</v>
      </c>
      <c r="J16" s="64"/>
      <c r="K16" s="65"/>
      <c r="L16" s="67"/>
      <c r="M16" s="67">
        <f t="shared" si="6"/>
        <v>0</v>
      </c>
      <c r="N16" s="16">
        <f t="shared" si="7"/>
        <v>0</v>
      </c>
      <c r="O16" s="17">
        <f t="shared" si="8"/>
        <v>0</v>
      </c>
      <c r="P16" s="64"/>
      <c r="Q16" s="6">
        <f t="shared" si="9"/>
        <v>0</v>
      </c>
      <c r="R16" s="6">
        <f t="shared" si="10"/>
        <v>0</v>
      </c>
      <c r="S16" s="16">
        <f t="shared" si="11"/>
        <v>0</v>
      </c>
      <c r="T16" s="17">
        <f t="shared" si="12"/>
        <v>0</v>
      </c>
    </row>
    <row r="17" spans="2:20" ht="15.75" x14ac:dyDescent="0.45">
      <c r="B17" s="53">
        <v>44051</v>
      </c>
      <c r="C17" s="7"/>
      <c r="D17" s="6"/>
      <c r="E17" s="4"/>
      <c r="F17" s="93">
        <f>'Usna Rice'!AE17</f>
        <v>4</v>
      </c>
      <c r="G17" s="3"/>
      <c r="H17" s="16">
        <f t="shared" si="4"/>
        <v>4</v>
      </c>
      <c r="I17" s="17">
        <f t="shared" si="5"/>
        <v>2</v>
      </c>
      <c r="J17" s="64"/>
      <c r="K17" s="65"/>
      <c r="L17" s="67"/>
      <c r="M17" s="67">
        <f t="shared" si="6"/>
        <v>4</v>
      </c>
      <c r="N17" s="16">
        <f t="shared" si="7"/>
        <v>4</v>
      </c>
      <c r="O17" s="17">
        <f t="shared" si="8"/>
        <v>2</v>
      </c>
      <c r="P17" s="64"/>
      <c r="Q17" s="6">
        <f t="shared" si="9"/>
        <v>0</v>
      </c>
      <c r="R17" s="6">
        <f t="shared" si="10"/>
        <v>0</v>
      </c>
      <c r="S17" s="16">
        <f t="shared" si="11"/>
        <v>0</v>
      </c>
      <c r="T17" s="17">
        <f t="shared" si="12"/>
        <v>0</v>
      </c>
    </row>
    <row r="18" spans="2:20" ht="15.75" x14ac:dyDescent="0.45">
      <c r="B18" s="53">
        <v>44052</v>
      </c>
      <c r="C18" s="7"/>
      <c r="D18" s="6"/>
      <c r="E18" s="4"/>
      <c r="F18" s="93">
        <f>'Usna Rice'!AE18</f>
        <v>38</v>
      </c>
      <c r="G18" s="3"/>
      <c r="H18" s="16">
        <f t="shared" si="4"/>
        <v>38</v>
      </c>
      <c r="I18" s="17">
        <f t="shared" si="5"/>
        <v>19</v>
      </c>
      <c r="J18" s="64"/>
      <c r="K18" s="65"/>
      <c r="L18" s="67"/>
      <c r="M18" s="67">
        <f t="shared" si="6"/>
        <v>38</v>
      </c>
      <c r="N18" s="16">
        <f t="shared" si="7"/>
        <v>38</v>
      </c>
      <c r="O18" s="17">
        <f t="shared" si="8"/>
        <v>19</v>
      </c>
      <c r="P18" s="64"/>
      <c r="Q18" s="6">
        <f t="shared" si="9"/>
        <v>0</v>
      </c>
      <c r="R18" s="6">
        <f t="shared" si="10"/>
        <v>0</v>
      </c>
      <c r="S18" s="16">
        <f t="shared" si="11"/>
        <v>0</v>
      </c>
      <c r="T18" s="17">
        <f t="shared" si="12"/>
        <v>0</v>
      </c>
    </row>
    <row r="19" spans="2:20" ht="15.75" x14ac:dyDescent="0.45">
      <c r="B19" s="53">
        <v>44053</v>
      </c>
      <c r="C19" s="7"/>
      <c r="D19" s="103">
        <f>480/2+260</f>
        <v>500</v>
      </c>
      <c r="E19" s="4"/>
      <c r="F19" s="93">
        <f>'Usna Rice'!AE19</f>
        <v>23</v>
      </c>
      <c r="G19" s="3"/>
      <c r="H19" s="16">
        <f t="shared" si="4"/>
        <v>523</v>
      </c>
      <c r="I19" s="17">
        <f t="shared" si="5"/>
        <v>261.5</v>
      </c>
      <c r="J19" s="64"/>
      <c r="K19" s="65"/>
      <c r="L19" s="67"/>
      <c r="M19" s="67">
        <f t="shared" si="6"/>
        <v>23</v>
      </c>
      <c r="N19" s="16">
        <f t="shared" si="7"/>
        <v>23</v>
      </c>
      <c r="O19" s="17">
        <f t="shared" si="8"/>
        <v>11.5</v>
      </c>
      <c r="P19" s="64"/>
      <c r="Q19" s="6">
        <f t="shared" si="9"/>
        <v>500</v>
      </c>
      <c r="R19" s="6">
        <f t="shared" si="10"/>
        <v>0</v>
      </c>
      <c r="S19" s="16">
        <f t="shared" si="11"/>
        <v>500</v>
      </c>
      <c r="T19" s="17">
        <f t="shared" si="12"/>
        <v>250</v>
      </c>
    </row>
    <row r="20" spans="2:20" ht="15.75" x14ac:dyDescent="0.45">
      <c r="B20" s="53">
        <v>44054</v>
      </c>
      <c r="C20" s="7"/>
      <c r="D20" s="6"/>
      <c r="E20" s="4"/>
      <c r="F20" s="66">
        <f>'Usna Rice'!AE20</f>
        <v>27</v>
      </c>
      <c r="G20" s="3"/>
      <c r="H20" s="16">
        <f t="shared" si="4"/>
        <v>27</v>
      </c>
      <c r="I20" s="17">
        <f t="shared" si="5"/>
        <v>13.5</v>
      </c>
      <c r="J20" s="64"/>
      <c r="K20" s="65"/>
      <c r="L20" s="67"/>
      <c r="M20" s="67">
        <f t="shared" si="6"/>
        <v>27</v>
      </c>
      <c r="N20" s="16">
        <f t="shared" si="7"/>
        <v>27</v>
      </c>
      <c r="O20" s="17">
        <f t="shared" si="8"/>
        <v>13.5</v>
      </c>
      <c r="P20" s="64"/>
      <c r="Q20" s="6">
        <f t="shared" si="9"/>
        <v>0</v>
      </c>
      <c r="R20" s="6">
        <f t="shared" si="10"/>
        <v>0</v>
      </c>
      <c r="S20" s="16">
        <f t="shared" si="11"/>
        <v>0</v>
      </c>
      <c r="T20" s="17">
        <f t="shared" si="12"/>
        <v>0</v>
      </c>
    </row>
    <row r="21" spans="2:20" ht="15.75" x14ac:dyDescent="0.45">
      <c r="B21" s="53">
        <v>44055</v>
      </c>
      <c r="C21" s="7"/>
      <c r="D21" s="6"/>
      <c r="E21" s="4"/>
      <c r="F21" s="66">
        <f>'Usna Rice'!AE21</f>
        <v>32</v>
      </c>
      <c r="G21" s="3"/>
      <c r="H21" s="16">
        <f t="shared" si="4"/>
        <v>32</v>
      </c>
      <c r="I21" s="17">
        <f t="shared" si="5"/>
        <v>16</v>
      </c>
      <c r="J21" s="64"/>
      <c r="K21" s="65"/>
      <c r="L21" s="67"/>
      <c r="M21" s="67">
        <f t="shared" si="6"/>
        <v>32</v>
      </c>
      <c r="N21" s="16">
        <f t="shared" si="7"/>
        <v>32</v>
      </c>
      <c r="O21" s="17">
        <f t="shared" si="8"/>
        <v>16</v>
      </c>
      <c r="P21" s="64"/>
      <c r="Q21" s="6">
        <f t="shared" si="9"/>
        <v>0</v>
      </c>
      <c r="R21" s="6">
        <f t="shared" si="10"/>
        <v>0</v>
      </c>
      <c r="S21" s="16">
        <f t="shared" si="11"/>
        <v>0</v>
      </c>
      <c r="T21" s="17">
        <f t="shared" si="12"/>
        <v>0</v>
      </c>
    </row>
    <row r="22" spans="2:20" ht="15.75" x14ac:dyDescent="0.45">
      <c r="B22" s="53">
        <v>44056</v>
      </c>
      <c r="C22" s="7"/>
      <c r="D22" s="6"/>
      <c r="E22" s="4"/>
      <c r="F22" s="66">
        <f>'Usna Rice'!AE22</f>
        <v>27</v>
      </c>
      <c r="G22" s="3"/>
      <c r="H22" s="16">
        <f t="shared" si="4"/>
        <v>27</v>
      </c>
      <c r="I22" s="17">
        <f t="shared" si="5"/>
        <v>13.5</v>
      </c>
      <c r="J22" s="64"/>
      <c r="K22" s="65"/>
      <c r="L22" s="67"/>
      <c r="M22" s="67">
        <f t="shared" si="6"/>
        <v>27</v>
      </c>
      <c r="N22" s="16">
        <f t="shared" si="7"/>
        <v>27</v>
      </c>
      <c r="O22" s="17">
        <f t="shared" si="8"/>
        <v>13.5</v>
      </c>
      <c r="P22" s="64"/>
      <c r="Q22" s="6">
        <f t="shared" si="9"/>
        <v>0</v>
      </c>
      <c r="R22" s="6">
        <f t="shared" si="10"/>
        <v>0</v>
      </c>
      <c r="S22" s="16">
        <f t="shared" si="11"/>
        <v>0</v>
      </c>
      <c r="T22" s="17">
        <f t="shared" si="12"/>
        <v>0</v>
      </c>
    </row>
    <row r="23" spans="2:20" ht="15.75" x14ac:dyDescent="0.45">
      <c r="B23" s="53">
        <v>44057</v>
      </c>
      <c r="C23" s="7"/>
      <c r="D23" s="6"/>
      <c r="E23" s="4"/>
      <c r="F23" s="66">
        <f>'Usna Rice'!AE23</f>
        <v>26</v>
      </c>
      <c r="G23" s="3"/>
      <c r="H23" s="16">
        <f t="shared" si="4"/>
        <v>26</v>
      </c>
      <c r="I23" s="17">
        <f t="shared" si="5"/>
        <v>13</v>
      </c>
      <c r="J23" s="64"/>
      <c r="K23" s="65"/>
      <c r="L23" s="67"/>
      <c r="M23" s="67">
        <f t="shared" si="6"/>
        <v>26</v>
      </c>
      <c r="N23" s="16">
        <f t="shared" si="7"/>
        <v>26</v>
      </c>
      <c r="O23" s="17">
        <f t="shared" si="8"/>
        <v>13</v>
      </c>
      <c r="P23" s="64"/>
      <c r="Q23" s="6">
        <f t="shared" si="9"/>
        <v>0</v>
      </c>
      <c r="R23" s="6">
        <f t="shared" si="10"/>
        <v>0</v>
      </c>
      <c r="S23" s="16">
        <f t="shared" si="11"/>
        <v>0</v>
      </c>
      <c r="T23" s="17">
        <f t="shared" si="12"/>
        <v>0</v>
      </c>
    </row>
    <row r="24" spans="2:20" ht="15.75" x14ac:dyDescent="0.45">
      <c r="B24" s="53">
        <v>44058</v>
      </c>
      <c r="C24" s="7"/>
      <c r="D24" s="6"/>
      <c r="E24" s="4"/>
      <c r="F24" s="66">
        <f>'Usna Rice'!AE24</f>
        <v>35</v>
      </c>
      <c r="G24" s="3"/>
      <c r="H24" s="16">
        <f t="shared" si="4"/>
        <v>35</v>
      </c>
      <c r="I24" s="17">
        <f t="shared" si="5"/>
        <v>17.5</v>
      </c>
      <c r="J24" s="64"/>
      <c r="K24" s="65"/>
      <c r="L24" s="67"/>
      <c r="M24" s="67">
        <f t="shared" si="6"/>
        <v>35</v>
      </c>
      <c r="N24" s="16">
        <f t="shared" si="7"/>
        <v>35</v>
      </c>
      <c r="O24" s="17">
        <f t="shared" si="8"/>
        <v>17.5</v>
      </c>
      <c r="P24" s="64"/>
      <c r="Q24" s="6">
        <f t="shared" si="9"/>
        <v>0</v>
      </c>
      <c r="R24" s="6">
        <f t="shared" si="10"/>
        <v>0</v>
      </c>
      <c r="S24" s="16">
        <f t="shared" si="11"/>
        <v>0</v>
      </c>
      <c r="T24" s="17">
        <f t="shared" si="12"/>
        <v>0</v>
      </c>
    </row>
    <row r="25" spans="2:20" ht="15.75" x14ac:dyDescent="0.45">
      <c r="B25" s="53">
        <v>44059</v>
      </c>
      <c r="C25" s="7"/>
      <c r="D25" s="6"/>
      <c r="E25" s="4"/>
      <c r="F25" s="66">
        <f>'Usna Rice'!AE25</f>
        <v>32</v>
      </c>
      <c r="G25" s="3"/>
      <c r="H25" s="16">
        <f t="shared" si="4"/>
        <v>32</v>
      </c>
      <c r="I25" s="17">
        <f t="shared" si="5"/>
        <v>16</v>
      </c>
      <c r="J25" s="64"/>
      <c r="K25" s="65"/>
      <c r="L25" s="67"/>
      <c r="M25" s="67">
        <f t="shared" si="6"/>
        <v>32</v>
      </c>
      <c r="N25" s="16">
        <f t="shared" si="7"/>
        <v>32</v>
      </c>
      <c r="O25" s="17">
        <f t="shared" si="8"/>
        <v>16</v>
      </c>
      <c r="P25" s="64"/>
      <c r="Q25" s="6">
        <f t="shared" si="9"/>
        <v>0</v>
      </c>
      <c r="R25" s="6">
        <f t="shared" si="10"/>
        <v>0</v>
      </c>
      <c r="S25" s="16">
        <f t="shared" si="11"/>
        <v>0</v>
      </c>
      <c r="T25" s="17">
        <f t="shared" si="12"/>
        <v>0</v>
      </c>
    </row>
    <row r="26" spans="2:20" ht="15.75" x14ac:dyDescent="0.45">
      <c r="B26" s="53">
        <v>44060</v>
      </c>
      <c r="C26" s="7"/>
      <c r="D26" s="6"/>
      <c r="E26" s="4"/>
      <c r="F26" s="66">
        <f>'Usna Rice'!AE26</f>
        <v>6</v>
      </c>
      <c r="G26" s="3"/>
      <c r="H26" s="16">
        <f t="shared" si="4"/>
        <v>6</v>
      </c>
      <c r="I26" s="17">
        <f t="shared" si="5"/>
        <v>3</v>
      </c>
      <c r="J26" s="64"/>
      <c r="K26" s="65"/>
      <c r="L26" s="67"/>
      <c r="M26" s="67">
        <f t="shared" si="6"/>
        <v>6</v>
      </c>
      <c r="N26" s="16">
        <f t="shared" si="7"/>
        <v>6</v>
      </c>
      <c r="O26" s="17">
        <f t="shared" si="8"/>
        <v>3</v>
      </c>
      <c r="P26" s="64"/>
      <c r="Q26" s="6">
        <f t="shared" si="9"/>
        <v>0</v>
      </c>
      <c r="R26" s="6">
        <f t="shared" si="10"/>
        <v>0</v>
      </c>
      <c r="S26" s="16">
        <f t="shared" si="11"/>
        <v>0</v>
      </c>
      <c r="T26" s="17">
        <f t="shared" si="12"/>
        <v>0</v>
      </c>
    </row>
    <row r="27" spans="2:20" ht="15.75" x14ac:dyDescent="0.45">
      <c r="B27" s="53">
        <v>44061</v>
      </c>
      <c r="C27" s="7"/>
      <c r="D27" s="6"/>
      <c r="E27" s="4"/>
      <c r="F27" s="66">
        <f>'Usna Rice'!AE27</f>
        <v>30</v>
      </c>
      <c r="G27" s="3"/>
      <c r="H27" s="16">
        <f t="shared" si="4"/>
        <v>30</v>
      </c>
      <c r="I27" s="17">
        <f t="shared" si="5"/>
        <v>15</v>
      </c>
      <c r="J27" s="64"/>
      <c r="K27" s="65"/>
      <c r="L27" s="67"/>
      <c r="M27" s="67">
        <f t="shared" si="6"/>
        <v>30</v>
      </c>
      <c r="N27" s="16">
        <f t="shared" si="7"/>
        <v>30</v>
      </c>
      <c r="O27" s="17">
        <f t="shared" si="8"/>
        <v>15</v>
      </c>
      <c r="P27" s="64"/>
      <c r="Q27" s="6">
        <f t="shared" si="9"/>
        <v>0</v>
      </c>
      <c r="R27" s="6">
        <f t="shared" si="10"/>
        <v>0</v>
      </c>
      <c r="S27" s="16">
        <f t="shared" si="11"/>
        <v>0</v>
      </c>
      <c r="T27" s="17">
        <f t="shared" si="12"/>
        <v>0</v>
      </c>
    </row>
    <row r="28" spans="2:20" ht="15.75" x14ac:dyDescent="0.45">
      <c r="B28" s="53">
        <v>44062</v>
      </c>
      <c r="C28" s="7"/>
      <c r="D28" s="6"/>
      <c r="E28" s="4"/>
      <c r="F28" s="66">
        <f>'Usna Rice'!AE28</f>
        <v>38</v>
      </c>
      <c r="G28" s="3"/>
      <c r="H28" s="16">
        <f t="shared" si="4"/>
        <v>38</v>
      </c>
      <c r="I28" s="17">
        <f t="shared" si="5"/>
        <v>19</v>
      </c>
      <c r="J28" s="64"/>
      <c r="K28" s="65"/>
      <c r="L28" s="67"/>
      <c r="M28" s="67">
        <f t="shared" si="6"/>
        <v>38</v>
      </c>
      <c r="N28" s="16">
        <f t="shared" si="7"/>
        <v>38</v>
      </c>
      <c r="O28" s="17">
        <f t="shared" si="8"/>
        <v>19</v>
      </c>
      <c r="P28" s="64"/>
      <c r="Q28" s="6">
        <f t="shared" si="9"/>
        <v>0</v>
      </c>
      <c r="R28" s="6">
        <f t="shared" si="10"/>
        <v>0</v>
      </c>
      <c r="S28" s="16">
        <f t="shared" si="11"/>
        <v>0</v>
      </c>
      <c r="T28" s="17">
        <f t="shared" si="12"/>
        <v>0</v>
      </c>
    </row>
    <row r="29" spans="2:20" ht="15.75" x14ac:dyDescent="0.45">
      <c r="B29" s="53">
        <v>44063</v>
      </c>
      <c r="C29" s="7"/>
      <c r="D29" s="6"/>
      <c r="E29" s="4"/>
      <c r="F29" s="66">
        <f>'Usna Rice'!AE29</f>
        <v>20.5</v>
      </c>
      <c r="G29" s="3"/>
      <c r="H29" s="16">
        <f t="shared" si="4"/>
        <v>20.5</v>
      </c>
      <c r="I29" s="17">
        <f t="shared" si="5"/>
        <v>10.25</v>
      </c>
      <c r="J29" s="64"/>
      <c r="K29" s="65"/>
      <c r="L29" s="67"/>
      <c r="M29" s="67">
        <f t="shared" si="6"/>
        <v>20.5</v>
      </c>
      <c r="N29" s="16">
        <f t="shared" si="7"/>
        <v>20.5</v>
      </c>
      <c r="O29" s="17">
        <f t="shared" si="8"/>
        <v>10.25</v>
      </c>
      <c r="P29" s="64"/>
      <c r="Q29" s="6">
        <f t="shared" si="9"/>
        <v>0</v>
      </c>
      <c r="R29" s="6">
        <f t="shared" si="10"/>
        <v>0</v>
      </c>
      <c r="S29" s="16">
        <f t="shared" si="11"/>
        <v>0</v>
      </c>
      <c r="T29" s="17">
        <f t="shared" si="12"/>
        <v>0</v>
      </c>
    </row>
    <row r="30" spans="2:20" ht="15.75" x14ac:dyDescent="0.45">
      <c r="B30" s="53">
        <v>44064</v>
      </c>
      <c r="C30" s="7"/>
      <c r="D30" s="6"/>
      <c r="E30" s="4"/>
      <c r="F30" s="66">
        <f>'Usna Rice'!AE30</f>
        <v>5</v>
      </c>
      <c r="G30" s="3"/>
      <c r="H30" s="16">
        <f t="shared" si="4"/>
        <v>5</v>
      </c>
      <c r="I30" s="17">
        <f t="shared" si="5"/>
        <v>2.5</v>
      </c>
      <c r="J30" s="64"/>
      <c r="K30" s="65"/>
      <c r="L30" s="67"/>
      <c r="M30" s="67">
        <f t="shared" si="6"/>
        <v>5</v>
      </c>
      <c r="N30" s="16">
        <f t="shared" si="7"/>
        <v>5</v>
      </c>
      <c r="O30" s="17">
        <f t="shared" si="8"/>
        <v>2.5</v>
      </c>
      <c r="P30" s="64"/>
      <c r="Q30" s="6">
        <f t="shared" si="9"/>
        <v>0</v>
      </c>
      <c r="R30" s="6">
        <f t="shared" si="10"/>
        <v>0</v>
      </c>
      <c r="S30" s="16">
        <f t="shared" si="11"/>
        <v>0</v>
      </c>
      <c r="T30" s="17">
        <f t="shared" si="12"/>
        <v>0</v>
      </c>
    </row>
    <row r="31" spans="2:20" ht="15.75" x14ac:dyDescent="0.45">
      <c r="B31" s="53">
        <v>44065</v>
      </c>
      <c r="C31" s="7"/>
      <c r="D31" s="6"/>
      <c r="E31" s="4"/>
      <c r="F31" s="66">
        <f>'Usna Rice'!AE31</f>
        <v>36</v>
      </c>
      <c r="G31" s="3"/>
      <c r="H31" s="16">
        <f t="shared" si="4"/>
        <v>36</v>
      </c>
      <c r="I31" s="17">
        <f t="shared" si="5"/>
        <v>18</v>
      </c>
      <c r="J31" s="64"/>
      <c r="K31" s="65"/>
      <c r="L31" s="67"/>
      <c r="M31" s="67">
        <f t="shared" si="6"/>
        <v>36</v>
      </c>
      <c r="N31" s="16">
        <f t="shared" si="7"/>
        <v>36</v>
      </c>
      <c r="O31" s="17">
        <f t="shared" si="8"/>
        <v>18</v>
      </c>
      <c r="P31" s="64"/>
      <c r="Q31" s="6">
        <f t="shared" si="9"/>
        <v>0</v>
      </c>
      <c r="R31" s="6">
        <f t="shared" si="10"/>
        <v>0</v>
      </c>
      <c r="S31" s="16">
        <f t="shared" si="11"/>
        <v>0</v>
      </c>
      <c r="T31" s="17">
        <f t="shared" si="12"/>
        <v>0</v>
      </c>
    </row>
    <row r="32" spans="2:20" ht="15.75" x14ac:dyDescent="0.45">
      <c r="B32" s="53">
        <v>44066</v>
      </c>
      <c r="C32" s="7"/>
      <c r="D32" s="6"/>
      <c r="E32" s="4"/>
      <c r="F32" s="66">
        <f>'Usna Rice'!AE32</f>
        <v>41</v>
      </c>
      <c r="G32" s="3"/>
      <c r="H32" s="16">
        <f t="shared" si="4"/>
        <v>41</v>
      </c>
      <c r="I32" s="17">
        <f t="shared" si="5"/>
        <v>20.5</v>
      </c>
      <c r="J32" s="64"/>
      <c r="K32" s="65"/>
      <c r="L32" s="67"/>
      <c r="M32" s="67">
        <f t="shared" si="6"/>
        <v>41</v>
      </c>
      <c r="N32" s="16">
        <f t="shared" si="7"/>
        <v>41</v>
      </c>
      <c r="O32" s="17">
        <f t="shared" si="8"/>
        <v>20.5</v>
      </c>
      <c r="P32" s="64"/>
      <c r="Q32" s="6">
        <f t="shared" si="9"/>
        <v>0</v>
      </c>
      <c r="R32" s="6">
        <f t="shared" si="10"/>
        <v>0</v>
      </c>
      <c r="S32" s="16">
        <f t="shared" si="11"/>
        <v>0</v>
      </c>
      <c r="T32" s="17">
        <f t="shared" si="12"/>
        <v>0</v>
      </c>
    </row>
    <row r="33" spans="2:20" ht="15.75" x14ac:dyDescent="0.45">
      <c r="B33" s="53">
        <v>44067</v>
      </c>
      <c r="C33" s="7"/>
      <c r="D33" s="6"/>
      <c r="E33" s="4"/>
      <c r="F33" s="66">
        <f>'Usna Rice'!AE33</f>
        <v>35</v>
      </c>
      <c r="G33" s="3"/>
      <c r="H33" s="16">
        <f t="shared" si="4"/>
        <v>35</v>
      </c>
      <c r="I33" s="17">
        <f t="shared" si="5"/>
        <v>17.5</v>
      </c>
      <c r="J33" s="64"/>
      <c r="K33" s="65"/>
      <c r="L33" s="67"/>
      <c r="M33" s="67">
        <f t="shared" si="6"/>
        <v>35</v>
      </c>
      <c r="N33" s="16">
        <f t="shared" si="7"/>
        <v>35</v>
      </c>
      <c r="O33" s="17">
        <f t="shared" si="8"/>
        <v>17.5</v>
      </c>
      <c r="P33" s="64"/>
      <c r="Q33" s="6">
        <f t="shared" si="9"/>
        <v>0</v>
      </c>
      <c r="R33" s="6">
        <f t="shared" si="10"/>
        <v>0</v>
      </c>
      <c r="S33" s="16">
        <f t="shared" si="11"/>
        <v>0</v>
      </c>
      <c r="T33" s="17">
        <f t="shared" si="12"/>
        <v>0</v>
      </c>
    </row>
    <row r="34" spans="2:20" ht="15.75" x14ac:dyDescent="0.45">
      <c r="B34" s="53">
        <v>44068</v>
      </c>
      <c r="C34" s="7"/>
      <c r="D34" s="6"/>
      <c r="E34" s="4"/>
      <c r="F34" s="66">
        <f>'Usna Rice'!AE34</f>
        <v>40</v>
      </c>
      <c r="G34" s="3"/>
      <c r="H34" s="16">
        <f t="shared" si="4"/>
        <v>40</v>
      </c>
      <c r="I34" s="17">
        <f t="shared" si="5"/>
        <v>20</v>
      </c>
      <c r="J34" s="64"/>
      <c r="K34" s="65"/>
      <c r="L34" s="67"/>
      <c r="M34" s="67">
        <f t="shared" si="6"/>
        <v>40</v>
      </c>
      <c r="N34" s="16">
        <f t="shared" si="7"/>
        <v>40</v>
      </c>
      <c r="O34" s="17">
        <f t="shared" si="8"/>
        <v>20</v>
      </c>
      <c r="P34" s="64"/>
      <c r="Q34" s="6">
        <f t="shared" si="9"/>
        <v>0</v>
      </c>
      <c r="R34" s="6">
        <f t="shared" si="10"/>
        <v>0</v>
      </c>
      <c r="S34" s="16">
        <f t="shared" si="11"/>
        <v>0</v>
      </c>
      <c r="T34" s="17">
        <f t="shared" si="12"/>
        <v>0</v>
      </c>
    </row>
    <row r="35" spans="2:20" ht="15.75" x14ac:dyDescent="0.45">
      <c r="B35" s="53">
        <v>44069</v>
      </c>
      <c r="C35" s="7"/>
      <c r="D35" s="6"/>
      <c r="E35" s="4"/>
      <c r="F35" s="66">
        <f>'Usna Rice'!AE35</f>
        <v>17</v>
      </c>
      <c r="G35" s="3"/>
      <c r="H35" s="16">
        <f t="shared" si="4"/>
        <v>17</v>
      </c>
      <c r="I35" s="17">
        <f t="shared" si="5"/>
        <v>8.5</v>
      </c>
      <c r="J35" s="64"/>
      <c r="K35" s="65"/>
      <c r="L35" s="67"/>
      <c r="M35" s="67">
        <f t="shared" si="6"/>
        <v>17</v>
      </c>
      <c r="N35" s="16">
        <f t="shared" si="7"/>
        <v>17</v>
      </c>
      <c r="O35" s="17">
        <f t="shared" si="8"/>
        <v>8.5</v>
      </c>
      <c r="P35" s="64"/>
      <c r="Q35" s="6">
        <f t="shared" si="9"/>
        <v>0</v>
      </c>
      <c r="R35" s="6">
        <f t="shared" si="10"/>
        <v>0</v>
      </c>
      <c r="S35" s="16">
        <f t="shared" si="11"/>
        <v>0</v>
      </c>
      <c r="T35" s="17">
        <f t="shared" si="12"/>
        <v>0</v>
      </c>
    </row>
    <row r="36" spans="2:20" ht="15.75" x14ac:dyDescent="0.45">
      <c r="B36" s="53">
        <v>44070</v>
      </c>
      <c r="C36" s="7"/>
      <c r="D36" s="6"/>
      <c r="E36" s="4"/>
      <c r="F36" s="66">
        <f>'Usna Rice'!AE36</f>
        <v>70</v>
      </c>
      <c r="G36" s="3"/>
      <c r="H36" s="16">
        <f t="shared" si="4"/>
        <v>70</v>
      </c>
      <c r="I36" s="17">
        <f t="shared" si="5"/>
        <v>35</v>
      </c>
      <c r="J36" s="64"/>
      <c r="K36" s="65"/>
      <c r="L36" s="67"/>
      <c r="M36" s="67">
        <f t="shared" si="6"/>
        <v>70</v>
      </c>
      <c r="N36" s="16">
        <f t="shared" si="7"/>
        <v>70</v>
      </c>
      <c r="O36" s="17">
        <f t="shared" si="8"/>
        <v>35</v>
      </c>
      <c r="P36" s="64"/>
      <c r="Q36" s="6">
        <f t="shared" si="9"/>
        <v>0</v>
      </c>
      <c r="R36" s="6">
        <f t="shared" si="10"/>
        <v>0</v>
      </c>
      <c r="S36" s="16">
        <f t="shared" si="11"/>
        <v>0</v>
      </c>
      <c r="T36" s="17">
        <f t="shared" si="12"/>
        <v>0</v>
      </c>
    </row>
    <row r="37" spans="2:20" ht="15.75" x14ac:dyDescent="0.45">
      <c r="B37" s="53">
        <v>44071</v>
      </c>
      <c r="C37" s="7"/>
      <c r="D37" s="6"/>
      <c r="E37" s="4"/>
      <c r="F37" s="66">
        <f>'Usna Rice'!AE37</f>
        <v>0</v>
      </c>
      <c r="G37" s="3"/>
      <c r="H37" s="16">
        <f t="shared" si="4"/>
        <v>0</v>
      </c>
      <c r="I37" s="17">
        <f t="shared" si="5"/>
        <v>0</v>
      </c>
      <c r="J37" s="64"/>
      <c r="K37" s="65"/>
      <c r="L37" s="67"/>
      <c r="M37" s="67">
        <f t="shared" si="6"/>
        <v>0</v>
      </c>
      <c r="N37" s="16">
        <f t="shared" si="7"/>
        <v>0</v>
      </c>
      <c r="O37" s="17">
        <f t="shared" si="8"/>
        <v>0</v>
      </c>
      <c r="P37" s="64"/>
      <c r="Q37" s="6">
        <f t="shared" si="9"/>
        <v>0</v>
      </c>
      <c r="R37" s="6">
        <f t="shared" si="10"/>
        <v>0</v>
      </c>
      <c r="S37" s="16">
        <f t="shared" si="11"/>
        <v>0</v>
      </c>
      <c r="T37" s="17">
        <f t="shared" si="12"/>
        <v>0</v>
      </c>
    </row>
    <row r="38" spans="2:20" ht="15.75" x14ac:dyDescent="0.45">
      <c r="B38" s="53">
        <v>44072</v>
      </c>
      <c r="C38" s="7"/>
      <c r="D38" s="6"/>
      <c r="E38" s="4"/>
      <c r="F38" s="66">
        <f>'Usna Rice'!AE38</f>
        <v>0</v>
      </c>
      <c r="G38" s="3"/>
      <c r="H38" s="16">
        <f t="shared" si="4"/>
        <v>0</v>
      </c>
      <c r="I38" s="17">
        <f t="shared" si="5"/>
        <v>0</v>
      </c>
      <c r="J38" s="64"/>
      <c r="K38" s="65"/>
      <c r="L38" s="67"/>
      <c r="M38" s="67">
        <f t="shared" si="6"/>
        <v>0</v>
      </c>
      <c r="N38" s="16">
        <f t="shared" si="7"/>
        <v>0</v>
      </c>
      <c r="O38" s="17">
        <f t="shared" si="8"/>
        <v>0</v>
      </c>
      <c r="P38" s="64"/>
      <c r="Q38" s="6">
        <f t="shared" si="9"/>
        <v>0</v>
      </c>
      <c r="R38" s="6">
        <f t="shared" si="10"/>
        <v>0</v>
      </c>
      <c r="S38" s="16">
        <f t="shared" si="11"/>
        <v>0</v>
      </c>
      <c r="T38" s="17">
        <f t="shared" si="12"/>
        <v>0</v>
      </c>
    </row>
    <row r="39" spans="2:20" ht="15.75" x14ac:dyDescent="0.45">
      <c r="B39" s="53">
        <v>44073</v>
      </c>
      <c r="C39" s="7"/>
      <c r="D39" s="103">
        <v>500</v>
      </c>
      <c r="E39" s="4"/>
      <c r="F39" s="66">
        <f>'Usna Rice'!AE39</f>
        <v>0</v>
      </c>
      <c r="G39" s="3"/>
      <c r="H39" s="16">
        <f t="shared" si="4"/>
        <v>500</v>
      </c>
      <c r="I39" s="17">
        <v>250.5</v>
      </c>
      <c r="J39" s="64"/>
      <c r="K39" s="65"/>
      <c r="L39" s="67"/>
      <c r="M39" s="67">
        <f t="shared" si="6"/>
        <v>0</v>
      </c>
      <c r="N39" s="16">
        <f t="shared" si="7"/>
        <v>0</v>
      </c>
      <c r="O39" s="17">
        <f t="shared" si="8"/>
        <v>0</v>
      </c>
      <c r="P39" s="64"/>
      <c r="Q39" s="6">
        <f t="shared" si="9"/>
        <v>500</v>
      </c>
      <c r="R39" s="6">
        <f t="shared" si="10"/>
        <v>0</v>
      </c>
      <c r="S39" s="16">
        <f t="shared" si="11"/>
        <v>500</v>
      </c>
      <c r="T39" s="17">
        <f t="shared" si="12"/>
        <v>250.5</v>
      </c>
    </row>
    <row r="40" spans="2:20" ht="16.149999999999999" thickBot="1" x14ac:dyDescent="0.5">
      <c r="B40" s="53">
        <v>44074</v>
      </c>
      <c r="C40" s="11"/>
      <c r="D40" s="8"/>
      <c r="E40" s="18"/>
      <c r="F40" s="66">
        <f>'Usna Rice'!AE40</f>
        <v>24.5</v>
      </c>
      <c r="G40" s="9"/>
      <c r="H40" s="16">
        <f t="shared" si="4"/>
        <v>24.5</v>
      </c>
      <c r="I40" s="17">
        <f t="shared" si="5"/>
        <v>12.25</v>
      </c>
      <c r="J40" s="64"/>
      <c r="K40" s="65"/>
      <c r="L40" s="67"/>
      <c r="M40" s="67">
        <f t="shared" si="6"/>
        <v>24.5</v>
      </c>
      <c r="N40" s="16">
        <f t="shared" si="7"/>
        <v>24.5</v>
      </c>
      <c r="O40" s="17">
        <f t="shared" si="8"/>
        <v>12.25</v>
      </c>
      <c r="P40" s="64"/>
      <c r="Q40" s="6">
        <f t="shared" si="9"/>
        <v>0</v>
      </c>
      <c r="R40" s="6">
        <f t="shared" si="10"/>
        <v>0</v>
      </c>
      <c r="S40" s="16">
        <f t="shared" si="11"/>
        <v>0</v>
      </c>
      <c r="T40" s="17">
        <f t="shared" si="12"/>
        <v>0</v>
      </c>
    </row>
    <row r="41" spans="2:20" s="15" customFormat="1" ht="47.25" customHeight="1" thickBot="1" x14ac:dyDescent="0.5">
      <c r="B41" s="28" t="s">
        <v>6</v>
      </c>
      <c r="C41" s="32"/>
      <c r="D41" s="21">
        <f>SUM(D10:D40)</f>
        <v>1000</v>
      </c>
      <c r="E41" s="21">
        <f>SUM(E10:E40)</f>
        <v>0</v>
      </c>
      <c r="F41" s="21">
        <f>SUM(F10:F40)</f>
        <v>859</v>
      </c>
      <c r="G41" s="22"/>
      <c r="H41" s="24">
        <f>SUM(H10:H40)</f>
        <v>1859</v>
      </c>
      <c r="I41" s="25">
        <f>SUM(I10:I40)</f>
        <v>930</v>
      </c>
      <c r="J41" s="33"/>
      <c r="K41" s="24">
        <f>SUM(K10:K40)</f>
        <v>0</v>
      </c>
      <c r="L41" s="24">
        <f>SUM(L10:L40)</f>
        <v>0</v>
      </c>
      <c r="M41" s="24">
        <f>SUM(M10:M40)</f>
        <v>859</v>
      </c>
      <c r="N41" s="24">
        <f>SUM(N10:N40)</f>
        <v>859</v>
      </c>
      <c r="O41" s="24">
        <f>SUM(O10:O40)</f>
        <v>429.5</v>
      </c>
      <c r="P41" s="23"/>
      <c r="Q41" s="24">
        <f>SUM(Q10:Q40)</f>
        <v>1000</v>
      </c>
      <c r="R41" s="24">
        <f>SUM(R10:R40)</f>
        <v>0</v>
      </c>
      <c r="S41" s="24">
        <f>SUM(S10:S40)</f>
        <v>1000</v>
      </c>
      <c r="T41" s="24">
        <f>SUM(T10:T40)</f>
        <v>500.5</v>
      </c>
    </row>
  </sheetData>
  <mergeCells count="9">
    <mergeCell ref="H5:I5"/>
    <mergeCell ref="N5:O5"/>
    <mergeCell ref="S5:T5"/>
    <mergeCell ref="D1:I3"/>
    <mergeCell ref="K1:O3"/>
    <mergeCell ref="Q1:T3"/>
    <mergeCell ref="D4:E4"/>
    <mergeCell ref="K4:L4"/>
    <mergeCell ref="Q4:R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D444-8878-4B13-81E8-0FE80F4997B0}">
  <sheetPr>
    <tabColor theme="3" tint="-0.249977111117893"/>
  </sheetPr>
  <dimension ref="B1:R41"/>
  <sheetViews>
    <sheetView zoomScale="71" zoomScaleNormal="71" workbookViewId="0">
      <pane ySplit="7" topLeftCell="A8" activePane="bottomLeft" state="frozen"/>
      <selection pane="bottomLeft" activeCell="E31" sqref="E31"/>
    </sheetView>
  </sheetViews>
  <sheetFormatPr defaultColWidth="9.1328125" defaultRowHeight="14.25" x14ac:dyDescent="0.45"/>
  <cols>
    <col min="1" max="1" width="3.59765625" style="1" customWidth="1"/>
    <col min="2" max="2" width="14.3984375" style="1" customWidth="1"/>
    <col min="3" max="3" width="6.73046875" style="1" customWidth="1"/>
    <col min="4" max="4" width="14.265625" style="1" customWidth="1"/>
    <col min="5" max="5" width="9.86328125" style="2" customWidth="1"/>
    <col min="6" max="6" width="5" style="1" customWidth="1"/>
    <col min="7" max="7" width="9.1328125" style="1"/>
    <col min="8" max="8" width="20.19921875" style="1" customWidth="1"/>
    <col min="9" max="10" width="9.1328125" style="1"/>
    <col min="11" max="11" width="9.1328125" style="1" customWidth="1"/>
    <col min="12" max="13" width="9.1328125" style="1"/>
    <col min="14" max="14" width="11.73046875" style="1" customWidth="1"/>
    <col min="15" max="16384" width="9.1328125" style="1"/>
  </cols>
  <sheetData>
    <row r="1" spans="2:18" ht="15" customHeight="1" x14ac:dyDescent="0.45">
      <c r="B1" s="5"/>
      <c r="C1" s="29"/>
      <c r="D1" s="120"/>
      <c r="E1" s="121"/>
      <c r="F1" s="121"/>
      <c r="G1" s="121"/>
      <c r="H1" s="122"/>
      <c r="I1" s="7"/>
      <c r="J1" s="106" t="s">
        <v>5</v>
      </c>
      <c r="K1" s="107"/>
      <c r="L1" s="107"/>
      <c r="M1" s="108"/>
      <c r="N1" s="7"/>
      <c r="O1" s="106" t="s">
        <v>23</v>
      </c>
      <c r="P1" s="107"/>
      <c r="Q1" s="107"/>
      <c r="R1" s="108"/>
    </row>
    <row r="2" spans="2:18" ht="15" customHeight="1" x14ac:dyDescent="0.45">
      <c r="B2" s="6"/>
      <c r="C2" s="30"/>
      <c r="D2" s="123"/>
      <c r="E2" s="124"/>
      <c r="F2" s="124"/>
      <c r="G2" s="124"/>
      <c r="H2" s="125"/>
      <c r="I2" s="7"/>
      <c r="J2" s="109"/>
      <c r="K2" s="110"/>
      <c r="L2" s="110"/>
      <c r="M2" s="111"/>
      <c r="N2" s="7"/>
      <c r="O2" s="109"/>
      <c r="P2" s="110"/>
      <c r="Q2" s="110"/>
      <c r="R2" s="111"/>
    </row>
    <row r="3" spans="2:18" ht="15" customHeight="1" x14ac:dyDescent="0.45">
      <c r="B3" s="6"/>
      <c r="C3" s="30"/>
      <c r="D3" s="126"/>
      <c r="E3" s="127"/>
      <c r="F3" s="127"/>
      <c r="G3" s="127"/>
      <c r="H3" s="128"/>
      <c r="I3" s="7"/>
      <c r="J3" s="109"/>
      <c r="K3" s="110"/>
      <c r="L3" s="110"/>
      <c r="M3" s="111"/>
      <c r="N3" s="7"/>
      <c r="O3" s="109"/>
      <c r="P3" s="110"/>
      <c r="Q3" s="110"/>
      <c r="R3" s="111"/>
    </row>
    <row r="4" spans="2:18" ht="14.65" thickBot="1" x14ac:dyDescent="0.5">
      <c r="B4" s="8"/>
      <c r="C4" s="31"/>
      <c r="D4" s="118" t="s">
        <v>1</v>
      </c>
      <c r="E4" s="119"/>
      <c r="F4" s="9"/>
      <c r="G4" s="9"/>
      <c r="H4" s="10"/>
      <c r="I4" s="11"/>
      <c r="J4" s="118" t="s">
        <v>1</v>
      </c>
      <c r="K4" s="119"/>
      <c r="L4" s="9"/>
      <c r="M4" s="10"/>
      <c r="N4" s="11"/>
      <c r="O4" s="118" t="s">
        <v>1</v>
      </c>
      <c r="P4" s="119"/>
      <c r="Q4" s="9"/>
      <c r="R4" s="10"/>
    </row>
    <row r="5" spans="2:18" s="15" customFormat="1" ht="65.25" customHeight="1" x14ac:dyDescent="0.45">
      <c r="B5" s="35" t="s">
        <v>0</v>
      </c>
      <c r="C5" s="36"/>
      <c r="D5" s="37" t="s">
        <v>20</v>
      </c>
      <c r="E5" s="38" t="s">
        <v>18</v>
      </c>
      <c r="F5" s="39"/>
      <c r="G5" s="104" t="s">
        <v>3</v>
      </c>
      <c r="H5" s="105"/>
      <c r="I5" s="36"/>
      <c r="J5" s="37" t="s">
        <v>20</v>
      </c>
      <c r="K5" s="38" t="s">
        <v>18</v>
      </c>
      <c r="L5" s="104" t="s">
        <v>3</v>
      </c>
      <c r="M5" s="105"/>
      <c r="N5" s="36"/>
      <c r="O5" s="37" t="s">
        <v>20</v>
      </c>
      <c r="P5" s="38" t="s">
        <v>18</v>
      </c>
      <c r="Q5" s="104" t="s">
        <v>3</v>
      </c>
      <c r="R5" s="105"/>
    </row>
    <row r="6" spans="2:18" s="15" customFormat="1" ht="21" customHeight="1" x14ac:dyDescent="0.45">
      <c r="B6" s="40"/>
      <c r="C6" s="34" t="s">
        <v>14</v>
      </c>
      <c r="D6" s="41">
        <v>50</v>
      </c>
      <c r="E6" s="42">
        <v>50</v>
      </c>
      <c r="F6" s="43"/>
      <c r="G6" s="44">
        <v>50</v>
      </c>
      <c r="H6" s="45" t="s">
        <v>15</v>
      </c>
      <c r="I6" s="34"/>
      <c r="J6" s="41">
        <v>50</v>
      </c>
      <c r="K6" s="42">
        <v>50</v>
      </c>
      <c r="L6" s="44"/>
      <c r="M6" s="45"/>
      <c r="N6" s="34"/>
      <c r="O6" s="41">
        <v>50</v>
      </c>
      <c r="P6" s="42">
        <v>50</v>
      </c>
      <c r="Q6" s="44"/>
      <c r="R6" s="45"/>
    </row>
    <row r="7" spans="2:18" s="15" customFormat="1" ht="14.65" thickBot="1" x14ac:dyDescent="0.5">
      <c r="B7" s="46"/>
      <c r="C7" s="47"/>
      <c r="D7" s="48" t="s">
        <v>2</v>
      </c>
      <c r="E7" s="49" t="s">
        <v>2</v>
      </c>
      <c r="F7" s="49"/>
      <c r="G7" s="51" t="s">
        <v>2</v>
      </c>
      <c r="H7" s="52" t="s">
        <v>4</v>
      </c>
      <c r="I7" s="47"/>
      <c r="J7" s="48" t="s">
        <v>2</v>
      </c>
      <c r="K7" s="49" t="s">
        <v>2</v>
      </c>
      <c r="L7" s="51" t="s">
        <v>2</v>
      </c>
      <c r="M7" s="52" t="s">
        <v>4</v>
      </c>
      <c r="N7" s="47"/>
      <c r="O7" s="48" t="s">
        <v>2</v>
      </c>
      <c r="P7" s="49" t="s">
        <v>2</v>
      </c>
      <c r="Q7" s="51" t="s">
        <v>2</v>
      </c>
      <c r="R7" s="52" t="s">
        <v>4</v>
      </c>
    </row>
    <row r="8" spans="2:18" s="69" customFormat="1" x14ac:dyDescent="0.45">
      <c r="B8" s="63"/>
      <c r="C8" s="64"/>
      <c r="D8" s="65"/>
      <c r="E8" s="66"/>
      <c r="F8" s="67"/>
      <c r="G8" s="67"/>
      <c r="H8" s="68"/>
      <c r="I8" s="64"/>
      <c r="J8" s="65"/>
      <c r="K8" s="67"/>
      <c r="L8" s="67"/>
      <c r="M8" s="68"/>
      <c r="N8" s="64"/>
      <c r="O8" s="65"/>
      <c r="P8" s="67"/>
      <c r="Q8" s="67"/>
      <c r="R8" s="68"/>
    </row>
    <row r="9" spans="2:18" x14ac:dyDescent="0.45">
      <c r="B9" s="70" t="s">
        <v>24</v>
      </c>
      <c r="C9" s="14"/>
      <c r="D9" s="65">
        <v>20</v>
      </c>
      <c r="E9" s="66"/>
      <c r="F9" s="13"/>
      <c r="G9" s="16">
        <f t="shared" ref="G9" si="0">SUM(D9:E9)</f>
        <v>20</v>
      </c>
      <c r="H9" s="17">
        <f>(D9*$D$6+E9*$E$6)/100</f>
        <v>10</v>
      </c>
      <c r="I9" s="14"/>
      <c r="J9" s="65"/>
      <c r="K9" s="13"/>
      <c r="L9" s="16">
        <f t="shared" ref="L9" si="1">SUM(J9:K9)</f>
        <v>0</v>
      </c>
      <c r="M9" s="17">
        <f>(J9*$J$6+K9*$K$6)/100</f>
        <v>0</v>
      </c>
      <c r="N9" s="14"/>
      <c r="O9" s="6">
        <f t="shared" ref="O9" si="2">D9-J9</f>
        <v>20</v>
      </c>
      <c r="P9" s="6">
        <f t="shared" ref="P9" si="3">E9-K9</f>
        <v>0</v>
      </c>
      <c r="Q9" s="16">
        <f t="shared" ref="Q9" si="4">G9-L9</f>
        <v>20</v>
      </c>
      <c r="R9" s="17">
        <f t="shared" ref="R9" si="5">H9-M9</f>
        <v>10</v>
      </c>
    </row>
    <row r="10" spans="2:18" ht="15.75" x14ac:dyDescent="0.45">
      <c r="B10" s="53">
        <v>44044</v>
      </c>
      <c r="C10" s="7"/>
      <c r="D10" s="74"/>
      <c r="E10" s="73"/>
      <c r="F10" s="3"/>
      <c r="G10" s="16">
        <f t="shared" ref="G10:G40" si="6">SUM(D10:E10)</f>
        <v>0</v>
      </c>
      <c r="H10" s="17">
        <f t="shared" ref="H10:H40" si="7">(D10*$D$6+E10*$E$6)/100</f>
        <v>0</v>
      </c>
      <c r="I10" s="14"/>
      <c r="J10" s="65"/>
      <c r="K10" s="13"/>
      <c r="L10" s="16">
        <f t="shared" ref="L10:L40" si="8">SUM(J10:K10)</f>
        <v>0</v>
      </c>
      <c r="M10" s="17">
        <f t="shared" ref="M10:M40" si="9">(J10*$J$6+K10*$K$6)/100</f>
        <v>0</v>
      </c>
      <c r="N10" s="14"/>
      <c r="O10" s="6">
        <f t="shared" ref="O10:O40" si="10">D10-J10</f>
        <v>0</v>
      </c>
      <c r="P10" s="6">
        <f t="shared" ref="P10:P40" si="11">E10-K10</f>
        <v>0</v>
      </c>
      <c r="Q10" s="16">
        <f t="shared" ref="Q10:Q40" si="12">G10-L10</f>
        <v>0</v>
      </c>
      <c r="R10" s="17">
        <f t="shared" ref="R10:R40" si="13">H10-M10</f>
        <v>0</v>
      </c>
    </row>
    <row r="11" spans="2:18" ht="15.75" x14ac:dyDescent="0.45">
      <c r="B11" s="53">
        <v>44045</v>
      </c>
      <c r="C11" s="7"/>
      <c r="D11" s="74">
        <v>0</v>
      </c>
      <c r="E11" s="73"/>
      <c r="F11" s="3"/>
      <c r="G11" s="16">
        <f t="shared" si="6"/>
        <v>0</v>
      </c>
      <c r="H11" s="17">
        <f t="shared" si="7"/>
        <v>0</v>
      </c>
      <c r="I11" s="14"/>
      <c r="J11" s="65"/>
      <c r="K11" s="13"/>
      <c r="L11" s="16">
        <f t="shared" si="8"/>
        <v>0</v>
      </c>
      <c r="M11" s="17">
        <f t="shared" si="9"/>
        <v>0</v>
      </c>
      <c r="N11" s="14"/>
      <c r="O11" s="6">
        <f t="shared" si="10"/>
        <v>0</v>
      </c>
      <c r="P11" s="6">
        <f t="shared" si="11"/>
        <v>0</v>
      </c>
      <c r="Q11" s="16">
        <f t="shared" si="12"/>
        <v>0</v>
      </c>
      <c r="R11" s="17">
        <f t="shared" si="13"/>
        <v>0</v>
      </c>
    </row>
    <row r="12" spans="2:18" ht="15.75" x14ac:dyDescent="0.45">
      <c r="B12" s="53">
        <v>44046</v>
      </c>
      <c r="C12" s="7"/>
      <c r="D12" s="74"/>
      <c r="E12" s="73"/>
      <c r="F12" s="3"/>
      <c r="G12" s="16">
        <f t="shared" si="6"/>
        <v>0</v>
      </c>
      <c r="H12" s="17">
        <f t="shared" si="7"/>
        <v>0</v>
      </c>
      <c r="I12" s="14"/>
      <c r="J12" s="65"/>
      <c r="K12" s="13"/>
      <c r="L12" s="16">
        <f t="shared" si="8"/>
        <v>0</v>
      </c>
      <c r="M12" s="17">
        <f t="shared" si="9"/>
        <v>0</v>
      </c>
      <c r="N12" s="14"/>
      <c r="O12" s="6">
        <f t="shared" si="10"/>
        <v>0</v>
      </c>
      <c r="P12" s="6">
        <f t="shared" si="11"/>
        <v>0</v>
      </c>
      <c r="Q12" s="16">
        <f t="shared" si="12"/>
        <v>0</v>
      </c>
      <c r="R12" s="17">
        <f t="shared" si="13"/>
        <v>0</v>
      </c>
    </row>
    <row r="13" spans="2:18" ht="15.75" x14ac:dyDescent="0.45">
      <c r="B13" s="53">
        <v>44047</v>
      </c>
      <c r="C13" s="7"/>
      <c r="D13" s="74"/>
      <c r="E13" s="73"/>
      <c r="F13" s="3"/>
      <c r="G13" s="16">
        <f t="shared" si="6"/>
        <v>0</v>
      </c>
      <c r="H13" s="17">
        <f t="shared" si="7"/>
        <v>0</v>
      </c>
      <c r="I13" s="14"/>
      <c r="J13" s="65"/>
      <c r="K13" s="13"/>
      <c r="L13" s="16">
        <f t="shared" si="8"/>
        <v>0</v>
      </c>
      <c r="M13" s="17">
        <f t="shared" si="9"/>
        <v>0</v>
      </c>
      <c r="N13" s="14"/>
      <c r="O13" s="6">
        <f t="shared" si="10"/>
        <v>0</v>
      </c>
      <c r="P13" s="6">
        <f t="shared" si="11"/>
        <v>0</v>
      </c>
      <c r="Q13" s="16">
        <f t="shared" si="12"/>
        <v>0</v>
      </c>
      <c r="R13" s="17">
        <f t="shared" si="13"/>
        <v>0</v>
      </c>
    </row>
    <row r="14" spans="2:18" ht="15.75" x14ac:dyDescent="0.45">
      <c r="B14" s="53">
        <v>44048</v>
      </c>
      <c r="C14" s="7"/>
      <c r="D14" s="90">
        <v>32</v>
      </c>
      <c r="E14" s="73"/>
      <c r="F14" s="3"/>
      <c r="G14" s="16">
        <f t="shared" si="6"/>
        <v>32</v>
      </c>
      <c r="H14" s="17">
        <f t="shared" si="7"/>
        <v>16</v>
      </c>
      <c r="I14" s="14"/>
      <c r="J14" s="65"/>
      <c r="K14" s="13"/>
      <c r="L14" s="16">
        <f t="shared" si="8"/>
        <v>0</v>
      </c>
      <c r="M14" s="17">
        <f t="shared" si="9"/>
        <v>0</v>
      </c>
      <c r="N14" s="14"/>
      <c r="O14" s="6">
        <f t="shared" si="10"/>
        <v>32</v>
      </c>
      <c r="P14" s="6">
        <f t="shared" si="11"/>
        <v>0</v>
      </c>
      <c r="Q14" s="16">
        <f t="shared" si="12"/>
        <v>32</v>
      </c>
      <c r="R14" s="17">
        <f t="shared" si="13"/>
        <v>16</v>
      </c>
    </row>
    <row r="15" spans="2:18" ht="15.75" x14ac:dyDescent="0.45">
      <c r="B15" s="53">
        <v>44049</v>
      </c>
      <c r="C15" s="7"/>
      <c r="D15" s="90">
        <v>11</v>
      </c>
      <c r="E15" s="73"/>
      <c r="F15" s="3"/>
      <c r="G15" s="16">
        <f t="shared" si="6"/>
        <v>11</v>
      </c>
      <c r="H15" s="17">
        <f t="shared" si="7"/>
        <v>5.5</v>
      </c>
      <c r="I15" s="14"/>
      <c r="J15" s="65"/>
      <c r="K15" s="13"/>
      <c r="L15" s="16">
        <f t="shared" si="8"/>
        <v>0</v>
      </c>
      <c r="M15" s="17">
        <f t="shared" si="9"/>
        <v>0</v>
      </c>
      <c r="N15" s="14"/>
      <c r="O15" s="6">
        <f t="shared" si="10"/>
        <v>11</v>
      </c>
      <c r="P15" s="6">
        <f t="shared" si="11"/>
        <v>0</v>
      </c>
      <c r="Q15" s="16">
        <f t="shared" si="12"/>
        <v>11</v>
      </c>
      <c r="R15" s="17">
        <f t="shared" si="13"/>
        <v>5.5</v>
      </c>
    </row>
    <row r="16" spans="2:18" ht="15.75" x14ac:dyDescent="0.45">
      <c r="B16" s="53">
        <v>44050</v>
      </c>
      <c r="C16" s="7"/>
      <c r="D16" s="74"/>
      <c r="E16" s="73"/>
      <c r="F16" s="3"/>
      <c r="G16" s="16">
        <f t="shared" si="6"/>
        <v>0</v>
      </c>
      <c r="H16" s="17">
        <f t="shared" si="7"/>
        <v>0</v>
      </c>
      <c r="I16" s="14"/>
      <c r="J16" s="65"/>
      <c r="K16" s="13"/>
      <c r="L16" s="16">
        <f t="shared" si="8"/>
        <v>0</v>
      </c>
      <c r="M16" s="17">
        <f t="shared" si="9"/>
        <v>0</v>
      </c>
      <c r="N16" s="14"/>
      <c r="O16" s="6">
        <f t="shared" si="10"/>
        <v>0</v>
      </c>
      <c r="P16" s="6">
        <f t="shared" si="11"/>
        <v>0</v>
      </c>
      <c r="Q16" s="16">
        <f t="shared" si="12"/>
        <v>0</v>
      </c>
      <c r="R16" s="17">
        <f t="shared" si="13"/>
        <v>0</v>
      </c>
    </row>
    <row r="17" spans="2:18" ht="15.75" x14ac:dyDescent="0.45">
      <c r="B17" s="53">
        <v>44051</v>
      </c>
      <c r="C17" s="7"/>
      <c r="D17" s="90">
        <v>28</v>
      </c>
      <c r="E17" s="73"/>
      <c r="F17" s="3"/>
      <c r="G17" s="16">
        <f t="shared" si="6"/>
        <v>28</v>
      </c>
      <c r="H17" s="17">
        <f t="shared" si="7"/>
        <v>14</v>
      </c>
      <c r="I17" s="14"/>
      <c r="J17" s="65"/>
      <c r="K17" s="13"/>
      <c r="L17" s="16">
        <f t="shared" si="8"/>
        <v>0</v>
      </c>
      <c r="M17" s="17">
        <f t="shared" si="9"/>
        <v>0</v>
      </c>
      <c r="N17" s="14"/>
      <c r="O17" s="6">
        <f t="shared" si="10"/>
        <v>28</v>
      </c>
      <c r="P17" s="6">
        <f t="shared" si="11"/>
        <v>0</v>
      </c>
      <c r="Q17" s="16">
        <f t="shared" si="12"/>
        <v>28</v>
      </c>
      <c r="R17" s="17">
        <f t="shared" si="13"/>
        <v>14</v>
      </c>
    </row>
    <row r="18" spans="2:18" ht="15.75" x14ac:dyDescent="0.45">
      <c r="B18" s="53">
        <v>44052</v>
      </c>
      <c r="C18" s="7"/>
      <c r="D18" s="74"/>
      <c r="E18" s="73"/>
      <c r="F18" s="3"/>
      <c r="G18" s="16">
        <f t="shared" si="6"/>
        <v>0</v>
      </c>
      <c r="H18" s="17">
        <f t="shared" si="7"/>
        <v>0</v>
      </c>
      <c r="I18" s="14"/>
      <c r="J18" s="65"/>
      <c r="K18" s="13"/>
      <c r="L18" s="16">
        <f t="shared" si="8"/>
        <v>0</v>
      </c>
      <c r="M18" s="17">
        <f t="shared" si="9"/>
        <v>0</v>
      </c>
      <c r="N18" s="14"/>
      <c r="O18" s="6">
        <f t="shared" si="10"/>
        <v>0</v>
      </c>
      <c r="P18" s="6">
        <f t="shared" si="11"/>
        <v>0</v>
      </c>
      <c r="Q18" s="16">
        <f t="shared" si="12"/>
        <v>0</v>
      </c>
      <c r="R18" s="17">
        <f t="shared" si="13"/>
        <v>0</v>
      </c>
    </row>
    <row r="19" spans="2:18" ht="15.75" x14ac:dyDescent="0.45">
      <c r="B19" s="53">
        <v>44053</v>
      </c>
      <c r="C19" s="7"/>
      <c r="D19" s="74">
        <v>25</v>
      </c>
      <c r="E19" s="73"/>
      <c r="F19" s="3"/>
      <c r="G19" s="16">
        <f t="shared" si="6"/>
        <v>25</v>
      </c>
      <c r="H19" s="17">
        <f t="shared" si="7"/>
        <v>12.5</v>
      </c>
      <c r="I19" s="14"/>
      <c r="J19" s="65">
        <v>1.5</v>
      </c>
      <c r="K19" s="13"/>
      <c r="L19" s="16">
        <f t="shared" si="8"/>
        <v>1.5</v>
      </c>
      <c r="M19" s="17">
        <f t="shared" si="9"/>
        <v>0.75</v>
      </c>
      <c r="N19" s="14"/>
      <c r="O19" s="6">
        <f t="shared" si="10"/>
        <v>23.5</v>
      </c>
      <c r="P19" s="6">
        <f t="shared" si="11"/>
        <v>0</v>
      </c>
      <c r="Q19" s="16">
        <f t="shared" si="12"/>
        <v>23.5</v>
      </c>
      <c r="R19" s="17">
        <f t="shared" si="13"/>
        <v>11.75</v>
      </c>
    </row>
    <row r="20" spans="2:18" ht="15.75" x14ac:dyDescent="0.45">
      <c r="B20" s="53">
        <v>44054</v>
      </c>
      <c r="C20" s="7"/>
      <c r="D20" s="74"/>
      <c r="E20" s="73">
        <v>25</v>
      </c>
      <c r="F20" s="3"/>
      <c r="G20" s="16">
        <f t="shared" si="6"/>
        <v>25</v>
      </c>
      <c r="H20" s="17">
        <f t="shared" si="7"/>
        <v>12.5</v>
      </c>
      <c r="I20" s="14"/>
      <c r="J20" s="65"/>
      <c r="K20" s="13"/>
      <c r="L20" s="16">
        <f t="shared" si="8"/>
        <v>0</v>
      </c>
      <c r="M20" s="17">
        <f t="shared" si="9"/>
        <v>0</v>
      </c>
      <c r="N20" s="14"/>
      <c r="O20" s="6">
        <f t="shared" si="10"/>
        <v>0</v>
      </c>
      <c r="P20" s="6">
        <f t="shared" si="11"/>
        <v>25</v>
      </c>
      <c r="Q20" s="16">
        <f t="shared" si="12"/>
        <v>25</v>
      </c>
      <c r="R20" s="17">
        <f t="shared" si="13"/>
        <v>12.5</v>
      </c>
    </row>
    <row r="21" spans="2:18" ht="15.75" x14ac:dyDescent="0.45">
      <c r="B21" s="53">
        <v>44055</v>
      </c>
      <c r="C21" s="7"/>
      <c r="D21" s="74">
        <v>17</v>
      </c>
      <c r="E21" s="73"/>
      <c r="F21" s="3"/>
      <c r="G21" s="16">
        <f t="shared" si="6"/>
        <v>17</v>
      </c>
      <c r="H21" s="17">
        <f t="shared" si="7"/>
        <v>8.5</v>
      </c>
      <c r="I21" s="14"/>
      <c r="J21" s="65"/>
      <c r="K21" s="13"/>
      <c r="L21" s="16">
        <f t="shared" si="8"/>
        <v>0</v>
      </c>
      <c r="M21" s="17">
        <f t="shared" si="9"/>
        <v>0</v>
      </c>
      <c r="N21" s="14"/>
      <c r="O21" s="6">
        <f t="shared" si="10"/>
        <v>17</v>
      </c>
      <c r="P21" s="6">
        <f t="shared" si="11"/>
        <v>0</v>
      </c>
      <c r="Q21" s="16">
        <f t="shared" si="12"/>
        <v>17</v>
      </c>
      <c r="R21" s="17">
        <f t="shared" si="13"/>
        <v>8.5</v>
      </c>
    </row>
    <row r="22" spans="2:18" ht="15.75" x14ac:dyDescent="0.45">
      <c r="B22" s="53">
        <v>44056</v>
      </c>
      <c r="C22" s="7"/>
      <c r="D22" s="74"/>
      <c r="E22" s="73"/>
      <c r="F22" s="3"/>
      <c r="G22" s="16">
        <f t="shared" si="6"/>
        <v>0</v>
      </c>
      <c r="H22" s="17">
        <f t="shared" si="7"/>
        <v>0</v>
      </c>
      <c r="I22" s="14"/>
      <c r="J22" s="65"/>
      <c r="K22" s="13"/>
      <c r="L22" s="16">
        <f t="shared" si="8"/>
        <v>0</v>
      </c>
      <c r="M22" s="17">
        <f t="shared" si="9"/>
        <v>0</v>
      </c>
      <c r="N22" s="14"/>
      <c r="O22" s="6">
        <f t="shared" si="10"/>
        <v>0</v>
      </c>
      <c r="P22" s="6">
        <f t="shared" si="11"/>
        <v>0</v>
      </c>
      <c r="Q22" s="16">
        <f t="shared" si="12"/>
        <v>0</v>
      </c>
      <c r="R22" s="17">
        <f t="shared" si="13"/>
        <v>0</v>
      </c>
    </row>
    <row r="23" spans="2:18" ht="15.75" x14ac:dyDescent="0.45">
      <c r="B23" s="53">
        <v>44057</v>
      </c>
      <c r="C23" s="7"/>
      <c r="D23" s="74">
        <v>22</v>
      </c>
      <c r="E23" s="73"/>
      <c r="F23" s="3"/>
      <c r="G23" s="16">
        <f t="shared" si="6"/>
        <v>22</v>
      </c>
      <c r="H23" s="17">
        <f t="shared" si="7"/>
        <v>11</v>
      </c>
      <c r="I23" s="14"/>
      <c r="J23" s="65"/>
      <c r="K23" s="13"/>
      <c r="L23" s="16">
        <f t="shared" si="8"/>
        <v>0</v>
      </c>
      <c r="M23" s="17">
        <f t="shared" si="9"/>
        <v>0</v>
      </c>
      <c r="N23" s="14"/>
      <c r="O23" s="6">
        <f t="shared" si="10"/>
        <v>22</v>
      </c>
      <c r="P23" s="6">
        <f t="shared" si="11"/>
        <v>0</v>
      </c>
      <c r="Q23" s="16">
        <f t="shared" si="12"/>
        <v>22</v>
      </c>
      <c r="R23" s="17">
        <f t="shared" si="13"/>
        <v>11</v>
      </c>
    </row>
    <row r="24" spans="2:18" ht="15.75" x14ac:dyDescent="0.45">
      <c r="B24" s="53">
        <v>44058</v>
      </c>
      <c r="C24" s="7"/>
      <c r="D24" s="74">
        <v>13</v>
      </c>
      <c r="E24" s="73"/>
      <c r="F24" s="3"/>
      <c r="G24" s="16">
        <f t="shared" si="6"/>
        <v>13</v>
      </c>
      <c r="H24" s="17">
        <f t="shared" si="7"/>
        <v>6.5</v>
      </c>
      <c r="I24" s="14"/>
      <c r="J24" s="65">
        <v>167</v>
      </c>
      <c r="K24" s="13"/>
      <c r="L24" s="16">
        <f t="shared" si="8"/>
        <v>167</v>
      </c>
      <c r="M24" s="17">
        <f t="shared" si="9"/>
        <v>83.5</v>
      </c>
      <c r="N24" s="14"/>
      <c r="O24" s="6">
        <f t="shared" si="10"/>
        <v>-154</v>
      </c>
      <c r="P24" s="6">
        <f t="shared" si="11"/>
        <v>0</v>
      </c>
      <c r="Q24" s="16">
        <f t="shared" si="12"/>
        <v>-154</v>
      </c>
      <c r="R24" s="17">
        <f t="shared" si="13"/>
        <v>-77</v>
      </c>
    </row>
    <row r="25" spans="2:18" ht="15.75" x14ac:dyDescent="0.45">
      <c r="B25" s="53">
        <v>44059</v>
      </c>
      <c r="C25" s="7"/>
      <c r="D25" s="74"/>
      <c r="E25" s="73"/>
      <c r="F25" s="3"/>
      <c r="G25" s="16">
        <f t="shared" si="6"/>
        <v>0</v>
      </c>
      <c r="H25" s="17">
        <f t="shared" si="7"/>
        <v>0</v>
      </c>
      <c r="I25" s="14"/>
      <c r="J25" s="65"/>
      <c r="K25" s="13"/>
      <c r="L25" s="16">
        <f t="shared" si="8"/>
        <v>0</v>
      </c>
      <c r="M25" s="17">
        <f t="shared" si="9"/>
        <v>0</v>
      </c>
      <c r="N25" s="14"/>
      <c r="O25" s="6">
        <f t="shared" si="10"/>
        <v>0</v>
      </c>
      <c r="P25" s="6">
        <f t="shared" si="11"/>
        <v>0</v>
      </c>
      <c r="Q25" s="16">
        <f t="shared" si="12"/>
        <v>0</v>
      </c>
      <c r="R25" s="17">
        <f t="shared" si="13"/>
        <v>0</v>
      </c>
    </row>
    <row r="26" spans="2:18" ht="15.75" x14ac:dyDescent="0.45">
      <c r="B26" s="53">
        <v>44060</v>
      </c>
      <c r="C26" s="7"/>
      <c r="D26" s="74">
        <v>19</v>
      </c>
      <c r="E26" s="73"/>
      <c r="F26" s="3"/>
      <c r="G26" s="16">
        <f t="shared" si="6"/>
        <v>19</v>
      </c>
      <c r="H26" s="17">
        <f t="shared" si="7"/>
        <v>9.5</v>
      </c>
      <c r="I26" s="14"/>
      <c r="J26" s="65"/>
      <c r="K26" s="13"/>
      <c r="L26" s="16">
        <f t="shared" si="8"/>
        <v>0</v>
      </c>
      <c r="M26" s="17">
        <f t="shared" si="9"/>
        <v>0</v>
      </c>
      <c r="N26" s="14"/>
      <c r="O26" s="6">
        <f t="shared" si="10"/>
        <v>19</v>
      </c>
      <c r="P26" s="6">
        <f t="shared" si="11"/>
        <v>0</v>
      </c>
      <c r="Q26" s="16">
        <f t="shared" si="12"/>
        <v>19</v>
      </c>
      <c r="R26" s="17">
        <f t="shared" si="13"/>
        <v>9.5</v>
      </c>
    </row>
    <row r="27" spans="2:18" ht="15.75" x14ac:dyDescent="0.45">
      <c r="B27" s="53">
        <v>44061</v>
      </c>
      <c r="C27" s="7"/>
      <c r="D27" s="74"/>
      <c r="E27" s="73"/>
      <c r="F27" s="3"/>
      <c r="G27" s="16">
        <f t="shared" si="6"/>
        <v>0</v>
      </c>
      <c r="H27" s="17">
        <f t="shared" si="7"/>
        <v>0</v>
      </c>
      <c r="I27" s="14"/>
      <c r="J27" s="65"/>
      <c r="K27" s="13"/>
      <c r="L27" s="16">
        <f t="shared" si="8"/>
        <v>0</v>
      </c>
      <c r="M27" s="17">
        <f t="shared" si="9"/>
        <v>0</v>
      </c>
      <c r="N27" s="14"/>
      <c r="O27" s="6">
        <f t="shared" si="10"/>
        <v>0</v>
      </c>
      <c r="P27" s="6">
        <f t="shared" si="11"/>
        <v>0</v>
      </c>
      <c r="Q27" s="16">
        <f t="shared" si="12"/>
        <v>0</v>
      </c>
      <c r="R27" s="17">
        <f t="shared" si="13"/>
        <v>0</v>
      </c>
    </row>
    <row r="28" spans="2:18" ht="15.75" x14ac:dyDescent="0.45">
      <c r="B28" s="53">
        <v>44062</v>
      </c>
      <c r="C28" s="7"/>
      <c r="D28" s="74">
        <v>18</v>
      </c>
      <c r="E28" s="73"/>
      <c r="F28" s="3"/>
      <c r="G28" s="16">
        <f t="shared" si="6"/>
        <v>18</v>
      </c>
      <c r="H28" s="17">
        <f t="shared" si="7"/>
        <v>9</v>
      </c>
      <c r="I28" s="14"/>
      <c r="J28" s="65"/>
      <c r="K28" s="13"/>
      <c r="L28" s="16">
        <f t="shared" si="8"/>
        <v>0</v>
      </c>
      <c r="M28" s="17">
        <f t="shared" si="9"/>
        <v>0</v>
      </c>
      <c r="N28" s="14"/>
      <c r="O28" s="6">
        <f t="shared" si="10"/>
        <v>18</v>
      </c>
      <c r="P28" s="6">
        <f t="shared" si="11"/>
        <v>0</v>
      </c>
      <c r="Q28" s="16">
        <f t="shared" si="12"/>
        <v>18</v>
      </c>
      <c r="R28" s="17">
        <f t="shared" si="13"/>
        <v>9</v>
      </c>
    </row>
    <row r="29" spans="2:18" ht="15.75" x14ac:dyDescent="0.45">
      <c r="B29" s="53">
        <v>44063</v>
      </c>
      <c r="C29" s="7"/>
      <c r="D29" s="74"/>
      <c r="E29" s="73"/>
      <c r="F29" s="3"/>
      <c r="G29" s="16">
        <f t="shared" si="6"/>
        <v>0</v>
      </c>
      <c r="H29" s="17">
        <f t="shared" si="7"/>
        <v>0</v>
      </c>
      <c r="I29" s="14"/>
      <c r="J29" s="65"/>
      <c r="K29" s="13"/>
      <c r="L29" s="16">
        <f t="shared" si="8"/>
        <v>0</v>
      </c>
      <c r="M29" s="17">
        <f t="shared" si="9"/>
        <v>0</v>
      </c>
      <c r="N29" s="14"/>
      <c r="O29" s="6">
        <f t="shared" si="10"/>
        <v>0</v>
      </c>
      <c r="P29" s="6">
        <f t="shared" si="11"/>
        <v>0</v>
      </c>
      <c r="Q29" s="16">
        <f t="shared" si="12"/>
        <v>0</v>
      </c>
      <c r="R29" s="17">
        <f t="shared" si="13"/>
        <v>0</v>
      </c>
    </row>
    <row r="30" spans="2:18" ht="15.75" x14ac:dyDescent="0.45">
      <c r="B30" s="53">
        <v>44064</v>
      </c>
      <c r="C30" s="7"/>
      <c r="D30" s="74">
        <v>17</v>
      </c>
      <c r="E30" s="73"/>
      <c r="F30" s="3"/>
      <c r="G30" s="16">
        <f t="shared" si="6"/>
        <v>17</v>
      </c>
      <c r="H30" s="17">
        <f t="shared" si="7"/>
        <v>8.5</v>
      </c>
      <c r="I30" s="14"/>
      <c r="J30" s="65"/>
      <c r="K30" s="13"/>
      <c r="L30" s="16">
        <f t="shared" si="8"/>
        <v>0</v>
      </c>
      <c r="M30" s="17">
        <f t="shared" si="9"/>
        <v>0</v>
      </c>
      <c r="N30" s="14"/>
      <c r="O30" s="6">
        <f t="shared" si="10"/>
        <v>17</v>
      </c>
      <c r="P30" s="6">
        <f t="shared" si="11"/>
        <v>0</v>
      </c>
      <c r="Q30" s="16">
        <f t="shared" si="12"/>
        <v>17</v>
      </c>
      <c r="R30" s="17">
        <f t="shared" si="13"/>
        <v>8.5</v>
      </c>
    </row>
    <row r="31" spans="2:18" ht="15.75" x14ac:dyDescent="0.45">
      <c r="B31" s="53">
        <v>44065</v>
      </c>
      <c r="C31" s="7"/>
      <c r="D31" s="74"/>
      <c r="E31" s="73"/>
      <c r="F31" s="3"/>
      <c r="G31" s="16">
        <f t="shared" si="6"/>
        <v>0</v>
      </c>
      <c r="H31" s="17">
        <f t="shared" si="7"/>
        <v>0</v>
      </c>
      <c r="I31" s="14"/>
      <c r="J31" s="65"/>
      <c r="K31" s="13"/>
      <c r="L31" s="16">
        <f t="shared" si="8"/>
        <v>0</v>
      </c>
      <c r="M31" s="17">
        <f t="shared" si="9"/>
        <v>0</v>
      </c>
      <c r="N31" s="14"/>
      <c r="O31" s="6">
        <f t="shared" si="10"/>
        <v>0</v>
      </c>
      <c r="P31" s="6">
        <f t="shared" si="11"/>
        <v>0</v>
      </c>
      <c r="Q31" s="16">
        <f t="shared" si="12"/>
        <v>0</v>
      </c>
      <c r="R31" s="17">
        <f t="shared" si="13"/>
        <v>0</v>
      </c>
    </row>
    <row r="32" spans="2:18" ht="15.75" x14ac:dyDescent="0.45">
      <c r="B32" s="53">
        <v>44066</v>
      </c>
      <c r="C32" s="7"/>
      <c r="D32" s="74"/>
      <c r="E32" s="73"/>
      <c r="F32" s="3"/>
      <c r="G32" s="16">
        <f t="shared" si="6"/>
        <v>0</v>
      </c>
      <c r="H32" s="17">
        <f t="shared" si="7"/>
        <v>0</v>
      </c>
      <c r="I32" s="14"/>
      <c r="J32" s="65"/>
      <c r="K32" s="13"/>
      <c r="L32" s="16">
        <f t="shared" si="8"/>
        <v>0</v>
      </c>
      <c r="M32" s="17">
        <f t="shared" si="9"/>
        <v>0</v>
      </c>
      <c r="N32" s="14"/>
      <c r="O32" s="6">
        <f t="shared" si="10"/>
        <v>0</v>
      </c>
      <c r="P32" s="6">
        <f t="shared" si="11"/>
        <v>0</v>
      </c>
      <c r="Q32" s="16">
        <f t="shared" si="12"/>
        <v>0</v>
      </c>
      <c r="R32" s="17">
        <f t="shared" si="13"/>
        <v>0</v>
      </c>
    </row>
    <row r="33" spans="2:18" ht="15.75" x14ac:dyDescent="0.45">
      <c r="B33" s="53">
        <v>44067</v>
      </c>
      <c r="C33" s="7"/>
      <c r="D33" s="74"/>
      <c r="E33" s="73"/>
      <c r="F33" s="3"/>
      <c r="G33" s="16">
        <f t="shared" si="6"/>
        <v>0</v>
      </c>
      <c r="H33" s="17">
        <f t="shared" si="7"/>
        <v>0</v>
      </c>
      <c r="I33" s="14"/>
      <c r="J33" s="65"/>
      <c r="K33" s="13"/>
      <c r="L33" s="16">
        <f t="shared" si="8"/>
        <v>0</v>
      </c>
      <c r="M33" s="17">
        <f t="shared" si="9"/>
        <v>0</v>
      </c>
      <c r="N33" s="14"/>
      <c r="O33" s="6">
        <f t="shared" si="10"/>
        <v>0</v>
      </c>
      <c r="P33" s="6">
        <f t="shared" si="11"/>
        <v>0</v>
      </c>
      <c r="Q33" s="16">
        <f t="shared" si="12"/>
        <v>0</v>
      </c>
      <c r="R33" s="17">
        <f t="shared" si="13"/>
        <v>0</v>
      </c>
    </row>
    <row r="34" spans="2:18" ht="15.75" x14ac:dyDescent="0.45">
      <c r="B34" s="53">
        <v>44068</v>
      </c>
      <c r="C34" s="7"/>
      <c r="D34" s="74">
        <v>14</v>
      </c>
      <c r="E34" s="73"/>
      <c r="F34" s="3"/>
      <c r="G34" s="16">
        <f t="shared" si="6"/>
        <v>14</v>
      </c>
      <c r="H34" s="17">
        <f t="shared" si="7"/>
        <v>7</v>
      </c>
      <c r="I34" s="14"/>
      <c r="J34" s="65"/>
      <c r="K34" s="13"/>
      <c r="L34" s="16">
        <f t="shared" si="8"/>
        <v>0</v>
      </c>
      <c r="M34" s="17">
        <f t="shared" si="9"/>
        <v>0</v>
      </c>
      <c r="N34" s="14"/>
      <c r="O34" s="6">
        <f t="shared" si="10"/>
        <v>14</v>
      </c>
      <c r="P34" s="6">
        <f t="shared" si="11"/>
        <v>0</v>
      </c>
      <c r="Q34" s="16">
        <f t="shared" si="12"/>
        <v>14</v>
      </c>
      <c r="R34" s="17">
        <f t="shared" si="13"/>
        <v>7</v>
      </c>
    </row>
    <row r="35" spans="2:18" ht="15.75" x14ac:dyDescent="0.45">
      <c r="B35" s="53">
        <v>44069</v>
      </c>
      <c r="C35" s="7"/>
      <c r="D35" s="74"/>
      <c r="E35" s="73"/>
      <c r="F35" s="3"/>
      <c r="G35" s="16">
        <f t="shared" si="6"/>
        <v>0</v>
      </c>
      <c r="H35" s="17">
        <f t="shared" si="7"/>
        <v>0</v>
      </c>
      <c r="I35" s="14"/>
      <c r="J35" s="65"/>
      <c r="K35" s="13"/>
      <c r="L35" s="16">
        <f t="shared" si="8"/>
        <v>0</v>
      </c>
      <c r="M35" s="17">
        <f t="shared" si="9"/>
        <v>0</v>
      </c>
      <c r="N35" s="14"/>
      <c r="O35" s="6">
        <f t="shared" si="10"/>
        <v>0</v>
      </c>
      <c r="P35" s="6">
        <f t="shared" si="11"/>
        <v>0</v>
      </c>
      <c r="Q35" s="16">
        <f t="shared" si="12"/>
        <v>0</v>
      </c>
      <c r="R35" s="17">
        <f t="shared" si="13"/>
        <v>0</v>
      </c>
    </row>
    <row r="36" spans="2:18" ht="15.75" x14ac:dyDescent="0.45">
      <c r="B36" s="53">
        <v>44070</v>
      </c>
      <c r="C36" s="7"/>
      <c r="D36" s="74"/>
      <c r="E36" s="73"/>
      <c r="F36" s="3"/>
      <c r="G36" s="16">
        <f t="shared" si="6"/>
        <v>0</v>
      </c>
      <c r="H36" s="17">
        <f t="shared" si="7"/>
        <v>0</v>
      </c>
      <c r="I36" s="14"/>
      <c r="J36" s="65"/>
      <c r="K36" s="13"/>
      <c r="L36" s="16">
        <f t="shared" si="8"/>
        <v>0</v>
      </c>
      <c r="M36" s="17">
        <f t="shared" si="9"/>
        <v>0</v>
      </c>
      <c r="N36" s="14"/>
      <c r="O36" s="6">
        <f t="shared" si="10"/>
        <v>0</v>
      </c>
      <c r="P36" s="6">
        <f t="shared" si="11"/>
        <v>0</v>
      </c>
      <c r="Q36" s="16">
        <f t="shared" si="12"/>
        <v>0</v>
      </c>
      <c r="R36" s="17">
        <f t="shared" si="13"/>
        <v>0</v>
      </c>
    </row>
    <row r="37" spans="2:18" ht="15.75" x14ac:dyDescent="0.45">
      <c r="B37" s="53">
        <v>44071</v>
      </c>
      <c r="C37" s="7"/>
      <c r="D37" s="74"/>
      <c r="E37" s="73"/>
      <c r="F37" s="3"/>
      <c r="G37" s="16">
        <f t="shared" si="6"/>
        <v>0</v>
      </c>
      <c r="H37" s="17">
        <f t="shared" si="7"/>
        <v>0</v>
      </c>
      <c r="I37" s="14"/>
      <c r="J37" s="65"/>
      <c r="K37" s="13"/>
      <c r="L37" s="16">
        <f t="shared" si="8"/>
        <v>0</v>
      </c>
      <c r="M37" s="17">
        <f t="shared" si="9"/>
        <v>0</v>
      </c>
      <c r="N37" s="14"/>
      <c r="O37" s="6">
        <f t="shared" si="10"/>
        <v>0</v>
      </c>
      <c r="P37" s="6">
        <f t="shared" si="11"/>
        <v>0</v>
      </c>
      <c r="Q37" s="16">
        <f t="shared" si="12"/>
        <v>0</v>
      </c>
      <c r="R37" s="17">
        <f t="shared" si="13"/>
        <v>0</v>
      </c>
    </row>
    <row r="38" spans="2:18" ht="15.75" x14ac:dyDescent="0.45">
      <c r="B38" s="53">
        <v>44072</v>
      </c>
      <c r="C38" s="7"/>
      <c r="D38" s="74"/>
      <c r="E38" s="73"/>
      <c r="F38" s="3"/>
      <c r="G38" s="16">
        <f t="shared" si="6"/>
        <v>0</v>
      </c>
      <c r="H38" s="17">
        <f t="shared" si="7"/>
        <v>0</v>
      </c>
      <c r="I38" s="14"/>
      <c r="J38" s="65"/>
      <c r="K38" s="13"/>
      <c r="L38" s="16">
        <f t="shared" si="8"/>
        <v>0</v>
      </c>
      <c r="M38" s="17">
        <f t="shared" si="9"/>
        <v>0</v>
      </c>
      <c r="N38" s="14"/>
      <c r="O38" s="6">
        <f t="shared" si="10"/>
        <v>0</v>
      </c>
      <c r="P38" s="6">
        <f t="shared" si="11"/>
        <v>0</v>
      </c>
      <c r="Q38" s="16">
        <f t="shared" si="12"/>
        <v>0</v>
      </c>
      <c r="R38" s="17">
        <f t="shared" si="13"/>
        <v>0</v>
      </c>
    </row>
    <row r="39" spans="2:18" ht="15.75" x14ac:dyDescent="0.45">
      <c r="B39" s="53">
        <v>44073</v>
      </c>
      <c r="C39" s="7"/>
      <c r="D39" s="74"/>
      <c r="E39" s="73"/>
      <c r="F39" s="3"/>
      <c r="G39" s="16">
        <f t="shared" si="6"/>
        <v>0</v>
      </c>
      <c r="H39" s="17">
        <f t="shared" si="7"/>
        <v>0</v>
      </c>
      <c r="I39" s="14"/>
      <c r="J39" s="65"/>
      <c r="K39" s="13"/>
      <c r="L39" s="16">
        <f t="shared" si="8"/>
        <v>0</v>
      </c>
      <c r="M39" s="17">
        <f t="shared" si="9"/>
        <v>0</v>
      </c>
      <c r="N39" s="14"/>
      <c r="O39" s="6">
        <f t="shared" si="10"/>
        <v>0</v>
      </c>
      <c r="P39" s="6">
        <f t="shared" si="11"/>
        <v>0</v>
      </c>
      <c r="Q39" s="16">
        <f t="shared" si="12"/>
        <v>0</v>
      </c>
      <c r="R39" s="17">
        <f t="shared" si="13"/>
        <v>0</v>
      </c>
    </row>
    <row r="40" spans="2:18" ht="16.149999999999999" thickBot="1" x14ac:dyDescent="0.5">
      <c r="B40" s="53">
        <v>44074</v>
      </c>
      <c r="C40" s="11"/>
      <c r="D40" s="8"/>
      <c r="E40" s="18"/>
      <c r="F40" s="9"/>
      <c r="G40" s="16">
        <f t="shared" si="6"/>
        <v>0</v>
      </c>
      <c r="H40" s="17">
        <f t="shared" si="7"/>
        <v>0</v>
      </c>
      <c r="I40" s="14"/>
      <c r="J40" s="65"/>
      <c r="K40" s="13"/>
      <c r="L40" s="16">
        <f t="shared" si="8"/>
        <v>0</v>
      </c>
      <c r="M40" s="17">
        <f t="shared" si="9"/>
        <v>0</v>
      </c>
      <c r="N40" s="14"/>
      <c r="O40" s="6">
        <f t="shared" si="10"/>
        <v>0</v>
      </c>
      <c r="P40" s="6">
        <f t="shared" si="11"/>
        <v>0</v>
      </c>
      <c r="Q40" s="16">
        <f t="shared" si="12"/>
        <v>0</v>
      </c>
      <c r="R40" s="17">
        <f t="shared" si="13"/>
        <v>0</v>
      </c>
    </row>
    <row r="41" spans="2:18" s="15" customFormat="1" ht="47.25" customHeight="1" thickBot="1" x14ac:dyDescent="0.5">
      <c r="B41" s="28" t="s">
        <v>6</v>
      </c>
      <c r="C41" s="32"/>
      <c r="D41" s="60">
        <f>SUM(D9:D40)</f>
        <v>236</v>
      </c>
      <c r="E41" s="60">
        <f>SUM(E9:E40)</f>
        <v>25</v>
      </c>
      <c r="F41" s="60">
        <f>SUM(F9:F40)</f>
        <v>0</v>
      </c>
      <c r="G41" s="60">
        <f>SUM(G9:G40)</f>
        <v>261</v>
      </c>
      <c r="H41" s="60">
        <f>SUM(H9:H40)</f>
        <v>130.5</v>
      </c>
      <c r="I41" s="61"/>
      <c r="J41" s="60">
        <f>SUM(J9:J40)</f>
        <v>168.5</v>
      </c>
      <c r="K41" s="60">
        <f>SUM(K9:K40)</f>
        <v>0</v>
      </c>
      <c r="L41" s="60">
        <f>SUM(L9:L40)</f>
        <v>168.5</v>
      </c>
      <c r="M41" s="60">
        <f>SUM(M9:M40)</f>
        <v>84.25</v>
      </c>
      <c r="N41" s="61"/>
      <c r="O41" s="60">
        <f>SUM(O9:O40)</f>
        <v>67.5</v>
      </c>
      <c r="P41" s="60">
        <f>SUM(P9:P40)</f>
        <v>25</v>
      </c>
      <c r="Q41" s="60">
        <f>SUM(Q9:Q40)</f>
        <v>92.5</v>
      </c>
      <c r="R41" s="60">
        <f>SUM(R9:R40)</f>
        <v>46.25</v>
      </c>
    </row>
  </sheetData>
  <mergeCells count="9">
    <mergeCell ref="G5:H5"/>
    <mergeCell ref="L5:M5"/>
    <mergeCell ref="Q5:R5"/>
    <mergeCell ref="D1:H3"/>
    <mergeCell ref="J1:M3"/>
    <mergeCell ref="O1:R3"/>
    <mergeCell ref="D4:E4"/>
    <mergeCell ref="J4:K4"/>
    <mergeCell ref="O4:P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636E9-F507-42B0-8F86-E4EEBC996ADF}">
  <dimension ref="A1"/>
  <sheetViews>
    <sheetView workbookViewId="0">
      <selection activeCell="H18" sqref="H18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Usna Rice</vt:lpstr>
      <vt:lpstr>Sortex Broken Rice</vt:lpstr>
      <vt:lpstr>Pin Broken Rice </vt:lpstr>
      <vt:lpstr>Rejection Rice 1 No  </vt:lpstr>
      <vt:lpstr>Rejection Rice 2 No</vt:lpstr>
      <vt:lpstr>Bran</vt:lpstr>
      <vt:lpstr>Khanda</vt:lpstr>
      <vt:lpstr>Rafi</vt:lpstr>
      <vt:lpstr>Sheet10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JRM</dc:creator>
  <cp:lastModifiedBy>Ashish</cp:lastModifiedBy>
  <cp:lastPrinted>2020-07-07T08:59:41Z</cp:lastPrinted>
  <dcterms:created xsi:type="dcterms:W3CDTF">2020-05-09T09:40:07Z</dcterms:created>
  <dcterms:modified xsi:type="dcterms:W3CDTF">2020-09-12T12:39:19Z</dcterms:modified>
</cp:coreProperties>
</file>