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ohan\Qualcomm New\Blore\Night of Stars 2020\EST\"/>
    </mc:Choice>
  </mc:AlternateContent>
  <bookViews>
    <workbookView xWindow="0" yWindow="0" windowWidth="19200" windowHeight="7310" activeTab="2"/>
  </bookViews>
  <sheets>
    <sheet name="Consolidated" sheetId="3" r:id="rId1"/>
    <sheet name="Est" sheetId="1" r:id="rId2"/>
    <sheet name="Actuals" sheetId="2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J13" i="1"/>
  <c r="J14" i="1"/>
  <c r="J18" i="1"/>
  <c r="J19" i="1"/>
  <c r="J20" i="1"/>
  <c r="J21" i="1"/>
  <c r="J22" i="1"/>
  <c r="D24" i="1"/>
  <c r="J24" i="1"/>
  <c r="J25" i="1"/>
  <c r="D28" i="1"/>
  <c r="J28" i="1"/>
  <c r="J29" i="1"/>
  <c r="D30" i="1"/>
  <c r="J30" i="1"/>
  <c r="J31" i="1"/>
  <c r="J32" i="1"/>
  <c r="D35" i="1"/>
  <c r="J35" i="1"/>
  <c r="D36" i="1"/>
  <c r="J36" i="1"/>
  <c r="D37" i="1"/>
  <c r="J37" i="1"/>
  <c r="J38" i="1"/>
  <c r="D39" i="1"/>
  <c r="J39" i="1"/>
  <c r="D40" i="1"/>
  <c r="J40" i="1"/>
  <c r="D41" i="1"/>
  <c r="J41" i="1"/>
  <c r="J42" i="1"/>
  <c r="D43" i="1"/>
  <c r="J43" i="1"/>
  <c r="D44" i="1"/>
  <c r="J44" i="1"/>
  <c r="J45" i="1"/>
  <c r="D46" i="1"/>
  <c r="J46" i="1"/>
  <c r="D47" i="1"/>
  <c r="J47" i="1"/>
  <c r="J48" i="1"/>
  <c r="J49" i="1"/>
  <c r="J50" i="1"/>
  <c r="J51" i="1"/>
  <c r="J52" i="1"/>
  <c r="J53" i="1"/>
  <c r="J54" i="1"/>
  <c r="J57" i="1"/>
  <c r="J58" i="1"/>
  <c r="J59" i="1"/>
  <c r="J60" i="1"/>
  <c r="J61" i="1"/>
  <c r="J62" i="1"/>
  <c r="J63" i="1"/>
  <c r="J64" i="1"/>
  <c r="J65" i="1"/>
  <c r="J66" i="1"/>
  <c r="J67" i="1"/>
  <c r="J70" i="1"/>
  <c r="J71" i="1"/>
  <c r="J72" i="1"/>
  <c r="J73" i="1"/>
  <c r="J74" i="1"/>
  <c r="J75" i="1"/>
  <c r="J76" i="1"/>
  <c r="J77" i="1"/>
  <c r="D80" i="1"/>
  <c r="J80" i="1"/>
  <c r="J81" i="1"/>
  <c r="D82" i="1"/>
  <c r="J82" i="1"/>
  <c r="J83" i="1"/>
  <c r="J84" i="1"/>
  <c r="J85" i="1"/>
  <c r="J86" i="1"/>
  <c r="J87" i="1"/>
  <c r="J88" i="1"/>
  <c r="J91" i="1"/>
  <c r="J92" i="1"/>
  <c r="J93" i="1"/>
  <c r="J94" i="1"/>
  <c r="J98" i="1"/>
  <c r="J99" i="1"/>
  <c r="J103" i="1"/>
  <c r="J104" i="1"/>
  <c r="J107" i="1"/>
  <c r="J108" i="1"/>
  <c r="J109" i="1"/>
  <c r="J110" i="1"/>
  <c r="J113" i="1"/>
  <c r="J114" i="1"/>
  <c r="I9" i="3"/>
  <c r="I9" i="2"/>
  <c r="I10" i="2"/>
  <c r="I11" i="2"/>
  <c r="I12" i="2"/>
  <c r="I13" i="2"/>
  <c r="I14" i="2"/>
  <c r="I15" i="2"/>
  <c r="I16" i="2"/>
  <c r="I17" i="2"/>
  <c r="I10" i="3"/>
  <c r="I12" i="3"/>
  <c r="I13" i="3"/>
  <c r="I14" i="3"/>
  <c r="I15" i="3"/>
  <c r="I16" i="3"/>
  <c r="J14" i="2"/>
  <c r="J115" i="1"/>
  <c r="J116" i="1"/>
  <c r="J117" i="1"/>
  <c r="J118" i="1"/>
  <c r="I18" i="2"/>
  <c r="I19" i="2"/>
  <c r="I20" i="2"/>
  <c r="I21" i="2"/>
  <c r="J9" i="2"/>
  <c r="J10" i="2"/>
  <c r="J15" i="2"/>
  <c r="J16" i="2"/>
  <c r="J17" i="2"/>
  <c r="J18" i="2"/>
  <c r="J19" i="2"/>
  <c r="K113" i="1"/>
  <c r="K13" i="1"/>
  <c r="K14" i="1"/>
  <c r="K20" i="1"/>
  <c r="K22" i="1"/>
  <c r="K24" i="1"/>
  <c r="K28" i="1"/>
  <c r="K30" i="1"/>
  <c r="K35" i="1"/>
  <c r="K37" i="1"/>
  <c r="K39" i="1"/>
  <c r="K40" i="1"/>
  <c r="K41" i="1"/>
  <c r="K42" i="1"/>
  <c r="K43" i="1"/>
  <c r="K44" i="1"/>
  <c r="K46" i="1"/>
  <c r="K47" i="1"/>
  <c r="K50" i="1"/>
  <c r="K70" i="1"/>
  <c r="K71" i="1"/>
  <c r="K72" i="1"/>
  <c r="K80" i="1"/>
  <c r="K81" i="1"/>
  <c r="K82" i="1"/>
  <c r="K94" i="1"/>
  <c r="K114" i="1"/>
  <c r="K115" i="1"/>
  <c r="K116" i="1"/>
  <c r="D49" i="1"/>
</calcChain>
</file>

<file path=xl/sharedStrings.xml><?xml version="1.0" encoding="utf-8"?>
<sst xmlns="http://schemas.openxmlformats.org/spreadsheetml/2006/main" count="354" uniqueCount="171">
  <si>
    <t>Night Of Stars</t>
  </si>
  <si>
    <t>Qualcomm</t>
  </si>
  <si>
    <t xml:space="preserve">Estimate </t>
  </si>
  <si>
    <t>S.No</t>
  </si>
  <si>
    <t>Elements</t>
  </si>
  <si>
    <t>Size</t>
  </si>
  <si>
    <t>Total Sft</t>
  </si>
  <si>
    <t>Unit</t>
  </si>
  <si>
    <t>Locations</t>
  </si>
  <si>
    <t>Days</t>
  </si>
  <si>
    <t>Rate</t>
  </si>
  <si>
    <t>Amount</t>
  </si>
  <si>
    <t>NA</t>
  </si>
  <si>
    <t>Main Event - Deliverables</t>
  </si>
  <si>
    <t>Scrolls - satin print</t>
  </si>
  <si>
    <t>A5 size</t>
  </si>
  <si>
    <t>Q - cards</t>
  </si>
  <si>
    <t>Main event - entry &amp; registration</t>
  </si>
  <si>
    <t>Red carpet</t>
  </si>
  <si>
    <t>Manpower - support staff</t>
  </si>
  <si>
    <t>Cut outs for Photo opp</t>
  </si>
  <si>
    <t>Main stage</t>
  </si>
  <si>
    <t xml:space="preserve">Stage </t>
  </si>
  <si>
    <t>8ftx8ft</t>
  </si>
  <si>
    <t>Console masking</t>
  </si>
  <si>
    <t>30 'x 4'</t>
  </si>
  <si>
    <t>Raisers for LED wall</t>
  </si>
  <si>
    <t>20' x 4'</t>
  </si>
  <si>
    <t>Riser For Video and Photographers</t>
  </si>
  <si>
    <t>6ftx4ft</t>
  </si>
  <si>
    <t>Red Carpet for Aisle</t>
  </si>
  <si>
    <t>Transportation of - fabrication and printing</t>
  </si>
  <si>
    <t xml:space="preserve">Masking for wire / Cable mangers </t>
  </si>
  <si>
    <t>Sound</t>
  </si>
  <si>
    <t>Delay Speakers</t>
  </si>
  <si>
    <t>Monitors</t>
  </si>
  <si>
    <t>Audio mixer - 24 Chanel mixer</t>
  </si>
  <si>
    <t>Cordless mic</t>
  </si>
  <si>
    <t>Country Men head set mic</t>
  </si>
  <si>
    <t>Cabling</t>
  </si>
  <si>
    <t>Technician</t>
  </si>
  <si>
    <t>Band Tech rider</t>
  </si>
  <si>
    <t>Transport AV &amp; technicals</t>
  </si>
  <si>
    <t>Lights</t>
  </si>
  <si>
    <t>LED Parcans / warm lights</t>
  </si>
  <si>
    <t>Batton lights</t>
  </si>
  <si>
    <t>Moving heads</t>
  </si>
  <si>
    <t>Dimmer control</t>
  </si>
  <si>
    <t>T - Truss</t>
  </si>
  <si>
    <t>AV</t>
  </si>
  <si>
    <t>Processer</t>
  </si>
  <si>
    <t>Switcher</t>
  </si>
  <si>
    <t>Live feed- HDMI- In lead CABLES</t>
  </si>
  <si>
    <t>VJ</t>
  </si>
  <si>
    <t xml:space="preserve">Photo &amp; Video </t>
  </si>
  <si>
    <t xml:space="preserve">Videographer with DVD conversion </t>
  </si>
  <si>
    <t>Photographer with Cd conversion</t>
  </si>
  <si>
    <t>Event manager</t>
  </si>
  <si>
    <t>Power</t>
  </si>
  <si>
    <t>Artists</t>
  </si>
  <si>
    <t>DJ</t>
  </si>
  <si>
    <t>Artist Local Travel</t>
  </si>
  <si>
    <t>License</t>
  </si>
  <si>
    <t>PPL</t>
  </si>
  <si>
    <t>Novex</t>
  </si>
  <si>
    <t>IPRS</t>
  </si>
  <si>
    <t>ISRA - Live singing</t>
  </si>
  <si>
    <t>Kids area</t>
  </si>
  <si>
    <t>Agency Fees@10%</t>
  </si>
  <si>
    <t>GST @18%</t>
  </si>
  <si>
    <t>TOTAL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</si>
  <si>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</si>
  <si>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</si>
  <si>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</si>
  <si>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</si>
  <si>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</si>
  <si>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</si>
  <si>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</si>
  <si>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</si>
  <si>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</si>
  <si>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</si>
  <si>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</si>
  <si>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</si>
  <si>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</si>
  <si>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</si>
  <si>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</si>
  <si>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</si>
  <si>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</si>
  <si>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Red - q mangers</t>
  </si>
  <si>
    <t>Registration Table fascade branding</t>
  </si>
  <si>
    <t>Platform with red carpet</t>
  </si>
  <si>
    <t>Sound setup - 300 pax</t>
  </si>
  <si>
    <t>Green rooms</t>
  </si>
  <si>
    <t>12ft x 12ft</t>
  </si>
  <si>
    <t>Clearcomms</t>
  </si>
  <si>
    <t>Photo prints</t>
  </si>
  <si>
    <t>Black Masking</t>
  </si>
  <si>
    <t xml:space="preserve">Event : </t>
  </si>
  <si>
    <t xml:space="preserve">Client : </t>
  </si>
  <si>
    <t>Date :</t>
  </si>
  <si>
    <t>Venue :</t>
  </si>
  <si>
    <t>4th April 2020</t>
  </si>
  <si>
    <t>Creative Fee ( Renders / Wall of fame content )</t>
  </si>
  <si>
    <t>10 x 2.5</t>
  </si>
  <si>
    <t xml:space="preserve">Medallion - Magnetic chip </t>
  </si>
  <si>
    <t>12 x 8</t>
  </si>
  <si>
    <t>54ft x 24ft x 2.5ft</t>
  </si>
  <si>
    <t>Stage Black carpet</t>
  </si>
  <si>
    <t>54ftx24ft</t>
  </si>
  <si>
    <t>102ft x 2.5ft ht</t>
  </si>
  <si>
    <t xml:space="preserve">Stage front black masking </t>
  </si>
  <si>
    <t>Steps Back stage</t>
  </si>
  <si>
    <t>4' width</t>
  </si>
  <si>
    <t>20ft x 12ft</t>
  </si>
  <si>
    <t>8ft x 12ft</t>
  </si>
  <si>
    <t>Connecting panel - with Neon Lights</t>
  </si>
  <si>
    <t>6ft x 12ft</t>
  </si>
  <si>
    <t>Side Panel-  with Neon Lights</t>
  </si>
  <si>
    <t xml:space="preserve">Black masking panels - on stage </t>
  </si>
  <si>
    <t>12ft x 14ft</t>
  </si>
  <si>
    <t>Drum kit raisers - Movable</t>
  </si>
  <si>
    <t>10 x 12</t>
  </si>
  <si>
    <t>100ft X 10 ft</t>
  </si>
  <si>
    <t>8 x 8</t>
  </si>
  <si>
    <t>10' width</t>
  </si>
  <si>
    <t>Goal post truss</t>
  </si>
  <si>
    <t>20 x 12</t>
  </si>
  <si>
    <t>10 x 10</t>
  </si>
  <si>
    <t>Q commander</t>
  </si>
  <si>
    <t>Top &amp; bottom</t>
  </si>
  <si>
    <t>Optional</t>
  </si>
  <si>
    <t>Haze machine</t>
  </si>
  <si>
    <t>Blinders</t>
  </si>
  <si>
    <t>Paparazzi photographers with Black formals</t>
  </si>
  <si>
    <t>Hostesses with Black Formal attire</t>
  </si>
  <si>
    <t>AV screen panel with Lights</t>
  </si>
  <si>
    <t>Customized Steps with Drop lights on stage</t>
  </si>
  <si>
    <t>Watch out server</t>
  </si>
  <si>
    <t>Generator -62kva - for Rehearsals</t>
  </si>
  <si>
    <t>Generator -62kva - for outdoor &amp; ambiance décor</t>
  </si>
  <si>
    <t>Centre Backdrop Panel- Star shape Neon Lights</t>
  </si>
  <si>
    <r>
      <t>After movie</t>
    </r>
    <r>
      <rPr>
        <sz val="10"/>
        <rFont val="Trebuchet MS"/>
      </rPr>
      <t>+Award Movie</t>
    </r>
  </si>
  <si>
    <t>Generator -125 KVA - for setup and main event Light</t>
  </si>
  <si>
    <t>Mascots</t>
  </si>
  <si>
    <t>Confetti</t>
  </si>
  <si>
    <t>Kid Gifts</t>
  </si>
  <si>
    <t xml:space="preserve">Feedback Wall </t>
  </si>
  <si>
    <t>Ms.Lata Prabhu</t>
  </si>
  <si>
    <t>Wings</t>
  </si>
  <si>
    <t>Standees</t>
  </si>
  <si>
    <t>Outdoor Games</t>
  </si>
  <si>
    <r>
      <rPr>
        <sz val="10"/>
        <rFont val="Trebuchet MS"/>
      </rPr>
      <t>34</t>
    </r>
    <r>
      <rPr>
        <sz val="10"/>
        <rFont val="Trebuchet MS"/>
      </rPr>
      <t xml:space="preserve"> x 4</t>
    </r>
  </si>
  <si>
    <r>
      <t>Band -</t>
    </r>
    <r>
      <rPr>
        <sz val="10"/>
        <rFont val="Trebuchet MS"/>
      </rPr>
      <t>Swarathma</t>
    </r>
  </si>
  <si>
    <t>Box for Medallion</t>
  </si>
  <si>
    <t>Entrance Arch</t>
  </si>
  <si>
    <t>Photo Opp</t>
  </si>
  <si>
    <t>4 x 8</t>
  </si>
  <si>
    <t>MC - Anuj</t>
  </si>
  <si>
    <t>LED wall  center</t>
  </si>
  <si>
    <t>LED wall  sides</t>
  </si>
  <si>
    <t xml:space="preserve">Jute bags - </t>
  </si>
  <si>
    <t>Plaque Giveaways(Balance)</t>
  </si>
  <si>
    <t>budget</t>
  </si>
  <si>
    <t xml:space="preserve">Sub Total B </t>
  </si>
  <si>
    <t>Sub Total A</t>
  </si>
  <si>
    <t xml:space="preserve">Sub Total A </t>
  </si>
  <si>
    <t>Sub Total B</t>
  </si>
  <si>
    <t>Sheraton</t>
  </si>
  <si>
    <t>TOH</t>
  </si>
  <si>
    <t>Estimate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</si>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</sst>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sz val="10"/>
      <color rgb="FF000000"/>
      <name val="Trebuchet MS"/>
    </font>
    <font>
      <sz val="11"/>
      <name val="Calibri"/>
    </font>
    <font>
      <b/>
      <sz val="10"/>
      <color rgb="FFFFFFFF"/>
      <name val="Trebuchet MS"/>
    </font>
    <font>
      <b/>
      <sz val="10"/>
      <color rgb="FF000000"/>
      <name val="Trebuchet MS"/>
    </font>
    <font>
      <sz val="10"/>
      <name val="Trebuchet MS"/>
    </font>
    <font>
      <b/>
      <sz val="10"/>
      <name val="Trebuchet MS"/>
    </font>
    <font>
      <sz val="10"/>
      <name val="Trebuchet MS"/>
      <family val="2"/>
    </font>
    <font>
      <sz val="10"/>
      <color rgb="FF000000"/>
      <name val="Trebuchet MS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8DB3E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0" tint="-0.14999847407452621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" fillId="3" borderId="9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1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left" wrapText="1"/>
    </xf>
    <xf numFmtId="0" fontId="5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1" fillId="3" borderId="9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5" xfId="0" applyNumberFormat="1" applyFont="1" applyFill="1" applyBorder="1" applyAlignment="1">
      <alignment horizontal="center"/>
    </xf>
    <xf numFmtId="1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/>
    </xf>
    <xf numFmtId="1" fontId="1" fillId="7" borderId="10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/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2" fillId="6" borderId="2" xfId="0" applyFont="1" applyFill="1" applyBorder="1"/>
    <xf numFmtId="0" fontId="2" fillId="6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/>
    <xf numFmtId="0" fontId="1" fillId="3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0" fillId="0" borderId="10" xfId="0" applyFont="1" applyBorder="1" applyAlignment="1"/>
    <xf numFmtId="0" fontId="3" fillId="2" borderId="1" xfId="0" applyFont="1" applyFill="1" applyBorder="1" applyAlignment="1">
      <alignment horizontal="center"/>
    </xf>
    <xf numFmtId="0" fontId="2" fillId="0" borderId="6" xfId="0" applyFont="1" applyBorder="1"/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left" vertical="center"/>
    </xf>
    <xf numFmtId="0" fontId="2" fillId="0" borderId="8" xfId="0" applyFont="1" applyBorder="1"/>
    <xf numFmtId="0" fontId="1" fillId="3" borderId="20" xfId="0" applyFont="1" applyFill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0" fillId="0" borderId="9" xfId="0" applyFont="1" applyBorder="1" applyAlignment="1"/>
    <xf numFmtId="0" fontId="1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203200</xdr:colOff>
      <xdr:row>0</xdr:row>
      <xdr:rowOff>115821</xdr:rowOff>
    </xdr:from>
    <xdr:ext cx="1279526" cy="982729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050" y="115821"/>
          <a:ext cx="1279526" cy="98272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388284</xdr:colOff>
      <xdr:row>0</xdr:row>
      <xdr:rowOff>0</xdr:rowOff>
    </xdr:from>
    <xdr:ext cx="1847850" cy="1419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45225" y="0"/>
          <a:ext cx="1847850" cy="1419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203200</xdr:colOff>
      <xdr:row>0</xdr:row>
      <xdr:rowOff>115821</xdr:rowOff>
    </xdr:from>
    <xdr:ext cx="1279526" cy="982729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6950" y="115821"/>
          <a:ext cx="1279526" cy="98272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O17" sqref="O17"/>
    </sheetView>
  </sheetViews>
  <sheetFormatPr defaultColWidth="8.81640625" defaultRowHeight="14.5"/>
  <cols>
    <col min="2" max="2" width="13.453125" bestFit="1" customWidth="1"/>
  </cols>
  <sheetData>
    <row r="1" spans="1:10">
      <c r="A1" s="94"/>
      <c r="B1" s="95"/>
      <c r="C1" s="96"/>
      <c r="D1" s="47"/>
      <c r="E1" s="47"/>
      <c r="F1" s="47"/>
      <c r="G1" s="47"/>
      <c r="H1" s="47"/>
      <c r="I1" s="54"/>
      <c r="J1" s="83"/>
    </row>
    <row r="2" spans="1:10">
      <c r="A2" s="48" t="s">
        <v>97</v>
      </c>
      <c r="B2" s="46" t="s">
        <v>0</v>
      </c>
      <c r="C2" s="97"/>
      <c r="D2" s="98"/>
      <c r="E2" s="98"/>
      <c r="F2" s="98"/>
      <c r="G2" s="98"/>
      <c r="H2" s="98"/>
      <c r="I2" s="99"/>
      <c r="J2" s="82"/>
    </row>
    <row r="3" spans="1:10">
      <c r="A3" s="48" t="s">
        <v>98</v>
      </c>
      <c r="B3" s="46" t="s">
        <v>1</v>
      </c>
      <c r="C3" s="98"/>
      <c r="D3" s="100"/>
      <c r="E3" s="100"/>
      <c r="F3" s="100"/>
      <c r="G3" s="100"/>
      <c r="H3" s="100"/>
      <c r="I3" s="99"/>
      <c r="J3" s="82"/>
    </row>
    <row r="4" spans="1:10">
      <c r="A4" s="48" t="s">
        <v>99</v>
      </c>
      <c r="B4" s="46" t="s">
        <v>101</v>
      </c>
      <c r="C4" s="98"/>
      <c r="D4" s="100"/>
      <c r="E4" s="100"/>
      <c r="F4" s="100"/>
      <c r="G4" s="100"/>
      <c r="H4" s="100"/>
      <c r="I4" s="99"/>
      <c r="J4" s="82"/>
    </row>
    <row r="5" spans="1:10">
      <c r="A5" s="48" t="s">
        <v>100</v>
      </c>
      <c r="B5" s="46" t="s">
        <v>167</v>
      </c>
      <c r="C5" s="98"/>
      <c r="D5" s="100"/>
      <c r="E5" s="100"/>
      <c r="F5" s="100"/>
      <c r="G5" s="100"/>
      <c r="H5" s="100"/>
      <c r="I5" s="99"/>
      <c r="J5" s="82"/>
    </row>
    <row r="6" spans="1:10">
      <c r="A6" s="48" t="s">
        <v>98</v>
      </c>
      <c r="B6" s="46" t="s">
        <v>147</v>
      </c>
      <c r="C6" s="98"/>
      <c r="D6" s="98"/>
      <c r="E6" s="98"/>
      <c r="F6" s="98"/>
      <c r="G6" s="98"/>
      <c r="H6" s="98"/>
      <c r="I6" s="99"/>
      <c r="J6" s="82"/>
    </row>
    <row r="7" spans="1:10">
      <c r="A7" s="101" t="s">
        <v>2</v>
      </c>
      <c r="B7" s="95"/>
      <c r="C7" s="102"/>
      <c r="D7" s="102"/>
      <c r="E7" s="102"/>
      <c r="F7" s="102"/>
      <c r="G7" s="102"/>
      <c r="H7" s="102"/>
      <c r="I7" s="102"/>
      <c r="J7" s="83"/>
    </row>
    <row r="8" spans="1:10">
      <c r="A8" s="86" t="s">
        <v>3</v>
      </c>
      <c r="B8" s="4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55" t="s">
        <v>11</v>
      </c>
      <c r="J8" s="80"/>
    </row>
    <row r="9" spans="1:10">
      <c r="A9" s="52">
        <v>1</v>
      </c>
      <c r="B9" s="103" t="s">
        <v>169</v>
      </c>
      <c r="C9" s="103"/>
      <c r="D9" s="103"/>
      <c r="E9" s="103"/>
      <c r="F9" s="103"/>
      <c r="G9" s="103"/>
      <c r="H9" s="104"/>
      <c r="I9" s="63">
        <f>Est!J114</f>
        <v>1064768</v>
      </c>
      <c r="J9" s="71"/>
    </row>
    <row r="10" spans="1:10">
      <c r="A10" s="52">
        <v>2</v>
      </c>
      <c r="B10" s="105" t="s">
        <v>170</v>
      </c>
      <c r="C10" s="105"/>
      <c r="D10" s="105"/>
      <c r="E10" s="105"/>
      <c r="F10" s="105"/>
      <c r="G10" s="105"/>
      <c r="H10" s="106"/>
      <c r="I10" s="56">
        <f>Actuals!I17</f>
        <v>648652</v>
      </c>
      <c r="J10" s="51"/>
    </row>
    <row r="11" spans="1:10">
      <c r="A11" s="52"/>
      <c r="B11" s="107"/>
      <c r="C11" s="107"/>
      <c r="D11" s="107"/>
      <c r="E11" s="107"/>
      <c r="F11" s="107"/>
      <c r="G11" s="107"/>
      <c r="H11" s="108"/>
      <c r="I11" s="63"/>
      <c r="J11" s="71"/>
    </row>
    <row r="12" spans="1:10">
      <c r="A12" s="109" t="s">
        <v>164</v>
      </c>
      <c r="B12" s="109"/>
      <c r="C12" s="109"/>
      <c r="D12" s="109"/>
      <c r="E12" s="109"/>
      <c r="F12" s="109"/>
      <c r="G12" s="109"/>
      <c r="H12" s="110"/>
      <c r="I12" s="87">
        <f>SUM(I9:I11)</f>
        <v>1713420</v>
      </c>
      <c r="J12" s="71"/>
    </row>
    <row r="13" spans="1:10">
      <c r="A13" s="88" t="s">
        <v>68</v>
      </c>
      <c r="B13" s="89"/>
      <c r="C13" s="89"/>
      <c r="D13" s="89"/>
      <c r="E13" s="89"/>
      <c r="F13" s="89"/>
      <c r="G13" s="89"/>
      <c r="H13" s="90"/>
      <c r="I13" s="66">
        <f>I12*10%</f>
        <v>171342</v>
      </c>
      <c r="J13" s="38"/>
    </row>
    <row r="14" spans="1:10">
      <c r="A14" s="88" t="s">
        <v>166</v>
      </c>
      <c r="B14" s="89"/>
      <c r="C14" s="89"/>
      <c r="D14" s="89"/>
      <c r="E14" s="89"/>
      <c r="F14" s="89"/>
      <c r="G14" s="89"/>
      <c r="H14" s="90"/>
      <c r="I14" s="66">
        <f>SUM(I12:I13)</f>
        <v>1884762</v>
      </c>
      <c r="J14" s="38"/>
    </row>
    <row r="15" spans="1:10">
      <c r="A15" s="88" t="s">
        <v>69</v>
      </c>
      <c r="B15" s="89"/>
      <c r="C15" s="89"/>
      <c r="D15" s="89"/>
      <c r="E15" s="89"/>
      <c r="F15" s="89"/>
      <c r="G15" s="89"/>
      <c r="H15" s="90"/>
      <c r="I15" s="66">
        <f>I14*18%</f>
        <v>339257.16</v>
      </c>
      <c r="J15" s="51"/>
    </row>
    <row r="16" spans="1:10">
      <c r="A16" s="91" t="s">
        <v>70</v>
      </c>
      <c r="B16" s="92"/>
      <c r="C16" s="92"/>
      <c r="D16" s="92"/>
      <c r="E16" s="92"/>
      <c r="F16" s="92"/>
      <c r="G16" s="92"/>
      <c r="H16" s="93"/>
      <c r="I16" s="67">
        <f>SUM(I14:I15)</f>
        <v>2224019.16</v>
      </c>
      <c r="J16" s="51"/>
    </row>
  </sheetData>
  <mergeCells count="11">
    <mergeCell ref="A15:H15"/>
    <mergeCell ref="A16:H16"/>
    <mergeCell ref="A1:C1"/>
    <mergeCell ref="C2:I6"/>
    <mergeCell ref="A7:I7"/>
    <mergeCell ref="A14:H14"/>
    <mergeCell ref="A13:H13"/>
    <mergeCell ref="B9:H9"/>
    <mergeCell ref="B10:H10"/>
    <mergeCell ref="B11:H11"/>
    <mergeCell ref="A12:H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B103" zoomScale="85" zoomScaleNormal="85" zoomScalePageLayoutView="85" workbookViewId="0">
      <selection activeCell="B126" sqref="B126"/>
    </sheetView>
  </sheetViews>
  <sheetFormatPr defaultColWidth="14.453125" defaultRowHeight="15" customHeight="1"/>
  <cols>
    <col min="1" max="1" width="15.1796875" customWidth="1"/>
    <col min="2" max="2" width="51.453125" customWidth="1"/>
    <col min="3" max="3" width="17.1796875" customWidth="1"/>
    <col min="4" max="4" width="9.1796875" customWidth="1"/>
    <col min="5" max="5" width="5" customWidth="1"/>
    <col min="6" max="6" width="14" hidden="1" customWidth="1"/>
    <col min="7" max="7" width="8.6328125" hidden="1" customWidth="1"/>
    <col min="8" max="8" width="6.453125" customWidth="1"/>
    <col min="9" max="9" width="16" customWidth="1"/>
    <col min="10" max="10" width="11.81640625" customWidth="1"/>
    <col min="11" max="11" width="8" bestFit="1" customWidth="1"/>
    <col min="12" max="12" width="19" bestFit="1" customWidth="1"/>
    <col min="13" max="21" width="6.6328125" customWidth="1"/>
  </cols>
  <sheetData>
    <row r="1" spans="1:21" ht="17.25" customHeight="1">
      <c r="A1" s="117"/>
      <c r="B1" s="114"/>
      <c r="C1" s="114"/>
      <c r="D1" s="81"/>
      <c r="E1" s="81"/>
      <c r="F1" s="81"/>
      <c r="G1" s="81"/>
      <c r="H1" s="81"/>
      <c r="I1" s="81"/>
      <c r="J1" s="81"/>
      <c r="K1" s="83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.25" customHeight="1">
      <c r="A2" s="84" t="s">
        <v>97</v>
      </c>
      <c r="B2" s="85" t="s">
        <v>0</v>
      </c>
      <c r="C2" s="113"/>
      <c r="D2" s="114"/>
      <c r="E2" s="114"/>
      <c r="F2" s="114"/>
      <c r="G2" s="114"/>
      <c r="H2" s="114"/>
      <c r="I2" s="114"/>
      <c r="J2" s="114"/>
      <c r="K2" s="82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7.25" customHeight="1">
      <c r="A3" s="84" t="s">
        <v>98</v>
      </c>
      <c r="B3" s="85" t="s">
        <v>1</v>
      </c>
      <c r="C3" s="115"/>
      <c r="D3" s="116"/>
      <c r="E3" s="116"/>
      <c r="F3" s="116"/>
      <c r="G3" s="116"/>
      <c r="H3" s="116"/>
      <c r="I3" s="116"/>
      <c r="J3" s="114"/>
      <c r="K3" s="82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7.25" customHeight="1">
      <c r="A4" s="84" t="s">
        <v>99</v>
      </c>
      <c r="B4" s="85" t="s">
        <v>101</v>
      </c>
      <c r="C4" s="115"/>
      <c r="D4" s="116"/>
      <c r="E4" s="116"/>
      <c r="F4" s="116"/>
      <c r="G4" s="116"/>
      <c r="H4" s="116"/>
      <c r="I4" s="116"/>
      <c r="J4" s="114"/>
      <c r="K4" s="82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.25" customHeight="1">
      <c r="A5" s="84" t="s">
        <v>100</v>
      </c>
      <c r="B5" s="85" t="s">
        <v>167</v>
      </c>
      <c r="C5" s="115"/>
      <c r="D5" s="116"/>
      <c r="E5" s="116"/>
      <c r="F5" s="116"/>
      <c r="G5" s="116"/>
      <c r="H5" s="116"/>
      <c r="I5" s="116"/>
      <c r="J5" s="114"/>
      <c r="K5" s="82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7.25" customHeight="1">
      <c r="A6" s="84" t="s">
        <v>98</v>
      </c>
      <c r="B6" s="85" t="s">
        <v>147</v>
      </c>
      <c r="C6" s="115"/>
      <c r="D6" s="114"/>
      <c r="E6" s="114"/>
      <c r="F6" s="114"/>
      <c r="G6" s="114"/>
      <c r="H6" s="114"/>
      <c r="I6" s="114"/>
      <c r="J6" s="114"/>
      <c r="K6" s="82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7.25" customHeight="1">
      <c r="A7" s="118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83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7.25" customHeight="1">
      <c r="A8" s="77" t="s">
        <v>3</v>
      </c>
      <c r="B8" s="78" t="s">
        <v>4</v>
      </c>
      <c r="C8" s="77" t="s">
        <v>5</v>
      </c>
      <c r="D8" s="77" t="s">
        <v>6</v>
      </c>
      <c r="E8" s="77" t="s">
        <v>7</v>
      </c>
      <c r="F8" s="77" t="s">
        <v>8</v>
      </c>
      <c r="G8" s="77" t="s">
        <v>9</v>
      </c>
      <c r="H8" s="77" t="s">
        <v>9</v>
      </c>
      <c r="I8" s="77" t="s">
        <v>10</v>
      </c>
      <c r="J8" s="79" t="s">
        <v>11</v>
      </c>
      <c r="K8" s="80" t="s">
        <v>162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7.25" customHeight="1">
      <c r="A9" s="5">
        <v>1</v>
      </c>
      <c r="B9" s="6" t="s">
        <v>102</v>
      </c>
      <c r="C9" s="7" t="s">
        <v>12</v>
      </c>
      <c r="D9" s="7" t="s">
        <v>12</v>
      </c>
      <c r="E9" s="2">
        <v>1</v>
      </c>
      <c r="F9" s="2"/>
      <c r="G9" s="2"/>
      <c r="H9" s="2">
        <v>1</v>
      </c>
      <c r="I9" s="2">
        <v>25000</v>
      </c>
      <c r="J9" s="56" t="s">
        <v>148</v>
      </c>
      <c r="K9" s="5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7.25" customHeight="1">
      <c r="A10" s="5"/>
      <c r="B10" s="4"/>
      <c r="C10" s="7"/>
      <c r="D10" s="7"/>
      <c r="E10" s="2"/>
      <c r="F10" s="2"/>
      <c r="G10" s="2"/>
      <c r="H10" s="2"/>
      <c r="I10" s="2"/>
      <c r="J10" s="56"/>
      <c r="K10" s="5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7.25" customHeight="1">
      <c r="A11" s="5"/>
      <c r="B11" s="9"/>
      <c r="C11" s="7"/>
      <c r="D11" s="7"/>
      <c r="E11" s="2"/>
      <c r="F11" s="2"/>
      <c r="G11" s="2"/>
      <c r="H11" s="2"/>
      <c r="I11" s="2"/>
      <c r="J11" s="56"/>
      <c r="K11" s="5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7.25" customHeight="1">
      <c r="A12" s="5">
        <v>2</v>
      </c>
      <c r="B12" s="6" t="s">
        <v>13</v>
      </c>
      <c r="C12" s="7"/>
      <c r="D12" s="7"/>
      <c r="E12" s="2"/>
      <c r="F12" s="2"/>
      <c r="G12" s="2"/>
      <c r="H12" s="2"/>
      <c r="I12" s="2"/>
      <c r="J12" s="56"/>
      <c r="K12" s="5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7.25" customHeight="1">
      <c r="A13" s="5"/>
      <c r="B13" s="9" t="s">
        <v>160</v>
      </c>
      <c r="C13" s="7" t="s">
        <v>12</v>
      </c>
      <c r="D13" s="7" t="s">
        <v>12</v>
      </c>
      <c r="E13" s="2">
        <v>180</v>
      </c>
      <c r="F13" s="2"/>
      <c r="G13" s="2"/>
      <c r="H13" s="2">
        <v>1</v>
      </c>
      <c r="I13" s="2">
        <v>120</v>
      </c>
      <c r="J13" s="56">
        <f t="shared" ref="J13:J14" si="0">I13*H13*E13</f>
        <v>21600</v>
      </c>
      <c r="K13" s="51">
        <f>E13*110</f>
        <v>19800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7.25" customHeight="1">
      <c r="A14" s="5"/>
      <c r="B14" s="9" t="s">
        <v>14</v>
      </c>
      <c r="C14" s="7" t="s">
        <v>12</v>
      </c>
      <c r="D14" s="7" t="s">
        <v>12</v>
      </c>
      <c r="E14" s="2">
        <v>180</v>
      </c>
      <c r="F14" s="2"/>
      <c r="G14" s="2"/>
      <c r="H14" s="2">
        <v>1</v>
      </c>
      <c r="I14" s="2">
        <v>90</v>
      </c>
      <c r="J14" s="56">
        <f t="shared" si="0"/>
        <v>16200</v>
      </c>
      <c r="K14" s="51">
        <f>E14*85</f>
        <v>15300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7.25" customHeight="1">
      <c r="A15" s="5"/>
      <c r="B15" s="9" t="s">
        <v>16</v>
      </c>
      <c r="C15" s="7" t="s">
        <v>15</v>
      </c>
      <c r="D15" s="7" t="s">
        <v>12</v>
      </c>
      <c r="E15" s="2">
        <v>10</v>
      </c>
      <c r="F15" s="2"/>
      <c r="G15" s="2"/>
      <c r="H15" s="2">
        <v>1</v>
      </c>
      <c r="I15" s="2">
        <v>25</v>
      </c>
      <c r="J15" s="56" t="s">
        <v>148</v>
      </c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7.25" customHeight="1">
      <c r="A16" s="5"/>
      <c r="B16" s="9"/>
      <c r="C16" s="7"/>
      <c r="D16" s="7"/>
      <c r="E16" s="2"/>
      <c r="F16" s="2"/>
      <c r="G16" s="2"/>
      <c r="H16" s="2"/>
      <c r="I16" s="2"/>
      <c r="J16" s="56"/>
      <c r="K16" s="5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7.25" customHeight="1">
      <c r="A17" s="5">
        <v>4</v>
      </c>
      <c r="B17" s="6" t="s">
        <v>17</v>
      </c>
      <c r="C17" s="7"/>
      <c r="D17" s="7"/>
      <c r="E17" s="2"/>
      <c r="F17" s="2"/>
      <c r="G17" s="2"/>
      <c r="H17" s="2"/>
      <c r="I17" s="2"/>
      <c r="J17" s="56"/>
      <c r="K17" s="5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7.25" customHeight="1">
      <c r="A18" s="5"/>
      <c r="B18" s="9" t="s">
        <v>154</v>
      </c>
      <c r="C18" s="7" t="s">
        <v>12</v>
      </c>
      <c r="D18" s="7" t="s">
        <v>12</v>
      </c>
      <c r="E18" s="2">
        <v>1</v>
      </c>
      <c r="F18" s="2"/>
      <c r="G18" s="2"/>
      <c r="H18" s="2">
        <v>1</v>
      </c>
      <c r="I18" s="2">
        <v>45000</v>
      </c>
      <c r="J18" s="56">
        <f t="shared" ref="J18:J21" si="1">I18*H18*E18</f>
        <v>45000</v>
      </c>
      <c r="K18" s="38">
        <v>35000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7.25" customHeight="1">
      <c r="A19" s="5"/>
      <c r="B19" s="9" t="s">
        <v>18</v>
      </c>
      <c r="C19" s="7" t="s">
        <v>12</v>
      </c>
      <c r="D19" s="7" t="s">
        <v>12</v>
      </c>
      <c r="E19" s="2">
        <v>1</v>
      </c>
      <c r="F19" s="2"/>
      <c r="G19" s="2"/>
      <c r="H19" s="2">
        <v>1</v>
      </c>
      <c r="I19" s="2">
        <v>4500</v>
      </c>
      <c r="J19" s="56">
        <f t="shared" si="1"/>
        <v>4500</v>
      </c>
      <c r="K19" s="51">
        <v>4000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s="24" customFormat="1" ht="17.25" customHeight="1">
      <c r="A20" s="5"/>
      <c r="B20" s="9" t="s">
        <v>88</v>
      </c>
      <c r="C20" s="14" t="s">
        <v>12</v>
      </c>
      <c r="D20" s="14" t="s">
        <v>12</v>
      </c>
      <c r="E20" s="10">
        <v>14</v>
      </c>
      <c r="F20" s="10"/>
      <c r="G20" s="10"/>
      <c r="H20" s="10">
        <v>1</v>
      </c>
      <c r="I20" s="10">
        <v>700</v>
      </c>
      <c r="J20" s="56">
        <f t="shared" ref="J20" si="2">I20*H20*E20</f>
        <v>9800</v>
      </c>
      <c r="K20" s="51">
        <f>E20*650</f>
        <v>9100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ht="17.25" customHeight="1">
      <c r="A21" s="5"/>
      <c r="B21" s="44" t="s">
        <v>96</v>
      </c>
      <c r="C21" s="7" t="s">
        <v>12</v>
      </c>
      <c r="D21" s="7" t="s">
        <v>12</v>
      </c>
      <c r="E21" s="2">
        <v>1</v>
      </c>
      <c r="F21" s="2"/>
      <c r="G21" s="2"/>
      <c r="H21" s="2">
        <v>1</v>
      </c>
      <c r="I21" s="2">
        <v>5000</v>
      </c>
      <c r="J21" s="56">
        <f t="shared" si="1"/>
        <v>5000</v>
      </c>
      <c r="K21" s="51">
        <v>4000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25" customFormat="1" ht="17.25" customHeight="1">
      <c r="A22" s="5"/>
      <c r="B22" s="44" t="s">
        <v>133</v>
      </c>
      <c r="C22" s="14" t="s">
        <v>12</v>
      </c>
      <c r="D22" s="14" t="s">
        <v>12</v>
      </c>
      <c r="E22" s="10">
        <v>10</v>
      </c>
      <c r="F22" s="10"/>
      <c r="G22" s="10"/>
      <c r="H22" s="10">
        <v>1</v>
      </c>
      <c r="I22" s="10">
        <v>1800</v>
      </c>
      <c r="J22" s="56">
        <f t="shared" ref="J22" si="3">I22*H22*E22</f>
        <v>18000</v>
      </c>
      <c r="K22" s="51">
        <f>E22*1800</f>
        <v>18000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ht="17.25" customHeight="1">
      <c r="A23" s="5"/>
      <c r="B23" s="9"/>
      <c r="C23" s="7"/>
      <c r="D23" s="7"/>
      <c r="E23" s="2"/>
      <c r="F23" s="2"/>
      <c r="G23" s="2"/>
      <c r="H23" s="2"/>
      <c r="I23" s="2"/>
      <c r="J23" s="56"/>
      <c r="K23" s="5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7.25" customHeight="1">
      <c r="A24" s="5"/>
      <c r="B24" s="9" t="s">
        <v>89</v>
      </c>
      <c r="C24" s="7" t="s">
        <v>103</v>
      </c>
      <c r="D24" s="7">
        <f>10*2.5</f>
        <v>25</v>
      </c>
      <c r="E24" s="2">
        <v>3</v>
      </c>
      <c r="F24" s="2"/>
      <c r="G24" s="2"/>
      <c r="H24" s="2">
        <v>1</v>
      </c>
      <c r="I24" s="2">
        <v>100</v>
      </c>
      <c r="J24" s="56">
        <f t="shared" ref="J24" si="4">I24*E24*D24*H24</f>
        <v>7500</v>
      </c>
      <c r="K24" s="51">
        <f>D24*E24*55</f>
        <v>4125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7.25" customHeight="1">
      <c r="A25" s="5"/>
      <c r="B25" s="44" t="s">
        <v>134</v>
      </c>
      <c r="C25" s="7" t="s">
        <v>12</v>
      </c>
      <c r="D25" s="7" t="s">
        <v>12</v>
      </c>
      <c r="E25" s="2">
        <v>4</v>
      </c>
      <c r="F25" s="2"/>
      <c r="G25" s="2"/>
      <c r="H25" s="2">
        <v>1</v>
      </c>
      <c r="I25" s="2">
        <v>2500</v>
      </c>
      <c r="J25" s="56">
        <f t="shared" ref="J25" si="5">I25*H25*E25</f>
        <v>10000</v>
      </c>
      <c r="K25" s="51">
        <v>8000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7.25" customHeight="1">
      <c r="A26" s="5"/>
      <c r="B26" s="9" t="s">
        <v>19</v>
      </c>
      <c r="C26" s="7" t="s">
        <v>12</v>
      </c>
      <c r="D26" s="7" t="s">
        <v>12</v>
      </c>
      <c r="E26" s="2">
        <v>6</v>
      </c>
      <c r="F26" s="2"/>
      <c r="G26" s="2"/>
      <c r="H26" s="2">
        <v>1</v>
      </c>
      <c r="I26" s="2">
        <v>2000</v>
      </c>
      <c r="J26" s="56" t="s">
        <v>148</v>
      </c>
      <c r="K26" s="5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7.25" customHeight="1">
      <c r="A27" s="5"/>
      <c r="B27" s="9"/>
      <c r="C27" s="7"/>
      <c r="D27" s="7"/>
      <c r="E27" s="2"/>
      <c r="F27" s="2"/>
      <c r="G27" s="2"/>
      <c r="H27" s="2"/>
      <c r="I27" s="2"/>
      <c r="J27" s="56"/>
      <c r="K27" s="5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7.25" customHeight="1">
      <c r="A28" s="5"/>
      <c r="B28" s="9" t="s">
        <v>149</v>
      </c>
      <c r="C28" s="7" t="s">
        <v>156</v>
      </c>
      <c r="D28" s="7">
        <f>4*8</f>
        <v>32</v>
      </c>
      <c r="E28" s="2">
        <v>8</v>
      </c>
      <c r="F28" s="2"/>
      <c r="G28" s="2"/>
      <c r="H28" s="2">
        <v>1</v>
      </c>
      <c r="I28" s="2">
        <v>100</v>
      </c>
      <c r="J28" s="56">
        <f>I28*H28*E28*D28</f>
        <v>25600</v>
      </c>
      <c r="K28" s="38">
        <f>D28*E28*55</f>
        <v>14080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7.25" customHeight="1">
      <c r="A29" s="5"/>
      <c r="B29" s="9" t="s">
        <v>155</v>
      </c>
      <c r="C29" s="7" t="s">
        <v>12</v>
      </c>
      <c r="D29" s="7" t="s">
        <v>12</v>
      </c>
      <c r="E29" s="2">
        <v>1</v>
      </c>
      <c r="F29" s="2"/>
      <c r="G29" s="2"/>
      <c r="H29" s="2">
        <v>1</v>
      </c>
      <c r="I29" s="2">
        <v>55000</v>
      </c>
      <c r="J29" s="56">
        <f>I29</f>
        <v>55000</v>
      </c>
      <c r="K29" s="51">
        <v>30000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24" customFormat="1" ht="17.25" customHeight="1">
      <c r="A30" s="5"/>
      <c r="B30" s="9" t="s">
        <v>90</v>
      </c>
      <c r="C30" s="14" t="s">
        <v>105</v>
      </c>
      <c r="D30" s="14">
        <f>12*8</f>
        <v>96</v>
      </c>
      <c r="E30" s="10">
        <v>1</v>
      </c>
      <c r="F30" s="10"/>
      <c r="G30" s="10"/>
      <c r="H30" s="10">
        <v>1</v>
      </c>
      <c r="I30" s="10">
        <v>45</v>
      </c>
      <c r="J30" s="56">
        <f>I30*H30*D30</f>
        <v>4320</v>
      </c>
      <c r="K30" s="51">
        <f>D30*35</f>
        <v>3360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7.25" customHeight="1">
      <c r="A31" s="5"/>
      <c r="B31" s="9" t="s">
        <v>20</v>
      </c>
      <c r="C31" s="7" t="s">
        <v>12</v>
      </c>
      <c r="D31" s="7" t="s">
        <v>12</v>
      </c>
      <c r="E31" s="2">
        <v>1</v>
      </c>
      <c r="F31" s="2"/>
      <c r="G31" s="2"/>
      <c r="H31" s="2">
        <v>1</v>
      </c>
      <c r="I31" s="2">
        <v>10000</v>
      </c>
      <c r="J31" s="56">
        <f t="shared" ref="J31" si="6">I31*H31*E31</f>
        <v>10000</v>
      </c>
      <c r="K31" s="51">
        <v>6000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25" customFormat="1" ht="17.25" customHeight="1">
      <c r="A32" s="5"/>
      <c r="B32" s="9" t="s">
        <v>146</v>
      </c>
      <c r="C32" s="14" t="s">
        <v>12</v>
      </c>
      <c r="D32" s="14" t="s">
        <v>12</v>
      </c>
      <c r="E32" s="10">
        <v>1</v>
      </c>
      <c r="F32" s="10"/>
      <c r="G32" s="10"/>
      <c r="H32" s="10">
        <v>1</v>
      </c>
      <c r="I32" s="10">
        <v>4500</v>
      </c>
      <c r="J32" s="56">
        <f>I32</f>
        <v>4500</v>
      </c>
      <c r="K32" s="51">
        <v>4000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7.25" customHeight="1">
      <c r="A33" s="5"/>
      <c r="B33" s="9"/>
      <c r="C33" s="7"/>
      <c r="D33" s="7"/>
      <c r="E33" s="2"/>
      <c r="F33" s="2"/>
      <c r="G33" s="2"/>
      <c r="H33" s="2"/>
      <c r="I33" s="2"/>
      <c r="J33" s="56"/>
      <c r="K33" s="5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7.25" customHeight="1">
      <c r="A34" s="5">
        <v>2</v>
      </c>
      <c r="B34" s="6" t="s">
        <v>21</v>
      </c>
      <c r="C34" s="7"/>
      <c r="D34" s="7"/>
      <c r="E34" s="2"/>
      <c r="F34" s="2"/>
      <c r="G34" s="2"/>
      <c r="H34" s="2"/>
      <c r="I34" s="2"/>
      <c r="J34" s="56"/>
      <c r="K34" s="5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7.25" customHeight="1">
      <c r="A35" s="11"/>
      <c r="B35" s="9" t="s">
        <v>22</v>
      </c>
      <c r="C35" s="43" t="s">
        <v>106</v>
      </c>
      <c r="D35" s="7">
        <f>54*24</f>
        <v>1296</v>
      </c>
      <c r="E35" s="2">
        <v>1</v>
      </c>
      <c r="F35" s="2">
        <v>1</v>
      </c>
      <c r="G35" s="2">
        <v>1</v>
      </c>
      <c r="H35" s="2">
        <v>1</v>
      </c>
      <c r="I35" s="2">
        <v>35</v>
      </c>
      <c r="J35" s="56">
        <f t="shared" ref="J35:J37" si="7">I35*E35*D35*H35</f>
        <v>45360</v>
      </c>
      <c r="K35" s="51">
        <f>D35*30</f>
        <v>38880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7.25" customHeight="1">
      <c r="A36" s="11"/>
      <c r="B36" s="44" t="s">
        <v>107</v>
      </c>
      <c r="C36" s="43" t="s">
        <v>108</v>
      </c>
      <c r="D36" s="7">
        <f>D35</f>
        <v>1296</v>
      </c>
      <c r="E36" s="2">
        <v>1</v>
      </c>
      <c r="F36" s="2">
        <v>1</v>
      </c>
      <c r="G36" s="2">
        <v>1</v>
      </c>
      <c r="H36" s="2">
        <v>1</v>
      </c>
      <c r="I36" s="2">
        <v>8</v>
      </c>
      <c r="J36" s="56">
        <f t="shared" si="7"/>
        <v>10368</v>
      </c>
      <c r="K36" s="5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7.25" customHeight="1">
      <c r="A37" s="11"/>
      <c r="B37" s="44" t="s">
        <v>110</v>
      </c>
      <c r="C37" s="43" t="s">
        <v>109</v>
      </c>
      <c r="D37" s="7">
        <f>102*2.5</f>
        <v>255</v>
      </c>
      <c r="E37" s="2">
        <v>1</v>
      </c>
      <c r="F37" s="2"/>
      <c r="G37" s="2"/>
      <c r="H37" s="2">
        <v>1</v>
      </c>
      <c r="I37" s="2">
        <v>40</v>
      </c>
      <c r="J37" s="56">
        <f t="shared" si="7"/>
        <v>10200</v>
      </c>
      <c r="K37" s="51">
        <f>D37*30</f>
        <v>7650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25" customFormat="1" ht="17.25" customHeight="1">
      <c r="A38" s="11"/>
      <c r="B38" s="44" t="s">
        <v>111</v>
      </c>
      <c r="C38" s="43" t="s">
        <v>112</v>
      </c>
      <c r="D38" s="14" t="s">
        <v>12</v>
      </c>
      <c r="E38" s="10">
        <v>2</v>
      </c>
      <c r="F38" s="10">
        <v>1</v>
      </c>
      <c r="G38" s="10">
        <v>1</v>
      </c>
      <c r="H38" s="10">
        <v>1</v>
      </c>
      <c r="I38" s="10">
        <v>1500</v>
      </c>
      <c r="J38" s="56">
        <f>I38*H38*E38</f>
        <v>3000</v>
      </c>
      <c r="K38" s="51">
        <v>2000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ht="17.25" customHeight="1">
      <c r="A39" s="11"/>
      <c r="B39" s="44" t="s">
        <v>140</v>
      </c>
      <c r="C39" s="43" t="s">
        <v>113</v>
      </c>
      <c r="D39" s="14">
        <f>20*12</f>
        <v>240</v>
      </c>
      <c r="E39" s="10">
        <v>1</v>
      </c>
      <c r="F39" s="10"/>
      <c r="G39" s="10"/>
      <c r="H39" s="10">
        <v>1</v>
      </c>
      <c r="I39" s="10">
        <v>55</v>
      </c>
      <c r="J39" s="56">
        <f t="shared" ref="J39:J44" si="8">I39*D39*E39</f>
        <v>13200</v>
      </c>
      <c r="K39" s="51">
        <f>D39*40</f>
        <v>9600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25" customFormat="1" ht="17.25" customHeight="1">
      <c r="A40" s="11"/>
      <c r="B40" s="44" t="s">
        <v>117</v>
      </c>
      <c r="C40" s="43" t="s">
        <v>114</v>
      </c>
      <c r="D40" s="14">
        <f>8*12</f>
        <v>96</v>
      </c>
      <c r="E40" s="10">
        <v>2</v>
      </c>
      <c r="F40" s="10"/>
      <c r="G40" s="10"/>
      <c r="H40" s="10">
        <v>1</v>
      </c>
      <c r="I40" s="10">
        <v>55</v>
      </c>
      <c r="J40" s="56">
        <f t="shared" si="8"/>
        <v>10560</v>
      </c>
      <c r="K40" s="51">
        <f>D40*E40*50</f>
        <v>9600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s="25" customFormat="1" ht="17.25" customHeight="1">
      <c r="A41" s="11"/>
      <c r="B41" s="44" t="s">
        <v>115</v>
      </c>
      <c r="C41" s="43" t="s">
        <v>116</v>
      </c>
      <c r="D41" s="14">
        <f>6*12</f>
        <v>72</v>
      </c>
      <c r="E41" s="10">
        <v>2</v>
      </c>
      <c r="F41" s="10"/>
      <c r="G41" s="10"/>
      <c r="H41" s="10">
        <v>1</v>
      </c>
      <c r="I41" s="10">
        <v>55</v>
      </c>
      <c r="J41" s="56">
        <f t="shared" si="8"/>
        <v>7920</v>
      </c>
      <c r="K41" s="51">
        <f>D41*E41*45</f>
        <v>6480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s="25" customFormat="1" ht="17.25" customHeight="1">
      <c r="A42" s="11"/>
      <c r="B42" s="44" t="s">
        <v>135</v>
      </c>
      <c r="C42" s="43" t="s">
        <v>121</v>
      </c>
      <c r="D42" s="14">
        <v>120</v>
      </c>
      <c r="E42" s="10">
        <v>2</v>
      </c>
      <c r="F42" s="10"/>
      <c r="G42" s="10"/>
      <c r="H42" s="10">
        <v>1</v>
      </c>
      <c r="I42" s="10">
        <v>55</v>
      </c>
      <c r="J42" s="56">
        <f t="shared" si="8"/>
        <v>13200</v>
      </c>
      <c r="K42" s="51">
        <f>D42*E42*40</f>
        <v>9600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7.25" customHeight="1">
      <c r="A43" s="11"/>
      <c r="B43" s="44" t="s">
        <v>118</v>
      </c>
      <c r="C43" s="7" t="s">
        <v>93</v>
      </c>
      <c r="D43" s="7">
        <f>12*12</f>
        <v>144</v>
      </c>
      <c r="E43" s="2">
        <v>2</v>
      </c>
      <c r="F43" s="2"/>
      <c r="G43" s="2"/>
      <c r="H43" s="2">
        <v>1</v>
      </c>
      <c r="I43" s="2">
        <v>35</v>
      </c>
      <c r="J43" s="56">
        <f t="shared" si="8"/>
        <v>10080</v>
      </c>
      <c r="K43" s="51">
        <f>E43*D43*30</f>
        <v>8640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25" customFormat="1" ht="17.25" customHeight="1">
      <c r="A44" s="11"/>
      <c r="B44" s="44" t="s">
        <v>118</v>
      </c>
      <c r="C44" s="43" t="s">
        <v>119</v>
      </c>
      <c r="D44" s="14">
        <f>12*14</f>
        <v>168</v>
      </c>
      <c r="E44" s="10">
        <v>2</v>
      </c>
      <c r="F44" s="10"/>
      <c r="G44" s="10"/>
      <c r="H44" s="10">
        <v>1</v>
      </c>
      <c r="I44" s="10">
        <v>35</v>
      </c>
      <c r="J44" s="56">
        <f t="shared" si="8"/>
        <v>11760</v>
      </c>
      <c r="K44" s="51">
        <f>D44*E44*30</f>
        <v>10080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ht="17.25" customHeight="1">
      <c r="A45" s="11"/>
      <c r="B45" s="42" t="s">
        <v>120</v>
      </c>
      <c r="C45" s="7" t="s">
        <v>23</v>
      </c>
      <c r="D45" s="43" t="s">
        <v>12</v>
      </c>
      <c r="E45" s="2">
        <v>1</v>
      </c>
      <c r="F45" s="2">
        <v>1</v>
      </c>
      <c r="G45" s="2">
        <v>1</v>
      </c>
      <c r="H45" s="2">
        <v>1</v>
      </c>
      <c r="I45" s="2">
        <v>6500</v>
      </c>
      <c r="J45" s="56">
        <f>I45</f>
        <v>6500</v>
      </c>
      <c r="K45" s="51">
        <v>4000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7.25" customHeight="1">
      <c r="A46" s="11"/>
      <c r="B46" s="12" t="s">
        <v>24</v>
      </c>
      <c r="C46" s="7" t="s">
        <v>25</v>
      </c>
      <c r="D46" s="7">
        <f>30*4</f>
        <v>120</v>
      </c>
      <c r="E46" s="2">
        <v>1</v>
      </c>
      <c r="F46" s="2"/>
      <c r="G46" s="2"/>
      <c r="H46" s="2">
        <v>1</v>
      </c>
      <c r="I46" s="2">
        <v>35</v>
      </c>
      <c r="J46" s="56">
        <f t="shared" ref="J46:J47" si="9">D46*I46*H46*E46</f>
        <v>4200</v>
      </c>
      <c r="K46" s="51">
        <f>D46*30</f>
        <v>3600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7.25" customHeight="1">
      <c r="A47" s="11"/>
      <c r="B47" s="12" t="s">
        <v>26</v>
      </c>
      <c r="C47" s="7" t="s">
        <v>27</v>
      </c>
      <c r="D47" s="7">
        <f>20*4</f>
        <v>80</v>
      </c>
      <c r="E47" s="2">
        <v>1</v>
      </c>
      <c r="F47" s="2"/>
      <c r="G47" s="2"/>
      <c r="H47" s="2">
        <v>1</v>
      </c>
      <c r="I47" s="2">
        <v>35</v>
      </c>
      <c r="J47" s="56">
        <f t="shared" si="9"/>
        <v>2800</v>
      </c>
      <c r="K47" s="51">
        <f>D47*30</f>
        <v>2400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25" customFormat="1" ht="17.25" customHeight="1">
      <c r="A48" s="11"/>
      <c r="B48" s="44" t="s">
        <v>136</v>
      </c>
      <c r="C48" s="43" t="s">
        <v>124</v>
      </c>
      <c r="D48" s="14" t="s">
        <v>12</v>
      </c>
      <c r="E48" s="10">
        <v>1</v>
      </c>
      <c r="F48" s="10">
        <v>1</v>
      </c>
      <c r="G48" s="10">
        <v>1</v>
      </c>
      <c r="H48" s="10">
        <v>1</v>
      </c>
      <c r="I48" s="10">
        <v>12500</v>
      </c>
      <c r="J48" s="56">
        <f>I48*H48*E48</f>
        <v>12500</v>
      </c>
      <c r="K48" s="51">
        <v>8000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7.25" customHeight="1">
      <c r="A49" s="11"/>
      <c r="B49" s="12" t="s">
        <v>28</v>
      </c>
      <c r="C49" s="7" t="s">
        <v>29</v>
      </c>
      <c r="D49" s="7">
        <f>6*4</f>
        <v>24</v>
      </c>
      <c r="E49" s="2">
        <v>3</v>
      </c>
      <c r="F49" s="2">
        <v>1</v>
      </c>
      <c r="G49" s="2">
        <v>4</v>
      </c>
      <c r="H49" s="2">
        <v>1</v>
      </c>
      <c r="I49" s="2">
        <v>2000</v>
      </c>
      <c r="J49" s="56">
        <f>I49*E49</f>
        <v>6000</v>
      </c>
      <c r="K49" s="51">
        <v>3000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7.25" customHeight="1">
      <c r="A50" s="11"/>
      <c r="B50" s="12" t="s">
        <v>30</v>
      </c>
      <c r="C50" s="43" t="s">
        <v>122</v>
      </c>
      <c r="D50" s="7">
        <v>1000</v>
      </c>
      <c r="E50" s="2">
        <v>1</v>
      </c>
      <c r="F50" s="2"/>
      <c r="G50" s="2"/>
      <c r="H50" s="2">
        <v>1</v>
      </c>
      <c r="I50" s="2">
        <v>10</v>
      </c>
      <c r="J50" s="56">
        <f>I50*D50</f>
        <v>10000</v>
      </c>
      <c r="K50" s="51">
        <f>D50*8</f>
        <v>8000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24" customFormat="1" ht="17.25" customHeight="1">
      <c r="A51" s="11"/>
      <c r="B51" s="13" t="s">
        <v>92</v>
      </c>
      <c r="C51" s="43" t="s">
        <v>123</v>
      </c>
      <c r="D51" s="14" t="s">
        <v>12</v>
      </c>
      <c r="E51" s="14" t="s">
        <v>12</v>
      </c>
      <c r="F51" s="14" t="s">
        <v>12</v>
      </c>
      <c r="G51" s="14" t="s">
        <v>12</v>
      </c>
      <c r="H51" s="10">
        <v>2</v>
      </c>
      <c r="I51" s="14">
        <v>4500</v>
      </c>
      <c r="J51" s="56">
        <f>I51*H51</f>
        <v>9000</v>
      </c>
      <c r="K51" s="51">
        <v>8000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ht="17.25" customHeight="1">
      <c r="A52" s="11"/>
      <c r="B52" s="12" t="s">
        <v>31</v>
      </c>
      <c r="C52" s="7" t="s">
        <v>12</v>
      </c>
      <c r="D52" s="7" t="s">
        <v>12</v>
      </c>
      <c r="E52" s="7">
        <v>3</v>
      </c>
      <c r="F52" s="7" t="s">
        <v>12</v>
      </c>
      <c r="G52" s="7" t="s">
        <v>12</v>
      </c>
      <c r="H52" s="2">
        <v>1</v>
      </c>
      <c r="I52" s="7">
        <v>4000</v>
      </c>
      <c r="J52" s="56">
        <f>I52*H52*E52</f>
        <v>12000</v>
      </c>
      <c r="K52" s="51">
        <v>8000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7.25" customHeight="1">
      <c r="A53" s="11"/>
      <c r="B53" s="12" t="s">
        <v>32</v>
      </c>
      <c r="C53" s="7" t="s">
        <v>12</v>
      </c>
      <c r="D53" s="7" t="s">
        <v>12</v>
      </c>
      <c r="E53" s="7">
        <v>1</v>
      </c>
      <c r="F53" s="7"/>
      <c r="G53" s="7"/>
      <c r="H53" s="2">
        <v>1</v>
      </c>
      <c r="I53" s="7">
        <v>6000</v>
      </c>
      <c r="J53" s="56">
        <f>I53</f>
        <v>6000</v>
      </c>
      <c r="K53" s="51">
        <v>5000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25" customFormat="1" ht="17.25" customHeight="1">
      <c r="A54" s="11"/>
      <c r="B54" s="13" t="s">
        <v>144</v>
      </c>
      <c r="C54" s="14" t="s">
        <v>12</v>
      </c>
      <c r="D54" s="14" t="s">
        <v>12</v>
      </c>
      <c r="E54" s="14">
        <v>1</v>
      </c>
      <c r="F54" s="14"/>
      <c r="G54" s="14"/>
      <c r="H54" s="10">
        <v>1</v>
      </c>
      <c r="I54" s="14">
        <v>8000</v>
      </c>
      <c r="J54" s="56">
        <f>I54</f>
        <v>8000</v>
      </c>
      <c r="K54" s="38">
        <v>7000</v>
      </c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7.25" customHeight="1">
      <c r="A55" s="11"/>
      <c r="B55" s="12"/>
      <c r="C55" s="7"/>
      <c r="D55" s="7"/>
      <c r="E55" s="7"/>
      <c r="F55" s="7"/>
      <c r="G55" s="7"/>
      <c r="H55" s="2"/>
      <c r="I55" s="7"/>
      <c r="J55" s="56"/>
      <c r="K55" s="5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7.25" customHeight="1">
      <c r="A56" s="5">
        <v>3</v>
      </c>
      <c r="B56" s="6" t="s">
        <v>33</v>
      </c>
      <c r="C56" s="7"/>
      <c r="D56" s="7"/>
      <c r="E56" s="2"/>
      <c r="F56" s="2"/>
      <c r="G56" s="2"/>
      <c r="H56" s="2"/>
      <c r="I56" s="2"/>
      <c r="J56" s="56"/>
      <c r="K56" s="5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7.25" customHeight="1">
      <c r="A57" s="11"/>
      <c r="B57" s="12" t="s">
        <v>91</v>
      </c>
      <c r="C57" s="7" t="s">
        <v>12</v>
      </c>
      <c r="D57" s="7" t="s">
        <v>12</v>
      </c>
      <c r="E57" s="7">
        <v>1</v>
      </c>
      <c r="F57" s="7">
        <v>1</v>
      </c>
      <c r="G57" s="2">
        <v>1</v>
      </c>
      <c r="H57" s="2">
        <v>1</v>
      </c>
      <c r="I57" s="8">
        <v>20000</v>
      </c>
      <c r="J57" s="56">
        <f t="shared" ref="J57:J67" si="10">I57*H57*E57</f>
        <v>20000</v>
      </c>
      <c r="K57" s="51">
        <v>18000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7.25" customHeight="1">
      <c r="A58" s="11"/>
      <c r="B58" s="12" t="s">
        <v>34</v>
      </c>
      <c r="C58" s="7" t="s">
        <v>12</v>
      </c>
      <c r="D58" s="7" t="s">
        <v>12</v>
      </c>
      <c r="E58" s="7">
        <v>4</v>
      </c>
      <c r="F58" s="7">
        <v>1</v>
      </c>
      <c r="G58" s="2">
        <v>1</v>
      </c>
      <c r="H58" s="2">
        <v>1</v>
      </c>
      <c r="I58" s="8">
        <v>2000</v>
      </c>
      <c r="J58" s="56">
        <f t="shared" si="10"/>
        <v>8000</v>
      </c>
      <c r="K58" s="51">
        <v>4000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7.25" customHeight="1">
      <c r="A59" s="11"/>
      <c r="B59" s="12" t="s">
        <v>35</v>
      </c>
      <c r="C59" s="7" t="s">
        <v>12</v>
      </c>
      <c r="D59" s="7" t="s">
        <v>12</v>
      </c>
      <c r="E59" s="7">
        <v>4</v>
      </c>
      <c r="F59" s="7">
        <v>1</v>
      </c>
      <c r="G59" s="2">
        <v>1</v>
      </c>
      <c r="H59" s="2">
        <v>1</v>
      </c>
      <c r="I59" s="8">
        <v>2000</v>
      </c>
      <c r="J59" s="56">
        <f t="shared" si="10"/>
        <v>8000</v>
      </c>
      <c r="K59" s="51">
        <v>4000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7.25" customHeight="1">
      <c r="A60" s="11"/>
      <c r="B60" s="12" t="s">
        <v>36</v>
      </c>
      <c r="C60" s="7" t="s">
        <v>12</v>
      </c>
      <c r="D60" s="7" t="s">
        <v>12</v>
      </c>
      <c r="E60" s="7">
        <v>1</v>
      </c>
      <c r="F60" s="7">
        <v>1</v>
      </c>
      <c r="G60" s="2">
        <v>1</v>
      </c>
      <c r="H60" s="2">
        <v>1</v>
      </c>
      <c r="I60" s="2">
        <v>6000</v>
      </c>
      <c r="J60" s="56">
        <f t="shared" si="10"/>
        <v>6000</v>
      </c>
      <c r="K60" s="51">
        <v>4500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7.25" customHeight="1">
      <c r="A61" s="11"/>
      <c r="B61" s="12" t="s">
        <v>37</v>
      </c>
      <c r="C61" s="7" t="s">
        <v>12</v>
      </c>
      <c r="D61" s="7" t="s">
        <v>12</v>
      </c>
      <c r="E61" s="7">
        <v>4</v>
      </c>
      <c r="F61" s="7">
        <v>1</v>
      </c>
      <c r="G61" s="2">
        <v>1</v>
      </c>
      <c r="H61" s="2">
        <v>1</v>
      </c>
      <c r="I61" s="2">
        <v>1000</v>
      </c>
      <c r="J61" s="56">
        <f t="shared" si="10"/>
        <v>4000</v>
      </c>
      <c r="K61" s="51">
        <v>2000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7.25" customHeight="1">
      <c r="A62" s="11"/>
      <c r="B62" s="12" t="s">
        <v>38</v>
      </c>
      <c r="C62" s="7" t="s">
        <v>12</v>
      </c>
      <c r="D62" s="7" t="s">
        <v>12</v>
      </c>
      <c r="E62" s="7">
        <v>2</v>
      </c>
      <c r="F62" s="7"/>
      <c r="G62" s="2"/>
      <c r="H62" s="2">
        <v>1</v>
      </c>
      <c r="I62" s="2">
        <v>1000</v>
      </c>
      <c r="J62" s="56">
        <f t="shared" si="10"/>
        <v>2000</v>
      </c>
      <c r="K62" s="51">
        <v>2000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7.25" customHeight="1">
      <c r="A63" s="11"/>
      <c r="B63" s="12" t="s">
        <v>39</v>
      </c>
      <c r="C63" s="7" t="s">
        <v>12</v>
      </c>
      <c r="D63" s="7" t="s">
        <v>12</v>
      </c>
      <c r="E63" s="7">
        <v>1</v>
      </c>
      <c r="F63" s="7"/>
      <c r="G63" s="2"/>
      <c r="H63" s="2">
        <v>1</v>
      </c>
      <c r="I63" s="2">
        <v>2000</v>
      </c>
      <c r="J63" s="56">
        <f t="shared" si="10"/>
        <v>2000</v>
      </c>
      <c r="K63" s="5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7.25" customHeight="1">
      <c r="A64" s="11"/>
      <c r="B64" s="12" t="s">
        <v>94</v>
      </c>
      <c r="C64" s="7" t="s">
        <v>12</v>
      </c>
      <c r="D64" s="7" t="s">
        <v>12</v>
      </c>
      <c r="E64" s="7">
        <v>2</v>
      </c>
      <c r="F64" s="7"/>
      <c r="G64" s="2"/>
      <c r="H64" s="2">
        <v>1</v>
      </c>
      <c r="I64" s="2">
        <v>1500</v>
      </c>
      <c r="J64" s="56">
        <f t="shared" si="10"/>
        <v>3000</v>
      </c>
      <c r="K64" s="51">
        <v>2000</v>
      </c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3" ht="17.25" customHeight="1">
      <c r="A65" s="11"/>
      <c r="B65" s="12" t="s">
        <v>40</v>
      </c>
      <c r="C65" s="7" t="s">
        <v>12</v>
      </c>
      <c r="D65" s="7" t="s">
        <v>12</v>
      </c>
      <c r="E65" s="7">
        <v>1</v>
      </c>
      <c r="F65" s="7">
        <v>1</v>
      </c>
      <c r="G65" s="2">
        <v>1</v>
      </c>
      <c r="H65" s="2">
        <v>1</v>
      </c>
      <c r="I65" s="2">
        <v>1500</v>
      </c>
      <c r="J65" s="56">
        <f t="shared" si="10"/>
        <v>1500</v>
      </c>
      <c r="K65" s="5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3" ht="17.25" customHeight="1">
      <c r="A66" s="11"/>
      <c r="B66" s="12" t="s">
        <v>41</v>
      </c>
      <c r="C66" s="7" t="s">
        <v>12</v>
      </c>
      <c r="D66" s="7" t="s">
        <v>12</v>
      </c>
      <c r="E66" s="7">
        <v>1</v>
      </c>
      <c r="F66" s="7"/>
      <c r="G66" s="2"/>
      <c r="H66" s="2">
        <v>1</v>
      </c>
      <c r="I66" s="10">
        <v>60000</v>
      </c>
      <c r="J66" s="56">
        <f t="shared" si="10"/>
        <v>60000</v>
      </c>
      <c r="K66" s="51">
        <v>45000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3" ht="17.25" customHeight="1">
      <c r="A67" s="11"/>
      <c r="B67" s="12" t="s">
        <v>42</v>
      </c>
      <c r="C67" s="7" t="s">
        <v>12</v>
      </c>
      <c r="D67" s="7" t="s">
        <v>12</v>
      </c>
      <c r="E67" s="7">
        <v>3</v>
      </c>
      <c r="F67" s="7"/>
      <c r="G67" s="2"/>
      <c r="H67" s="2">
        <v>1</v>
      </c>
      <c r="I67" s="2">
        <v>3000</v>
      </c>
      <c r="J67" s="56">
        <f t="shared" si="10"/>
        <v>9000</v>
      </c>
      <c r="K67" s="51">
        <v>6000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3" ht="17.25" customHeight="1">
      <c r="A68" s="11"/>
      <c r="B68" s="12"/>
      <c r="C68" s="7"/>
      <c r="D68" s="7"/>
      <c r="E68" s="7"/>
      <c r="F68" s="7"/>
      <c r="G68" s="2"/>
      <c r="H68" s="2"/>
      <c r="I68" s="2"/>
      <c r="J68" s="57"/>
      <c r="K68" s="5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3" ht="17.25" customHeight="1">
      <c r="A69" s="5">
        <v>4</v>
      </c>
      <c r="B69" s="6" t="s">
        <v>43</v>
      </c>
      <c r="C69" s="7"/>
      <c r="D69" s="7"/>
      <c r="E69" s="2"/>
      <c r="F69" s="2"/>
      <c r="G69" s="2"/>
      <c r="H69" s="2"/>
      <c r="I69" s="2"/>
      <c r="J69" s="56"/>
      <c r="K69" s="5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3" ht="17.25" customHeight="1">
      <c r="A70" s="11"/>
      <c r="B70" s="12" t="s">
        <v>44</v>
      </c>
      <c r="C70" s="7" t="s">
        <v>12</v>
      </c>
      <c r="D70" s="7" t="s">
        <v>12</v>
      </c>
      <c r="E70" s="7">
        <v>20</v>
      </c>
      <c r="F70" s="7">
        <v>1</v>
      </c>
      <c r="G70" s="2">
        <v>1</v>
      </c>
      <c r="H70" s="2">
        <v>1</v>
      </c>
      <c r="I70" s="10">
        <v>375</v>
      </c>
      <c r="J70" s="56">
        <f t="shared" ref="J70:J76" si="11">I70*H70*E70</f>
        <v>7500</v>
      </c>
      <c r="K70" s="51">
        <f>E70*350</f>
        <v>7000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3" ht="17.25" customHeight="1">
      <c r="A71" s="11"/>
      <c r="B71" s="12" t="s">
        <v>45</v>
      </c>
      <c r="C71" s="7" t="s">
        <v>12</v>
      </c>
      <c r="D71" s="7" t="s">
        <v>12</v>
      </c>
      <c r="E71" s="7">
        <v>6</v>
      </c>
      <c r="F71" s="7">
        <v>1</v>
      </c>
      <c r="G71" s="2">
        <v>1</v>
      </c>
      <c r="H71" s="2">
        <v>1</v>
      </c>
      <c r="I71" s="2">
        <v>1200</v>
      </c>
      <c r="J71" s="56">
        <f t="shared" si="11"/>
        <v>7200</v>
      </c>
      <c r="K71" s="51">
        <f>E71*750</f>
        <v>4500</v>
      </c>
      <c r="L71" s="1"/>
      <c r="M71" s="1"/>
      <c r="N71" s="1"/>
      <c r="O71" s="1"/>
      <c r="P71" s="1"/>
      <c r="Q71" s="1"/>
      <c r="R71" s="1"/>
      <c r="S71" s="1"/>
      <c r="T71" s="1"/>
      <c r="U71" s="1"/>
      <c r="W71" s="76"/>
    </row>
    <row r="72" spans="1:23" ht="17.25" customHeight="1">
      <c r="A72" s="11"/>
      <c r="B72" s="12" t="s">
        <v>46</v>
      </c>
      <c r="C72" s="7" t="s">
        <v>12</v>
      </c>
      <c r="D72" s="7" t="s">
        <v>12</v>
      </c>
      <c r="E72" s="7">
        <v>6</v>
      </c>
      <c r="F72" s="7">
        <v>1</v>
      </c>
      <c r="G72" s="2">
        <v>1</v>
      </c>
      <c r="H72" s="2">
        <v>1</v>
      </c>
      <c r="I72" s="10">
        <v>2500</v>
      </c>
      <c r="J72" s="56">
        <f t="shared" si="11"/>
        <v>15000</v>
      </c>
      <c r="K72" s="51">
        <f>E72*2000</f>
        <v>12000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3" ht="17.25" customHeight="1">
      <c r="A73" s="11"/>
      <c r="B73" s="42" t="s">
        <v>131</v>
      </c>
      <c r="C73" s="7" t="s">
        <v>12</v>
      </c>
      <c r="D73" s="7" t="s">
        <v>12</v>
      </c>
      <c r="E73" s="7">
        <v>2</v>
      </c>
      <c r="F73" s="7">
        <v>1</v>
      </c>
      <c r="G73" s="2">
        <v>1</v>
      </c>
      <c r="H73" s="2">
        <v>1</v>
      </c>
      <c r="I73" s="2">
        <v>1500</v>
      </c>
      <c r="J73" s="56">
        <f t="shared" si="11"/>
        <v>3000</v>
      </c>
      <c r="K73" s="51">
        <v>2000</v>
      </c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3" s="25" customFormat="1" ht="17.25" customHeight="1">
      <c r="A74" s="5"/>
      <c r="B74" s="44" t="s">
        <v>132</v>
      </c>
      <c r="C74" s="14" t="s">
        <v>12</v>
      </c>
      <c r="D74" s="14" t="s">
        <v>12</v>
      </c>
      <c r="E74" s="14">
        <v>4</v>
      </c>
      <c r="F74" s="14">
        <v>1</v>
      </c>
      <c r="G74" s="10">
        <v>1</v>
      </c>
      <c r="H74" s="10">
        <v>1</v>
      </c>
      <c r="I74" s="10">
        <v>1500</v>
      </c>
      <c r="J74" s="56">
        <f t="shared" ref="J74" si="12">I74*H74*E74</f>
        <v>6000</v>
      </c>
      <c r="K74" s="51">
        <v>4000</v>
      </c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3" ht="17.25" customHeight="1">
      <c r="A75" s="11"/>
      <c r="B75" s="12" t="s">
        <v>47</v>
      </c>
      <c r="C75" s="7" t="s">
        <v>12</v>
      </c>
      <c r="D75" s="7" t="s">
        <v>12</v>
      </c>
      <c r="E75" s="7">
        <v>1</v>
      </c>
      <c r="F75" s="7"/>
      <c r="G75" s="2"/>
      <c r="H75" s="2">
        <v>1</v>
      </c>
      <c r="I75" s="2">
        <v>4000</v>
      </c>
      <c r="J75" s="56">
        <f t="shared" si="11"/>
        <v>4000</v>
      </c>
      <c r="K75" s="5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3" ht="17.25" customHeight="1">
      <c r="A76" s="11"/>
      <c r="B76" s="12" t="s">
        <v>48</v>
      </c>
      <c r="C76" s="7" t="s">
        <v>12</v>
      </c>
      <c r="D76" s="7" t="s">
        <v>12</v>
      </c>
      <c r="E76" s="7">
        <v>2</v>
      </c>
      <c r="F76" s="7"/>
      <c r="G76" s="2"/>
      <c r="H76" s="2">
        <v>1</v>
      </c>
      <c r="I76" s="2">
        <v>3000</v>
      </c>
      <c r="J76" s="56">
        <f t="shared" si="11"/>
        <v>6000</v>
      </c>
      <c r="K76" s="51">
        <v>4000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3" s="25" customFormat="1" ht="17.25" customHeight="1">
      <c r="A77" s="11"/>
      <c r="B77" s="49" t="s">
        <v>125</v>
      </c>
      <c r="C77" s="14" t="s">
        <v>12</v>
      </c>
      <c r="D77" s="14" t="s">
        <v>12</v>
      </c>
      <c r="E77" s="14">
        <v>1</v>
      </c>
      <c r="F77" s="14"/>
      <c r="G77" s="10"/>
      <c r="H77" s="10">
        <v>1</v>
      </c>
      <c r="I77" s="10">
        <v>30000</v>
      </c>
      <c r="J77" s="56">
        <f t="shared" ref="J77" si="13">I77*H77*E77</f>
        <v>30000</v>
      </c>
      <c r="K77" s="51">
        <v>18000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3" ht="17.25" customHeight="1">
      <c r="A78" s="11"/>
      <c r="B78" s="29"/>
      <c r="C78" s="30"/>
      <c r="D78" s="30"/>
      <c r="E78" s="30"/>
      <c r="F78" s="30"/>
      <c r="G78" s="31"/>
      <c r="H78" s="31"/>
      <c r="I78" s="31"/>
      <c r="J78" s="58"/>
      <c r="K78" s="5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3" ht="17.25" customHeight="1">
      <c r="A79" s="27">
        <v>5</v>
      </c>
      <c r="B79" s="35" t="s">
        <v>49</v>
      </c>
      <c r="C79" s="36"/>
      <c r="D79" s="36"/>
      <c r="E79" s="37"/>
      <c r="F79" s="37"/>
      <c r="G79" s="37"/>
      <c r="H79" s="37"/>
      <c r="I79" s="37"/>
      <c r="J79" s="59"/>
      <c r="K79" s="5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3" ht="17.25" customHeight="1">
      <c r="A80" s="28"/>
      <c r="B80" s="39" t="s">
        <v>158</v>
      </c>
      <c r="C80" s="45" t="s">
        <v>126</v>
      </c>
      <c r="D80" s="36">
        <f>20*12</f>
        <v>240</v>
      </c>
      <c r="E80" s="37">
        <v>1</v>
      </c>
      <c r="F80" s="37"/>
      <c r="G80" s="37"/>
      <c r="H80" s="37">
        <v>1</v>
      </c>
      <c r="I80" s="37">
        <v>180</v>
      </c>
      <c r="J80" s="60">
        <f>I80*H80*E80*D80</f>
        <v>43200</v>
      </c>
      <c r="K80" s="51">
        <f>D80*140</f>
        <v>33600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25" customFormat="1" ht="17.25" customHeight="1">
      <c r="A81" s="28"/>
      <c r="B81" s="39" t="s">
        <v>159</v>
      </c>
      <c r="C81" s="45" t="s">
        <v>127</v>
      </c>
      <c r="D81" s="36">
        <v>100</v>
      </c>
      <c r="E81" s="37">
        <v>2</v>
      </c>
      <c r="F81" s="37"/>
      <c r="G81" s="37"/>
      <c r="H81" s="37">
        <v>1</v>
      </c>
      <c r="I81" s="37">
        <v>180</v>
      </c>
      <c r="J81" s="60">
        <f>I81*H81*E81*D81</f>
        <v>36000</v>
      </c>
      <c r="K81" s="51">
        <f>D81*E81*140</f>
        <v>28000</v>
      </c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 s="25" customFormat="1" ht="17.25" customHeight="1">
      <c r="A82" s="28"/>
      <c r="B82" s="50" t="s">
        <v>129</v>
      </c>
      <c r="C82" s="36" t="s">
        <v>151</v>
      </c>
      <c r="D82" s="36">
        <f>24*4</f>
        <v>96</v>
      </c>
      <c r="E82" s="37">
        <v>1</v>
      </c>
      <c r="F82" s="37"/>
      <c r="G82" s="37"/>
      <c r="H82" s="37">
        <v>1</v>
      </c>
      <c r="I82" s="37">
        <v>200</v>
      </c>
      <c r="J82" s="60">
        <f>I82*D82</f>
        <v>19200</v>
      </c>
      <c r="K82" s="51">
        <f>D82*140</f>
        <v>13440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 ht="17.25" customHeight="1">
      <c r="A83" s="28"/>
      <c r="B83" s="39" t="s">
        <v>50</v>
      </c>
      <c r="C83" s="36" t="s">
        <v>12</v>
      </c>
      <c r="D83" s="36">
        <v>1</v>
      </c>
      <c r="E83" s="37">
        <v>1</v>
      </c>
      <c r="F83" s="37"/>
      <c r="G83" s="37"/>
      <c r="H83" s="37">
        <v>1</v>
      </c>
      <c r="I83" s="37">
        <v>6500</v>
      </c>
      <c r="J83" s="59">
        <f t="shared" ref="J83:J88" si="14">I83*H83*E83</f>
        <v>6500</v>
      </c>
      <c r="K83" s="51">
        <v>4500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s="25" customFormat="1" ht="17.25" customHeight="1">
      <c r="A84" s="28"/>
      <c r="B84" s="50" t="s">
        <v>137</v>
      </c>
      <c r="C84" s="36" t="s">
        <v>12</v>
      </c>
      <c r="D84" s="36">
        <v>1</v>
      </c>
      <c r="E84" s="37">
        <v>1</v>
      </c>
      <c r="F84" s="37"/>
      <c r="G84" s="37"/>
      <c r="H84" s="37">
        <v>1</v>
      </c>
      <c r="I84" s="37">
        <v>25000</v>
      </c>
      <c r="J84" s="59">
        <f t="shared" ref="J84" si="15">I84*H84*E84</f>
        <v>25000</v>
      </c>
      <c r="K84" s="51">
        <v>15000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 ht="17.25" customHeight="1">
      <c r="A85" s="28"/>
      <c r="B85" s="39" t="s">
        <v>51</v>
      </c>
      <c r="C85" s="36" t="s">
        <v>12</v>
      </c>
      <c r="D85" s="36">
        <v>1</v>
      </c>
      <c r="E85" s="37">
        <v>1</v>
      </c>
      <c r="F85" s="37"/>
      <c r="G85" s="37"/>
      <c r="H85" s="37">
        <v>1</v>
      </c>
      <c r="I85" s="37">
        <v>4500</v>
      </c>
      <c r="J85" s="59">
        <f t="shared" si="14"/>
        <v>4500</v>
      </c>
      <c r="K85" s="51">
        <v>4000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s="25" customFormat="1" ht="17.25" customHeight="1">
      <c r="A86" s="28"/>
      <c r="B86" s="50" t="s">
        <v>128</v>
      </c>
      <c r="C86" s="36" t="s">
        <v>12</v>
      </c>
      <c r="D86" s="36">
        <v>1</v>
      </c>
      <c r="E86" s="37">
        <v>1</v>
      </c>
      <c r="F86" s="37"/>
      <c r="G86" s="37"/>
      <c r="H86" s="37">
        <v>1</v>
      </c>
      <c r="I86" s="37">
        <v>400</v>
      </c>
      <c r="J86" s="59">
        <f t="shared" ref="J86" si="16">I86*H86*E86</f>
        <v>400</v>
      </c>
      <c r="K86" s="51">
        <v>2000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ht="17.25" customHeight="1">
      <c r="A87" s="28"/>
      <c r="B87" s="39" t="s">
        <v>52</v>
      </c>
      <c r="C87" s="36" t="s">
        <v>12</v>
      </c>
      <c r="D87" s="36">
        <v>1</v>
      </c>
      <c r="E87" s="37">
        <v>1</v>
      </c>
      <c r="F87" s="37"/>
      <c r="G87" s="37"/>
      <c r="H87" s="37">
        <v>1</v>
      </c>
      <c r="I87" s="37">
        <v>4000</v>
      </c>
      <c r="J87" s="59">
        <f t="shared" si="14"/>
        <v>4000</v>
      </c>
      <c r="K87" s="5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7.25" customHeight="1">
      <c r="A88" s="28"/>
      <c r="B88" s="39" t="s">
        <v>53</v>
      </c>
      <c r="C88" s="36" t="s">
        <v>12</v>
      </c>
      <c r="D88" s="36">
        <v>1</v>
      </c>
      <c r="E88" s="37">
        <v>1</v>
      </c>
      <c r="F88" s="37"/>
      <c r="G88" s="37"/>
      <c r="H88" s="37">
        <v>1</v>
      </c>
      <c r="I88" s="37">
        <v>15000</v>
      </c>
      <c r="J88" s="59">
        <f t="shared" si="14"/>
        <v>15000</v>
      </c>
      <c r="K88" s="51">
        <v>10000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s="24" customFormat="1" ht="17.25" customHeight="1">
      <c r="A89" s="28"/>
      <c r="B89" s="40"/>
      <c r="C89" s="41"/>
      <c r="D89" s="41"/>
      <c r="E89" s="41"/>
      <c r="F89" s="41"/>
      <c r="G89" s="41"/>
      <c r="H89" s="41"/>
      <c r="I89" s="41"/>
      <c r="J89" s="61"/>
      <c r="K89" s="51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 ht="17.25" customHeight="1">
      <c r="A90" s="15">
        <v>6</v>
      </c>
      <c r="B90" s="32" t="s">
        <v>54</v>
      </c>
      <c r="C90" s="33"/>
      <c r="D90" s="33"/>
      <c r="E90" s="33"/>
      <c r="F90" s="33"/>
      <c r="G90" s="34"/>
      <c r="H90" s="34"/>
      <c r="I90" s="34"/>
      <c r="J90" s="62"/>
      <c r="K90" s="5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7.25" customHeight="1">
      <c r="A91" s="11"/>
      <c r="B91" s="12" t="s">
        <v>55</v>
      </c>
      <c r="C91" s="7" t="s">
        <v>12</v>
      </c>
      <c r="D91" s="7">
        <v>1</v>
      </c>
      <c r="E91" s="7">
        <v>1</v>
      </c>
      <c r="F91" s="7">
        <v>1</v>
      </c>
      <c r="G91" s="2">
        <v>1</v>
      </c>
      <c r="H91" s="2">
        <v>1</v>
      </c>
      <c r="I91" s="2">
        <v>7500</v>
      </c>
      <c r="J91" s="56">
        <f>I91*H91*E91</f>
        <v>7500</v>
      </c>
      <c r="K91" s="51">
        <v>6000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7.25" customHeight="1">
      <c r="A92" s="11"/>
      <c r="B92" s="12" t="s">
        <v>56</v>
      </c>
      <c r="C92" s="7" t="s">
        <v>12</v>
      </c>
      <c r="D92" s="7">
        <v>1</v>
      </c>
      <c r="E92" s="7">
        <v>2</v>
      </c>
      <c r="F92" s="7">
        <v>1</v>
      </c>
      <c r="G92" s="2">
        <v>1</v>
      </c>
      <c r="H92" s="2">
        <v>1</v>
      </c>
      <c r="I92" s="2">
        <v>5000</v>
      </c>
      <c r="J92" s="56">
        <f>I92*E92*H92</f>
        <v>10000</v>
      </c>
      <c r="K92" s="51">
        <v>7000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7.25" customHeight="1">
      <c r="A93" s="11"/>
      <c r="B93" s="12" t="s">
        <v>57</v>
      </c>
      <c r="C93" s="14" t="s">
        <v>12</v>
      </c>
      <c r="D93" s="7">
        <v>1</v>
      </c>
      <c r="E93" s="7">
        <v>2</v>
      </c>
      <c r="F93" s="7"/>
      <c r="G93" s="2"/>
      <c r="H93" s="2">
        <v>1</v>
      </c>
      <c r="I93" s="2">
        <v>1000</v>
      </c>
      <c r="J93" s="56">
        <f>I93*H93*E93</f>
        <v>2000</v>
      </c>
      <c r="K93" s="51">
        <v>1500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24" customFormat="1" ht="17.25" customHeight="1">
      <c r="A94" s="11"/>
      <c r="B94" s="74" t="s">
        <v>95</v>
      </c>
      <c r="C94" s="69" t="s">
        <v>12</v>
      </c>
      <c r="D94" s="69">
        <v>1</v>
      </c>
      <c r="E94" s="69">
        <v>200</v>
      </c>
      <c r="F94" s="69"/>
      <c r="G94" s="70"/>
      <c r="H94" s="70">
        <v>1</v>
      </c>
      <c r="I94" s="70">
        <v>70</v>
      </c>
      <c r="J94" s="63">
        <f>I94*H94*E94*D94</f>
        <v>14000</v>
      </c>
      <c r="K94" s="71">
        <f>E94*30</f>
        <v>6000</v>
      </c>
      <c r="L94" s="53"/>
      <c r="M94" s="26"/>
      <c r="N94" s="26"/>
      <c r="O94" s="26"/>
      <c r="P94" s="26"/>
      <c r="Q94" s="26"/>
      <c r="R94" s="26"/>
      <c r="S94" s="26"/>
      <c r="T94" s="26"/>
      <c r="U94" s="26"/>
    </row>
    <row r="95" spans="1:21" s="25" customFormat="1" ht="17.25" customHeight="1">
      <c r="A95" s="11"/>
      <c r="B95" s="13" t="s">
        <v>141</v>
      </c>
      <c r="C95" s="14" t="s">
        <v>12</v>
      </c>
      <c r="D95" s="14">
        <v>1</v>
      </c>
      <c r="E95" s="14">
        <v>1</v>
      </c>
      <c r="F95" s="14"/>
      <c r="G95" s="10"/>
      <c r="H95" s="10">
        <v>1</v>
      </c>
      <c r="I95" s="10">
        <v>5000</v>
      </c>
      <c r="J95" s="56" t="s">
        <v>148</v>
      </c>
      <c r="K95" s="51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 ht="17.25" customHeight="1">
      <c r="A96" s="7"/>
      <c r="B96" s="12"/>
      <c r="C96" s="7"/>
      <c r="D96" s="7"/>
      <c r="E96" s="7"/>
      <c r="F96" s="7"/>
      <c r="G96" s="2"/>
      <c r="H96" s="2"/>
      <c r="I96" s="2"/>
      <c r="J96" s="56"/>
      <c r="K96" s="5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7.25" customHeight="1">
      <c r="A97" s="3">
        <v>7</v>
      </c>
      <c r="B97" s="6" t="s">
        <v>58</v>
      </c>
      <c r="C97" s="7"/>
      <c r="D97" s="7"/>
      <c r="E97" s="2"/>
      <c r="F97" s="2"/>
      <c r="G97" s="2"/>
      <c r="H97" s="2"/>
      <c r="I97" s="2"/>
      <c r="J97" s="56"/>
      <c r="K97" s="5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7.25" customHeight="1">
      <c r="A98" s="7"/>
      <c r="B98" s="12" t="s">
        <v>142</v>
      </c>
      <c r="C98" s="7" t="s">
        <v>12</v>
      </c>
      <c r="D98" s="7" t="s">
        <v>12</v>
      </c>
      <c r="E98" s="7">
        <v>2</v>
      </c>
      <c r="F98" s="7">
        <v>1</v>
      </c>
      <c r="G98" s="2">
        <v>1</v>
      </c>
      <c r="H98" s="2">
        <v>1</v>
      </c>
      <c r="I98" s="2">
        <v>14000</v>
      </c>
      <c r="J98" s="56">
        <f>I98*H98*E98</f>
        <v>28000</v>
      </c>
      <c r="K98" s="51">
        <v>22000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s="25" customFormat="1" ht="17.25" customHeight="1">
      <c r="A99" s="14"/>
      <c r="B99" s="42" t="s">
        <v>138</v>
      </c>
      <c r="C99" s="14" t="s">
        <v>12</v>
      </c>
      <c r="D99" s="14" t="s">
        <v>12</v>
      </c>
      <c r="E99" s="14">
        <v>1</v>
      </c>
      <c r="F99" s="14">
        <v>1</v>
      </c>
      <c r="G99" s="10">
        <v>1</v>
      </c>
      <c r="H99" s="10">
        <v>1</v>
      </c>
      <c r="I99" s="10">
        <v>10600</v>
      </c>
      <c r="J99" s="56">
        <f t="shared" ref="J99" si="17">I99*H99*E99</f>
        <v>10600</v>
      </c>
      <c r="K99" s="51">
        <v>6000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 s="25" customFormat="1" ht="17.25" customHeight="1">
      <c r="A100" s="14"/>
      <c r="B100" s="42" t="s">
        <v>139</v>
      </c>
      <c r="C100" s="14" t="s">
        <v>12</v>
      </c>
      <c r="D100" s="14" t="s">
        <v>12</v>
      </c>
      <c r="E100" s="14">
        <v>2</v>
      </c>
      <c r="F100" s="14">
        <v>1</v>
      </c>
      <c r="G100" s="10">
        <v>1</v>
      </c>
      <c r="H100" s="10">
        <v>1</v>
      </c>
      <c r="I100" s="10">
        <v>15000</v>
      </c>
      <c r="J100" s="56" t="s">
        <v>130</v>
      </c>
      <c r="K100" s="51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 ht="17.25" customHeight="1">
      <c r="A101" s="7"/>
      <c r="B101" s="12"/>
      <c r="C101" s="7"/>
      <c r="D101" s="7"/>
      <c r="E101" s="7"/>
      <c r="F101" s="7"/>
      <c r="G101" s="2"/>
      <c r="H101" s="2"/>
      <c r="I101" s="2"/>
      <c r="J101" s="56"/>
      <c r="K101" s="5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7.25" customHeight="1">
      <c r="A102" s="7">
        <v>8</v>
      </c>
      <c r="B102" s="16" t="s">
        <v>59</v>
      </c>
      <c r="C102" s="7"/>
      <c r="D102" s="7"/>
      <c r="E102" s="7"/>
      <c r="F102" s="7"/>
      <c r="G102" s="2"/>
      <c r="H102" s="2"/>
      <c r="I102" s="2"/>
      <c r="J102" s="56"/>
      <c r="K102" s="5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7.25" customHeight="1">
      <c r="A103" s="7"/>
      <c r="B103" s="12" t="s">
        <v>60</v>
      </c>
      <c r="C103" s="7" t="s">
        <v>12</v>
      </c>
      <c r="D103" s="7" t="s">
        <v>12</v>
      </c>
      <c r="E103" s="7">
        <v>1</v>
      </c>
      <c r="F103" s="7"/>
      <c r="G103" s="2"/>
      <c r="H103" s="2">
        <v>1</v>
      </c>
      <c r="I103" s="2">
        <v>10000</v>
      </c>
      <c r="J103" s="56">
        <f t="shared" ref="J103" si="18">I103*H103*E103</f>
        <v>10000</v>
      </c>
      <c r="K103" s="51">
        <v>10000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s="25" customFormat="1" ht="17.25" customHeight="1">
      <c r="A104" s="14"/>
      <c r="B104" s="13" t="s">
        <v>150</v>
      </c>
      <c r="C104" s="14" t="s">
        <v>12</v>
      </c>
      <c r="D104" s="14" t="s">
        <v>12</v>
      </c>
      <c r="E104" s="14">
        <v>1</v>
      </c>
      <c r="F104" s="14"/>
      <c r="G104" s="10"/>
      <c r="H104" s="10">
        <v>1</v>
      </c>
      <c r="I104" s="10">
        <v>20000</v>
      </c>
      <c r="J104" s="64">
        <f>I104</f>
        <v>20000</v>
      </c>
      <c r="K104" s="51">
        <v>16500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</row>
    <row r="105" spans="1:21" ht="17.25" customHeight="1">
      <c r="A105" s="7"/>
      <c r="B105" s="12"/>
      <c r="C105" s="7"/>
      <c r="D105" s="7"/>
      <c r="E105" s="7"/>
      <c r="F105" s="7"/>
      <c r="G105" s="2"/>
      <c r="H105" s="2"/>
      <c r="I105" s="2"/>
      <c r="J105" s="56"/>
      <c r="K105" s="5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7.25" customHeight="1">
      <c r="A106" s="7">
        <v>9</v>
      </c>
      <c r="B106" s="16" t="s">
        <v>62</v>
      </c>
      <c r="C106" s="7"/>
      <c r="D106" s="7"/>
      <c r="E106" s="7"/>
      <c r="F106" s="7"/>
      <c r="G106" s="2"/>
      <c r="H106" s="2"/>
      <c r="I106" s="2"/>
      <c r="J106" s="56"/>
      <c r="K106" s="5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7.25" customHeight="1">
      <c r="A107" s="7"/>
      <c r="B107" s="12" t="s">
        <v>63</v>
      </c>
      <c r="C107" s="7" t="s">
        <v>12</v>
      </c>
      <c r="D107" s="7" t="s">
        <v>12</v>
      </c>
      <c r="E107" s="7">
        <v>1</v>
      </c>
      <c r="F107" s="7"/>
      <c r="G107" s="2"/>
      <c r="H107" s="2">
        <v>1</v>
      </c>
      <c r="I107" s="2">
        <v>40000</v>
      </c>
      <c r="J107" s="56">
        <f t="shared" ref="J107:J110" si="19">I107*H107*E107</f>
        <v>40000</v>
      </c>
      <c r="K107" s="51">
        <v>37500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7.25" customHeight="1">
      <c r="A108" s="7"/>
      <c r="B108" s="12" t="s">
        <v>64</v>
      </c>
      <c r="C108" s="7" t="s">
        <v>12</v>
      </c>
      <c r="D108" s="7" t="s">
        <v>12</v>
      </c>
      <c r="E108" s="7">
        <v>1</v>
      </c>
      <c r="F108" s="7"/>
      <c r="G108" s="2"/>
      <c r="H108" s="2">
        <v>1</v>
      </c>
      <c r="I108" s="2">
        <v>50000</v>
      </c>
      <c r="J108" s="56">
        <f t="shared" si="19"/>
        <v>50000</v>
      </c>
      <c r="K108" s="51">
        <v>45000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7.25" customHeight="1">
      <c r="A109" s="7"/>
      <c r="B109" s="12" t="s">
        <v>65</v>
      </c>
      <c r="C109" s="7" t="s">
        <v>12</v>
      </c>
      <c r="D109" s="7" t="s">
        <v>12</v>
      </c>
      <c r="E109" s="7">
        <v>1</v>
      </c>
      <c r="F109" s="7"/>
      <c r="G109" s="2"/>
      <c r="H109" s="2">
        <v>1</v>
      </c>
      <c r="I109" s="2">
        <v>30000</v>
      </c>
      <c r="J109" s="56">
        <f t="shared" si="19"/>
        <v>30000</v>
      </c>
      <c r="K109" s="51">
        <v>30000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7.25" customHeight="1">
      <c r="A110" s="7"/>
      <c r="B110" s="12" t="s">
        <v>66</v>
      </c>
      <c r="C110" s="7" t="s">
        <v>12</v>
      </c>
      <c r="D110" s="7" t="s">
        <v>12</v>
      </c>
      <c r="E110" s="7">
        <v>1</v>
      </c>
      <c r="F110" s="7"/>
      <c r="G110" s="2"/>
      <c r="H110" s="2">
        <v>1</v>
      </c>
      <c r="I110" s="2">
        <v>12000</v>
      </c>
      <c r="J110" s="56">
        <f t="shared" si="19"/>
        <v>12000</v>
      </c>
      <c r="K110" s="51">
        <v>12000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7.25" customHeight="1">
      <c r="A111" s="7"/>
      <c r="B111" s="12"/>
      <c r="C111" s="7"/>
      <c r="D111" s="7"/>
      <c r="E111" s="7"/>
      <c r="F111" s="7"/>
      <c r="G111" s="2"/>
      <c r="H111" s="2"/>
      <c r="I111" s="2"/>
      <c r="J111" s="56"/>
      <c r="K111" s="5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7.25" customHeight="1">
      <c r="A112" s="7">
        <v>10</v>
      </c>
      <c r="B112" s="16" t="s">
        <v>67</v>
      </c>
      <c r="C112" s="7"/>
      <c r="D112" s="7"/>
      <c r="E112" s="7"/>
      <c r="F112" s="7"/>
      <c r="G112" s="2"/>
      <c r="H112" s="2"/>
      <c r="I112" s="2"/>
      <c r="J112" s="56"/>
      <c r="K112" s="5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7.25" customHeight="1">
      <c r="A113" s="7"/>
      <c r="B113" s="13" t="s">
        <v>143</v>
      </c>
      <c r="C113" s="7" t="s">
        <v>12</v>
      </c>
      <c r="D113" s="7" t="s">
        <v>12</v>
      </c>
      <c r="E113" s="7">
        <v>5</v>
      </c>
      <c r="F113" s="7"/>
      <c r="G113" s="2"/>
      <c r="H113" s="2">
        <v>1</v>
      </c>
      <c r="I113" s="2">
        <v>5000</v>
      </c>
      <c r="J113" s="56">
        <f t="shared" ref="J113" si="20">I113*H113*E113</f>
        <v>25000</v>
      </c>
      <c r="K113" s="51">
        <f>E113*4000</f>
        <v>20000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>
      <c r="A114" s="91" t="s">
        <v>164</v>
      </c>
      <c r="B114" s="92"/>
      <c r="C114" s="92"/>
      <c r="D114" s="92"/>
      <c r="E114" s="92"/>
      <c r="F114" s="92"/>
      <c r="G114" s="92"/>
      <c r="H114" s="92"/>
      <c r="I114" s="93"/>
      <c r="J114" s="65">
        <f>SUM(J9:J113)</f>
        <v>1064768</v>
      </c>
      <c r="K114" s="51">
        <f>SUM(K9:K113)</f>
        <v>803335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>
      <c r="A115" s="88" t="s">
        <v>68</v>
      </c>
      <c r="B115" s="92"/>
      <c r="C115" s="92"/>
      <c r="D115" s="92"/>
      <c r="E115" s="92"/>
      <c r="F115" s="92"/>
      <c r="G115" s="92"/>
      <c r="H115" s="92"/>
      <c r="I115" s="93"/>
      <c r="J115" s="66">
        <f>10%*J114</f>
        <v>106476.8</v>
      </c>
      <c r="K115" s="38">
        <f>J116-K114</f>
        <v>367909.80000000005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7.25" customHeight="1">
      <c r="A116" s="88" t="s">
        <v>163</v>
      </c>
      <c r="B116" s="92"/>
      <c r="C116" s="92"/>
      <c r="D116" s="92"/>
      <c r="E116" s="92"/>
      <c r="F116" s="92"/>
      <c r="G116" s="92"/>
      <c r="H116" s="92"/>
      <c r="I116" s="93"/>
      <c r="J116" s="66">
        <f>J114+J115</f>
        <v>1171244.8</v>
      </c>
      <c r="K116" s="38">
        <f>K115*100/J116</f>
        <v>31.411861977957134</v>
      </c>
      <c r="L116" s="1" t="s">
        <v>168</v>
      </c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7.25" customHeight="1">
      <c r="A117" s="88" t="s">
        <v>69</v>
      </c>
      <c r="B117" s="92"/>
      <c r="C117" s="92"/>
      <c r="D117" s="92"/>
      <c r="E117" s="92"/>
      <c r="F117" s="92"/>
      <c r="G117" s="92"/>
      <c r="H117" s="92"/>
      <c r="I117" s="93"/>
      <c r="J117" s="66">
        <f>18%*J116</f>
        <v>210824.06400000001</v>
      </c>
      <c r="K117" s="5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7.25" customHeight="1">
      <c r="A118" s="91" t="s">
        <v>70</v>
      </c>
      <c r="B118" s="92"/>
      <c r="C118" s="92"/>
      <c r="D118" s="92"/>
      <c r="E118" s="92"/>
      <c r="F118" s="92"/>
      <c r="G118" s="92"/>
      <c r="H118" s="92"/>
      <c r="I118" s="93"/>
      <c r="J118" s="75">
        <f>J116+J117</f>
        <v>1382068.8640000001</v>
      </c>
      <c r="K118" s="5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7.25" customHeight="1">
      <c r="A119" s="1"/>
      <c r="B119" s="1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7.25" customHeight="1">
      <c r="A120" s="18" t="s">
        <v>71</v>
      </c>
      <c r="B120" s="1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7.25" customHeight="1">
      <c r="A121" s="19">
        <v>1</v>
      </c>
      <c r="B121" s="20" t="s">
        <v>72</v>
      </c>
      <c r="C121" s="2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7.25" customHeight="1">
      <c r="A122" s="19">
        <v>2</v>
      </c>
      <c r="B122" s="111" t="s">
        <v>73</v>
      </c>
      <c r="C122" s="1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7.25" customHeight="1">
      <c r="A123" s="19">
        <v>3</v>
      </c>
      <c r="B123" s="20" t="s">
        <v>74</v>
      </c>
      <c r="C123" s="2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7.25" customHeight="1">
      <c r="A124" s="19">
        <v>4</v>
      </c>
      <c r="B124" s="20" t="s">
        <v>75</v>
      </c>
      <c r="C124" s="2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7.25" customHeight="1">
      <c r="A125" s="19">
        <v>5</v>
      </c>
      <c r="B125" s="20" t="s">
        <v>76</v>
      </c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7.25" customHeight="1">
      <c r="A126" s="19">
        <v>6</v>
      </c>
      <c r="B126" s="20" t="s">
        <v>77</v>
      </c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7.25" customHeight="1">
      <c r="A127" s="19">
        <v>7</v>
      </c>
      <c r="B127" s="20" t="s">
        <v>78</v>
      </c>
      <c r="C127" s="2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7.25" customHeight="1">
      <c r="A128" s="19">
        <v>8</v>
      </c>
      <c r="B128" s="111" t="s">
        <v>79</v>
      </c>
      <c r="C128" s="114"/>
      <c r="D128" s="114"/>
      <c r="E128" s="114"/>
      <c r="F128" s="114"/>
      <c r="G128" s="114"/>
      <c r="H128" s="114"/>
      <c r="I128" s="114"/>
      <c r="J128" s="11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7.25" customHeight="1">
      <c r="A129" s="19">
        <v>9</v>
      </c>
      <c r="B129" s="20" t="s">
        <v>80</v>
      </c>
      <c r="C129" s="19"/>
      <c r="D129" s="19"/>
      <c r="E129" s="19"/>
      <c r="F129" s="19"/>
      <c r="G129" s="19"/>
      <c r="H129" s="19"/>
      <c r="I129" s="1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7.25" customHeight="1">
      <c r="A130" s="19"/>
      <c r="B130" s="20" t="s">
        <v>81</v>
      </c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7.25" customHeight="1">
      <c r="A131" s="19"/>
      <c r="B131" s="20" t="s">
        <v>82</v>
      </c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7.25" customHeight="1">
      <c r="A132" s="19"/>
      <c r="B132" s="111" t="s">
        <v>83</v>
      </c>
      <c r="C132" s="1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7.25" customHeight="1">
      <c r="A133" s="19"/>
      <c r="B133" s="20" t="s">
        <v>84</v>
      </c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7.25" customHeight="1">
      <c r="A134" s="19"/>
      <c r="B134" s="20" t="s">
        <v>85</v>
      </c>
      <c r="C134" s="2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7.25" customHeight="1">
      <c r="A135" s="19">
        <v>10</v>
      </c>
      <c r="B135" s="20" t="s">
        <v>86</v>
      </c>
      <c r="C135" s="2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7.25" customHeight="1">
      <c r="A136" s="19">
        <v>11</v>
      </c>
      <c r="B136" s="22" t="s">
        <v>87</v>
      </c>
      <c r="C136" s="2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7.25" customHeight="1">
      <c r="A137" s="1"/>
      <c r="B137" s="1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7.25" customHeight="1">
      <c r="A138" s="1"/>
      <c r="B138" s="1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7.25" customHeight="1">
      <c r="A139" s="1"/>
      <c r="B139" s="1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7.25" customHeight="1">
      <c r="A140" s="1"/>
      <c r="B140" s="1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7.25" customHeight="1">
      <c r="A141" s="1"/>
      <c r="B141" s="1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7.25" customHeight="1">
      <c r="A142" s="1"/>
      <c r="B142" s="1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7.25" customHeight="1">
      <c r="A143" s="1"/>
      <c r="B143" s="1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7.25" customHeight="1">
      <c r="A144" s="1"/>
      <c r="B144" s="1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7.25" customHeight="1">
      <c r="A145" s="1"/>
      <c r="B145" s="1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7.25" customHeight="1">
      <c r="A146" s="1"/>
      <c r="B146" s="1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7.25" customHeight="1">
      <c r="A147" s="1"/>
      <c r="B147" s="1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7.25" customHeight="1">
      <c r="A148" s="1"/>
      <c r="B148" s="1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7.25" customHeight="1">
      <c r="A149" s="1"/>
      <c r="B149" s="1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7.25" customHeight="1">
      <c r="A150" s="1"/>
      <c r="B150" s="1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7.25" customHeight="1">
      <c r="A151" s="1"/>
      <c r="B151" s="1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7.25" customHeight="1">
      <c r="A152" s="1"/>
      <c r="B152" s="1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7.25" customHeight="1">
      <c r="A153" s="1"/>
      <c r="B153" s="1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7.25" customHeight="1">
      <c r="A154" s="1"/>
      <c r="B154" s="1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7.25" customHeight="1">
      <c r="A155" s="1"/>
      <c r="B155" s="1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7.25" customHeight="1">
      <c r="A156" s="1"/>
      <c r="B156" s="1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7.25" customHeight="1">
      <c r="A157" s="1"/>
      <c r="B157" s="1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7.25" customHeight="1">
      <c r="A158" s="1"/>
      <c r="B158" s="1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7.25" customHeight="1">
      <c r="A159" s="1"/>
      <c r="B159" s="1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7.25" customHeight="1">
      <c r="A160" s="1"/>
      <c r="B160" s="1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7.25" customHeight="1">
      <c r="A161" s="1"/>
      <c r="B161" s="1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7.25" customHeight="1">
      <c r="A162" s="1"/>
      <c r="B162" s="1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7.25" customHeight="1">
      <c r="A163" s="1"/>
      <c r="B163" s="1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7.25" customHeight="1">
      <c r="A164" s="1"/>
      <c r="B164" s="1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7.25" customHeight="1">
      <c r="A165" s="1"/>
      <c r="B165" s="1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7.25" customHeight="1">
      <c r="A166" s="1"/>
      <c r="B166" s="1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7.25" customHeight="1">
      <c r="A167" s="1"/>
      <c r="B167" s="1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7.25" customHeight="1">
      <c r="A168" s="1"/>
      <c r="B168" s="1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7.25" customHeight="1">
      <c r="A169" s="1"/>
      <c r="B169" s="1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7.25" customHeight="1">
      <c r="A170" s="1"/>
      <c r="B170" s="1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7.25" customHeight="1">
      <c r="A171" s="1"/>
      <c r="B171" s="1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7.25" customHeight="1">
      <c r="A172" s="1"/>
      <c r="B172" s="1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7.25" customHeight="1">
      <c r="A173" s="1"/>
      <c r="B173" s="1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7.25" customHeight="1">
      <c r="A174" s="1"/>
      <c r="B174" s="1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7.25" customHeight="1">
      <c r="A175" s="1"/>
      <c r="B175" s="1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7.25" customHeight="1">
      <c r="A176" s="1"/>
      <c r="B176" s="1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7.25" customHeight="1">
      <c r="A177" s="1"/>
      <c r="B177" s="1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7.25" customHeight="1">
      <c r="A178" s="1"/>
      <c r="B178" s="1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7.25" customHeight="1">
      <c r="A179" s="1"/>
      <c r="B179" s="1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7.25" customHeight="1">
      <c r="A180" s="1"/>
      <c r="B180" s="1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7.25" customHeight="1">
      <c r="A181" s="1"/>
      <c r="B181" s="1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7.25" customHeight="1">
      <c r="A182" s="1"/>
      <c r="B182" s="1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7.25" customHeight="1">
      <c r="A183" s="1"/>
      <c r="B183" s="1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7.25" customHeight="1">
      <c r="A184" s="1"/>
      <c r="B184" s="1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7.25" customHeight="1">
      <c r="A185" s="1"/>
      <c r="B185" s="1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7.25" customHeight="1">
      <c r="A186" s="1"/>
      <c r="B186" s="1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7.25" customHeight="1">
      <c r="A187" s="1"/>
      <c r="B187" s="1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7.25" customHeight="1">
      <c r="A188" s="1"/>
      <c r="B188" s="1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7.25" customHeight="1">
      <c r="A189" s="1"/>
      <c r="B189" s="1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7.25" customHeight="1">
      <c r="A190" s="1"/>
      <c r="B190" s="1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7.25" customHeight="1">
      <c r="A191" s="1"/>
      <c r="B191" s="1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7.25" customHeight="1">
      <c r="A192" s="1"/>
      <c r="B192" s="1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7.25" customHeight="1">
      <c r="A193" s="1"/>
      <c r="B193" s="1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7.25" customHeight="1">
      <c r="A194" s="1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7.25" customHeight="1">
      <c r="A195" s="1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7.25" customHeight="1">
      <c r="A196" s="1"/>
      <c r="B196" s="1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7.25" customHeight="1">
      <c r="A197" s="1"/>
      <c r="B197" s="1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7.25" customHeight="1">
      <c r="A198" s="1"/>
      <c r="B198" s="1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7.25" customHeight="1">
      <c r="A199" s="1"/>
      <c r="B199" s="1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7.25" customHeight="1">
      <c r="A200" s="1"/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7.25" customHeight="1">
      <c r="A201" s="1"/>
      <c r="B201" s="1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7.25" customHeight="1">
      <c r="A202" s="1"/>
      <c r="B202" s="1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7.25" customHeight="1">
      <c r="A203" s="1"/>
      <c r="B203" s="1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7.25" customHeight="1">
      <c r="A204" s="1"/>
      <c r="B204" s="1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7.25" customHeight="1">
      <c r="A205" s="1"/>
      <c r="B205" s="1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7.25" customHeight="1">
      <c r="A206" s="1"/>
      <c r="B206" s="1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7.25" customHeight="1">
      <c r="A207" s="1"/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7.25" customHeight="1">
      <c r="A208" s="1"/>
      <c r="B208" s="1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7.25" customHeight="1">
      <c r="A209" s="1"/>
      <c r="B209" s="1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7.25" customHeight="1">
      <c r="A210" s="1"/>
      <c r="B210" s="1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7.25" customHeight="1">
      <c r="A211" s="1"/>
      <c r="B211" s="1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7.25" customHeight="1">
      <c r="A212" s="1"/>
      <c r="B212" s="1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7.25" customHeight="1">
      <c r="A213" s="1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7.25" customHeight="1">
      <c r="A214" s="1"/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7.25" customHeight="1">
      <c r="A215" s="1"/>
      <c r="B215" s="1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7.25" customHeight="1">
      <c r="A216" s="1"/>
      <c r="B216" s="1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7.25" customHeight="1">
      <c r="A217" s="1"/>
      <c r="B217" s="1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7.25" customHeight="1">
      <c r="A218" s="1"/>
      <c r="B218" s="1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7.25" customHeight="1">
      <c r="A219" s="1"/>
      <c r="B219" s="1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7.25" customHeight="1">
      <c r="A220" s="1"/>
      <c r="B220" s="1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7.25" customHeight="1">
      <c r="A221" s="1"/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7.25" customHeight="1">
      <c r="A222" s="1"/>
      <c r="B222" s="1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7.25" customHeight="1">
      <c r="A223" s="1"/>
      <c r="B223" s="1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7.25" customHeight="1">
      <c r="A224" s="1"/>
      <c r="B224" s="1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7.25" customHeight="1">
      <c r="A225" s="1"/>
      <c r="B225" s="1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7.25" customHeight="1">
      <c r="A226" s="1"/>
      <c r="B226" s="1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7.25" customHeight="1">
      <c r="A227" s="1"/>
      <c r="B227" s="1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7.25" customHeight="1">
      <c r="A228" s="1"/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7.25" customHeight="1">
      <c r="A229" s="1"/>
      <c r="B229" s="1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7.25" customHeight="1">
      <c r="A230" s="1"/>
      <c r="B230" s="1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7.25" customHeight="1">
      <c r="A231" s="1"/>
      <c r="B231" s="1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7.25" customHeight="1">
      <c r="A232" s="1"/>
      <c r="B232" s="1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7.25" customHeight="1">
      <c r="A233" s="1"/>
      <c r="B233" s="1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7.25" customHeight="1">
      <c r="A234" s="1"/>
      <c r="B234" s="1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7.25" customHeight="1">
      <c r="A235" s="1"/>
      <c r="B235" s="1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7.25" customHeight="1">
      <c r="A236" s="1"/>
      <c r="B236" s="1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7.25" customHeight="1">
      <c r="A237" s="1"/>
      <c r="B237" s="1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7.25" customHeight="1">
      <c r="A238" s="1"/>
      <c r="B238" s="1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7.25" customHeight="1">
      <c r="A239" s="1"/>
      <c r="B239" s="1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7.25" customHeight="1">
      <c r="A240" s="1"/>
      <c r="B240" s="1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7.25" customHeight="1">
      <c r="A241" s="1"/>
      <c r="B241" s="1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7.25" customHeight="1">
      <c r="A242" s="1"/>
      <c r="B242" s="1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7.25" customHeight="1">
      <c r="A243" s="1"/>
      <c r="B243" s="1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7.25" customHeight="1">
      <c r="A244" s="1"/>
      <c r="B244" s="1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7.25" customHeight="1">
      <c r="A245" s="1"/>
      <c r="B245" s="1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7.25" customHeight="1">
      <c r="A246" s="1"/>
      <c r="B246" s="1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7.25" customHeight="1">
      <c r="A247" s="1"/>
      <c r="B247" s="1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7.25" customHeight="1">
      <c r="A248" s="1"/>
      <c r="B248" s="1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7.25" customHeight="1">
      <c r="A249" s="1"/>
      <c r="B249" s="1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7.25" customHeight="1">
      <c r="A250" s="1"/>
      <c r="B250" s="1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7.25" customHeight="1">
      <c r="A251" s="1"/>
      <c r="B251" s="1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7.25" customHeight="1">
      <c r="A252" s="1"/>
      <c r="B252" s="1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7.25" customHeight="1">
      <c r="A253" s="1"/>
      <c r="B253" s="1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7.25" customHeight="1">
      <c r="A254" s="1"/>
      <c r="B254" s="1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7.25" customHeight="1">
      <c r="A255" s="1"/>
      <c r="B255" s="1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7.25" customHeight="1">
      <c r="A256" s="1"/>
      <c r="B256" s="1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7.25" customHeight="1">
      <c r="A257" s="1"/>
      <c r="B257" s="1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7.25" customHeight="1">
      <c r="A258" s="1"/>
      <c r="B258" s="1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7.25" customHeight="1">
      <c r="A259" s="1"/>
      <c r="B259" s="1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7.25" customHeight="1">
      <c r="A260" s="1"/>
      <c r="B260" s="1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7.25" customHeight="1">
      <c r="A261" s="1"/>
      <c r="B261" s="1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7.25" customHeight="1">
      <c r="A262" s="1"/>
      <c r="B262" s="1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7.25" customHeight="1">
      <c r="A263" s="1"/>
      <c r="B263" s="1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7.25" customHeight="1">
      <c r="A264" s="1"/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7.25" customHeight="1">
      <c r="A265" s="1"/>
      <c r="B265" s="1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7.25" customHeight="1">
      <c r="A266" s="1"/>
      <c r="B266" s="1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7.25" customHeight="1">
      <c r="A267" s="1"/>
      <c r="B267" s="1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7.25" customHeight="1">
      <c r="A268" s="1"/>
      <c r="B268" s="1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7.25" customHeight="1">
      <c r="A269" s="1"/>
      <c r="B269" s="1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7.25" customHeight="1">
      <c r="A270" s="1"/>
      <c r="B270" s="1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7.25" customHeight="1">
      <c r="A271" s="1"/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7.25" customHeight="1">
      <c r="A272" s="1"/>
      <c r="B272" s="1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7.25" customHeight="1">
      <c r="A273" s="1"/>
      <c r="B273" s="1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7.25" customHeight="1">
      <c r="A274" s="1"/>
      <c r="B274" s="1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7.25" customHeight="1">
      <c r="A275" s="1"/>
      <c r="B275" s="1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7.25" customHeight="1">
      <c r="A276" s="1"/>
      <c r="B276" s="1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7.25" customHeight="1">
      <c r="A277" s="1"/>
      <c r="B277" s="1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7.25" customHeight="1">
      <c r="A278" s="1"/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7.25" customHeight="1">
      <c r="A279" s="1"/>
      <c r="B279" s="1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7.25" customHeight="1">
      <c r="A280" s="1"/>
      <c r="B280" s="1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7.25" customHeight="1">
      <c r="A281" s="1"/>
      <c r="B281" s="1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7.25" customHeight="1">
      <c r="A282" s="1"/>
      <c r="B282" s="1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7.25" customHeight="1">
      <c r="A283" s="1"/>
      <c r="B283" s="1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7.25" customHeight="1">
      <c r="A284" s="1"/>
      <c r="B284" s="1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7.25" customHeight="1">
      <c r="A285" s="1"/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7.25" customHeight="1">
      <c r="A286" s="1"/>
      <c r="B286" s="1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7.25" customHeight="1">
      <c r="A287" s="1"/>
      <c r="B287" s="1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7.25" customHeight="1">
      <c r="A288" s="1"/>
      <c r="B288" s="1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7.25" customHeight="1">
      <c r="A289" s="1"/>
      <c r="B289" s="1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7.25" customHeight="1">
      <c r="A290" s="1"/>
      <c r="B290" s="1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7.25" customHeight="1">
      <c r="A291" s="1"/>
      <c r="B291" s="1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7.25" customHeight="1">
      <c r="A292" s="1"/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7.25" customHeight="1">
      <c r="A293" s="1"/>
      <c r="B293" s="1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7.25" customHeight="1">
      <c r="A294" s="1"/>
      <c r="B294" s="1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7.25" customHeight="1">
      <c r="A295" s="1"/>
      <c r="B295" s="1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7.25" customHeight="1">
      <c r="A296" s="1"/>
      <c r="B296" s="1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7.25" customHeight="1">
      <c r="A297" s="1"/>
      <c r="B297" s="1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7.25" customHeight="1">
      <c r="A298" s="1"/>
      <c r="B298" s="1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7.25" customHeight="1">
      <c r="A299" s="1"/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7.25" customHeight="1">
      <c r="A300" s="1"/>
      <c r="B300" s="1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7.25" customHeight="1">
      <c r="A301" s="1"/>
      <c r="B301" s="1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7.25" customHeight="1">
      <c r="A302" s="1"/>
      <c r="B302" s="1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7.25" customHeight="1">
      <c r="A303" s="1"/>
      <c r="B303" s="1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7.25" customHeight="1">
      <c r="A304" s="1"/>
      <c r="B304" s="1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7.25" customHeight="1">
      <c r="A305" s="1"/>
      <c r="B305" s="1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7.25" customHeight="1">
      <c r="A306" s="1"/>
      <c r="B306" s="1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7.25" customHeight="1">
      <c r="A307" s="1"/>
      <c r="B307" s="1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7.25" customHeight="1">
      <c r="A308" s="1"/>
      <c r="B308" s="1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7.25" customHeight="1">
      <c r="A309" s="1"/>
      <c r="B309" s="1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7.25" customHeight="1">
      <c r="A310" s="1"/>
      <c r="B310" s="1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7.25" customHeight="1">
      <c r="A311" s="1"/>
      <c r="B311" s="1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7.25" customHeight="1">
      <c r="A312" s="1"/>
      <c r="B312" s="1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7.25" customHeight="1">
      <c r="A313" s="1"/>
      <c r="B313" s="1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7.25" customHeight="1">
      <c r="A314" s="1"/>
      <c r="B314" s="1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7.25" customHeight="1">
      <c r="A315" s="1"/>
      <c r="B315" s="1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7.25" customHeight="1">
      <c r="A316" s="1"/>
      <c r="B316" s="1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7.25" customHeight="1">
      <c r="A317" s="1"/>
      <c r="B317" s="1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7.25" customHeight="1">
      <c r="A318" s="1"/>
      <c r="B318" s="1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7.25" customHeight="1">
      <c r="A319" s="1"/>
      <c r="B319" s="1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7.25" customHeight="1">
      <c r="A320" s="1"/>
      <c r="B320" s="1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7.25" customHeight="1">
      <c r="A321" s="1"/>
      <c r="B321" s="1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7.25" customHeight="1">
      <c r="A322" s="1"/>
      <c r="B322" s="1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7.25" customHeight="1">
      <c r="A323" s="1"/>
      <c r="B323" s="1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7.25" customHeight="1">
      <c r="A324" s="1"/>
      <c r="B324" s="1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7.25" customHeight="1">
      <c r="A325" s="1"/>
      <c r="B325" s="1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7.25" customHeight="1">
      <c r="A326" s="1"/>
      <c r="B326" s="1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7.25" customHeight="1">
      <c r="A327" s="1"/>
      <c r="B327" s="1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7.25" customHeight="1">
      <c r="A328" s="1"/>
      <c r="B328" s="1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7.25" customHeight="1">
      <c r="A329" s="1"/>
      <c r="B329" s="1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7.25" customHeight="1">
      <c r="A330" s="1"/>
      <c r="B330" s="1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7.25" customHeight="1">
      <c r="A331" s="1"/>
      <c r="B331" s="1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7.25" customHeight="1">
      <c r="A332" s="1"/>
      <c r="B332" s="1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7.25" customHeight="1">
      <c r="A333" s="1"/>
      <c r="B333" s="1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7.25" customHeight="1">
      <c r="A334" s="1"/>
      <c r="B334" s="1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7.25" customHeight="1">
      <c r="A335" s="1"/>
      <c r="B335" s="1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7.25" customHeight="1">
      <c r="A336" s="1"/>
      <c r="B336" s="1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7.25" customHeight="1">
      <c r="A337" s="1"/>
      <c r="B337" s="1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7.25" customHeight="1">
      <c r="A338" s="1"/>
      <c r="B338" s="1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7.25" customHeight="1">
      <c r="A339" s="1"/>
      <c r="B339" s="1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7.25" customHeight="1">
      <c r="A340" s="1"/>
      <c r="B340" s="1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7.25" customHeight="1">
      <c r="A341" s="1"/>
      <c r="B341" s="1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7.25" customHeight="1">
      <c r="A342" s="1"/>
      <c r="B342" s="1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7.25" customHeight="1">
      <c r="A343" s="1"/>
      <c r="B343" s="1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7.25" customHeight="1">
      <c r="A344" s="1"/>
      <c r="B344" s="1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7.25" customHeight="1">
      <c r="A345" s="1"/>
      <c r="B345" s="1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7.25" customHeight="1">
      <c r="A346" s="1"/>
      <c r="B346" s="1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7.25" customHeight="1">
      <c r="A347" s="1"/>
      <c r="B347" s="1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7.25" customHeight="1">
      <c r="A348" s="1"/>
      <c r="B348" s="1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7.25" customHeight="1">
      <c r="A349" s="1"/>
      <c r="B349" s="1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7.25" customHeight="1">
      <c r="A350" s="1"/>
      <c r="B350" s="1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7.25" customHeight="1">
      <c r="A351" s="1"/>
      <c r="B351" s="1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7.25" customHeight="1">
      <c r="A352" s="1"/>
      <c r="B352" s="1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7.25" customHeight="1">
      <c r="A353" s="1"/>
      <c r="B353" s="1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7.25" customHeight="1">
      <c r="A354" s="1"/>
      <c r="B354" s="1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7.25" customHeight="1">
      <c r="A355" s="1"/>
      <c r="B355" s="1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7.25" customHeight="1">
      <c r="A356" s="1"/>
      <c r="B356" s="1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7.25" customHeight="1">
      <c r="A357" s="1"/>
      <c r="B357" s="1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7.25" customHeight="1">
      <c r="A358" s="1"/>
      <c r="B358" s="1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7.25" customHeight="1">
      <c r="A359" s="1"/>
      <c r="B359" s="1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7.25" customHeight="1">
      <c r="A360" s="1"/>
      <c r="B360" s="1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7.25" customHeight="1">
      <c r="A361" s="1"/>
      <c r="B361" s="1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7.25" customHeight="1">
      <c r="A362" s="1"/>
      <c r="B362" s="1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7.25" customHeight="1">
      <c r="A363" s="1"/>
      <c r="B363" s="1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7.25" customHeight="1">
      <c r="A364" s="1"/>
      <c r="B364" s="1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7.25" customHeight="1">
      <c r="A365" s="1"/>
      <c r="B365" s="1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7.25" customHeight="1">
      <c r="A366" s="1"/>
      <c r="B366" s="1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7.25" customHeight="1">
      <c r="A367" s="1"/>
      <c r="B367" s="1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7.25" customHeight="1">
      <c r="A368" s="1"/>
      <c r="B368" s="1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7.25" customHeight="1">
      <c r="A369" s="1"/>
      <c r="B369" s="1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7.25" customHeight="1">
      <c r="A370" s="1"/>
      <c r="B370" s="1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7.25" customHeight="1">
      <c r="A371" s="1"/>
      <c r="B371" s="1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7.25" customHeight="1">
      <c r="A372" s="1"/>
      <c r="B372" s="1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7.25" customHeight="1">
      <c r="A373" s="1"/>
      <c r="B373" s="1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7.25" customHeight="1">
      <c r="A374" s="1"/>
      <c r="B374" s="1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7.25" customHeight="1">
      <c r="A375" s="1"/>
      <c r="B375" s="1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7.25" customHeight="1">
      <c r="A376" s="1"/>
      <c r="B376" s="1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7.25" customHeight="1">
      <c r="A377" s="1"/>
      <c r="B377" s="1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7.25" customHeight="1">
      <c r="A378" s="1"/>
      <c r="B378" s="1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7.25" customHeight="1">
      <c r="A379" s="1"/>
      <c r="B379" s="1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7.25" customHeight="1">
      <c r="A380" s="1"/>
      <c r="B380" s="1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7.25" customHeight="1">
      <c r="A381" s="1"/>
      <c r="B381" s="1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7.25" customHeight="1">
      <c r="A382" s="1"/>
      <c r="B382" s="1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7.25" customHeight="1">
      <c r="A383" s="1"/>
      <c r="B383" s="1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7.25" customHeight="1">
      <c r="A384" s="1"/>
      <c r="B384" s="1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7.25" customHeight="1">
      <c r="A385" s="1"/>
      <c r="B385" s="1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7.25" customHeight="1">
      <c r="A386" s="1"/>
      <c r="B386" s="1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7.25" customHeight="1">
      <c r="A387" s="1"/>
      <c r="B387" s="1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7.25" customHeight="1">
      <c r="A388" s="1"/>
      <c r="B388" s="1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7.25" customHeight="1">
      <c r="A389" s="1"/>
      <c r="B389" s="1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7.25" customHeight="1">
      <c r="A390" s="1"/>
      <c r="B390" s="1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7.25" customHeight="1">
      <c r="A391" s="1"/>
      <c r="B391" s="1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7.25" customHeight="1">
      <c r="A392" s="1"/>
      <c r="B392" s="1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7.25" customHeight="1">
      <c r="A393" s="1"/>
      <c r="B393" s="1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7.25" customHeight="1">
      <c r="A394" s="1"/>
      <c r="B394" s="1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7.25" customHeight="1">
      <c r="A395" s="1"/>
      <c r="B395" s="1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7.25" customHeight="1">
      <c r="A396" s="1"/>
      <c r="B396" s="1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7.25" customHeight="1">
      <c r="A397" s="1"/>
      <c r="B397" s="1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7.25" customHeight="1">
      <c r="A398" s="1"/>
      <c r="B398" s="1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7.25" customHeight="1">
      <c r="A399" s="1"/>
      <c r="B399" s="1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7.25" customHeight="1">
      <c r="A400" s="1"/>
      <c r="B400" s="1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7.25" customHeight="1">
      <c r="A401" s="1"/>
      <c r="B401" s="1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7.25" customHeight="1">
      <c r="A402" s="1"/>
      <c r="B402" s="1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7.25" customHeight="1">
      <c r="A403" s="1"/>
      <c r="B403" s="1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7.25" customHeight="1">
      <c r="A404" s="1"/>
      <c r="B404" s="1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7.25" customHeight="1">
      <c r="A405" s="1"/>
      <c r="B405" s="1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7.25" customHeight="1">
      <c r="A406" s="1"/>
      <c r="B406" s="1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7.25" customHeight="1">
      <c r="A407" s="1"/>
      <c r="B407" s="1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7.25" customHeight="1">
      <c r="A408" s="1"/>
      <c r="B408" s="1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7.25" customHeight="1">
      <c r="A409" s="1"/>
      <c r="B409" s="1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7.25" customHeight="1">
      <c r="A410" s="1"/>
      <c r="B410" s="1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7.25" customHeight="1">
      <c r="A411" s="1"/>
      <c r="B411" s="1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7.25" customHeight="1">
      <c r="A412" s="1"/>
      <c r="B412" s="1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7.25" customHeight="1">
      <c r="A413" s="1"/>
      <c r="B413" s="1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7.25" customHeight="1">
      <c r="A414" s="1"/>
      <c r="B414" s="1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7.25" customHeight="1">
      <c r="A415" s="1"/>
      <c r="B415" s="1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7.25" customHeight="1">
      <c r="A416" s="1"/>
      <c r="B416" s="1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7.25" customHeight="1">
      <c r="A417" s="1"/>
      <c r="B417" s="1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7.25" customHeight="1">
      <c r="A418" s="1"/>
      <c r="B418" s="1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7.25" customHeight="1">
      <c r="A419" s="1"/>
      <c r="B419" s="1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7.25" customHeight="1">
      <c r="A420" s="1"/>
      <c r="B420" s="1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7.25" customHeight="1">
      <c r="A421" s="1"/>
      <c r="B421" s="1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7.25" customHeight="1">
      <c r="A422" s="1"/>
      <c r="B422" s="1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7.25" customHeight="1">
      <c r="A423" s="1"/>
      <c r="B423" s="1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7.25" customHeight="1">
      <c r="A424" s="1"/>
      <c r="B424" s="1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7.25" customHeight="1">
      <c r="A425" s="1"/>
      <c r="B425" s="1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7.25" customHeight="1">
      <c r="A426" s="1"/>
      <c r="B426" s="1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7.25" customHeight="1">
      <c r="A427" s="1"/>
      <c r="B427" s="1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7.25" customHeight="1">
      <c r="A428" s="1"/>
      <c r="B428" s="1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7.25" customHeight="1">
      <c r="A429" s="1"/>
      <c r="B429" s="1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7.25" customHeight="1">
      <c r="A430" s="1"/>
      <c r="B430" s="1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7.25" customHeight="1">
      <c r="A431" s="1"/>
      <c r="B431" s="1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7.25" customHeight="1">
      <c r="A432" s="1"/>
      <c r="B432" s="1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7.25" customHeight="1">
      <c r="A433" s="1"/>
      <c r="B433" s="1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7.25" customHeight="1">
      <c r="A434" s="1"/>
      <c r="B434" s="1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7.25" customHeight="1">
      <c r="A435" s="1"/>
      <c r="B435" s="1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7.25" customHeight="1">
      <c r="A436" s="1"/>
      <c r="B436" s="1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7.25" customHeight="1">
      <c r="A437" s="1"/>
      <c r="B437" s="1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7.25" customHeight="1">
      <c r="A438" s="1"/>
      <c r="B438" s="1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7.25" customHeight="1">
      <c r="A439" s="1"/>
      <c r="B439" s="1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7.25" customHeight="1">
      <c r="A440" s="1"/>
      <c r="B440" s="1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7.25" customHeight="1">
      <c r="A441" s="1"/>
      <c r="B441" s="1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7.25" customHeight="1">
      <c r="A442" s="1"/>
      <c r="B442" s="1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7.25" customHeight="1">
      <c r="A443" s="1"/>
      <c r="B443" s="1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7.25" customHeight="1">
      <c r="A444" s="1"/>
      <c r="B444" s="1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7.25" customHeight="1">
      <c r="A445" s="1"/>
      <c r="B445" s="1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7.25" customHeight="1">
      <c r="A446" s="1"/>
      <c r="B446" s="1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7.25" customHeight="1">
      <c r="A447" s="1"/>
      <c r="B447" s="1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7.25" customHeight="1">
      <c r="A448" s="1"/>
      <c r="B448" s="1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7.25" customHeight="1">
      <c r="A449" s="1"/>
      <c r="B449" s="1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7.25" customHeight="1">
      <c r="A450" s="1"/>
      <c r="B450" s="1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7.25" customHeight="1">
      <c r="A451" s="1"/>
      <c r="B451" s="1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7.25" customHeight="1">
      <c r="A452" s="1"/>
      <c r="B452" s="1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7.25" customHeight="1">
      <c r="A453" s="1"/>
      <c r="B453" s="1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7.25" customHeight="1">
      <c r="A454" s="1"/>
      <c r="B454" s="1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7.25" customHeight="1">
      <c r="A455" s="1"/>
      <c r="B455" s="1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7.25" customHeight="1">
      <c r="A456" s="1"/>
      <c r="B456" s="1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7.25" customHeight="1">
      <c r="A457" s="1"/>
      <c r="B457" s="1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7.25" customHeight="1">
      <c r="A458" s="1"/>
      <c r="B458" s="1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7.25" customHeight="1">
      <c r="A459" s="1"/>
      <c r="B459" s="1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7.25" customHeight="1">
      <c r="A460" s="1"/>
      <c r="B460" s="1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7.25" customHeight="1">
      <c r="A461" s="1"/>
      <c r="B461" s="1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7.25" customHeight="1">
      <c r="A462" s="1"/>
      <c r="B462" s="1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7.25" customHeight="1">
      <c r="A463" s="1"/>
      <c r="B463" s="1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7.25" customHeight="1">
      <c r="A464" s="1"/>
      <c r="B464" s="1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7.25" customHeight="1">
      <c r="A465" s="1"/>
      <c r="B465" s="1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7.25" customHeight="1">
      <c r="A466" s="1"/>
      <c r="B466" s="1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7.25" customHeight="1">
      <c r="A467" s="1"/>
      <c r="B467" s="1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7.25" customHeight="1">
      <c r="A468" s="1"/>
      <c r="B468" s="1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7.25" customHeight="1">
      <c r="A469" s="1"/>
      <c r="B469" s="1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7.25" customHeight="1">
      <c r="A470" s="1"/>
      <c r="B470" s="1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7.25" customHeight="1">
      <c r="A471" s="1"/>
      <c r="B471" s="1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7.25" customHeight="1">
      <c r="A472" s="1"/>
      <c r="B472" s="1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7.25" customHeight="1">
      <c r="A473" s="1"/>
      <c r="B473" s="1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7.25" customHeight="1">
      <c r="A474" s="1"/>
      <c r="B474" s="1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7.25" customHeight="1">
      <c r="A475" s="1"/>
      <c r="B475" s="1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7.25" customHeight="1">
      <c r="A476" s="1"/>
      <c r="B476" s="1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7.25" customHeight="1">
      <c r="A477" s="1"/>
      <c r="B477" s="1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7.25" customHeight="1">
      <c r="A478" s="1"/>
      <c r="B478" s="1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7.25" customHeight="1">
      <c r="A479" s="1"/>
      <c r="B479" s="1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7.25" customHeight="1">
      <c r="A480" s="1"/>
      <c r="B480" s="1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7.25" customHeight="1">
      <c r="A481" s="1"/>
      <c r="B481" s="1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7.25" customHeight="1">
      <c r="A482" s="1"/>
      <c r="B482" s="1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7.25" customHeight="1">
      <c r="A483" s="1"/>
      <c r="B483" s="1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7.25" customHeight="1">
      <c r="A484" s="1"/>
      <c r="B484" s="1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7.25" customHeight="1">
      <c r="A485" s="1"/>
      <c r="B485" s="1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7.25" customHeight="1">
      <c r="A486" s="1"/>
      <c r="B486" s="1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7.25" customHeight="1">
      <c r="A487" s="1"/>
      <c r="B487" s="1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7.25" customHeight="1">
      <c r="A488" s="1"/>
      <c r="B488" s="1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7.25" customHeight="1">
      <c r="A489" s="1"/>
      <c r="B489" s="1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7.25" customHeight="1">
      <c r="A490" s="1"/>
      <c r="B490" s="1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7.25" customHeight="1">
      <c r="A491" s="1"/>
      <c r="B491" s="1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7.25" customHeight="1">
      <c r="A492" s="1"/>
      <c r="B492" s="1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7.25" customHeight="1">
      <c r="A493" s="1"/>
      <c r="B493" s="1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7.25" customHeight="1">
      <c r="A494" s="1"/>
      <c r="B494" s="1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7.25" customHeight="1">
      <c r="A495" s="1"/>
      <c r="B495" s="1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7.25" customHeight="1">
      <c r="A496" s="1"/>
      <c r="B496" s="1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7.25" customHeight="1">
      <c r="A497" s="1"/>
      <c r="B497" s="1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7.25" customHeight="1">
      <c r="A498" s="1"/>
      <c r="B498" s="1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7.25" customHeight="1">
      <c r="A499" s="1"/>
      <c r="B499" s="1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7.25" customHeight="1">
      <c r="A500" s="1"/>
      <c r="B500" s="1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7.25" customHeight="1">
      <c r="A501" s="1"/>
      <c r="B501" s="1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7.25" customHeight="1">
      <c r="A502" s="1"/>
      <c r="B502" s="1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7.25" customHeight="1">
      <c r="A503" s="1"/>
      <c r="B503" s="1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7.25" customHeight="1">
      <c r="A504" s="1"/>
      <c r="B504" s="1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7.25" customHeight="1">
      <c r="A505" s="1"/>
      <c r="B505" s="1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7.25" customHeight="1">
      <c r="A506" s="1"/>
      <c r="B506" s="1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7.25" customHeight="1">
      <c r="A507" s="1"/>
      <c r="B507" s="1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7.25" customHeight="1">
      <c r="A508" s="1"/>
      <c r="B508" s="1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7.25" customHeight="1">
      <c r="A509" s="1"/>
      <c r="B509" s="1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7.25" customHeight="1">
      <c r="A510" s="1"/>
      <c r="B510" s="1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7.25" customHeight="1">
      <c r="A511" s="1"/>
      <c r="B511" s="1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7.25" customHeight="1">
      <c r="A512" s="1"/>
      <c r="B512" s="1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7.25" customHeight="1">
      <c r="A513" s="1"/>
      <c r="B513" s="1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7.25" customHeight="1">
      <c r="A514" s="1"/>
      <c r="B514" s="1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7.25" customHeight="1">
      <c r="A515" s="1"/>
      <c r="B515" s="1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7.25" customHeight="1">
      <c r="A516" s="1"/>
      <c r="B516" s="1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7.25" customHeight="1">
      <c r="A517" s="1"/>
      <c r="B517" s="1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7.25" customHeight="1">
      <c r="A518" s="1"/>
      <c r="B518" s="1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7.25" customHeight="1">
      <c r="A519" s="1"/>
      <c r="B519" s="1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7.25" customHeight="1">
      <c r="A520" s="1"/>
      <c r="B520" s="1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7.25" customHeight="1">
      <c r="A521" s="1"/>
      <c r="B521" s="1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7.25" customHeight="1">
      <c r="A522" s="1"/>
      <c r="B522" s="1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7.25" customHeight="1">
      <c r="A523" s="1"/>
      <c r="B523" s="1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7.25" customHeight="1">
      <c r="A524" s="1"/>
      <c r="B524" s="1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7.25" customHeight="1">
      <c r="A525" s="1"/>
      <c r="B525" s="1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7.25" customHeight="1">
      <c r="A526" s="1"/>
      <c r="B526" s="1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7.25" customHeight="1">
      <c r="A527" s="1"/>
      <c r="B527" s="1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7.25" customHeight="1">
      <c r="A528" s="1"/>
      <c r="B528" s="1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7.25" customHeight="1">
      <c r="A529" s="1"/>
      <c r="B529" s="1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7.25" customHeight="1">
      <c r="A530" s="1"/>
      <c r="B530" s="1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7.25" customHeight="1">
      <c r="A531" s="1"/>
      <c r="B531" s="1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7.25" customHeight="1">
      <c r="A532" s="1"/>
      <c r="B532" s="1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7.25" customHeight="1">
      <c r="A533" s="1"/>
      <c r="B533" s="1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7.25" customHeight="1">
      <c r="A534" s="1"/>
      <c r="B534" s="1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7.25" customHeight="1">
      <c r="A535" s="1"/>
      <c r="B535" s="1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7.25" customHeight="1">
      <c r="A536" s="1"/>
      <c r="B536" s="1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7.25" customHeight="1">
      <c r="A537" s="1"/>
      <c r="B537" s="1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7.25" customHeight="1">
      <c r="A538" s="1"/>
      <c r="B538" s="1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7.25" customHeight="1">
      <c r="A539" s="1"/>
      <c r="B539" s="1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7.25" customHeight="1">
      <c r="A540" s="1"/>
      <c r="B540" s="1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7.25" customHeight="1">
      <c r="A541" s="1"/>
      <c r="B541" s="1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7.25" customHeight="1">
      <c r="A542" s="1"/>
      <c r="B542" s="1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7.25" customHeight="1">
      <c r="A543" s="1"/>
      <c r="B543" s="1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7.25" customHeight="1">
      <c r="A544" s="1"/>
      <c r="B544" s="1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7.25" customHeight="1">
      <c r="A545" s="1"/>
      <c r="B545" s="1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7.25" customHeight="1">
      <c r="A546" s="1"/>
      <c r="B546" s="1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7.25" customHeight="1">
      <c r="A547" s="1"/>
      <c r="B547" s="1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7.25" customHeight="1">
      <c r="A548" s="1"/>
      <c r="B548" s="1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7.25" customHeight="1">
      <c r="A549" s="1"/>
      <c r="B549" s="1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7.25" customHeight="1">
      <c r="A550" s="1"/>
      <c r="B550" s="1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7.25" customHeight="1">
      <c r="A551" s="1"/>
      <c r="B551" s="1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7.25" customHeight="1">
      <c r="A552" s="1"/>
      <c r="B552" s="1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7.25" customHeight="1">
      <c r="A553" s="1"/>
      <c r="B553" s="1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7.25" customHeight="1">
      <c r="A554" s="1"/>
      <c r="B554" s="1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7.25" customHeight="1">
      <c r="A555" s="1"/>
      <c r="B555" s="1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7.25" customHeight="1">
      <c r="A556" s="1"/>
      <c r="B556" s="1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7.25" customHeight="1">
      <c r="A557" s="1"/>
      <c r="B557" s="1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7.25" customHeight="1">
      <c r="A558" s="1"/>
      <c r="B558" s="1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7.25" customHeight="1">
      <c r="A559" s="1"/>
      <c r="B559" s="1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7.25" customHeight="1">
      <c r="A560" s="1"/>
      <c r="B560" s="1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7.25" customHeight="1">
      <c r="A561" s="1"/>
      <c r="B561" s="1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7.25" customHeight="1">
      <c r="A562" s="1"/>
      <c r="B562" s="1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7.25" customHeight="1">
      <c r="A563" s="1"/>
      <c r="B563" s="1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7.25" customHeight="1">
      <c r="A564" s="1"/>
      <c r="B564" s="1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7.25" customHeight="1">
      <c r="A565" s="1"/>
      <c r="B565" s="1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7.25" customHeight="1">
      <c r="A566" s="1"/>
      <c r="B566" s="1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7.25" customHeight="1">
      <c r="A567" s="1"/>
      <c r="B567" s="1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7.25" customHeight="1">
      <c r="A568" s="1"/>
      <c r="B568" s="1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7.25" customHeight="1">
      <c r="A569" s="1"/>
      <c r="B569" s="1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7.25" customHeight="1">
      <c r="A570" s="1"/>
      <c r="B570" s="1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7.25" customHeight="1">
      <c r="A571" s="1"/>
      <c r="B571" s="1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7.25" customHeight="1">
      <c r="A572" s="1"/>
      <c r="B572" s="1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7.25" customHeight="1">
      <c r="A573" s="1"/>
      <c r="B573" s="1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7.25" customHeight="1">
      <c r="A574" s="1"/>
      <c r="B574" s="1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7.25" customHeight="1">
      <c r="A575" s="1"/>
      <c r="B575" s="1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7.25" customHeight="1">
      <c r="A576" s="1"/>
      <c r="B576" s="1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7.25" customHeight="1">
      <c r="A577" s="1"/>
      <c r="B577" s="1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7.25" customHeight="1">
      <c r="A578" s="1"/>
      <c r="B578" s="1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7.25" customHeight="1">
      <c r="A579" s="1"/>
      <c r="B579" s="1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7.25" customHeight="1">
      <c r="A580" s="1"/>
      <c r="B580" s="1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7.25" customHeight="1">
      <c r="A581" s="1"/>
      <c r="B581" s="1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7.25" customHeight="1">
      <c r="A582" s="1"/>
      <c r="B582" s="1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7.25" customHeight="1">
      <c r="A583" s="1"/>
      <c r="B583" s="1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7.25" customHeight="1">
      <c r="A584" s="1"/>
      <c r="B584" s="1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7.25" customHeight="1">
      <c r="A585" s="1"/>
      <c r="B585" s="1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7.25" customHeight="1">
      <c r="A586" s="1"/>
      <c r="B586" s="1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7.25" customHeight="1">
      <c r="A587" s="1"/>
      <c r="B587" s="1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7.25" customHeight="1">
      <c r="A588" s="1"/>
      <c r="B588" s="1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7.25" customHeight="1">
      <c r="A589" s="1"/>
      <c r="B589" s="1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7.25" customHeight="1">
      <c r="A590" s="1"/>
      <c r="B590" s="1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7.25" customHeight="1">
      <c r="A591" s="1"/>
      <c r="B591" s="1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7.25" customHeight="1">
      <c r="A592" s="1"/>
      <c r="B592" s="1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7.25" customHeight="1">
      <c r="A593" s="1"/>
      <c r="B593" s="1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7.25" customHeight="1">
      <c r="A594" s="1"/>
      <c r="B594" s="1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7.25" customHeight="1">
      <c r="A595" s="1"/>
      <c r="B595" s="1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7.25" customHeight="1">
      <c r="A596" s="1"/>
      <c r="B596" s="1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7.25" customHeight="1">
      <c r="A597" s="1"/>
      <c r="B597" s="1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7.25" customHeight="1">
      <c r="A598" s="1"/>
      <c r="B598" s="1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7.25" customHeight="1">
      <c r="A599" s="1"/>
      <c r="B599" s="1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7.25" customHeight="1">
      <c r="A600" s="1"/>
      <c r="B600" s="1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7.25" customHeight="1">
      <c r="A601" s="1"/>
      <c r="B601" s="1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7.25" customHeight="1">
      <c r="A602" s="1"/>
      <c r="B602" s="1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7.25" customHeight="1">
      <c r="A603" s="1"/>
      <c r="B603" s="1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7.25" customHeight="1">
      <c r="A604" s="1"/>
      <c r="B604" s="1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7.25" customHeight="1">
      <c r="A605" s="1"/>
      <c r="B605" s="1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7.25" customHeight="1">
      <c r="A606" s="1"/>
      <c r="B606" s="1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7.25" customHeight="1">
      <c r="A607" s="1"/>
      <c r="B607" s="1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7.25" customHeight="1">
      <c r="A608" s="1"/>
      <c r="B608" s="1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7.25" customHeight="1">
      <c r="A609" s="1"/>
      <c r="B609" s="1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7.25" customHeight="1">
      <c r="A610" s="1"/>
      <c r="B610" s="1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7.25" customHeight="1">
      <c r="A611" s="1"/>
      <c r="B611" s="1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7.25" customHeight="1">
      <c r="A612" s="1"/>
      <c r="B612" s="1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7.25" customHeight="1">
      <c r="A613" s="1"/>
      <c r="B613" s="1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7.25" customHeight="1">
      <c r="A614" s="1"/>
      <c r="B614" s="1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7.25" customHeight="1">
      <c r="A615" s="1"/>
      <c r="B615" s="1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7.25" customHeight="1">
      <c r="A616" s="1"/>
      <c r="B616" s="1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7.25" customHeight="1">
      <c r="A617" s="1"/>
      <c r="B617" s="1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7.25" customHeight="1">
      <c r="A618" s="1"/>
      <c r="B618" s="1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7.25" customHeight="1">
      <c r="A619" s="1"/>
      <c r="B619" s="1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7.25" customHeight="1">
      <c r="A620" s="1"/>
      <c r="B620" s="1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7.25" customHeight="1">
      <c r="A621" s="1"/>
      <c r="B621" s="1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7.25" customHeight="1">
      <c r="A622" s="1"/>
      <c r="B622" s="1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7.25" customHeight="1">
      <c r="A623" s="1"/>
      <c r="B623" s="1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7.25" customHeight="1">
      <c r="A624" s="1"/>
      <c r="B624" s="1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7.25" customHeight="1">
      <c r="A625" s="1"/>
      <c r="B625" s="1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7.25" customHeight="1">
      <c r="A626" s="1"/>
      <c r="B626" s="1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7.25" customHeight="1">
      <c r="A627" s="1"/>
      <c r="B627" s="1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7.25" customHeight="1">
      <c r="A628" s="1"/>
      <c r="B628" s="1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7.25" customHeight="1">
      <c r="A629" s="1"/>
      <c r="B629" s="1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7.25" customHeight="1">
      <c r="A630" s="1"/>
      <c r="B630" s="1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7.25" customHeight="1">
      <c r="A631" s="1"/>
      <c r="B631" s="1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7.25" customHeight="1">
      <c r="A632" s="1"/>
      <c r="B632" s="1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7.25" customHeight="1">
      <c r="A633" s="1"/>
      <c r="B633" s="1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7.25" customHeight="1">
      <c r="A634" s="1"/>
      <c r="B634" s="1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7.25" customHeight="1">
      <c r="A635" s="1"/>
      <c r="B635" s="1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7.25" customHeight="1">
      <c r="A636" s="1"/>
      <c r="B636" s="1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7.25" customHeight="1">
      <c r="A637" s="1"/>
      <c r="B637" s="1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7.25" customHeight="1">
      <c r="A638" s="1"/>
      <c r="B638" s="1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7.25" customHeight="1">
      <c r="A639" s="1"/>
      <c r="B639" s="1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7.25" customHeight="1">
      <c r="A640" s="1"/>
      <c r="B640" s="1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7.25" customHeight="1">
      <c r="A641" s="1"/>
      <c r="B641" s="1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7.25" customHeight="1">
      <c r="A642" s="1"/>
      <c r="B642" s="1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7.25" customHeight="1">
      <c r="A643" s="1"/>
      <c r="B643" s="1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7.25" customHeight="1">
      <c r="A644" s="1"/>
      <c r="B644" s="1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7.25" customHeight="1">
      <c r="A645" s="1"/>
      <c r="B645" s="1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7.25" customHeight="1">
      <c r="A646" s="1"/>
      <c r="B646" s="1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7.25" customHeight="1">
      <c r="A647" s="1"/>
      <c r="B647" s="1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7.25" customHeight="1">
      <c r="A648" s="1"/>
      <c r="B648" s="1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7.25" customHeight="1">
      <c r="A649" s="1"/>
      <c r="B649" s="1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7.25" customHeight="1">
      <c r="A650" s="1"/>
      <c r="B650" s="1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7.25" customHeight="1">
      <c r="A651" s="1"/>
      <c r="B651" s="1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7.25" customHeight="1">
      <c r="A652" s="1"/>
      <c r="B652" s="1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7.25" customHeight="1">
      <c r="A653" s="1"/>
      <c r="B653" s="1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7.25" customHeight="1">
      <c r="A654" s="1"/>
      <c r="B654" s="1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7.25" customHeight="1">
      <c r="A655" s="1"/>
      <c r="B655" s="1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7.25" customHeight="1">
      <c r="A656" s="1"/>
      <c r="B656" s="1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7.25" customHeight="1">
      <c r="A657" s="1"/>
      <c r="B657" s="1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7.25" customHeight="1">
      <c r="A658" s="1"/>
      <c r="B658" s="1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7.25" customHeight="1">
      <c r="A659" s="1"/>
      <c r="B659" s="1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7.25" customHeight="1">
      <c r="A660" s="1"/>
      <c r="B660" s="1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7.25" customHeight="1">
      <c r="A661" s="1"/>
      <c r="B661" s="1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7.25" customHeight="1">
      <c r="A662" s="1"/>
      <c r="B662" s="1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7.25" customHeight="1">
      <c r="A663" s="1"/>
      <c r="B663" s="1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7.25" customHeight="1">
      <c r="A664" s="1"/>
      <c r="B664" s="1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7.25" customHeight="1">
      <c r="A665" s="1"/>
      <c r="B665" s="1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7.25" customHeight="1">
      <c r="A666" s="1"/>
      <c r="B666" s="1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7.25" customHeight="1">
      <c r="A667" s="1"/>
      <c r="B667" s="1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7.25" customHeight="1">
      <c r="A668" s="1"/>
      <c r="B668" s="1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7.25" customHeight="1">
      <c r="A669" s="1"/>
      <c r="B669" s="1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7.25" customHeight="1">
      <c r="A670" s="1"/>
      <c r="B670" s="1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7.25" customHeight="1">
      <c r="A671" s="1"/>
      <c r="B671" s="1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7.25" customHeight="1">
      <c r="A672" s="1"/>
      <c r="B672" s="1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7.25" customHeight="1">
      <c r="A673" s="1"/>
      <c r="B673" s="1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7.25" customHeight="1">
      <c r="A674" s="1"/>
      <c r="B674" s="1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7.25" customHeight="1">
      <c r="A675" s="1"/>
      <c r="B675" s="1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7.25" customHeight="1">
      <c r="A676" s="1"/>
      <c r="B676" s="1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7.25" customHeight="1">
      <c r="A677" s="1"/>
      <c r="B677" s="1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7.25" customHeight="1">
      <c r="A678" s="1"/>
      <c r="B678" s="1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7.25" customHeight="1">
      <c r="A679" s="1"/>
      <c r="B679" s="1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7.25" customHeight="1">
      <c r="A680" s="1"/>
      <c r="B680" s="1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7.25" customHeight="1">
      <c r="A681" s="1"/>
      <c r="B681" s="1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7.25" customHeight="1">
      <c r="A682" s="1"/>
      <c r="B682" s="1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7.25" customHeight="1">
      <c r="A683" s="1"/>
      <c r="B683" s="1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7.25" customHeight="1">
      <c r="A684" s="1"/>
      <c r="B684" s="1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7.25" customHeight="1">
      <c r="A685" s="1"/>
      <c r="B685" s="1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7.25" customHeight="1">
      <c r="A686" s="1"/>
      <c r="B686" s="1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7.25" customHeight="1">
      <c r="A687" s="1"/>
      <c r="B687" s="1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7.25" customHeight="1">
      <c r="A688" s="1"/>
      <c r="B688" s="1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7.25" customHeight="1">
      <c r="A689" s="1"/>
      <c r="B689" s="1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7.25" customHeight="1">
      <c r="A690" s="1"/>
      <c r="B690" s="1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7.25" customHeight="1">
      <c r="A691" s="1"/>
      <c r="B691" s="1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7.25" customHeight="1">
      <c r="A692" s="1"/>
      <c r="B692" s="1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7.25" customHeight="1">
      <c r="A693" s="1"/>
      <c r="B693" s="1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7.25" customHeight="1">
      <c r="A694" s="1"/>
      <c r="B694" s="1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7.25" customHeight="1">
      <c r="A695" s="1"/>
      <c r="B695" s="1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7.25" customHeight="1">
      <c r="A696" s="1"/>
      <c r="B696" s="1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7.25" customHeight="1">
      <c r="A697" s="1"/>
      <c r="B697" s="1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7.25" customHeight="1">
      <c r="A698" s="1"/>
      <c r="B698" s="1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7.25" customHeight="1">
      <c r="A699" s="1"/>
      <c r="B699" s="1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7.25" customHeight="1">
      <c r="A700" s="1"/>
      <c r="B700" s="1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7.25" customHeight="1">
      <c r="A701" s="1"/>
      <c r="B701" s="1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7.25" customHeight="1">
      <c r="A702" s="1"/>
      <c r="B702" s="1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7.25" customHeight="1">
      <c r="A703" s="1"/>
      <c r="B703" s="1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7.25" customHeight="1">
      <c r="A704" s="1"/>
      <c r="B704" s="1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7.25" customHeight="1">
      <c r="A705" s="1"/>
      <c r="B705" s="1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7.25" customHeight="1">
      <c r="A706" s="1"/>
      <c r="B706" s="1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7.25" customHeight="1">
      <c r="A707" s="1"/>
      <c r="B707" s="1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7.25" customHeight="1">
      <c r="A708" s="1"/>
      <c r="B708" s="1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7.25" customHeight="1">
      <c r="A709" s="1"/>
      <c r="B709" s="1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7.25" customHeight="1">
      <c r="A710" s="1"/>
      <c r="B710" s="1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7.25" customHeight="1">
      <c r="A711" s="1"/>
      <c r="B711" s="1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7.25" customHeight="1">
      <c r="A712" s="1"/>
      <c r="B712" s="1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7.25" customHeight="1">
      <c r="A713" s="1"/>
      <c r="B713" s="1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7.25" customHeight="1">
      <c r="A714" s="1"/>
      <c r="B714" s="1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7.25" customHeight="1">
      <c r="A715" s="1"/>
      <c r="B715" s="1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7.25" customHeight="1">
      <c r="A716" s="1"/>
      <c r="B716" s="1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7.25" customHeight="1">
      <c r="A717" s="1"/>
      <c r="B717" s="1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7.25" customHeight="1">
      <c r="A718" s="1"/>
      <c r="B718" s="1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7.25" customHeight="1">
      <c r="A719" s="1"/>
      <c r="B719" s="1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7.25" customHeight="1">
      <c r="A720" s="1"/>
      <c r="B720" s="1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7.25" customHeight="1">
      <c r="A721" s="1"/>
      <c r="B721" s="1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7.25" customHeight="1">
      <c r="A722" s="1"/>
      <c r="B722" s="1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7.25" customHeight="1">
      <c r="A723" s="1"/>
      <c r="B723" s="1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7.25" customHeight="1">
      <c r="A724" s="1"/>
      <c r="B724" s="1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7.25" customHeight="1">
      <c r="A725" s="1"/>
      <c r="B725" s="1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7.25" customHeight="1">
      <c r="A726" s="1"/>
      <c r="B726" s="1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7.25" customHeight="1">
      <c r="A727" s="1"/>
      <c r="B727" s="1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7.25" customHeight="1">
      <c r="A728" s="1"/>
      <c r="B728" s="1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7.25" customHeight="1">
      <c r="A729" s="1"/>
      <c r="B729" s="1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7.25" customHeight="1">
      <c r="A730" s="1"/>
      <c r="B730" s="1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7.25" customHeight="1">
      <c r="A731" s="1"/>
      <c r="B731" s="1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7.25" customHeight="1">
      <c r="A732" s="1"/>
      <c r="B732" s="1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7.25" customHeight="1">
      <c r="A733" s="1"/>
      <c r="B733" s="1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7.25" customHeight="1">
      <c r="A734" s="1"/>
      <c r="B734" s="1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7.25" customHeight="1">
      <c r="A735" s="1"/>
      <c r="B735" s="1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7.25" customHeight="1">
      <c r="A736" s="1"/>
      <c r="B736" s="1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7.25" customHeight="1">
      <c r="A737" s="1"/>
      <c r="B737" s="1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7.25" customHeight="1">
      <c r="A738" s="1"/>
      <c r="B738" s="1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7.25" customHeight="1">
      <c r="A739" s="1"/>
      <c r="B739" s="1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7.25" customHeight="1">
      <c r="A740" s="1"/>
      <c r="B740" s="1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7.25" customHeight="1">
      <c r="A741" s="1"/>
      <c r="B741" s="1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7.25" customHeight="1">
      <c r="A742" s="1"/>
      <c r="B742" s="1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7.25" customHeight="1">
      <c r="A743" s="1"/>
      <c r="B743" s="1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7.25" customHeight="1">
      <c r="A744" s="1"/>
      <c r="B744" s="1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7.25" customHeight="1">
      <c r="A745" s="1"/>
      <c r="B745" s="1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7.25" customHeight="1">
      <c r="A746" s="1"/>
      <c r="B746" s="1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7.25" customHeight="1">
      <c r="A747" s="1"/>
      <c r="B747" s="1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7.25" customHeight="1">
      <c r="A748" s="1"/>
      <c r="B748" s="1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7.25" customHeight="1">
      <c r="A749" s="1"/>
      <c r="B749" s="1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7.25" customHeight="1">
      <c r="A750" s="1"/>
      <c r="B750" s="1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7.25" customHeight="1">
      <c r="A751" s="1"/>
      <c r="B751" s="1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7.25" customHeight="1">
      <c r="A752" s="1"/>
      <c r="B752" s="1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7.25" customHeight="1">
      <c r="A753" s="1"/>
      <c r="B753" s="1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7.25" customHeight="1">
      <c r="A754" s="1"/>
      <c r="B754" s="1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7.25" customHeight="1">
      <c r="A755" s="1"/>
      <c r="B755" s="1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7.25" customHeight="1">
      <c r="A756" s="1"/>
      <c r="B756" s="1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7.25" customHeight="1">
      <c r="A757" s="1"/>
      <c r="B757" s="1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7.25" customHeight="1">
      <c r="A758" s="1"/>
      <c r="B758" s="1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7.25" customHeight="1">
      <c r="A759" s="1"/>
      <c r="B759" s="1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7.25" customHeight="1">
      <c r="A760" s="1"/>
      <c r="B760" s="1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7.25" customHeight="1">
      <c r="A761" s="1"/>
      <c r="B761" s="1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7.25" customHeight="1">
      <c r="A762" s="1"/>
      <c r="B762" s="1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7.25" customHeight="1">
      <c r="A763" s="1"/>
      <c r="B763" s="1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7.25" customHeight="1">
      <c r="A764" s="1"/>
      <c r="B764" s="1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7.25" customHeight="1">
      <c r="A765" s="1"/>
      <c r="B765" s="1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7.25" customHeight="1">
      <c r="A766" s="1"/>
      <c r="B766" s="1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7.25" customHeight="1">
      <c r="A767" s="1"/>
      <c r="B767" s="1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7.25" customHeight="1">
      <c r="A768" s="1"/>
      <c r="B768" s="1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7.25" customHeight="1">
      <c r="A769" s="1"/>
      <c r="B769" s="1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7.25" customHeight="1">
      <c r="A770" s="1"/>
      <c r="B770" s="1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7.25" customHeight="1">
      <c r="A771" s="1"/>
      <c r="B771" s="1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7.25" customHeight="1">
      <c r="A772" s="1"/>
      <c r="B772" s="1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7.25" customHeight="1">
      <c r="A773" s="1"/>
      <c r="B773" s="1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7.25" customHeight="1">
      <c r="A774" s="1"/>
      <c r="B774" s="1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7.25" customHeight="1">
      <c r="A775" s="1"/>
      <c r="B775" s="1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7.25" customHeight="1">
      <c r="A776" s="1"/>
      <c r="B776" s="1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7.25" customHeight="1">
      <c r="A777" s="1"/>
      <c r="B777" s="1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7.25" customHeight="1">
      <c r="A778" s="1"/>
      <c r="B778" s="1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7.25" customHeight="1">
      <c r="A779" s="1"/>
      <c r="B779" s="1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7.25" customHeight="1">
      <c r="A780" s="1"/>
      <c r="B780" s="1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7.25" customHeight="1">
      <c r="A781" s="1"/>
      <c r="B781" s="1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7.25" customHeight="1">
      <c r="A782" s="1"/>
      <c r="B782" s="1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7.25" customHeight="1">
      <c r="A783" s="1"/>
      <c r="B783" s="1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7.25" customHeight="1">
      <c r="A784" s="1"/>
      <c r="B784" s="1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7.25" customHeight="1">
      <c r="A785" s="1"/>
      <c r="B785" s="1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7.25" customHeight="1">
      <c r="A786" s="1"/>
      <c r="B786" s="1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7.25" customHeight="1">
      <c r="A787" s="1"/>
      <c r="B787" s="1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7.25" customHeight="1">
      <c r="A788" s="1"/>
      <c r="B788" s="1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7.25" customHeight="1">
      <c r="A789" s="1"/>
      <c r="B789" s="1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7.25" customHeight="1">
      <c r="A790" s="1"/>
      <c r="B790" s="1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7.25" customHeight="1">
      <c r="A791" s="1"/>
      <c r="B791" s="1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7.25" customHeight="1">
      <c r="A792" s="1"/>
      <c r="B792" s="1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7.25" customHeight="1">
      <c r="A793" s="1"/>
      <c r="B793" s="1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7.25" customHeight="1">
      <c r="A794" s="1"/>
      <c r="B794" s="1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7.25" customHeight="1">
      <c r="A795" s="1"/>
      <c r="B795" s="1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7.25" customHeight="1">
      <c r="A796" s="1"/>
      <c r="B796" s="1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7.25" customHeight="1">
      <c r="A797" s="1"/>
      <c r="B797" s="1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7.25" customHeight="1">
      <c r="A798" s="1"/>
      <c r="B798" s="1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7.25" customHeight="1">
      <c r="A799" s="1"/>
      <c r="B799" s="1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7.25" customHeight="1">
      <c r="A800" s="1"/>
      <c r="B800" s="1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7.25" customHeight="1">
      <c r="A801" s="1"/>
      <c r="B801" s="1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7.25" customHeight="1">
      <c r="A802" s="1"/>
      <c r="B802" s="1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7.25" customHeight="1">
      <c r="A803" s="1"/>
      <c r="B803" s="1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7.25" customHeight="1">
      <c r="A804" s="1"/>
      <c r="B804" s="1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7.25" customHeight="1">
      <c r="A805" s="1"/>
      <c r="B805" s="1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7.25" customHeight="1">
      <c r="A806" s="1"/>
      <c r="B806" s="1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7.25" customHeight="1">
      <c r="A807" s="1"/>
      <c r="B807" s="1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7.25" customHeight="1">
      <c r="A808" s="1"/>
      <c r="B808" s="1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7.25" customHeight="1">
      <c r="A809" s="1"/>
      <c r="B809" s="1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7.25" customHeight="1">
      <c r="A810" s="1"/>
      <c r="B810" s="1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7.25" customHeight="1">
      <c r="A811" s="1"/>
      <c r="B811" s="1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7.25" customHeight="1">
      <c r="A812" s="1"/>
      <c r="B812" s="1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7.25" customHeight="1">
      <c r="A813" s="1"/>
      <c r="B813" s="1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7.25" customHeight="1">
      <c r="A814" s="1"/>
      <c r="B814" s="1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7.25" customHeight="1">
      <c r="A815" s="1"/>
      <c r="B815" s="1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7.25" customHeight="1">
      <c r="A816" s="1"/>
      <c r="B816" s="1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7.25" customHeight="1">
      <c r="A817" s="1"/>
      <c r="B817" s="1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7.25" customHeight="1">
      <c r="A818" s="1"/>
      <c r="B818" s="1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7.25" customHeight="1">
      <c r="A819" s="1"/>
      <c r="B819" s="1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7.25" customHeight="1">
      <c r="A820" s="1"/>
      <c r="B820" s="1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7.25" customHeight="1">
      <c r="A821" s="1"/>
      <c r="B821" s="1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7.25" customHeight="1">
      <c r="A822" s="1"/>
      <c r="B822" s="1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7.25" customHeight="1">
      <c r="A823" s="1"/>
      <c r="B823" s="1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7.25" customHeight="1">
      <c r="A824" s="1"/>
      <c r="B824" s="1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7.25" customHeight="1">
      <c r="A825" s="1"/>
      <c r="B825" s="1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7.25" customHeight="1">
      <c r="A826" s="1"/>
      <c r="B826" s="1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7.25" customHeight="1">
      <c r="A827" s="1"/>
      <c r="B827" s="1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7.25" customHeight="1">
      <c r="A828" s="1"/>
      <c r="B828" s="1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7.25" customHeight="1">
      <c r="A829" s="1"/>
      <c r="B829" s="1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7.25" customHeight="1">
      <c r="A830" s="1"/>
      <c r="B830" s="1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7.25" customHeight="1">
      <c r="A831" s="1"/>
      <c r="B831" s="1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7.25" customHeight="1">
      <c r="A832" s="1"/>
      <c r="B832" s="1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7.25" customHeight="1">
      <c r="A833" s="1"/>
      <c r="B833" s="1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7.25" customHeight="1">
      <c r="A834" s="1"/>
      <c r="B834" s="1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7.25" customHeight="1">
      <c r="A835" s="1"/>
      <c r="B835" s="1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7.25" customHeight="1">
      <c r="A836" s="1"/>
      <c r="B836" s="1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7.25" customHeight="1">
      <c r="A837" s="1"/>
      <c r="B837" s="1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7.25" customHeight="1">
      <c r="A838" s="1"/>
      <c r="B838" s="1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7.25" customHeight="1">
      <c r="A839" s="1"/>
      <c r="B839" s="1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7.25" customHeight="1">
      <c r="A840" s="1"/>
      <c r="B840" s="1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7.25" customHeight="1">
      <c r="A841" s="1"/>
      <c r="B841" s="1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7.25" customHeight="1">
      <c r="A842" s="1"/>
      <c r="B842" s="1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7.25" customHeight="1">
      <c r="A843" s="1"/>
      <c r="B843" s="1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7.25" customHeight="1">
      <c r="A844" s="1"/>
      <c r="B844" s="1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7.25" customHeight="1">
      <c r="A845" s="1"/>
      <c r="B845" s="1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7.25" customHeight="1">
      <c r="A846" s="1"/>
      <c r="B846" s="1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7.25" customHeight="1">
      <c r="A847" s="1"/>
      <c r="B847" s="1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7.25" customHeight="1">
      <c r="A848" s="1"/>
      <c r="B848" s="1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7.25" customHeight="1">
      <c r="A849" s="1"/>
      <c r="B849" s="1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7.25" customHeight="1">
      <c r="A850" s="1"/>
      <c r="B850" s="1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7.25" customHeight="1">
      <c r="A851" s="1"/>
      <c r="B851" s="1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7.25" customHeight="1">
      <c r="A852" s="1"/>
      <c r="B852" s="1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7.25" customHeight="1">
      <c r="A853" s="1"/>
      <c r="B853" s="1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7.25" customHeight="1">
      <c r="A854" s="1"/>
      <c r="B854" s="1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7.25" customHeight="1">
      <c r="A855" s="1"/>
      <c r="B855" s="1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7.25" customHeight="1">
      <c r="A856" s="1"/>
      <c r="B856" s="1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7.25" customHeight="1">
      <c r="A857" s="1"/>
      <c r="B857" s="1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7.25" customHeight="1">
      <c r="A858" s="1"/>
      <c r="B858" s="1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7.25" customHeight="1">
      <c r="A859" s="1"/>
      <c r="B859" s="1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7.25" customHeight="1">
      <c r="A860" s="1"/>
      <c r="B860" s="1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7.25" customHeight="1">
      <c r="A861" s="1"/>
      <c r="B861" s="1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7.25" customHeight="1">
      <c r="A862" s="1"/>
      <c r="B862" s="1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7.25" customHeight="1">
      <c r="A863" s="1"/>
      <c r="B863" s="1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7.25" customHeight="1">
      <c r="A864" s="1"/>
      <c r="B864" s="1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7.25" customHeight="1">
      <c r="A865" s="1"/>
      <c r="B865" s="1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7.25" customHeight="1">
      <c r="A866" s="1"/>
      <c r="B866" s="1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7.25" customHeight="1">
      <c r="A867" s="1"/>
      <c r="B867" s="1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7.25" customHeight="1">
      <c r="A868" s="1"/>
      <c r="B868" s="1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7.25" customHeight="1">
      <c r="A869" s="1"/>
      <c r="B869" s="1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7.25" customHeight="1">
      <c r="A870" s="1"/>
      <c r="B870" s="1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7.25" customHeight="1">
      <c r="A871" s="1"/>
      <c r="B871" s="1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7.25" customHeight="1">
      <c r="A872" s="1"/>
      <c r="B872" s="1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7.25" customHeight="1">
      <c r="A873" s="1"/>
      <c r="B873" s="1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7.25" customHeight="1">
      <c r="A874" s="1"/>
      <c r="B874" s="1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7.25" customHeight="1">
      <c r="A875" s="1"/>
      <c r="B875" s="1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7.25" customHeight="1">
      <c r="A876" s="1"/>
      <c r="B876" s="1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7.25" customHeight="1">
      <c r="A877" s="1"/>
      <c r="B877" s="1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7.25" customHeight="1">
      <c r="A878" s="1"/>
      <c r="B878" s="1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7.25" customHeight="1">
      <c r="A879" s="1"/>
      <c r="B879" s="1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7.25" customHeight="1">
      <c r="A880" s="1"/>
      <c r="B880" s="1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7.25" customHeight="1">
      <c r="A881" s="1"/>
      <c r="B881" s="1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7.25" customHeight="1">
      <c r="A882" s="1"/>
      <c r="B882" s="1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7.25" customHeight="1">
      <c r="A883" s="1"/>
      <c r="B883" s="1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7.25" customHeight="1">
      <c r="A884" s="1"/>
      <c r="B884" s="1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7.25" customHeight="1">
      <c r="A885" s="1"/>
      <c r="B885" s="1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7.25" customHeight="1">
      <c r="A886" s="1"/>
      <c r="B886" s="1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7.25" customHeight="1">
      <c r="A887" s="1"/>
      <c r="B887" s="1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7.25" customHeight="1">
      <c r="A888" s="1"/>
      <c r="B888" s="1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7.25" customHeight="1">
      <c r="A889" s="1"/>
      <c r="B889" s="1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7.25" customHeight="1">
      <c r="A890" s="1"/>
      <c r="B890" s="1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7.25" customHeight="1">
      <c r="A891" s="1"/>
      <c r="B891" s="1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7.25" customHeight="1">
      <c r="A892" s="1"/>
      <c r="B892" s="1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7.25" customHeight="1">
      <c r="A893" s="1"/>
      <c r="B893" s="1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7.25" customHeight="1">
      <c r="A894" s="1"/>
      <c r="B894" s="1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7.25" customHeight="1">
      <c r="A895" s="1"/>
      <c r="B895" s="1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7.25" customHeight="1">
      <c r="A896" s="1"/>
      <c r="B896" s="1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7.25" customHeight="1">
      <c r="A897" s="1"/>
      <c r="B897" s="1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7.25" customHeight="1">
      <c r="A898" s="1"/>
      <c r="B898" s="1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7.25" customHeight="1">
      <c r="A899" s="1"/>
      <c r="B899" s="1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7.25" customHeight="1">
      <c r="A900" s="1"/>
      <c r="B900" s="1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7.25" customHeight="1">
      <c r="A901" s="1"/>
      <c r="B901" s="1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7.25" customHeight="1">
      <c r="A902" s="1"/>
      <c r="B902" s="1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7.25" customHeight="1">
      <c r="A903" s="1"/>
      <c r="B903" s="1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7.25" customHeight="1">
      <c r="A904" s="1"/>
      <c r="B904" s="1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7.25" customHeight="1">
      <c r="A905" s="1"/>
      <c r="B905" s="1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7.25" customHeight="1">
      <c r="A906" s="1"/>
      <c r="B906" s="1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7.25" customHeight="1">
      <c r="A907" s="1"/>
      <c r="B907" s="1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7.25" customHeight="1">
      <c r="A908" s="1"/>
      <c r="B908" s="1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7.25" customHeight="1">
      <c r="A909" s="1"/>
      <c r="B909" s="1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7.25" customHeight="1">
      <c r="A910" s="1"/>
      <c r="B910" s="1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7.25" customHeight="1">
      <c r="A911" s="1"/>
      <c r="B911" s="1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7.25" customHeight="1">
      <c r="A912" s="1"/>
      <c r="B912" s="1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7.25" customHeight="1">
      <c r="A913" s="1"/>
      <c r="B913" s="1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7.25" customHeight="1">
      <c r="A914" s="1"/>
      <c r="B914" s="1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7.25" customHeight="1">
      <c r="A915" s="1"/>
      <c r="B915" s="1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7.25" customHeight="1">
      <c r="A916" s="1"/>
      <c r="B916" s="1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7.25" customHeight="1">
      <c r="A917" s="1"/>
      <c r="B917" s="1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7.25" customHeight="1">
      <c r="A918" s="1"/>
      <c r="B918" s="1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7.25" customHeight="1">
      <c r="A919" s="1"/>
      <c r="B919" s="1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7.25" customHeight="1">
      <c r="A920" s="1"/>
      <c r="B920" s="1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7.25" customHeight="1">
      <c r="A921" s="1"/>
      <c r="B921" s="1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7.25" customHeight="1">
      <c r="A922" s="1"/>
      <c r="B922" s="1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7.25" customHeight="1">
      <c r="A923" s="1"/>
      <c r="B923" s="1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7.25" customHeight="1">
      <c r="A924" s="1"/>
      <c r="B924" s="1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7.25" customHeight="1">
      <c r="A925" s="1"/>
      <c r="B925" s="1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7.25" customHeight="1">
      <c r="A926" s="1"/>
      <c r="B926" s="1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7.25" customHeight="1">
      <c r="A927" s="1"/>
      <c r="B927" s="1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7.25" customHeight="1">
      <c r="A928" s="1"/>
      <c r="B928" s="1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7.25" customHeight="1">
      <c r="A929" s="1"/>
      <c r="B929" s="1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7.25" customHeight="1">
      <c r="A930" s="1"/>
      <c r="B930" s="1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7.25" customHeight="1">
      <c r="A931" s="1"/>
      <c r="B931" s="1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7.25" customHeight="1">
      <c r="A932" s="1"/>
      <c r="B932" s="1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7.25" customHeight="1">
      <c r="A933" s="1"/>
      <c r="B933" s="1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7.25" customHeight="1">
      <c r="A934" s="1"/>
      <c r="B934" s="1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7.25" customHeight="1">
      <c r="A935" s="1"/>
      <c r="B935" s="1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7.25" customHeight="1">
      <c r="A936" s="1"/>
      <c r="B936" s="1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7.25" customHeight="1">
      <c r="A937" s="1"/>
      <c r="B937" s="1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7.25" customHeight="1">
      <c r="A938" s="1"/>
      <c r="B938" s="1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7.25" customHeight="1">
      <c r="A939" s="1"/>
      <c r="B939" s="1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7.25" customHeight="1">
      <c r="A940" s="1"/>
      <c r="B940" s="1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7.25" customHeight="1">
      <c r="A941" s="1"/>
      <c r="B941" s="1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7.25" customHeight="1">
      <c r="A942" s="1"/>
      <c r="B942" s="1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7.25" customHeight="1">
      <c r="A943" s="1"/>
      <c r="B943" s="1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7.25" customHeight="1">
      <c r="A944" s="1"/>
      <c r="B944" s="1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7.25" customHeight="1">
      <c r="A945" s="1"/>
      <c r="B945" s="1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7.25" customHeight="1">
      <c r="A946" s="1"/>
      <c r="B946" s="1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7.25" customHeight="1">
      <c r="A947" s="1"/>
      <c r="B947" s="1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7.25" customHeight="1">
      <c r="A948" s="1"/>
      <c r="B948" s="1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7.25" customHeight="1">
      <c r="A949" s="1"/>
      <c r="B949" s="1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7.25" customHeight="1">
      <c r="A950" s="1"/>
      <c r="B950" s="1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7.25" customHeight="1">
      <c r="A951" s="1"/>
      <c r="B951" s="1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7.25" customHeight="1">
      <c r="A952" s="1"/>
      <c r="B952" s="1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7.25" customHeight="1">
      <c r="A953" s="1"/>
      <c r="B953" s="1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7.25" customHeight="1">
      <c r="A954" s="1"/>
      <c r="B954" s="1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7.25" customHeight="1">
      <c r="A955" s="1"/>
      <c r="B955" s="1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7.25" customHeight="1">
      <c r="A956" s="1"/>
      <c r="B956" s="1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7.25" customHeight="1">
      <c r="A957" s="1"/>
      <c r="B957" s="1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7.25" customHeight="1">
      <c r="A958" s="1"/>
      <c r="B958" s="1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7.25" customHeight="1">
      <c r="A959" s="1"/>
      <c r="B959" s="1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7.25" customHeight="1">
      <c r="A960" s="1"/>
      <c r="B960" s="1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7.25" customHeight="1">
      <c r="A961" s="1"/>
      <c r="B961" s="1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7.25" customHeight="1">
      <c r="A962" s="1"/>
      <c r="B962" s="1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7.25" customHeight="1">
      <c r="A963" s="1"/>
      <c r="B963" s="1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7.25" customHeight="1">
      <c r="A964" s="1"/>
      <c r="B964" s="1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7.25" customHeight="1">
      <c r="A965" s="1"/>
      <c r="B965" s="1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7.25" customHeight="1">
      <c r="A966" s="1"/>
      <c r="B966" s="1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7.25" customHeight="1">
      <c r="A967" s="1"/>
      <c r="B967" s="1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7.25" customHeight="1">
      <c r="A968" s="1"/>
      <c r="B968" s="1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7.25" customHeight="1">
      <c r="A969" s="1"/>
      <c r="B969" s="1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7.25" customHeight="1">
      <c r="A970" s="1"/>
      <c r="B970" s="1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7.25" customHeight="1">
      <c r="A971" s="1"/>
      <c r="B971" s="1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7.25" customHeight="1">
      <c r="A972" s="1"/>
      <c r="B972" s="1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7.25" customHeight="1">
      <c r="A973" s="1"/>
      <c r="B973" s="1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7.25" customHeight="1">
      <c r="A974" s="1"/>
      <c r="B974" s="1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7.25" customHeight="1">
      <c r="A975" s="1"/>
      <c r="B975" s="1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7.25" customHeight="1">
      <c r="A976" s="1"/>
      <c r="B976" s="1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7.25" customHeight="1">
      <c r="A977" s="1"/>
      <c r="B977" s="1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7.25" customHeight="1">
      <c r="A978" s="1"/>
      <c r="B978" s="1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7.25" customHeight="1">
      <c r="A979" s="1"/>
      <c r="B979" s="1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7.25" customHeight="1">
      <c r="A980" s="1"/>
      <c r="B980" s="1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7.25" customHeight="1">
      <c r="A981" s="1"/>
      <c r="B981" s="1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7.25" customHeight="1">
      <c r="A982" s="1"/>
      <c r="B982" s="1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7.25" customHeight="1">
      <c r="A983" s="1"/>
      <c r="B983" s="1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7.25" customHeight="1">
      <c r="A984" s="1"/>
      <c r="B984" s="1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7.25" customHeight="1">
      <c r="A985" s="1"/>
      <c r="B985" s="1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7.25" customHeight="1">
      <c r="A986" s="1"/>
      <c r="B986" s="1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7.25" customHeight="1">
      <c r="A987" s="1"/>
      <c r="B987" s="1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7.25" customHeight="1">
      <c r="A988" s="1"/>
      <c r="B988" s="1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7.25" customHeight="1">
      <c r="A989" s="1"/>
      <c r="B989" s="1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7.25" customHeight="1">
      <c r="A990" s="1"/>
      <c r="B990" s="1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7.25" customHeight="1">
      <c r="A991" s="1"/>
      <c r="B991" s="1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7.25" customHeight="1">
      <c r="A992" s="1"/>
      <c r="B992" s="1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7.25" customHeight="1">
      <c r="A993" s="1"/>
      <c r="B993" s="1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7.25" customHeight="1">
      <c r="A994" s="1"/>
      <c r="B994" s="1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7.25" customHeight="1">
      <c r="A995" s="1"/>
      <c r="B995" s="1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7.25" customHeight="1">
      <c r="A996" s="1"/>
      <c r="B996" s="1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7.25" customHeight="1">
      <c r="A997" s="1"/>
      <c r="B997" s="1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7.25" customHeight="1">
      <c r="A998" s="1"/>
      <c r="B998" s="1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7.25" customHeight="1">
      <c r="A999" s="1"/>
      <c r="B999" s="1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7.25" customHeight="1">
      <c r="A1000" s="1"/>
      <c r="B1000" s="1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11">
    <mergeCell ref="B132:C132"/>
    <mergeCell ref="A117:I117"/>
    <mergeCell ref="C2:J6"/>
    <mergeCell ref="A1:C1"/>
    <mergeCell ref="A7:J7"/>
    <mergeCell ref="A118:I118"/>
    <mergeCell ref="A116:I116"/>
    <mergeCell ref="A114:I114"/>
    <mergeCell ref="A115:I115"/>
    <mergeCell ref="B122:C122"/>
    <mergeCell ref="B128:J128"/>
  </mergeCells>
  <pageMargins left="0.7" right="0.7" top="0.75" bottom="0.75" header="0" footer="0"/>
  <ignoredErrors>
    <ignoredError sqref="J114" emptyCellReference="1"/>
    <ignoredError sqref="J11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J17" sqref="J17"/>
    </sheetView>
  </sheetViews>
  <sheetFormatPr defaultColWidth="8.81640625" defaultRowHeight="14.5"/>
  <cols>
    <col min="2" max="2" width="22.81640625" bestFit="1" customWidth="1"/>
    <col min="10" max="10" width="9" bestFit="1" customWidth="1"/>
  </cols>
  <sheetData>
    <row r="1" spans="1:10">
      <c r="A1" s="94"/>
      <c r="B1" s="95"/>
      <c r="C1" s="96"/>
      <c r="D1" s="47"/>
      <c r="E1" s="47"/>
      <c r="F1" s="47"/>
      <c r="G1" s="47"/>
      <c r="H1" s="47"/>
      <c r="I1" s="54"/>
      <c r="J1" s="83"/>
    </row>
    <row r="2" spans="1:10">
      <c r="A2" s="48" t="s">
        <v>97</v>
      </c>
      <c r="B2" s="46" t="s">
        <v>0</v>
      </c>
      <c r="C2" s="97"/>
      <c r="D2" s="98"/>
      <c r="E2" s="98"/>
      <c r="F2" s="98"/>
      <c r="G2" s="98"/>
      <c r="H2" s="98"/>
      <c r="I2" s="99"/>
      <c r="J2" s="82"/>
    </row>
    <row r="3" spans="1:10">
      <c r="A3" s="48" t="s">
        <v>98</v>
      </c>
      <c r="B3" s="46" t="s">
        <v>1</v>
      </c>
      <c r="C3" s="98"/>
      <c r="D3" s="100"/>
      <c r="E3" s="100"/>
      <c r="F3" s="100"/>
      <c r="G3" s="100"/>
      <c r="H3" s="100"/>
      <c r="I3" s="99"/>
      <c r="J3" s="82"/>
    </row>
    <row r="4" spans="1:10">
      <c r="A4" s="48" t="s">
        <v>99</v>
      </c>
      <c r="B4" s="46" t="s">
        <v>101</v>
      </c>
      <c r="C4" s="98"/>
      <c r="D4" s="100"/>
      <c r="E4" s="100"/>
      <c r="F4" s="100"/>
      <c r="G4" s="100"/>
      <c r="H4" s="100"/>
      <c r="I4" s="99"/>
      <c r="J4" s="82"/>
    </row>
    <row r="5" spans="1:10">
      <c r="A5" s="48" t="s">
        <v>100</v>
      </c>
      <c r="B5" s="46" t="s">
        <v>167</v>
      </c>
      <c r="C5" s="98"/>
      <c r="D5" s="100"/>
      <c r="E5" s="100"/>
      <c r="F5" s="100"/>
      <c r="G5" s="100"/>
      <c r="H5" s="100"/>
      <c r="I5" s="99"/>
      <c r="J5" s="82"/>
    </row>
    <row r="6" spans="1:10">
      <c r="A6" s="48" t="s">
        <v>98</v>
      </c>
      <c r="B6" s="46" t="s">
        <v>147</v>
      </c>
      <c r="C6" s="98"/>
      <c r="D6" s="98"/>
      <c r="E6" s="98"/>
      <c r="F6" s="98"/>
      <c r="G6" s="98"/>
      <c r="H6" s="98"/>
      <c r="I6" s="99"/>
      <c r="J6" s="82"/>
    </row>
    <row r="7" spans="1:10">
      <c r="A7" s="101" t="s">
        <v>2</v>
      </c>
      <c r="B7" s="95"/>
      <c r="C7" s="102"/>
      <c r="D7" s="102"/>
      <c r="E7" s="102"/>
      <c r="F7" s="102"/>
      <c r="G7" s="102"/>
      <c r="H7" s="102"/>
      <c r="I7" s="102"/>
      <c r="J7" s="83"/>
    </row>
    <row r="8" spans="1:10">
      <c r="A8" s="3" t="s">
        <v>3</v>
      </c>
      <c r="B8" s="4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55" t="s">
        <v>11</v>
      </c>
      <c r="J8" s="80" t="s">
        <v>162</v>
      </c>
    </row>
    <row r="9" spans="1:10">
      <c r="A9">
        <v>1</v>
      </c>
      <c r="B9" s="68" t="s">
        <v>104</v>
      </c>
      <c r="C9" s="69" t="s">
        <v>12</v>
      </c>
      <c r="D9" s="69" t="s">
        <v>12</v>
      </c>
      <c r="E9" s="70">
        <v>180</v>
      </c>
      <c r="F9" s="70">
        <v>1</v>
      </c>
      <c r="G9" s="70">
        <v>1</v>
      </c>
      <c r="H9" s="70">
        <v>300</v>
      </c>
      <c r="I9" s="63">
        <f>H9*G9*E9</f>
        <v>54000</v>
      </c>
      <c r="J9" s="71">
        <f>E9*300</f>
        <v>54000</v>
      </c>
    </row>
    <row r="10" spans="1:10" s="25" customFormat="1">
      <c r="B10" s="9" t="s">
        <v>153</v>
      </c>
      <c r="C10" s="14" t="s">
        <v>12</v>
      </c>
      <c r="D10" s="14" t="s">
        <v>12</v>
      </c>
      <c r="E10" s="10">
        <v>180</v>
      </c>
      <c r="F10" s="10">
        <v>1</v>
      </c>
      <c r="G10" s="10">
        <v>1</v>
      </c>
      <c r="H10" s="10">
        <v>75</v>
      </c>
      <c r="I10" s="56">
        <f>H10*E10</f>
        <v>13500</v>
      </c>
      <c r="J10" s="51">
        <f>E10*75</f>
        <v>13500</v>
      </c>
    </row>
    <row r="11" spans="1:10">
      <c r="B11" s="72" t="s">
        <v>157</v>
      </c>
      <c r="C11" s="69" t="s">
        <v>12</v>
      </c>
      <c r="D11" s="69" t="s">
        <v>12</v>
      </c>
      <c r="E11" s="69">
        <v>1</v>
      </c>
      <c r="F11" s="69">
        <v>1</v>
      </c>
      <c r="G11" s="70">
        <v>1</v>
      </c>
      <c r="H11" s="70">
        <v>75000</v>
      </c>
      <c r="I11" s="63">
        <f>H11*G11*E11</f>
        <v>75000</v>
      </c>
      <c r="J11" s="71">
        <v>75000</v>
      </c>
    </row>
    <row r="12" spans="1:10">
      <c r="B12" s="72" t="s">
        <v>61</v>
      </c>
      <c r="C12" s="69" t="s">
        <v>12</v>
      </c>
      <c r="D12" s="69" t="s">
        <v>12</v>
      </c>
      <c r="E12" s="69">
        <v>1</v>
      </c>
      <c r="F12" s="69">
        <v>1</v>
      </c>
      <c r="G12" s="70">
        <v>1</v>
      </c>
      <c r="H12" s="70">
        <v>10000</v>
      </c>
      <c r="I12" s="63">
        <f>H12*G12*E12</f>
        <v>10000</v>
      </c>
      <c r="J12" s="71">
        <v>10000</v>
      </c>
    </row>
    <row r="13" spans="1:10">
      <c r="B13" s="72" t="s">
        <v>152</v>
      </c>
      <c r="C13" s="69" t="s">
        <v>12</v>
      </c>
      <c r="D13" s="69" t="s">
        <v>12</v>
      </c>
      <c r="E13" s="69">
        <v>1</v>
      </c>
      <c r="F13" s="69">
        <v>1</v>
      </c>
      <c r="G13" s="70">
        <v>1</v>
      </c>
      <c r="H13" s="70">
        <v>375000</v>
      </c>
      <c r="I13" s="63">
        <f>H13</f>
        <v>375000</v>
      </c>
      <c r="J13" s="71">
        <v>375000</v>
      </c>
    </row>
    <row r="14" spans="1:10" s="25" customFormat="1">
      <c r="B14" s="13" t="s">
        <v>161</v>
      </c>
      <c r="C14" s="14" t="s">
        <v>12</v>
      </c>
      <c r="D14" s="14" t="s">
        <v>12</v>
      </c>
      <c r="E14" s="69">
        <v>1</v>
      </c>
      <c r="F14" s="69">
        <v>1</v>
      </c>
      <c r="G14" s="70">
        <v>1</v>
      </c>
      <c r="H14" s="70">
        <f>84252+20400</f>
        <v>104652</v>
      </c>
      <c r="I14" s="63">
        <f>H14</f>
        <v>104652</v>
      </c>
      <c r="J14" s="73">
        <f>I14</f>
        <v>104652</v>
      </c>
    </row>
    <row r="15" spans="1:10">
      <c r="B15" s="72" t="s">
        <v>145</v>
      </c>
      <c r="C15" s="69" t="s">
        <v>12</v>
      </c>
      <c r="D15" s="69" t="s">
        <v>12</v>
      </c>
      <c r="E15" s="69">
        <v>50</v>
      </c>
      <c r="F15" s="69">
        <v>1</v>
      </c>
      <c r="G15" s="70">
        <v>1</v>
      </c>
      <c r="H15" s="70">
        <v>150</v>
      </c>
      <c r="I15" s="63">
        <f>H15*E15</f>
        <v>7500</v>
      </c>
      <c r="J15" s="73">
        <f>I15</f>
        <v>7500</v>
      </c>
    </row>
    <row r="16" spans="1:10">
      <c r="B16" s="72" t="s">
        <v>145</v>
      </c>
      <c r="C16" s="69" t="s">
        <v>12</v>
      </c>
      <c r="D16" s="69" t="s">
        <v>12</v>
      </c>
      <c r="E16" s="69">
        <v>30</v>
      </c>
      <c r="F16" s="69">
        <v>1</v>
      </c>
      <c r="G16" s="70">
        <v>1</v>
      </c>
      <c r="H16" s="70">
        <v>300</v>
      </c>
      <c r="I16" s="63">
        <f>H16*E16</f>
        <v>9000</v>
      </c>
      <c r="J16" s="73">
        <f>I16</f>
        <v>9000</v>
      </c>
    </row>
    <row r="17" spans="1:13">
      <c r="A17" s="91" t="s">
        <v>165</v>
      </c>
      <c r="B17" s="92"/>
      <c r="C17" s="92"/>
      <c r="D17" s="92"/>
      <c r="E17" s="92"/>
      <c r="F17" s="92"/>
      <c r="G17" s="92"/>
      <c r="H17" s="93"/>
      <c r="I17" s="65">
        <f>SUM(I9:I16)</f>
        <v>648652</v>
      </c>
      <c r="J17" s="51">
        <f>SUM(J9:J16)</f>
        <v>648652</v>
      </c>
    </row>
    <row r="18" spans="1:13">
      <c r="A18" s="88" t="s">
        <v>68</v>
      </c>
      <c r="B18" s="92"/>
      <c r="C18" s="92"/>
      <c r="D18" s="92"/>
      <c r="E18" s="92"/>
      <c r="F18" s="92"/>
      <c r="G18" s="92"/>
      <c r="H18" s="93"/>
      <c r="I18" s="66">
        <f>I17*10%</f>
        <v>64865.200000000004</v>
      </c>
      <c r="J18" s="38">
        <f>I19-J17</f>
        <v>64865.199999999953</v>
      </c>
      <c r="M18" s="76"/>
    </row>
    <row r="19" spans="1:13">
      <c r="A19" s="88" t="s">
        <v>166</v>
      </c>
      <c r="B19" s="92"/>
      <c r="C19" s="92"/>
      <c r="D19" s="92"/>
      <c r="E19" s="92"/>
      <c r="F19" s="92"/>
      <c r="G19" s="92"/>
      <c r="H19" s="93"/>
      <c r="I19" s="66">
        <f>SUM(I17:I18)</f>
        <v>713517.2</v>
      </c>
      <c r="J19" s="38">
        <f>J18/I19*100</f>
        <v>9.0909090909090864</v>
      </c>
      <c r="K19" t="s">
        <v>168</v>
      </c>
      <c r="M19" s="76"/>
    </row>
    <row r="20" spans="1:13">
      <c r="A20" s="88" t="s">
        <v>69</v>
      </c>
      <c r="B20" s="92"/>
      <c r="C20" s="92"/>
      <c r="D20" s="92"/>
      <c r="E20" s="92"/>
      <c r="F20" s="92"/>
      <c r="G20" s="92"/>
      <c r="H20" s="93"/>
      <c r="I20" s="66">
        <f>I19*18%</f>
        <v>128433.09599999999</v>
      </c>
      <c r="J20" s="51"/>
    </row>
    <row r="21" spans="1:13">
      <c r="A21" s="91" t="s">
        <v>70</v>
      </c>
      <c r="B21" s="92"/>
      <c r="C21" s="92"/>
      <c r="D21" s="92"/>
      <c r="E21" s="92"/>
      <c r="F21" s="92"/>
      <c r="G21" s="92"/>
      <c r="H21" s="93"/>
      <c r="I21" s="67">
        <f>SUM(I19:I20)</f>
        <v>841950.29599999997</v>
      </c>
      <c r="J21" s="51"/>
    </row>
  </sheetData>
  <mergeCells count="8">
    <mergeCell ref="A20:H20"/>
    <mergeCell ref="A21:H21"/>
    <mergeCell ref="A1:C1"/>
    <mergeCell ref="C2:I6"/>
    <mergeCell ref="A7:I7"/>
    <mergeCell ref="A17:H17"/>
    <mergeCell ref="A18:H18"/>
    <mergeCell ref="A19:H1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Est</vt:lpstr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infinity7</dc:creator>
  <cp:lastModifiedBy>Windows User</cp:lastModifiedBy>
  <dcterms:created xsi:type="dcterms:W3CDTF">2019-03-20T05:58:00Z</dcterms:created>
  <dcterms:modified xsi:type="dcterms:W3CDTF">2020-03-23T06:30:06Z</dcterms:modified>
</cp:coreProperties>
</file>