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ethan\Desktop\"/>
    </mc:Choice>
  </mc:AlternateContent>
  <xr:revisionPtr revIDLastSave="0" documentId="8_{27EBF2B5-3A28-495D-A0E7-48B98B5D1124}" xr6:coauthVersionLast="47" xr6:coauthVersionMax="47" xr10:uidLastSave="{00000000-0000-0000-0000-000000000000}"/>
  <bookViews>
    <workbookView xWindow="-120" yWindow="-120" windowWidth="20730" windowHeight="11160" tabRatio="650" xr2:uid="{00000000-000D-0000-FFFF-FFFF00000000}"/>
  </bookViews>
  <sheets>
    <sheet name="Dashboard" sheetId="1" r:id="rId1"/>
    <sheet name="Customers" sheetId="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8" r:id="rId8"/>
    <sheet name="Pivots" sheetId="9" r:id="rId9"/>
  </sheets>
  <definedNames>
    <definedName name="cid">customersdata[Cust_ID]</definedName>
    <definedName name="hsncode">productsdata[HSN Code]</definedName>
  </definedNames>
  <calcPr calcId="191029"/>
  <pivotCaches>
    <pivotCache cacheId="71" r:id="rId10"/>
    <pivotCache cacheId="74" r:id="rId11"/>
    <pivotCache cacheId="76" r:id="rId12"/>
    <pivotCache cacheId="78" r:id="rId13"/>
    <pivotCache cacheId="8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8" l="1"/>
  <c r="F19" i="8"/>
  <c r="F20" i="8"/>
  <c r="D18" i="8"/>
  <c r="D19" i="8"/>
  <c r="G9" i="8"/>
  <c r="I9" i="8" s="1"/>
  <c r="K9" i="8" s="1"/>
  <c r="G10" i="8"/>
  <c r="I10" i="8" s="1"/>
  <c r="I16" i="7" s="1"/>
  <c r="G11" i="8"/>
  <c r="G12" i="8"/>
  <c r="G13" i="8"/>
  <c r="G14" i="8"/>
  <c r="I14" i="8" s="1"/>
  <c r="I13" i="7" s="1"/>
  <c r="G15" i="8"/>
  <c r="I15" i="8" s="1"/>
  <c r="I11" i="7" s="1"/>
  <c r="G16" i="8"/>
  <c r="G17" i="8"/>
  <c r="I17" i="8" s="1"/>
  <c r="K17" i="8" s="1"/>
  <c r="G18" i="8"/>
  <c r="G19" i="8"/>
  <c r="G20" i="8"/>
  <c r="G8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F9" i="8"/>
  <c r="F10" i="8"/>
  <c r="F11" i="8"/>
  <c r="F12" i="8"/>
  <c r="F13" i="8"/>
  <c r="F14" i="8"/>
  <c r="F15" i="8"/>
  <c r="F16" i="8"/>
  <c r="F17" i="8"/>
  <c r="F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E18" i="8"/>
  <c r="E19" i="8"/>
  <c r="D20" i="8"/>
  <c r="E20" i="8"/>
  <c r="E8" i="8"/>
  <c r="D8" i="8"/>
  <c r="L8" i="7"/>
  <c r="L17" i="7"/>
  <c r="L18" i="7"/>
  <c r="L19" i="7"/>
  <c r="K8" i="7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K18" i="7"/>
  <c r="K19" i="7"/>
  <c r="G8" i="7"/>
  <c r="G9" i="7"/>
  <c r="G10" i="7"/>
  <c r="G11" i="7"/>
  <c r="G12" i="7"/>
  <c r="G13" i="7"/>
  <c r="G14" i="7"/>
  <c r="G15" i="7"/>
  <c r="G16" i="7"/>
  <c r="G17" i="7"/>
  <c r="G18" i="7"/>
  <c r="G19" i="7"/>
  <c r="E8" i="7"/>
  <c r="E9" i="7"/>
  <c r="E10" i="7"/>
  <c r="E11" i="7"/>
  <c r="E12" i="7"/>
  <c r="E13" i="7"/>
  <c r="E14" i="7"/>
  <c r="E15" i="7"/>
  <c r="E16" i="7"/>
  <c r="E17" i="7"/>
  <c r="E18" i="7"/>
  <c r="E19" i="7"/>
  <c r="J8" i="6"/>
  <c r="J9" i="6"/>
  <c r="J10" i="6"/>
  <c r="J18" i="6"/>
  <c r="J19" i="6"/>
  <c r="F8" i="6"/>
  <c r="F9" i="6"/>
  <c r="F10" i="6"/>
  <c r="F11" i="6"/>
  <c r="F12" i="6"/>
  <c r="F13" i="6"/>
  <c r="F14" i="6"/>
  <c r="F15" i="6"/>
  <c r="F16" i="6"/>
  <c r="F17" i="6"/>
  <c r="F18" i="6"/>
  <c r="F19" i="6"/>
  <c r="I8" i="6"/>
  <c r="I9" i="6"/>
  <c r="I10" i="6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I19" i="6"/>
  <c r="E8" i="6"/>
  <c r="E9" i="6"/>
  <c r="E10" i="6"/>
  <c r="E11" i="6"/>
  <c r="E12" i="6"/>
  <c r="E13" i="6"/>
  <c r="E14" i="6"/>
  <c r="E15" i="6"/>
  <c r="E16" i="6"/>
  <c r="E17" i="6"/>
  <c r="E18" i="6"/>
  <c r="E19" i="6"/>
  <c r="C15" i="9"/>
  <c r="C12" i="9"/>
  <c r="C9" i="9"/>
  <c r="C6" i="9"/>
  <c r="C3" i="9"/>
  <c r="J15" i="8" l="1"/>
  <c r="C18" i="9"/>
  <c r="K15" i="8"/>
  <c r="K14" i="8"/>
  <c r="K10" i="8"/>
  <c r="J17" i="8"/>
  <c r="J9" i="8"/>
  <c r="I13" i="8"/>
  <c r="K13" i="8" s="1"/>
  <c r="J14" i="8"/>
  <c r="J10" i="8"/>
  <c r="I8" i="8"/>
  <c r="I18" i="8"/>
  <c r="K18" i="8" s="1"/>
  <c r="I20" i="8"/>
  <c r="I16" i="8"/>
  <c r="I12" i="8"/>
  <c r="I9" i="7" s="1"/>
  <c r="I19" i="8"/>
  <c r="I11" i="8"/>
  <c r="I10" i="7"/>
  <c r="I12" i="7"/>
  <c r="I8" i="7" l="1"/>
  <c r="J13" i="8"/>
  <c r="I14" i="7"/>
  <c r="K11" i="8"/>
  <c r="J19" i="8"/>
  <c r="K19" i="8"/>
  <c r="J18" i="8"/>
  <c r="J12" i="8"/>
  <c r="K12" i="8"/>
  <c r="J8" i="8"/>
  <c r="K8" i="8"/>
  <c r="J20" i="8"/>
  <c r="K20" i="8"/>
  <c r="I15" i="7"/>
  <c r="K16" i="8"/>
  <c r="J11" i="8"/>
  <c r="J16" i="8"/>
  <c r="M12" i="1" l="1" a="1"/>
  <c r="M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<sst xmlns="http://schemas.openxmlformats.org/spreadsheetml/2006/main" count="188" uniqueCount="94">
  <si>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</si>
  <si>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</si>
  <si>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</si>
  <si>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</si>
  <si>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</si>
  <si>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</si>
  <si>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</si>
  <si>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</si>
  <si>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</si>
  <si>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</si>
  <si>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</si>
  <si>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</si>
  <si>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</si>
  <si>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</si>
  <si>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</si>
  <si>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</si>
  <si>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</si>
  <si>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</si>
  <si>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</si>
  <si>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</si>
  <si>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</si>
  <si>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</si>
  <si>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</si>
  <si>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</si>
  <si>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</si>
  <si>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</si>
  <si>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</si>
  <si>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</si>
  <si>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</si>
  <si>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</si>
  <si>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</si>
  <si>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</si>
  <si>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</si>
  <si>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</si>
  <si>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</si>
  <si>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</si>
  <si>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</si>
  <si>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</si>
  <si>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</si>
  <si>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</si>
  <si>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</si>
  <si>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</si>
  <si>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</si>
  <si>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</si>
  <si>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</si>
  <si>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</si>
  <si>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</si>
  <si>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</si>
  <si>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</si>
  <si>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</si>
  <si>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</si>
  <si>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</si>
  <si>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</si>
  <si>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</si>
  <si>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</si>
  <si>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</si>
  <si>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</si>
  <si>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</si>
  <si>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</si>
  <si>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</si>
  <si>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</si>
  <si>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</si>
  <si>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</si>
  <si>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</si>
  <si>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</si>
  <si>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Purchase Entry</t>
  </si>
  <si>
    <t>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</si>
  <si>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</si>
  <si>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</si>
  <si>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</si>
  <si>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</si>
  <si>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</si>
  <si>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</si>
  <si>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</si>
  <si>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</si>
  <si>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</si>
  <si>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</si>
  <si>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Stock Amt.</t>
  </si>
  <si>
    <t>Count of Name</t>
  </si>
  <si>
    <t>Customers</t>
  </si>
  <si>
    <t>Count of Product Name</t>
  </si>
  <si>
    <t>Products</t>
  </si>
  <si>
    <t>Sum of Amount</t>
  </si>
  <si>
    <t>Purchase Amount</t>
  </si>
  <si>
    <t>Sale Amount</t>
  </si>
  <si>
    <t>Stock Amount</t>
  </si>
  <si>
    <t>Sum of Stock Amt.</t>
  </si>
  <si>
    <t>profit/loss</t>
  </si>
  <si>
    <t>Row Labels</t>
  </si>
  <si>
    <t>Grand Total</t>
  </si>
  <si>
    <t>Sum of S Units</t>
  </si>
  <si>
    <t>Notifications !</t>
  </si>
  <si>
    <t>Notification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</si>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</sst>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_ ;_ &quot;₹&quot;\ * \-#,##0_ ;_ &quot;₹&quot;\ * &quot;-&quot;_ ;_ @_ "/>
    <numFmt numFmtId="165" formatCode="[$₹-439]#,##0.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164" fontId="1" fillId="4" borderId="0" xfId="0" applyNumberFormat="1" applyFont="1" applyFill="1"/>
    <xf numFmtId="0" fontId="3" fillId="2" borderId="0" xfId="1" applyFill="1"/>
    <xf numFmtId="0" fontId="2" fillId="4" borderId="1" xfId="0" applyFont="1" applyFill="1" applyBorder="1"/>
    <xf numFmtId="14" fontId="0" fillId="2" borderId="0" xfId="0" applyNumberFormat="1" applyFill="1"/>
    <xf numFmtId="0" fontId="2" fillId="4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0" fontId="0" fillId="2" borderId="0" xfId="0" applyNumberFormat="1" applyFill="1"/>
    <xf numFmtId="0" fontId="5" fillId="5" borderId="4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4" fillId="6" borderId="7" xfId="0" applyFont="1" applyFill="1" applyBorder="1"/>
    <xf numFmtId="0" fontId="4" fillId="6" borderId="0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2" xfId="0" applyFill="1" applyBorder="1"/>
  </cellXfs>
  <cellStyles count="2">
    <cellStyle name="Hyperlink" xfId="1" builtinId="8"/>
    <cellStyle name="Normal" xfId="0" builtinId="0"/>
  </cellStyles>
  <dxfs count="55"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system.xlsx]Pivots!PivotTable6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Pivots!$F$3:$F$8</c:f>
              <c:strCache>
                <c:ptCount val="5"/>
                <c:pt idx="0">
                  <c:v>Camera</c:v>
                </c:pt>
                <c:pt idx="1">
                  <c:v>Mouse</c:v>
                </c:pt>
                <c:pt idx="2">
                  <c:v>Headphones</c:v>
                </c:pt>
                <c:pt idx="3">
                  <c:v>Desktop</c:v>
                </c:pt>
                <c:pt idx="4">
                  <c:v>Smart Watch</c:v>
                </c:pt>
              </c:strCache>
            </c:strRef>
          </c:cat>
          <c:val>
            <c:numRef>
              <c:f>Pivots!$G$3:$G$8</c:f>
              <c:numCache>
                <c:formatCode>General</c:formatCode>
                <c:ptCount val="5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1-4456-B663-94AE0F9D7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00226336"/>
        <c:axId val="500227168"/>
      </c:barChart>
      <c:catAx>
        <c:axId val="500226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27168"/>
        <c:crosses val="autoZero"/>
        <c:auto val="1"/>
        <c:lblAlgn val="ctr"/>
        <c:lblOffset val="100"/>
        <c:noMultiLvlLbl val="0"/>
      </c:catAx>
      <c:valAx>
        <c:axId val="50022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2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system.xlsx]Pivots!PivotTable7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5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Pivots!$G$11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Pivots!$F$12:$F$17</c:f>
              <c:strCache>
                <c:ptCount val="5"/>
                <c:pt idx="0">
                  <c:v>Jain Tel.</c:v>
                </c:pt>
                <c:pt idx="1">
                  <c:v>Rajesh Kumar</c:v>
                </c:pt>
                <c:pt idx="2">
                  <c:v>99store</c:v>
                </c:pt>
                <c:pt idx="3">
                  <c:v>Ram sales</c:v>
                </c:pt>
                <c:pt idx="4">
                  <c:v>Atul Ltd.</c:v>
                </c:pt>
              </c:strCache>
            </c:strRef>
          </c:cat>
          <c:val>
            <c:numRef>
              <c:f>Pivots!$G$12:$G$17</c:f>
              <c:numCache>
                <c:formatCode>General</c:formatCode>
                <c:ptCount val="5"/>
                <c:pt idx="0">
                  <c:v>624000</c:v>
                </c:pt>
                <c:pt idx="1">
                  <c:v>374400</c:v>
                </c:pt>
                <c:pt idx="2">
                  <c:v>302880</c:v>
                </c:pt>
                <c:pt idx="3">
                  <c:v>13423.199999999999</c:v>
                </c:pt>
                <c:pt idx="4">
                  <c:v>11040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1-4A10-A617-C3F979CA6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00225504"/>
        <c:axId val="500223840"/>
      </c:barChart>
      <c:catAx>
        <c:axId val="500225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23840"/>
        <c:crosses val="autoZero"/>
        <c:auto val="1"/>
        <c:lblAlgn val="ctr"/>
        <c:lblOffset val="100"/>
        <c:noMultiLvlLbl val="0"/>
      </c:catAx>
      <c:valAx>
        <c:axId val="50022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2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system.xlsx]Pivots!PivotTable8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83114147768567"/>
          <c:y val="0.14726674397204412"/>
          <c:w val="0.86030172154406626"/>
          <c:h val="0.558155673572532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Pivots!$B$21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Pivots!$A$22:$A$30</c:f>
              <c:strCache>
                <c:ptCount val="8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Wireless Printer</c:v>
                </c:pt>
              </c:strCache>
            </c:strRef>
          </c:cat>
          <c:val>
            <c:numRef>
              <c:f>Pivots!$B$22:$B$30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10</c:v>
                </c:pt>
                <c:pt idx="4">
                  <c:v>0</c:v>
                </c:pt>
                <c:pt idx="5">
                  <c:v>42</c:v>
                </c:pt>
                <c:pt idx="6">
                  <c:v>1</c:v>
                </c:pt>
                <c:pt idx="7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D-4364-AF7C-F0A98BD2A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0243808"/>
        <c:axId val="500245472"/>
      </c:barChart>
      <c:catAx>
        <c:axId val="5002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45472"/>
        <c:crosses val="autoZero"/>
        <c:auto val="1"/>
        <c:lblAlgn val="ctr"/>
        <c:lblOffset val="100"/>
        <c:noMultiLvlLbl val="0"/>
      </c:catAx>
      <c:valAx>
        <c:axId val="5002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243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Purchase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'New Entry'!A1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hyperlink" Target="#Customer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22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20.svg"/><Relationship Id="rId17" Type="http://schemas.openxmlformats.org/officeDocument/2006/relationships/image" Target="../media/image21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Purchase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'New Entry'!A1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hyperlink" Target="#Customer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24.svg"/><Relationship Id="rId1" Type="http://schemas.openxmlformats.org/officeDocument/2006/relationships/image" Target="../media/image1.png"/><Relationship Id="rId6" Type="http://schemas.openxmlformats.org/officeDocument/2006/relationships/hyperlink" Target="#Purchase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'New Entry'!A1"/><Relationship Id="rId19" Type="http://schemas.openxmlformats.org/officeDocument/2006/relationships/image" Target="../media/image23.png"/><Relationship Id="rId4" Type="http://schemas.openxmlformats.org/officeDocument/2006/relationships/hyperlink" Target="#Products!A1"/><Relationship Id="rId9" Type="http://schemas.openxmlformats.org/officeDocument/2006/relationships/hyperlink" Target="#Customer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6.svg"/><Relationship Id="rId3" Type="http://schemas.openxmlformats.org/officeDocument/2006/relationships/hyperlink" Target="#Dashboard!A1"/><Relationship Id="rId21" Type="http://schemas.openxmlformats.org/officeDocument/2006/relationships/image" Target="../media/image15.png"/><Relationship Id="rId7" Type="http://schemas.openxmlformats.org/officeDocument/2006/relationships/hyperlink" Target="#Sales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4.svg"/><Relationship Id="rId1" Type="http://schemas.openxmlformats.org/officeDocument/2006/relationships/image" Target="../media/image1.png"/><Relationship Id="rId6" Type="http://schemas.openxmlformats.org/officeDocument/2006/relationships/hyperlink" Target="#Purchase!A1"/><Relationship Id="rId11" Type="http://schemas.openxmlformats.org/officeDocument/2006/relationships/image" Target="../media/image19.png"/><Relationship Id="rId24" Type="http://schemas.openxmlformats.org/officeDocument/2006/relationships/image" Target="../media/image18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7.png"/><Relationship Id="rId28" Type="http://schemas.openxmlformats.org/officeDocument/2006/relationships/image" Target="../media/image12.svg"/><Relationship Id="rId10" Type="http://schemas.openxmlformats.org/officeDocument/2006/relationships/hyperlink" Target="#'New Entry'!A1"/><Relationship Id="rId19" Type="http://schemas.openxmlformats.org/officeDocument/2006/relationships/image" Target="../media/image13.png"/><Relationship Id="rId4" Type="http://schemas.openxmlformats.org/officeDocument/2006/relationships/hyperlink" Target="#Products!A1"/><Relationship Id="rId9" Type="http://schemas.openxmlformats.org/officeDocument/2006/relationships/hyperlink" Target="#Customers!A1"/><Relationship Id="rId14" Type="http://schemas.openxmlformats.org/officeDocument/2006/relationships/image" Target="../media/image6.svg"/><Relationship Id="rId22" Type="http://schemas.openxmlformats.org/officeDocument/2006/relationships/image" Target="../media/image16.svg"/><Relationship Id="rId27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2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Purchase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27.png"/><Relationship Id="rId23" Type="http://schemas.openxmlformats.org/officeDocument/2006/relationships/image" Target="../media/image15.png"/><Relationship Id="rId28" Type="http://schemas.openxmlformats.org/officeDocument/2006/relationships/image" Target="../media/image30.svg"/><Relationship Id="rId10" Type="http://schemas.openxmlformats.org/officeDocument/2006/relationships/hyperlink" Target="#'New Entry'!A1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hyperlink" Target="#Customer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image" Target="../media/image2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Purchase!A1"/><Relationship Id="rId11" Type="http://schemas.openxmlformats.org/officeDocument/2006/relationships/image" Target="../media/image19.png"/><Relationship Id="rId24" Type="http://schemas.openxmlformats.org/officeDocument/2006/relationships/image" Target="../media/image32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31.png"/><Relationship Id="rId10" Type="http://schemas.openxmlformats.org/officeDocument/2006/relationships/hyperlink" Target="#'New Entry'!A1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hyperlink" Target="#Customer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33.png"/><Relationship Id="rId7" Type="http://schemas.openxmlformats.org/officeDocument/2006/relationships/hyperlink" Target="#Sales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Purchase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'New Entry'!A1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hyperlink" Target="#Customers!A1"/><Relationship Id="rId14" Type="http://schemas.openxmlformats.org/officeDocument/2006/relationships/image" Target="../media/image6.svg"/><Relationship Id="rId22" Type="http://schemas.openxmlformats.org/officeDocument/2006/relationships/image" Target="../media/image3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36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Sales!A1"/><Relationship Id="rId12" Type="http://schemas.openxmlformats.org/officeDocument/2006/relationships/image" Target="../media/image20.svg"/><Relationship Id="rId17" Type="http://schemas.openxmlformats.org/officeDocument/2006/relationships/image" Target="../media/image9.png"/><Relationship Id="rId25" Type="http://schemas.openxmlformats.org/officeDocument/2006/relationships/image" Target="../media/image35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Purchase!A1"/><Relationship Id="rId11" Type="http://schemas.openxmlformats.org/officeDocument/2006/relationships/image" Target="../media/image19.png"/><Relationship Id="rId24" Type="http://schemas.openxmlformats.org/officeDocument/2006/relationships/image" Target="../media/image16.svg"/><Relationship Id="rId5" Type="http://schemas.openxmlformats.org/officeDocument/2006/relationships/hyperlink" Target="#Vendor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'New Entry'!A1"/><Relationship Id="rId19" Type="http://schemas.openxmlformats.org/officeDocument/2006/relationships/image" Target="../media/image11.png"/><Relationship Id="rId4" Type="http://schemas.openxmlformats.org/officeDocument/2006/relationships/hyperlink" Target="#Products!A1"/><Relationship Id="rId9" Type="http://schemas.openxmlformats.org/officeDocument/2006/relationships/hyperlink" Target="#Customer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1</xdr:row>
      <xdr:rowOff>95250</xdr:rowOff>
    </xdr:from>
    <xdr:to>
      <xdr:col>1</xdr:col>
      <xdr:colOff>1190625</xdr:colOff>
      <xdr:row>3</xdr:row>
      <xdr:rowOff>152400</xdr:rowOff>
    </xdr:to>
    <xdr:pic>
      <xdr:nvPicPr>
        <xdr:cNvPr id="3" name="Graphic 2" descr="List with solid fill">
          <a:extLst>
            <a:ext uri="{FF2B5EF4-FFF2-40B4-BE49-F238E27FC236}">
              <a16:creationId xmlns:a16="http://schemas.microsoft.com/office/drawing/2014/main" id="{EB234C4D-B982-452B-B0A6-142510275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4</xdr:row>
      <xdr:rowOff>19049</xdr:rowOff>
    </xdr:from>
    <xdr:to>
      <xdr:col>1</xdr:col>
      <xdr:colOff>1866900</xdr:colOff>
      <xdr:row>6</xdr:row>
      <xdr:rowOff>180974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8E51D38-46A3-4DB2-944D-A676C61D87F0}"/>
            </a:ext>
          </a:extLst>
        </xdr:cNvPr>
        <xdr:cNvSpPr/>
      </xdr:nvSpPr>
      <xdr:spPr>
        <a:xfrm>
          <a:off x="295275" y="971549"/>
          <a:ext cx="18288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9</xdr:row>
      <xdr:rowOff>76200</xdr:rowOff>
    </xdr:from>
    <xdr:to>
      <xdr:col>1</xdr:col>
      <xdr:colOff>1847850</xdr:colOff>
      <xdr:row>10</xdr:row>
      <xdr:rowOff>180974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EFEDB8-F34C-4005-90D0-B8D52D91BF8B}"/>
            </a:ext>
          </a:extLst>
        </xdr:cNvPr>
        <xdr:cNvSpPr/>
      </xdr:nvSpPr>
      <xdr:spPr>
        <a:xfrm>
          <a:off x="504825" y="198120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11</xdr:row>
      <xdr:rowOff>159544</xdr:rowOff>
    </xdr:from>
    <xdr:to>
      <xdr:col>1</xdr:col>
      <xdr:colOff>1847850</xdr:colOff>
      <xdr:row>13</xdr:row>
      <xdr:rowOff>73818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4376C2-07B2-4826-9514-8059E442CD97}"/>
            </a:ext>
          </a:extLst>
        </xdr:cNvPr>
        <xdr:cNvSpPr/>
      </xdr:nvSpPr>
      <xdr:spPr>
        <a:xfrm>
          <a:off x="504825" y="244554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13</xdr:row>
      <xdr:rowOff>10716</xdr:rowOff>
    </xdr:from>
    <xdr:to>
      <xdr:col>1</xdr:col>
      <xdr:colOff>1847850</xdr:colOff>
      <xdr:row>14</xdr:row>
      <xdr:rowOff>115490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2ECE9B8-7831-4309-B2B3-95A1CB92E303}"/>
            </a:ext>
          </a:extLst>
        </xdr:cNvPr>
        <xdr:cNvSpPr/>
      </xdr:nvSpPr>
      <xdr:spPr>
        <a:xfrm>
          <a:off x="504825" y="2677716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15</xdr:row>
      <xdr:rowOff>94060</xdr:rowOff>
    </xdr:from>
    <xdr:to>
      <xdr:col>1</xdr:col>
      <xdr:colOff>1847850</xdr:colOff>
      <xdr:row>17</xdr:row>
      <xdr:rowOff>8334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6A3896-F7A3-4955-994A-63E13170CAC5}"/>
            </a:ext>
          </a:extLst>
        </xdr:cNvPr>
        <xdr:cNvSpPr/>
      </xdr:nvSpPr>
      <xdr:spPr>
        <a:xfrm>
          <a:off x="504825" y="314206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247650</xdr:colOff>
      <xdr:row>16</xdr:row>
      <xdr:rowOff>135732</xdr:rowOff>
    </xdr:from>
    <xdr:to>
      <xdr:col>1</xdr:col>
      <xdr:colOff>1847850</xdr:colOff>
      <xdr:row>18</xdr:row>
      <xdr:rowOff>50006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C4A9AA3-B9BB-4B61-933C-9F969CA45465}"/>
            </a:ext>
          </a:extLst>
        </xdr:cNvPr>
        <xdr:cNvSpPr/>
      </xdr:nvSpPr>
      <xdr:spPr>
        <a:xfrm>
          <a:off x="504825" y="337423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17</xdr:row>
      <xdr:rowOff>177404</xdr:rowOff>
    </xdr:from>
    <xdr:to>
      <xdr:col>1</xdr:col>
      <xdr:colOff>1847850</xdr:colOff>
      <xdr:row>19</xdr:row>
      <xdr:rowOff>91678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BEC504B-D78C-4E3F-9A10-4E5ED5F76B3C}"/>
            </a:ext>
          </a:extLst>
        </xdr:cNvPr>
        <xdr:cNvSpPr/>
      </xdr:nvSpPr>
      <xdr:spPr>
        <a:xfrm>
          <a:off x="504825" y="360640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10</xdr:row>
      <xdr:rowOff>117872</xdr:rowOff>
    </xdr:from>
    <xdr:to>
      <xdr:col>1</xdr:col>
      <xdr:colOff>1847850</xdr:colOff>
      <xdr:row>12</xdr:row>
      <xdr:rowOff>32146</xdr:rowOff>
    </xdr:to>
    <xdr:sp macro="" textlink="">
      <xdr:nvSpPr>
        <xdr:cNvPr id="12" name="Rectangle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7F975A-9F25-4CCD-B18B-D6CA3535D070}"/>
            </a:ext>
          </a:extLst>
        </xdr:cNvPr>
        <xdr:cNvSpPr/>
      </xdr:nvSpPr>
      <xdr:spPr>
        <a:xfrm>
          <a:off x="504825" y="221337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14</xdr:row>
      <xdr:rowOff>52388</xdr:rowOff>
    </xdr:from>
    <xdr:to>
      <xdr:col>1</xdr:col>
      <xdr:colOff>1847850</xdr:colOff>
      <xdr:row>15</xdr:row>
      <xdr:rowOff>157162</xdr:rowOff>
    </xdr:to>
    <xdr:sp macro="" textlink="">
      <xdr:nvSpPr>
        <xdr:cNvPr id="13" name="Rectangle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5A84D05-8921-4897-A1EE-DDDADBF38714}"/>
            </a:ext>
          </a:extLst>
        </xdr:cNvPr>
        <xdr:cNvSpPr/>
      </xdr:nvSpPr>
      <xdr:spPr>
        <a:xfrm>
          <a:off x="504825" y="2909888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New Entery</a:t>
          </a:r>
        </a:p>
      </xdr:txBody>
    </xdr:sp>
    <xdr:clientData/>
  </xdr:twoCellAnchor>
  <xdr:twoCellAnchor editAs="oneCell">
    <xdr:from>
      <xdr:col>1</xdr:col>
      <xdr:colOff>104775</xdr:colOff>
      <xdr:row>9</xdr:row>
      <xdr:rowOff>142875</xdr:rowOff>
    </xdr:from>
    <xdr:to>
      <xdr:col>1</xdr:col>
      <xdr:colOff>287655</xdr:colOff>
      <xdr:row>10</xdr:row>
      <xdr:rowOff>135255</xdr:rowOff>
    </xdr:to>
    <xdr:pic>
      <xdr:nvPicPr>
        <xdr:cNvPr id="15" name="Graphic 14" descr="Bar chart with solid fill">
          <a:extLst>
            <a:ext uri="{FF2B5EF4-FFF2-40B4-BE49-F238E27FC236}">
              <a16:creationId xmlns:a16="http://schemas.microsoft.com/office/drawing/2014/main" id="{FE63D733-D4BC-4BA0-9524-59BA69956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204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76200</xdr:rowOff>
    </xdr:from>
    <xdr:to>
      <xdr:col>1</xdr:col>
      <xdr:colOff>287655</xdr:colOff>
      <xdr:row>14</xdr:row>
      <xdr:rowOff>59055</xdr:rowOff>
    </xdr:to>
    <xdr:pic>
      <xdr:nvPicPr>
        <xdr:cNvPr id="17" name="Graphic 16" descr="Call center with solid fill">
          <a:extLst>
            <a:ext uri="{FF2B5EF4-FFF2-40B4-BE49-F238E27FC236}">
              <a16:creationId xmlns:a16="http://schemas.microsoft.com/office/drawing/2014/main" id="{409383D2-0CAC-45C5-A777-0EEF4C276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61950" y="27432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111900</xdr:rowOff>
    </xdr:from>
    <xdr:to>
      <xdr:col>1</xdr:col>
      <xdr:colOff>287655</xdr:colOff>
      <xdr:row>15</xdr:row>
      <xdr:rowOff>94755</xdr:rowOff>
    </xdr:to>
    <xdr:pic>
      <xdr:nvPicPr>
        <xdr:cNvPr id="19" name="Graphic 18" descr="Clipboard with solid fill">
          <a:extLst>
            <a:ext uri="{FF2B5EF4-FFF2-40B4-BE49-F238E27FC236}">
              <a16:creationId xmlns:a16="http://schemas.microsoft.com/office/drawing/2014/main" id="{9609A523-9848-451A-B7A9-78ADA1BC1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29694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147600</xdr:rowOff>
    </xdr:from>
    <xdr:to>
      <xdr:col>1</xdr:col>
      <xdr:colOff>287655</xdr:colOff>
      <xdr:row>11</xdr:row>
      <xdr:rowOff>130455</xdr:rowOff>
    </xdr:to>
    <xdr:pic>
      <xdr:nvPicPr>
        <xdr:cNvPr id="21" name="Graphic 20" descr="Male profile with solid fill">
          <a:extLst>
            <a:ext uri="{FF2B5EF4-FFF2-40B4-BE49-F238E27FC236}">
              <a16:creationId xmlns:a16="http://schemas.microsoft.com/office/drawing/2014/main" id="{E1ACF040-F3BF-476E-8755-3FF26C58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2431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</xdr:row>
      <xdr:rowOff>21375</xdr:rowOff>
    </xdr:from>
    <xdr:to>
      <xdr:col>1</xdr:col>
      <xdr:colOff>287655</xdr:colOff>
      <xdr:row>13</xdr:row>
      <xdr:rowOff>4230</xdr:rowOff>
    </xdr:to>
    <xdr:pic>
      <xdr:nvPicPr>
        <xdr:cNvPr id="23" name="Graphic 22" descr="Shopping cart with solid fill">
          <a:extLst>
            <a:ext uri="{FF2B5EF4-FFF2-40B4-BE49-F238E27FC236}">
              <a16:creationId xmlns:a16="http://schemas.microsoft.com/office/drawing/2014/main" id="{375938F8-F57B-4F0C-844A-BA90EC076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249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</xdr:row>
      <xdr:rowOff>19050</xdr:rowOff>
    </xdr:from>
    <xdr:to>
      <xdr:col>1</xdr:col>
      <xdr:colOff>287655</xdr:colOff>
      <xdr:row>18</xdr:row>
      <xdr:rowOff>11430</xdr:rowOff>
    </xdr:to>
    <xdr:pic>
      <xdr:nvPicPr>
        <xdr:cNvPr id="25" name="Graphic 24" descr="Classroom with solid fill">
          <a:extLst>
            <a:ext uri="{FF2B5EF4-FFF2-40B4-BE49-F238E27FC236}">
              <a16:creationId xmlns:a16="http://schemas.microsoft.com/office/drawing/2014/main" id="{8741B806-A990-4203-8EB3-84CEDEC4D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448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169050</xdr:rowOff>
    </xdr:from>
    <xdr:to>
      <xdr:col>1</xdr:col>
      <xdr:colOff>287655</xdr:colOff>
      <xdr:row>16</xdr:row>
      <xdr:rowOff>161430</xdr:rowOff>
    </xdr:to>
    <xdr:pic>
      <xdr:nvPicPr>
        <xdr:cNvPr id="27" name="Graphic 26" descr="Closed book with solid fill">
          <a:extLst>
            <a:ext uri="{FF2B5EF4-FFF2-40B4-BE49-F238E27FC236}">
              <a16:creationId xmlns:a16="http://schemas.microsoft.com/office/drawing/2014/main" id="{5309DDCE-98BA-4ADF-969D-BBF7691E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61950" y="3217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42825</xdr:rowOff>
    </xdr:from>
    <xdr:to>
      <xdr:col>1</xdr:col>
      <xdr:colOff>287655</xdr:colOff>
      <xdr:row>19</xdr:row>
      <xdr:rowOff>35205</xdr:rowOff>
    </xdr:to>
    <xdr:pic>
      <xdr:nvPicPr>
        <xdr:cNvPr id="29" name="Graphic 28" descr="Database with solid fill">
          <a:extLst>
            <a:ext uri="{FF2B5EF4-FFF2-40B4-BE49-F238E27FC236}">
              <a16:creationId xmlns:a16="http://schemas.microsoft.com/office/drawing/2014/main" id="{8771EB4A-C28B-4511-BF58-82C2736C9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1950" y="3662325"/>
          <a:ext cx="182880" cy="182880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0</xdr:row>
      <xdr:rowOff>0</xdr:rowOff>
    </xdr:from>
    <xdr:to>
      <xdr:col>18</xdr:col>
      <xdr:colOff>371475</xdr:colOff>
      <xdr:row>3</xdr:row>
      <xdr:rowOff>133350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28EB3B8-609A-41CC-B34D-73E168C36135}"/>
            </a:ext>
          </a:extLst>
        </xdr:cNvPr>
        <xdr:cNvSpPr/>
      </xdr:nvSpPr>
      <xdr:spPr>
        <a:xfrm>
          <a:off x="2581275" y="0"/>
          <a:ext cx="9744075" cy="704850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solidFill>
                <a:schemeClr val="bg1"/>
              </a:solidFill>
            </a:rPr>
            <a:t>Inventory Management System</a:t>
          </a:r>
        </a:p>
      </xdr:txBody>
    </xdr:sp>
    <xdr:clientData/>
  </xdr:twoCellAnchor>
  <xdr:twoCellAnchor>
    <xdr:from>
      <xdr:col>2</xdr:col>
      <xdr:colOff>400051</xdr:colOff>
      <xdr:row>4</xdr:row>
      <xdr:rowOff>171450</xdr:rowOff>
    </xdr:from>
    <xdr:to>
      <xdr:col>5</xdr:col>
      <xdr:colOff>1</xdr:colOff>
      <xdr:row>9</xdr:row>
      <xdr:rowOff>9525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F5614EB-658E-43DA-AD57-F1FE74D68DE0}"/>
            </a:ext>
          </a:extLst>
        </xdr:cNvPr>
        <xdr:cNvSpPr/>
      </xdr:nvSpPr>
      <xdr:spPr>
        <a:xfrm>
          <a:off x="2600326" y="1123950"/>
          <a:ext cx="1428750" cy="79057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       Customer</a:t>
          </a:r>
        </a:p>
      </xdr:txBody>
    </xdr:sp>
    <xdr:clientData/>
  </xdr:twoCellAnchor>
  <xdr:twoCellAnchor>
    <xdr:from>
      <xdr:col>2</xdr:col>
      <xdr:colOff>400050</xdr:colOff>
      <xdr:row>4</xdr:row>
      <xdr:rowOff>171450</xdr:rowOff>
    </xdr:from>
    <xdr:to>
      <xdr:col>3</xdr:col>
      <xdr:colOff>28575</xdr:colOff>
      <xdr:row>9</xdr:row>
      <xdr:rowOff>9525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095CD71-4420-460A-9699-11B957708DA0}"/>
            </a:ext>
          </a:extLst>
        </xdr:cNvPr>
        <xdr:cNvSpPr/>
      </xdr:nvSpPr>
      <xdr:spPr>
        <a:xfrm>
          <a:off x="2600325" y="1123950"/>
          <a:ext cx="238125" cy="7905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381000</xdr:colOff>
      <xdr:row>4</xdr:row>
      <xdr:rowOff>161925</xdr:rowOff>
    </xdr:from>
    <xdr:to>
      <xdr:col>7</xdr:col>
      <xdr:colOff>542925</xdr:colOff>
      <xdr:row>9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FFAA011-B985-4268-983A-004280B05AD0}"/>
            </a:ext>
          </a:extLst>
        </xdr:cNvPr>
        <xdr:cNvSpPr/>
      </xdr:nvSpPr>
      <xdr:spPr>
        <a:xfrm>
          <a:off x="4410075" y="1114425"/>
          <a:ext cx="1381125" cy="79057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       Products</a:t>
          </a:r>
        </a:p>
      </xdr:txBody>
    </xdr:sp>
    <xdr:clientData/>
  </xdr:twoCellAnchor>
  <xdr:twoCellAnchor>
    <xdr:from>
      <xdr:col>5</xdr:col>
      <xdr:colOff>381000</xdr:colOff>
      <xdr:row>4</xdr:row>
      <xdr:rowOff>161925</xdr:rowOff>
    </xdr:from>
    <xdr:to>
      <xdr:col>6</xdr:col>
      <xdr:colOff>9525</xdr:colOff>
      <xdr:row>9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35C97C4-6977-4027-8BFF-35589699BBEC}"/>
            </a:ext>
          </a:extLst>
        </xdr:cNvPr>
        <xdr:cNvSpPr/>
      </xdr:nvSpPr>
      <xdr:spPr>
        <a:xfrm>
          <a:off x="4410075" y="1114425"/>
          <a:ext cx="238125" cy="790575"/>
        </a:xfrm>
        <a:prstGeom prst="rect">
          <a:avLst/>
        </a:prstGeom>
        <a:solidFill>
          <a:srgbClr val="92D05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276226</xdr:colOff>
      <xdr:row>4</xdr:row>
      <xdr:rowOff>152400</xdr:rowOff>
    </xdr:from>
    <xdr:to>
      <xdr:col>10</xdr:col>
      <xdr:colOff>447676</xdr:colOff>
      <xdr:row>8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9F2B46E-3124-432C-9F91-F30EA8FC0A56}"/>
            </a:ext>
          </a:extLst>
        </xdr:cNvPr>
        <xdr:cNvSpPr/>
      </xdr:nvSpPr>
      <xdr:spPr>
        <a:xfrm>
          <a:off x="6134101" y="1104900"/>
          <a:ext cx="1390650" cy="79057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       Purchase</a:t>
          </a:r>
          <a:r>
            <a:rPr lang="en-US" sz="1200" baseline="0">
              <a:solidFill>
                <a:schemeClr val="tx1"/>
              </a:solidFill>
            </a:rPr>
            <a:t> Amt.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276225</xdr:colOff>
      <xdr:row>4</xdr:row>
      <xdr:rowOff>152400</xdr:rowOff>
    </xdr:from>
    <xdr:to>
      <xdr:col>8</xdr:col>
      <xdr:colOff>514350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8A55AB8E-42E5-4E86-B06F-D8DA98BC2CF3}"/>
            </a:ext>
          </a:extLst>
        </xdr:cNvPr>
        <xdr:cNvSpPr/>
      </xdr:nvSpPr>
      <xdr:spPr>
        <a:xfrm>
          <a:off x="6134100" y="1104900"/>
          <a:ext cx="238125" cy="790575"/>
        </a:xfrm>
        <a:prstGeom prst="rect">
          <a:avLst/>
        </a:prstGeom>
        <a:solidFill>
          <a:srgbClr val="FFC000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104775</xdr:colOff>
      <xdr:row>4</xdr:row>
      <xdr:rowOff>142875</xdr:rowOff>
    </xdr:from>
    <xdr:to>
      <xdr:col>13</xdr:col>
      <xdr:colOff>247650</xdr:colOff>
      <xdr:row>8</xdr:row>
      <xdr:rowOff>171450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92D2E7FF-288A-4E76-97FD-DAF53799093C}"/>
            </a:ext>
          </a:extLst>
        </xdr:cNvPr>
        <xdr:cNvSpPr/>
      </xdr:nvSpPr>
      <xdr:spPr>
        <a:xfrm>
          <a:off x="7791450" y="1095375"/>
          <a:ext cx="1362075" cy="79057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       Sales</a:t>
          </a:r>
          <a:r>
            <a:rPr lang="en-US" sz="1200" baseline="0">
              <a:solidFill>
                <a:schemeClr val="tx1"/>
              </a:solidFill>
            </a:rPr>
            <a:t> Amt.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104775</xdr:colOff>
      <xdr:row>4</xdr:row>
      <xdr:rowOff>142875</xdr:rowOff>
    </xdr:from>
    <xdr:to>
      <xdr:col>11</xdr:col>
      <xdr:colOff>342900</xdr:colOff>
      <xdr:row>8</xdr:row>
      <xdr:rowOff>171450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2D07C15-D5F0-4DAE-A04A-D5E899EC42EB}"/>
            </a:ext>
          </a:extLst>
        </xdr:cNvPr>
        <xdr:cNvSpPr/>
      </xdr:nvSpPr>
      <xdr:spPr>
        <a:xfrm>
          <a:off x="7791450" y="1095375"/>
          <a:ext cx="238125" cy="790575"/>
        </a:xfrm>
        <a:prstGeom prst="rect">
          <a:avLst/>
        </a:prstGeom>
        <a:solidFill>
          <a:schemeClr val="accent6">
            <a:lumMod val="7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552450</xdr:colOff>
      <xdr:row>4</xdr:row>
      <xdr:rowOff>133350</xdr:rowOff>
    </xdr:from>
    <xdr:to>
      <xdr:col>16</xdr:col>
      <xdr:colOff>28575</xdr:colOff>
      <xdr:row>8</xdr:row>
      <xdr:rowOff>161925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84E73C78-5635-47AF-94AF-C301625439A5}"/>
            </a:ext>
          </a:extLst>
        </xdr:cNvPr>
        <xdr:cNvSpPr/>
      </xdr:nvSpPr>
      <xdr:spPr>
        <a:xfrm>
          <a:off x="9458325" y="1085850"/>
          <a:ext cx="1304925" cy="79057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       Stock</a:t>
          </a:r>
          <a:r>
            <a:rPr lang="en-US" sz="1200" baseline="0">
              <a:solidFill>
                <a:schemeClr val="tx1"/>
              </a:solidFill>
            </a:rPr>
            <a:t> Amt.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552450</xdr:colOff>
      <xdr:row>4</xdr:row>
      <xdr:rowOff>133350</xdr:rowOff>
    </xdr:from>
    <xdr:to>
      <xdr:col>14</xdr:col>
      <xdr:colOff>180975</xdr:colOff>
      <xdr:row>8</xdr:row>
      <xdr:rowOff>161925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3FC6ADA-FDFD-4EF3-9DBE-91EE5CD7CF34}"/>
            </a:ext>
          </a:extLst>
        </xdr:cNvPr>
        <xdr:cNvSpPr/>
      </xdr:nvSpPr>
      <xdr:spPr>
        <a:xfrm>
          <a:off x="9458325" y="1085850"/>
          <a:ext cx="238125" cy="7905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295275</xdr:colOff>
      <xdr:row>6</xdr:row>
      <xdr:rowOff>171450</xdr:rowOff>
    </xdr:from>
    <xdr:to>
      <xdr:col>4</xdr:col>
      <xdr:colOff>476250</xdr:colOff>
      <xdr:row>8</xdr:row>
      <xdr:rowOff>133350</xdr:rowOff>
    </xdr:to>
    <xdr:sp macro="" textlink="Pivots!C3">
      <xdr:nvSpPr>
        <xdr:cNvPr id="41" name="Rectangle 40">
          <a:extLst>
            <a:ext uri="{FF2B5EF4-FFF2-40B4-BE49-F238E27FC236}">
              <a16:creationId xmlns:a16="http://schemas.microsoft.com/office/drawing/2014/main" id="{01FF9E31-0F77-413F-A29C-5A43916C6AF3}"/>
            </a:ext>
          </a:extLst>
        </xdr:cNvPr>
        <xdr:cNvSpPr/>
      </xdr:nvSpPr>
      <xdr:spPr>
        <a:xfrm>
          <a:off x="3105150" y="1504950"/>
          <a:ext cx="790575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1329F69D-A769-4F65-87C5-CA5789638612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7.00</a:t>
          </a:fld>
          <a:endParaRPr lang="en-US" sz="1100" b="1"/>
        </a:p>
      </xdr:txBody>
    </xdr:sp>
    <xdr:clientData/>
  </xdr:twoCellAnchor>
  <xdr:twoCellAnchor>
    <xdr:from>
      <xdr:col>6</xdr:col>
      <xdr:colOff>219075</xdr:colOff>
      <xdr:row>6</xdr:row>
      <xdr:rowOff>171450</xdr:rowOff>
    </xdr:from>
    <xdr:to>
      <xdr:col>7</xdr:col>
      <xdr:colOff>419100</xdr:colOff>
      <xdr:row>8</xdr:row>
      <xdr:rowOff>133350</xdr:rowOff>
    </xdr:to>
    <xdr:sp macro="" textlink="Pivots!C6">
      <xdr:nvSpPr>
        <xdr:cNvPr id="48" name="Rectangle 47">
          <a:extLst>
            <a:ext uri="{FF2B5EF4-FFF2-40B4-BE49-F238E27FC236}">
              <a16:creationId xmlns:a16="http://schemas.microsoft.com/office/drawing/2014/main" id="{EE822AAF-E418-4680-88B9-3F24B85021E6}"/>
            </a:ext>
          </a:extLst>
        </xdr:cNvPr>
        <xdr:cNvSpPr/>
      </xdr:nvSpPr>
      <xdr:spPr>
        <a:xfrm>
          <a:off x="4857750" y="1504950"/>
          <a:ext cx="809625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8148B0BB-CBEC-43E3-8DFD-BE7FF27B4BF9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10.00</a:t>
          </a:fld>
          <a:endParaRPr lang="en-US" sz="1100" b="1"/>
        </a:p>
      </xdr:txBody>
    </xdr:sp>
    <xdr:clientData/>
  </xdr:twoCellAnchor>
  <xdr:twoCellAnchor>
    <xdr:from>
      <xdr:col>9</xdr:col>
      <xdr:colOff>104776</xdr:colOff>
      <xdr:row>6</xdr:row>
      <xdr:rowOff>152400</xdr:rowOff>
    </xdr:from>
    <xdr:to>
      <xdr:col>10</xdr:col>
      <xdr:colOff>352426</xdr:colOff>
      <xdr:row>8</xdr:row>
      <xdr:rowOff>114300</xdr:rowOff>
    </xdr:to>
    <xdr:sp macro="" textlink="Pivots!C9">
      <xdr:nvSpPr>
        <xdr:cNvPr id="49" name="Rectangle 48">
          <a:extLst>
            <a:ext uri="{FF2B5EF4-FFF2-40B4-BE49-F238E27FC236}">
              <a16:creationId xmlns:a16="http://schemas.microsoft.com/office/drawing/2014/main" id="{3A1D5A13-858C-4751-BA13-FA8A4D0C9298}"/>
            </a:ext>
          </a:extLst>
        </xdr:cNvPr>
        <xdr:cNvSpPr/>
      </xdr:nvSpPr>
      <xdr:spPr>
        <a:xfrm>
          <a:off x="6572251" y="1485900"/>
          <a:ext cx="8572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32DE90C3-8176-4A6B-88CE-C3D966C79EF9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₹1,777,605.00</a:t>
          </a:fld>
          <a:endParaRPr lang="en-US" sz="1100" b="1"/>
        </a:p>
      </xdr:txBody>
    </xdr:sp>
    <xdr:clientData/>
  </xdr:twoCellAnchor>
  <xdr:twoCellAnchor>
    <xdr:from>
      <xdr:col>11</xdr:col>
      <xdr:colOff>514350</xdr:colOff>
      <xdr:row>6</xdr:row>
      <xdr:rowOff>152400</xdr:rowOff>
    </xdr:from>
    <xdr:to>
      <xdr:col>13</xdr:col>
      <xdr:colOff>104775</xdr:colOff>
      <xdr:row>8</xdr:row>
      <xdr:rowOff>114300</xdr:rowOff>
    </xdr:to>
    <xdr:sp macro="" textlink="Pivots!C12">
      <xdr:nvSpPr>
        <xdr:cNvPr id="50" name="Rectangle 49">
          <a:extLst>
            <a:ext uri="{FF2B5EF4-FFF2-40B4-BE49-F238E27FC236}">
              <a16:creationId xmlns:a16="http://schemas.microsoft.com/office/drawing/2014/main" id="{5F943C2B-D988-419E-9D5B-8B57A8A1BB87}"/>
            </a:ext>
          </a:extLst>
        </xdr:cNvPr>
        <xdr:cNvSpPr/>
      </xdr:nvSpPr>
      <xdr:spPr>
        <a:xfrm>
          <a:off x="8201025" y="1485900"/>
          <a:ext cx="809625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98B2F35-69B4-4236-9A4B-CFA0898C3A62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₹1,334,743.20</a:t>
          </a:fld>
          <a:endParaRPr lang="en-US" sz="1100" b="1"/>
        </a:p>
      </xdr:txBody>
    </xdr:sp>
    <xdr:clientData/>
  </xdr:twoCellAnchor>
  <xdr:twoCellAnchor>
    <xdr:from>
      <xdr:col>14</xdr:col>
      <xdr:colOff>333376</xdr:colOff>
      <xdr:row>6</xdr:row>
      <xdr:rowOff>142875</xdr:rowOff>
    </xdr:from>
    <xdr:to>
      <xdr:col>16</xdr:col>
      <xdr:colOff>76200</xdr:colOff>
      <xdr:row>8</xdr:row>
      <xdr:rowOff>104775</xdr:rowOff>
    </xdr:to>
    <xdr:sp macro="" textlink="Pivots!C15">
      <xdr:nvSpPr>
        <xdr:cNvPr id="51" name="Rectangle 50">
          <a:extLst>
            <a:ext uri="{FF2B5EF4-FFF2-40B4-BE49-F238E27FC236}">
              <a16:creationId xmlns:a16="http://schemas.microsoft.com/office/drawing/2014/main" id="{510A9211-B404-4D23-A2E0-37E4A4BCB8C1}"/>
            </a:ext>
          </a:extLst>
        </xdr:cNvPr>
        <xdr:cNvSpPr/>
      </xdr:nvSpPr>
      <xdr:spPr>
        <a:xfrm>
          <a:off x="9848851" y="1476375"/>
          <a:ext cx="962024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CA59E56-AD3A-491D-B501-4A6B738BE854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₹805,859.00</a:t>
          </a:fld>
          <a:endParaRPr lang="en-US" sz="1100" b="1"/>
        </a:p>
      </xdr:txBody>
    </xdr:sp>
    <xdr:clientData/>
  </xdr:twoCellAnchor>
  <xdr:twoCellAnchor>
    <xdr:from>
      <xdr:col>16</xdr:col>
      <xdr:colOff>333375</xdr:colOff>
      <xdr:row>4</xdr:row>
      <xdr:rowOff>133350</xdr:rowOff>
    </xdr:from>
    <xdr:to>
      <xdr:col>18</xdr:col>
      <xdr:colOff>381000</xdr:colOff>
      <xdr:row>8</xdr:row>
      <xdr:rowOff>161925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41021C6D-29DE-42D8-AEBC-CD0AA8ED8BF4}"/>
            </a:ext>
          </a:extLst>
        </xdr:cNvPr>
        <xdr:cNvSpPr/>
      </xdr:nvSpPr>
      <xdr:spPr>
        <a:xfrm>
          <a:off x="11068050" y="1085850"/>
          <a:ext cx="1266825" cy="79057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tx1"/>
              </a:solidFill>
            </a:rPr>
            <a:t>       Profit/Loss</a:t>
          </a:r>
        </a:p>
      </xdr:txBody>
    </xdr:sp>
    <xdr:clientData/>
  </xdr:twoCellAnchor>
  <xdr:twoCellAnchor>
    <xdr:from>
      <xdr:col>16</xdr:col>
      <xdr:colOff>333375</xdr:colOff>
      <xdr:row>4</xdr:row>
      <xdr:rowOff>133350</xdr:rowOff>
    </xdr:from>
    <xdr:to>
      <xdr:col>16</xdr:col>
      <xdr:colOff>571500</xdr:colOff>
      <xdr:row>8</xdr:row>
      <xdr:rowOff>161925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A21A8676-E8F2-47D1-9742-218F4BBFA145}"/>
            </a:ext>
          </a:extLst>
        </xdr:cNvPr>
        <xdr:cNvSpPr/>
      </xdr:nvSpPr>
      <xdr:spPr>
        <a:xfrm>
          <a:off x="11068050" y="1085850"/>
          <a:ext cx="238125" cy="790575"/>
        </a:xfrm>
        <a:prstGeom prst="rect">
          <a:avLst/>
        </a:prstGeom>
        <a:solidFill>
          <a:schemeClr val="accent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133350</xdr:colOff>
      <xdr:row>6</xdr:row>
      <xdr:rowOff>142875</xdr:rowOff>
    </xdr:from>
    <xdr:to>
      <xdr:col>18</xdr:col>
      <xdr:colOff>257175</xdr:colOff>
      <xdr:row>8</xdr:row>
      <xdr:rowOff>104775</xdr:rowOff>
    </xdr:to>
    <xdr:sp macro="" textlink="Pivots!C18">
      <xdr:nvSpPr>
        <xdr:cNvPr id="54" name="Rectangle 53">
          <a:extLst>
            <a:ext uri="{FF2B5EF4-FFF2-40B4-BE49-F238E27FC236}">
              <a16:creationId xmlns:a16="http://schemas.microsoft.com/office/drawing/2014/main" id="{368F5389-F02E-42F2-AC09-EE9CE4C25717}"/>
            </a:ext>
          </a:extLst>
        </xdr:cNvPr>
        <xdr:cNvSpPr/>
      </xdr:nvSpPr>
      <xdr:spPr>
        <a:xfrm>
          <a:off x="11477625" y="1476375"/>
          <a:ext cx="733425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AE5C6C2-A31D-40B6-BF4F-910D1FCDCE91}" type="TxLink">
            <a:rPr lang="en-US" sz="1100" b="1" i="0" u="none" strike="noStrike">
              <a:solidFill>
                <a:srgbClr val="000000"/>
              </a:solidFill>
              <a:latin typeface="Calibri"/>
              <a:cs typeface="Calibri"/>
            </a:rPr>
            <a:t>₹362,997.20</a:t>
          </a:fld>
          <a:endParaRPr lang="en-US" sz="1100" b="1"/>
        </a:p>
      </xdr:txBody>
    </xdr:sp>
    <xdr:clientData/>
  </xdr:twoCellAnchor>
  <xdr:twoCellAnchor>
    <xdr:from>
      <xdr:col>2</xdr:col>
      <xdr:colOff>381002</xdr:colOff>
      <xdr:row>9</xdr:row>
      <xdr:rowOff>161926</xdr:rowOff>
    </xdr:from>
    <xdr:to>
      <xdr:col>6</xdr:col>
      <xdr:colOff>466726</xdr:colOff>
      <xdr:row>17</xdr:row>
      <xdr:rowOff>104776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A3D167E2-4008-46B7-9204-3C2A9FAF4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219076</xdr:colOff>
      <xdr:row>9</xdr:row>
      <xdr:rowOff>185737</xdr:rowOff>
    </xdr:from>
    <xdr:to>
      <xdr:col>11</xdr:col>
      <xdr:colOff>292636</xdr:colOff>
      <xdr:row>17</xdr:row>
      <xdr:rowOff>114300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6CD0295D-44F4-4A45-89EB-BE2CF9A15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</xdr:col>
      <xdr:colOff>390525</xdr:colOff>
      <xdr:row>18</xdr:row>
      <xdr:rowOff>9525</xdr:rowOff>
    </xdr:from>
    <xdr:to>
      <xdr:col>11</xdr:col>
      <xdr:colOff>304800</xdr:colOff>
      <xdr:row>26</xdr:row>
      <xdr:rowOff>180974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0BBE54DA-2311-411C-9027-3A0A35D38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2</xdr:row>
      <xdr:rowOff>95250</xdr:rowOff>
    </xdr:from>
    <xdr:to>
      <xdr:col>1</xdr:col>
      <xdr:colOff>1190625</xdr:colOff>
      <xdr:row>4</xdr:row>
      <xdr:rowOff>152400</xdr:rowOff>
    </xdr:to>
    <xdr:pic>
      <xdr:nvPicPr>
        <xdr:cNvPr id="2" name="Graphic 1" descr="List with solid fill">
          <a:extLst>
            <a:ext uri="{FF2B5EF4-FFF2-40B4-BE49-F238E27FC236}">
              <a16:creationId xmlns:a16="http://schemas.microsoft.com/office/drawing/2014/main" id="{2ABD1B92-6BB4-42BD-8437-B1CF5B1FF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19049</xdr:rowOff>
    </xdr:from>
    <xdr:to>
      <xdr:col>1</xdr:col>
      <xdr:colOff>1866900</xdr:colOff>
      <xdr:row>7</xdr:row>
      <xdr:rowOff>180974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6465B4-B139-47B8-A811-4234B13A1D5A}"/>
            </a:ext>
          </a:extLst>
        </xdr:cNvPr>
        <xdr:cNvSpPr/>
      </xdr:nvSpPr>
      <xdr:spPr>
        <a:xfrm>
          <a:off x="295275" y="971549"/>
          <a:ext cx="18288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10</xdr:row>
      <xdr:rowOff>76200</xdr:rowOff>
    </xdr:from>
    <xdr:to>
      <xdr:col>1</xdr:col>
      <xdr:colOff>1847850</xdr:colOff>
      <xdr:row>11</xdr:row>
      <xdr:rowOff>180974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65F783-1F7A-4251-811C-CE826587A942}"/>
            </a:ext>
          </a:extLst>
        </xdr:cNvPr>
        <xdr:cNvSpPr/>
      </xdr:nvSpPr>
      <xdr:spPr>
        <a:xfrm>
          <a:off x="504825" y="198120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12</xdr:row>
      <xdr:rowOff>102394</xdr:rowOff>
    </xdr:from>
    <xdr:to>
      <xdr:col>1</xdr:col>
      <xdr:colOff>1847850</xdr:colOff>
      <xdr:row>14</xdr:row>
      <xdr:rowOff>16668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E38B21C-1E97-4014-9C14-698FF184D6D2}"/>
            </a:ext>
          </a:extLst>
        </xdr:cNvPr>
        <xdr:cNvSpPr/>
      </xdr:nvSpPr>
      <xdr:spPr>
        <a:xfrm>
          <a:off x="504825" y="2845594"/>
          <a:ext cx="1600200" cy="44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13</xdr:row>
      <xdr:rowOff>96441</xdr:rowOff>
    </xdr:from>
    <xdr:to>
      <xdr:col>1</xdr:col>
      <xdr:colOff>1847850</xdr:colOff>
      <xdr:row>14</xdr:row>
      <xdr:rowOff>125015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885E596-FD57-4756-BF39-18B2F5529A02}"/>
            </a:ext>
          </a:extLst>
        </xdr:cNvPr>
        <xdr:cNvSpPr/>
      </xdr:nvSpPr>
      <xdr:spPr>
        <a:xfrm>
          <a:off x="504825" y="3106341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15</xdr:row>
      <xdr:rowOff>103585</xdr:rowOff>
    </xdr:from>
    <xdr:to>
      <xdr:col>1</xdr:col>
      <xdr:colOff>1847850</xdr:colOff>
      <xdr:row>17</xdr:row>
      <xdr:rowOff>17859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7FF7BA-D72B-4962-AA68-4A602C8F701D}"/>
            </a:ext>
          </a:extLst>
        </xdr:cNvPr>
        <xdr:cNvSpPr/>
      </xdr:nvSpPr>
      <xdr:spPr>
        <a:xfrm>
          <a:off x="504825" y="3570685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247650</xdr:colOff>
      <xdr:row>16</xdr:row>
      <xdr:rowOff>145257</xdr:rowOff>
    </xdr:from>
    <xdr:to>
      <xdr:col>1</xdr:col>
      <xdr:colOff>1847850</xdr:colOff>
      <xdr:row>18</xdr:row>
      <xdr:rowOff>59531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C3046C5-4405-4C47-BF2B-F7495C1E1388}"/>
            </a:ext>
          </a:extLst>
        </xdr:cNvPr>
        <xdr:cNvSpPr/>
      </xdr:nvSpPr>
      <xdr:spPr>
        <a:xfrm>
          <a:off x="504825" y="3802857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17</xdr:row>
      <xdr:rowOff>186929</xdr:rowOff>
    </xdr:from>
    <xdr:to>
      <xdr:col>1</xdr:col>
      <xdr:colOff>1847850</xdr:colOff>
      <xdr:row>19</xdr:row>
      <xdr:rowOff>101203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0B8F04E-03D8-4AEF-B122-188541795FE9}"/>
            </a:ext>
          </a:extLst>
        </xdr:cNvPr>
        <xdr:cNvSpPr/>
      </xdr:nvSpPr>
      <xdr:spPr>
        <a:xfrm>
          <a:off x="504825" y="4035029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11</xdr:row>
      <xdr:rowOff>117872</xdr:rowOff>
    </xdr:from>
    <xdr:to>
      <xdr:col>1</xdr:col>
      <xdr:colOff>1847850</xdr:colOff>
      <xdr:row>13</xdr:row>
      <xdr:rowOff>32146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801292F-D78F-43E5-85B3-C30743C608EE}"/>
            </a:ext>
          </a:extLst>
        </xdr:cNvPr>
        <xdr:cNvSpPr/>
      </xdr:nvSpPr>
      <xdr:spPr>
        <a:xfrm>
          <a:off x="504825" y="221337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14</xdr:row>
      <xdr:rowOff>61913</xdr:rowOff>
    </xdr:from>
    <xdr:to>
      <xdr:col>1</xdr:col>
      <xdr:colOff>1847850</xdr:colOff>
      <xdr:row>15</xdr:row>
      <xdr:rowOff>166687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200B020-C166-47A4-B1C0-0E703A56D27D}"/>
            </a:ext>
          </a:extLst>
        </xdr:cNvPr>
        <xdr:cNvSpPr/>
      </xdr:nvSpPr>
      <xdr:spPr>
        <a:xfrm>
          <a:off x="504825" y="3338513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New Entery</a:t>
          </a:r>
        </a:p>
      </xdr:txBody>
    </xdr:sp>
    <xdr:clientData/>
  </xdr:twoCellAnchor>
  <xdr:twoCellAnchor editAs="oneCell">
    <xdr:from>
      <xdr:col>1</xdr:col>
      <xdr:colOff>104775</xdr:colOff>
      <xdr:row>10</xdr:row>
      <xdr:rowOff>142875</xdr:rowOff>
    </xdr:from>
    <xdr:to>
      <xdr:col>1</xdr:col>
      <xdr:colOff>287655</xdr:colOff>
      <xdr:row>11</xdr:row>
      <xdr:rowOff>59055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4C539516-85B0-4B9D-A3A3-0F398F08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204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161925</xdr:rowOff>
    </xdr:from>
    <xdr:to>
      <xdr:col>1</xdr:col>
      <xdr:colOff>287655</xdr:colOff>
      <xdr:row>14</xdr:row>
      <xdr:rowOff>78105</xdr:rowOff>
    </xdr:to>
    <xdr:pic>
      <xdr:nvPicPr>
        <xdr:cNvPr id="13" name="Graphic 12" descr="Call center with solid fill">
          <a:extLst>
            <a:ext uri="{FF2B5EF4-FFF2-40B4-BE49-F238E27FC236}">
              <a16:creationId xmlns:a16="http://schemas.microsoft.com/office/drawing/2014/main" id="{FF93723F-A859-46AC-A84A-19B28FC05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61950" y="317182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121425</xdr:rowOff>
    </xdr:from>
    <xdr:to>
      <xdr:col>1</xdr:col>
      <xdr:colOff>287655</xdr:colOff>
      <xdr:row>15</xdr:row>
      <xdr:rowOff>113805</xdr:rowOff>
    </xdr:to>
    <xdr:pic>
      <xdr:nvPicPr>
        <xdr:cNvPr id="14" name="Graphic 13" descr="Clipboard with solid fill">
          <a:extLst>
            <a:ext uri="{FF2B5EF4-FFF2-40B4-BE49-F238E27FC236}">
              <a16:creationId xmlns:a16="http://schemas.microsoft.com/office/drawing/2014/main" id="{FAC3D840-0178-4F4D-A3C9-A0F942E26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339802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147600</xdr:rowOff>
    </xdr:from>
    <xdr:to>
      <xdr:col>1</xdr:col>
      <xdr:colOff>287655</xdr:colOff>
      <xdr:row>12</xdr:row>
      <xdr:rowOff>63780</xdr:rowOff>
    </xdr:to>
    <xdr:pic>
      <xdr:nvPicPr>
        <xdr:cNvPr id="15" name="Graphic 14" descr="Male profile with solid fill">
          <a:extLst>
            <a:ext uri="{FF2B5EF4-FFF2-40B4-BE49-F238E27FC236}">
              <a16:creationId xmlns:a16="http://schemas.microsoft.com/office/drawing/2014/main" id="{05807951-F119-41A0-9203-4741D909D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2431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</xdr:row>
      <xdr:rowOff>230925</xdr:rowOff>
    </xdr:from>
    <xdr:to>
      <xdr:col>1</xdr:col>
      <xdr:colOff>287655</xdr:colOff>
      <xdr:row>13</xdr:row>
      <xdr:rowOff>147105</xdr:rowOff>
    </xdr:to>
    <xdr:pic>
      <xdr:nvPicPr>
        <xdr:cNvPr id="16" name="Graphic 15" descr="Shopping cart with solid fill">
          <a:extLst>
            <a:ext uri="{FF2B5EF4-FFF2-40B4-BE49-F238E27FC236}">
              <a16:creationId xmlns:a16="http://schemas.microsoft.com/office/drawing/2014/main" id="{5755003C-072B-4845-8527-634DC28A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297412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</xdr:row>
      <xdr:rowOff>28575</xdr:rowOff>
    </xdr:from>
    <xdr:to>
      <xdr:col>1</xdr:col>
      <xdr:colOff>287655</xdr:colOff>
      <xdr:row>18</xdr:row>
      <xdr:rowOff>20955</xdr:rowOff>
    </xdr:to>
    <xdr:pic>
      <xdr:nvPicPr>
        <xdr:cNvPr id="17" name="Graphic 16" descr="Classroom with solid fill">
          <a:extLst>
            <a:ext uri="{FF2B5EF4-FFF2-40B4-BE49-F238E27FC236}">
              <a16:creationId xmlns:a16="http://schemas.microsoft.com/office/drawing/2014/main" id="{54EBFD95-83E8-40C9-B9C9-3302198C9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8766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178575</xdr:rowOff>
    </xdr:from>
    <xdr:to>
      <xdr:col>1</xdr:col>
      <xdr:colOff>287655</xdr:colOff>
      <xdr:row>16</xdr:row>
      <xdr:rowOff>170955</xdr:rowOff>
    </xdr:to>
    <xdr:pic>
      <xdr:nvPicPr>
        <xdr:cNvPr id="18" name="Graphic 17" descr="Closed book with solid fill">
          <a:extLst>
            <a:ext uri="{FF2B5EF4-FFF2-40B4-BE49-F238E27FC236}">
              <a16:creationId xmlns:a16="http://schemas.microsoft.com/office/drawing/2014/main" id="{AB365EF3-0AC9-484C-A30F-F0386C310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61950" y="36456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52350</xdr:rowOff>
    </xdr:from>
    <xdr:to>
      <xdr:col>1</xdr:col>
      <xdr:colOff>287655</xdr:colOff>
      <xdr:row>19</xdr:row>
      <xdr:rowOff>44730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9DD096E4-5288-4ADC-A822-64E3F135C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1950" y="4090950"/>
          <a:ext cx="182880" cy="182880"/>
        </a:xfrm>
        <a:prstGeom prst="rect">
          <a:avLst/>
        </a:prstGeom>
      </xdr:spPr>
    </xdr:pic>
    <xdr:clientData/>
  </xdr:twoCellAnchor>
  <xdr:twoCellAnchor editAs="absolute">
    <xdr:from>
      <xdr:col>2</xdr:col>
      <xdr:colOff>381000</xdr:colOff>
      <xdr:row>0</xdr:row>
      <xdr:rowOff>133350</xdr:rowOff>
    </xdr:from>
    <xdr:to>
      <xdr:col>18</xdr:col>
      <xdr:colOff>371475</xdr:colOff>
      <xdr:row>4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600E252-2239-4988-AC72-A3F3835191A6}"/>
            </a:ext>
          </a:extLst>
        </xdr:cNvPr>
        <xdr:cNvSpPr/>
      </xdr:nvSpPr>
      <xdr:spPr>
        <a:xfrm>
          <a:off x="2581275" y="133350"/>
          <a:ext cx="97440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2</xdr:row>
      <xdr:rowOff>95250</xdr:rowOff>
    </xdr:from>
    <xdr:to>
      <xdr:col>1</xdr:col>
      <xdr:colOff>1190625</xdr:colOff>
      <xdr:row>4</xdr:row>
      <xdr:rowOff>152400</xdr:rowOff>
    </xdr:to>
    <xdr:pic>
      <xdr:nvPicPr>
        <xdr:cNvPr id="2" name="Graphic 1" descr="List with solid fill">
          <a:extLst>
            <a:ext uri="{FF2B5EF4-FFF2-40B4-BE49-F238E27FC236}">
              <a16:creationId xmlns:a16="http://schemas.microsoft.com/office/drawing/2014/main" id="{FFF56CEC-D675-4ECA-853B-9FA5AD43E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19049</xdr:rowOff>
    </xdr:from>
    <xdr:to>
      <xdr:col>1</xdr:col>
      <xdr:colOff>1866900</xdr:colOff>
      <xdr:row>7</xdr:row>
      <xdr:rowOff>180974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0325CC-9F94-4253-8568-02270D9E1C1E}"/>
            </a:ext>
          </a:extLst>
        </xdr:cNvPr>
        <xdr:cNvSpPr/>
      </xdr:nvSpPr>
      <xdr:spPr>
        <a:xfrm>
          <a:off x="295275" y="971549"/>
          <a:ext cx="18288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8</xdr:row>
      <xdr:rowOff>28575</xdr:rowOff>
    </xdr:from>
    <xdr:to>
      <xdr:col>1</xdr:col>
      <xdr:colOff>1847850</xdr:colOff>
      <xdr:row>9</xdr:row>
      <xdr:rowOff>133349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786F8E-9BF7-45A7-8539-9B04BFB57EFC}"/>
            </a:ext>
          </a:extLst>
        </xdr:cNvPr>
        <xdr:cNvSpPr/>
      </xdr:nvSpPr>
      <xdr:spPr>
        <a:xfrm>
          <a:off x="504825" y="1704975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10</xdr:row>
      <xdr:rowOff>35719</xdr:rowOff>
    </xdr:from>
    <xdr:to>
      <xdr:col>1</xdr:col>
      <xdr:colOff>1847850</xdr:colOff>
      <xdr:row>11</xdr:row>
      <xdr:rowOff>216693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79694EF-0075-4762-878C-9BA7DBC7F454}"/>
            </a:ext>
          </a:extLst>
        </xdr:cNvPr>
        <xdr:cNvSpPr/>
      </xdr:nvSpPr>
      <xdr:spPr>
        <a:xfrm>
          <a:off x="504825" y="2245519"/>
          <a:ext cx="1600200" cy="44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11</xdr:row>
      <xdr:rowOff>29766</xdr:rowOff>
    </xdr:from>
    <xdr:to>
      <xdr:col>1</xdr:col>
      <xdr:colOff>1847850</xdr:colOff>
      <xdr:row>12</xdr:row>
      <xdr:rowOff>134540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0930E13-BC2D-474D-B2D9-7DE23BE58785}"/>
            </a:ext>
          </a:extLst>
        </xdr:cNvPr>
        <xdr:cNvSpPr/>
      </xdr:nvSpPr>
      <xdr:spPr>
        <a:xfrm>
          <a:off x="504825" y="2506266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12</xdr:row>
      <xdr:rowOff>255985</xdr:rowOff>
    </xdr:from>
    <xdr:to>
      <xdr:col>1</xdr:col>
      <xdr:colOff>1847850</xdr:colOff>
      <xdr:row>14</xdr:row>
      <xdr:rowOff>94059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CE0C001-AF8E-4199-8951-0A35EF30A7A1}"/>
            </a:ext>
          </a:extLst>
        </xdr:cNvPr>
        <xdr:cNvSpPr/>
      </xdr:nvSpPr>
      <xdr:spPr>
        <a:xfrm>
          <a:off x="504825" y="2999185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247650</xdr:colOff>
      <xdr:row>13</xdr:row>
      <xdr:rowOff>250032</xdr:rowOff>
    </xdr:from>
    <xdr:to>
      <xdr:col>1</xdr:col>
      <xdr:colOff>1847850</xdr:colOff>
      <xdr:row>15</xdr:row>
      <xdr:rowOff>11906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6BA639F-FBD2-4061-AC27-E796C6BE73B3}"/>
            </a:ext>
          </a:extLst>
        </xdr:cNvPr>
        <xdr:cNvSpPr/>
      </xdr:nvSpPr>
      <xdr:spPr>
        <a:xfrm>
          <a:off x="504825" y="325993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14</xdr:row>
      <xdr:rowOff>215504</xdr:rowOff>
    </xdr:from>
    <xdr:to>
      <xdr:col>1</xdr:col>
      <xdr:colOff>1847850</xdr:colOff>
      <xdr:row>15</xdr:row>
      <xdr:rowOff>244078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A0C824-E343-4BBC-AE8F-BAABC6A6F7A6}"/>
            </a:ext>
          </a:extLst>
        </xdr:cNvPr>
        <xdr:cNvSpPr/>
      </xdr:nvSpPr>
      <xdr:spPr>
        <a:xfrm>
          <a:off x="504825" y="349210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9</xdr:row>
      <xdr:rowOff>70247</xdr:rowOff>
    </xdr:from>
    <xdr:to>
      <xdr:col>1</xdr:col>
      <xdr:colOff>1847850</xdr:colOff>
      <xdr:row>10</xdr:row>
      <xdr:rowOff>251221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99615D8-0F44-4044-80DA-82451DB920AB}"/>
            </a:ext>
          </a:extLst>
        </xdr:cNvPr>
        <xdr:cNvSpPr/>
      </xdr:nvSpPr>
      <xdr:spPr>
        <a:xfrm>
          <a:off x="504825" y="2013347"/>
          <a:ext cx="1600200" cy="44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12</xdr:row>
      <xdr:rowOff>14288</xdr:rowOff>
    </xdr:from>
    <xdr:to>
      <xdr:col>1</xdr:col>
      <xdr:colOff>1847850</xdr:colOff>
      <xdr:row>13</xdr:row>
      <xdr:rowOff>119062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F67DBE1-DB44-40AF-82B2-6B2A24B97610}"/>
            </a:ext>
          </a:extLst>
        </xdr:cNvPr>
        <xdr:cNvSpPr/>
      </xdr:nvSpPr>
      <xdr:spPr>
        <a:xfrm>
          <a:off x="504825" y="2757488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New Entery</a:t>
          </a:r>
        </a:p>
      </xdr:txBody>
    </xdr:sp>
    <xdr:clientData/>
  </xdr:twoCellAnchor>
  <xdr:twoCellAnchor editAs="oneCell">
    <xdr:from>
      <xdr:col>1</xdr:col>
      <xdr:colOff>104775</xdr:colOff>
      <xdr:row>8</xdr:row>
      <xdr:rowOff>95250</xdr:rowOff>
    </xdr:from>
    <xdr:to>
      <xdr:col>1</xdr:col>
      <xdr:colOff>287655</xdr:colOff>
      <xdr:row>9</xdr:row>
      <xdr:rowOff>11430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B8E2B979-23A7-4F04-8CEC-374C15204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17716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95250</xdr:rowOff>
    </xdr:from>
    <xdr:to>
      <xdr:col>1</xdr:col>
      <xdr:colOff>287655</xdr:colOff>
      <xdr:row>12</xdr:row>
      <xdr:rowOff>11430</xdr:rowOff>
    </xdr:to>
    <xdr:pic>
      <xdr:nvPicPr>
        <xdr:cNvPr id="13" name="Graphic 12" descr="Call center with solid fill">
          <a:extLst>
            <a:ext uri="{FF2B5EF4-FFF2-40B4-BE49-F238E27FC236}">
              <a16:creationId xmlns:a16="http://schemas.microsoft.com/office/drawing/2014/main" id="{B2DD882A-152E-4934-819C-A3A0FC4C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61950" y="25717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</xdr:row>
      <xdr:rowOff>73800</xdr:rowOff>
    </xdr:from>
    <xdr:to>
      <xdr:col>1</xdr:col>
      <xdr:colOff>287655</xdr:colOff>
      <xdr:row>12</xdr:row>
      <xdr:rowOff>256680</xdr:rowOff>
    </xdr:to>
    <xdr:pic>
      <xdr:nvPicPr>
        <xdr:cNvPr id="14" name="Graphic 13" descr="Clipboard with solid fill">
          <a:extLst>
            <a:ext uri="{FF2B5EF4-FFF2-40B4-BE49-F238E27FC236}">
              <a16:creationId xmlns:a16="http://schemas.microsoft.com/office/drawing/2014/main" id="{B6A2BCCC-B8CC-4033-8CC6-832C838DD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28170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</xdr:row>
      <xdr:rowOff>99975</xdr:rowOff>
    </xdr:from>
    <xdr:to>
      <xdr:col>1</xdr:col>
      <xdr:colOff>287655</xdr:colOff>
      <xdr:row>10</xdr:row>
      <xdr:rowOff>16155</xdr:rowOff>
    </xdr:to>
    <xdr:pic>
      <xdr:nvPicPr>
        <xdr:cNvPr id="15" name="Graphic 14" descr="Male profile with solid fill">
          <a:extLst>
            <a:ext uri="{FF2B5EF4-FFF2-40B4-BE49-F238E27FC236}">
              <a16:creationId xmlns:a16="http://schemas.microsoft.com/office/drawing/2014/main" id="{4AF8826E-8600-4709-B65C-553D46CCE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0430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126150</xdr:rowOff>
    </xdr:from>
    <xdr:to>
      <xdr:col>1</xdr:col>
      <xdr:colOff>287655</xdr:colOff>
      <xdr:row>11</xdr:row>
      <xdr:rowOff>42330</xdr:rowOff>
    </xdr:to>
    <xdr:pic>
      <xdr:nvPicPr>
        <xdr:cNvPr id="16" name="Graphic 15" descr="Shopping cart with solid fill">
          <a:extLst>
            <a:ext uri="{FF2B5EF4-FFF2-40B4-BE49-F238E27FC236}">
              <a16:creationId xmlns:a16="http://schemas.microsoft.com/office/drawing/2014/main" id="{E7DCDCDA-CCAE-4840-97A5-8016ED7FE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23359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57150</xdr:rowOff>
    </xdr:from>
    <xdr:to>
      <xdr:col>1</xdr:col>
      <xdr:colOff>287655</xdr:colOff>
      <xdr:row>14</xdr:row>
      <xdr:rowOff>240030</xdr:rowOff>
    </xdr:to>
    <xdr:pic>
      <xdr:nvPicPr>
        <xdr:cNvPr id="17" name="Graphic 16" descr="Classroom with solid fill">
          <a:extLst>
            <a:ext uri="{FF2B5EF4-FFF2-40B4-BE49-F238E27FC236}">
              <a16:creationId xmlns:a16="http://schemas.microsoft.com/office/drawing/2014/main" id="{7FD05AD0-E58A-4A7A-9E62-FE48B421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3337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64275</xdr:rowOff>
    </xdr:from>
    <xdr:to>
      <xdr:col>1</xdr:col>
      <xdr:colOff>287655</xdr:colOff>
      <xdr:row>13</xdr:row>
      <xdr:rowOff>247155</xdr:rowOff>
    </xdr:to>
    <xdr:pic>
      <xdr:nvPicPr>
        <xdr:cNvPr id="18" name="Graphic 17" descr="Closed book with solid fill">
          <a:extLst>
            <a:ext uri="{FF2B5EF4-FFF2-40B4-BE49-F238E27FC236}">
              <a16:creationId xmlns:a16="http://schemas.microsoft.com/office/drawing/2014/main" id="{180B96EC-B55F-4F21-934E-F3C46E892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61950" y="30741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4725</xdr:rowOff>
    </xdr:from>
    <xdr:to>
      <xdr:col>1</xdr:col>
      <xdr:colOff>287655</xdr:colOff>
      <xdr:row>15</xdr:row>
      <xdr:rowOff>187605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C317EA3F-434D-476A-92D3-260D98B2C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1950" y="3548025"/>
          <a:ext cx="182880" cy="18288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0</xdr:row>
      <xdr:rowOff>133350</xdr:rowOff>
    </xdr:from>
    <xdr:to>
      <xdr:col>18</xdr:col>
      <xdr:colOff>371475</xdr:colOff>
      <xdr:row>4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97B8D46-4332-4C21-AF8F-422D82A3AC32}"/>
            </a:ext>
          </a:extLst>
        </xdr:cNvPr>
        <xdr:cNvSpPr/>
      </xdr:nvSpPr>
      <xdr:spPr>
        <a:xfrm>
          <a:off x="2581275" y="133350"/>
          <a:ext cx="97440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2</xdr:row>
      <xdr:rowOff>95250</xdr:rowOff>
    </xdr:from>
    <xdr:to>
      <xdr:col>1</xdr:col>
      <xdr:colOff>1190625</xdr:colOff>
      <xdr:row>4</xdr:row>
      <xdr:rowOff>152400</xdr:rowOff>
    </xdr:to>
    <xdr:pic>
      <xdr:nvPicPr>
        <xdr:cNvPr id="2" name="Graphic 1" descr="List with solid fill">
          <a:extLst>
            <a:ext uri="{FF2B5EF4-FFF2-40B4-BE49-F238E27FC236}">
              <a16:creationId xmlns:a16="http://schemas.microsoft.com/office/drawing/2014/main" id="{61168C8C-70F2-46C9-98BD-C77062652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19049</xdr:rowOff>
    </xdr:from>
    <xdr:to>
      <xdr:col>1</xdr:col>
      <xdr:colOff>1866900</xdr:colOff>
      <xdr:row>7</xdr:row>
      <xdr:rowOff>180974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8180879-7A1E-4538-B454-F319C4D8CCA2}"/>
            </a:ext>
          </a:extLst>
        </xdr:cNvPr>
        <xdr:cNvSpPr/>
      </xdr:nvSpPr>
      <xdr:spPr>
        <a:xfrm>
          <a:off x="295275" y="971549"/>
          <a:ext cx="18288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10</xdr:row>
      <xdr:rowOff>76200</xdr:rowOff>
    </xdr:from>
    <xdr:to>
      <xdr:col>1</xdr:col>
      <xdr:colOff>1847850</xdr:colOff>
      <xdr:row>11</xdr:row>
      <xdr:rowOff>180974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EFF367-DA5F-49CE-87CF-1F04AF8F291B}"/>
            </a:ext>
          </a:extLst>
        </xdr:cNvPr>
        <xdr:cNvSpPr/>
      </xdr:nvSpPr>
      <xdr:spPr>
        <a:xfrm>
          <a:off x="504825" y="198120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12</xdr:row>
      <xdr:rowOff>35719</xdr:rowOff>
    </xdr:from>
    <xdr:to>
      <xdr:col>1</xdr:col>
      <xdr:colOff>1847850</xdr:colOff>
      <xdr:row>13</xdr:row>
      <xdr:rowOff>216693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5DB04E-83AA-407F-9A69-1EB080EC978B}"/>
            </a:ext>
          </a:extLst>
        </xdr:cNvPr>
        <xdr:cNvSpPr/>
      </xdr:nvSpPr>
      <xdr:spPr>
        <a:xfrm>
          <a:off x="504825" y="2778919"/>
          <a:ext cx="1600200" cy="44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>
                  <a:lumMod val="65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13</xdr:row>
      <xdr:rowOff>29766</xdr:rowOff>
    </xdr:from>
    <xdr:to>
      <xdr:col>1</xdr:col>
      <xdr:colOff>1847850</xdr:colOff>
      <xdr:row>14</xdr:row>
      <xdr:rowOff>134540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091C05-8141-4BFC-88BD-EADF655DC759}"/>
            </a:ext>
          </a:extLst>
        </xdr:cNvPr>
        <xdr:cNvSpPr/>
      </xdr:nvSpPr>
      <xdr:spPr>
        <a:xfrm>
          <a:off x="504825" y="3039666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14</xdr:row>
      <xdr:rowOff>217885</xdr:rowOff>
    </xdr:from>
    <xdr:to>
      <xdr:col>1</xdr:col>
      <xdr:colOff>1847850</xdr:colOff>
      <xdr:row>16</xdr:row>
      <xdr:rowOff>55959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8EEE998-1B47-4A79-9544-D1896957C28B}"/>
            </a:ext>
          </a:extLst>
        </xdr:cNvPr>
        <xdr:cNvSpPr/>
      </xdr:nvSpPr>
      <xdr:spPr>
        <a:xfrm>
          <a:off x="504825" y="3494485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247650</xdr:colOff>
      <xdr:row>15</xdr:row>
      <xdr:rowOff>183357</xdr:rowOff>
    </xdr:from>
    <xdr:to>
      <xdr:col>1</xdr:col>
      <xdr:colOff>1847850</xdr:colOff>
      <xdr:row>16</xdr:row>
      <xdr:rowOff>211931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DB05AF6-28F5-47D9-A2EF-841305A87EFD}"/>
            </a:ext>
          </a:extLst>
        </xdr:cNvPr>
        <xdr:cNvSpPr/>
      </xdr:nvSpPr>
      <xdr:spPr>
        <a:xfrm>
          <a:off x="504825" y="3726657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16</xdr:row>
      <xdr:rowOff>148829</xdr:rowOff>
    </xdr:from>
    <xdr:to>
      <xdr:col>1</xdr:col>
      <xdr:colOff>1847850</xdr:colOff>
      <xdr:row>17</xdr:row>
      <xdr:rowOff>177403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3EE92C-D7A0-45CC-AD66-472FD24DB3D2}"/>
            </a:ext>
          </a:extLst>
        </xdr:cNvPr>
        <xdr:cNvSpPr/>
      </xdr:nvSpPr>
      <xdr:spPr>
        <a:xfrm>
          <a:off x="504825" y="3958829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11</xdr:row>
      <xdr:rowOff>51197</xdr:rowOff>
    </xdr:from>
    <xdr:to>
      <xdr:col>1</xdr:col>
      <xdr:colOff>1847850</xdr:colOff>
      <xdr:row>12</xdr:row>
      <xdr:rowOff>232171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25E13B3-7EBA-4423-968E-AE8B36AAEE42}"/>
            </a:ext>
          </a:extLst>
        </xdr:cNvPr>
        <xdr:cNvSpPr/>
      </xdr:nvSpPr>
      <xdr:spPr>
        <a:xfrm>
          <a:off x="504825" y="2527697"/>
          <a:ext cx="1600200" cy="44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14</xdr:row>
      <xdr:rowOff>4763</xdr:rowOff>
    </xdr:from>
    <xdr:to>
      <xdr:col>1</xdr:col>
      <xdr:colOff>1847850</xdr:colOff>
      <xdr:row>15</xdr:row>
      <xdr:rowOff>109537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4980BE7-3450-4626-9CAD-05F64C3841E2}"/>
            </a:ext>
          </a:extLst>
        </xdr:cNvPr>
        <xdr:cNvSpPr/>
      </xdr:nvSpPr>
      <xdr:spPr>
        <a:xfrm>
          <a:off x="504825" y="3281363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New Entery</a:t>
          </a:r>
        </a:p>
      </xdr:txBody>
    </xdr:sp>
    <xdr:clientData/>
  </xdr:twoCellAnchor>
  <xdr:twoCellAnchor editAs="oneCell">
    <xdr:from>
      <xdr:col>1</xdr:col>
      <xdr:colOff>104775</xdr:colOff>
      <xdr:row>10</xdr:row>
      <xdr:rowOff>142875</xdr:rowOff>
    </xdr:from>
    <xdr:to>
      <xdr:col>1</xdr:col>
      <xdr:colOff>287655</xdr:colOff>
      <xdr:row>11</xdr:row>
      <xdr:rowOff>59055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CA1DD364-4B02-4B1B-9C3F-6CFCEAEF9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204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95250</xdr:rowOff>
    </xdr:from>
    <xdr:to>
      <xdr:col>1</xdr:col>
      <xdr:colOff>287655</xdr:colOff>
      <xdr:row>14</xdr:row>
      <xdr:rowOff>11430</xdr:rowOff>
    </xdr:to>
    <xdr:pic>
      <xdr:nvPicPr>
        <xdr:cNvPr id="13" name="Graphic 12" descr="Call center with solid fill">
          <a:extLst>
            <a:ext uri="{FF2B5EF4-FFF2-40B4-BE49-F238E27FC236}">
              <a16:creationId xmlns:a16="http://schemas.microsoft.com/office/drawing/2014/main" id="{7D4BDDAB-CA5A-4C82-BF98-C5BFD7128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61950" y="31051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64275</xdr:rowOff>
    </xdr:from>
    <xdr:to>
      <xdr:col>1</xdr:col>
      <xdr:colOff>287655</xdr:colOff>
      <xdr:row>14</xdr:row>
      <xdr:rowOff>247155</xdr:rowOff>
    </xdr:to>
    <xdr:pic>
      <xdr:nvPicPr>
        <xdr:cNvPr id="14" name="Graphic 13" descr="Clipboard with solid fill">
          <a:extLst>
            <a:ext uri="{FF2B5EF4-FFF2-40B4-BE49-F238E27FC236}">
              <a16:creationId xmlns:a16="http://schemas.microsoft.com/office/drawing/2014/main" id="{470ACD67-1221-405C-BE73-4F1A9D3C3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3340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80925</xdr:rowOff>
    </xdr:from>
    <xdr:to>
      <xdr:col>1</xdr:col>
      <xdr:colOff>287655</xdr:colOff>
      <xdr:row>11</xdr:row>
      <xdr:rowOff>263805</xdr:rowOff>
    </xdr:to>
    <xdr:pic>
      <xdr:nvPicPr>
        <xdr:cNvPr id="15" name="Graphic 14" descr="Male profile with solid fill">
          <a:extLst>
            <a:ext uri="{FF2B5EF4-FFF2-40B4-BE49-F238E27FC236}">
              <a16:creationId xmlns:a16="http://schemas.microsoft.com/office/drawing/2014/main" id="{1159A573-C509-4A5E-9D5B-0896066A0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55742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257175</xdr:rowOff>
    </xdr:from>
    <xdr:to>
      <xdr:col>1</xdr:col>
      <xdr:colOff>287655</xdr:colOff>
      <xdr:row>16</xdr:row>
      <xdr:rowOff>173355</xdr:rowOff>
    </xdr:to>
    <xdr:pic>
      <xdr:nvPicPr>
        <xdr:cNvPr id="17" name="Graphic 16" descr="Classroom with solid fill">
          <a:extLst>
            <a:ext uri="{FF2B5EF4-FFF2-40B4-BE49-F238E27FC236}">
              <a16:creationId xmlns:a16="http://schemas.microsoft.com/office/drawing/2014/main" id="{5EC42073-6615-422A-AE5A-D50EB9363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38004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26175</xdr:rowOff>
    </xdr:from>
    <xdr:to>
      <xdr:col>1</xdr:col>
      <xdr:colOff>287655</xdr:colOff>
      <xdr:row>15</xdr:row>
      <xdr:rowOff>209055</xdr:rowOff>
    </xdr:to>
    <xdr:pic>
      <xdr:nvPicPr>
        <xdr:cNvPr id="18" name="Graphic 17" descr="Closed book with solid fill">
          <a:extLst>
            <a:ext uri="{FF2B5EF4-FFF2-40B4-BE49-F238E27FC236}">
              <a16:creationId xmlns:a16="http://schemas.microsoft.com/office/drawing/2014/main" id="{2DEE46CF-DFFA-4D89-851D-28BE34E56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5694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204750</xdr:rowOff>
    </xdr:from>
    <xdr:to>
      <xdr:col>1</xdr:col>
      <xdr:colOff>287655</xdr:colOff>
      <xdr:row>17</xdr:row>
      <xdr:rowOff>120930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5B69AEFB-2347-4AA5-BC40-7B6B57E77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61950" y="4014750"/>
          <a:ext cx="182880" cy="182880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0</xdr:row>
      <xdr:rowOff>133350</xdr:rowOff>
    </xdr:from>
    <xdr:to>
      <xdr:col>18</xdr:col>
      <xdr:colOff>371475</xdr:colOff>
      <xdr:row>4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50142A5-3C11-4114-BB43-16EFAC61CDA0}"/>
            </a:ext>
          </a:extLst>
        </xdr:cNvPr>
        <xdr:cNvSpPr/>
      </xdr:nvSpPr>
      <xdr:spPr>
        <a:xfrm>
          <a:off x="2581275" y="133350"/>
          <a:ext cx="97440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Inventory Management System</a:t>
          </a:r>
        </a:p>
      </xdr:txBody>
    </xdr:sp>
    <xdr:clientData/>
  </xdr:twoCellAnchor>
  <xdr:twoCellAnchor editAs="oneCell">
    <xdr:from>
      <xdr:col>1</xdr:col>
      <xdr:colOff>752475</xdr:colOff>
      <xdr:row>2</xdr:row>
      <xdr:rowOff>95250</xdr:rowOff>
    </xdr:from>
    <xdr:to>
      <xdr:col>1</xdr:col>
      <xdr:colOff>1190625</xdr:colOff>
      <xdr:row>4</xdr:row>
      <xdr:rowOff>152400</xdr:rowOff>
    </xdr:to>
    <xdr:pic>
      <xdr:nvPicPr>
        <xdr:cNvPr id="21" name="Graphic 20" descr="List with solid fill">
          <a:extLst>
            <a:ext uri="{FF2B5EF4-FFF2-40B4-BE49-F238E27FC236}">
              <a16:creationId xmlns:a16="http://schemas.microsoft.com/office/drawing/2014/main" id="{7A099543-DCF8-4A69-A255-F42FDAE4E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19049</xdr:rowOff>
    </xdr:from>
    <xdr:to>
      <xdr:col>1</xdr:col>
      <xdr:colOff>1866900</xdr:colOff>
      <xdr:row>7</xdr:row>
      <xdr:rowOff>180974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777D2E9-D380-42D5-B1A4-DB71DA4E763E}"/>
            </a:ext>
          </a:extLst>
        </xdr:cNvPr>
        <xdr:cNvSpPr/>
      </xdr:nvSpPr>
      <xdr:spPr>
        <a:xfrm>
          <a:off x="295275" y="971549"/>
          <a:ext cx="18288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10</xdr:row>
      <xdr:rowOff>76200</xdr:rowOff>
    </xdr:from>
    <xdr:to>
      <xdr:col>1</xdr:col>
      <xdr:colOff>1847850</xdr:colOff>
      <xdr:row>11</xdr:row>
      <xdr:rowOff>180974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92A697-8A72-43C1-8616-FCCCF89860F9}"/>
            </a:ext>
          </a:extLst>
        </xdr:cNvPr>
        <xdr:cNvSpPr/>
      </xdr:nvSpPr>
      <xdr:spPr>
        <a:xfrm>
          <a:off x="504825" y="198120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12</xdr:row>
      <xdr:rowOff>35719</xdr:rowOff>
    </xdr:from>
    <xdr:to>
      <xdr:col>1</xdr:col>
      <xdr:colOff>1847850</xdr:colOff>
      <xdr:row>13</xdr:row>
      <xdr:rowOff>216693</xdr:rowOff>
    </xdr:to>
    <xdr:sp macro="" textlink="">
      <xdr:nvSpPr>
        <xdr:cNvPr id="24" name="Rectangle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A08CF1-0573-45BB-8B2F-8E342B8FA39E}"/>
            </a:ext>
          </a:extLst>
        </xdr:cNvPr>
        <xdr:cNvSpPr/>
      </xdr:nvSpPr>
      <xdr:spPr>
        <a:xfrm>
          <a:off x="504825" y="2778919"/>
          <a:ext cx="1600200" cy="44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13</xdr:row>
      <xdr:rowOff>29766</xdr:rowOff>
    </xdr:from>
    <xdr:to>
      <xdr:col>1</xdr:col>
      <xdr:colOff>1847850</xdr:colOff>
      <xdr:row>14</xdr:row>
      <xdr:rowOff>134540</xdr:rowOff>
    </xdr:to>
    <xdr:sp macro="" textlink="">
      <xdr:nvSpPr>
        <xdr:cNvPr id="25" name="Rectangle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9A3D4F-66F1-4AEB-BE4E-14D7CC7768F8}"/>
            </a:ext>
          </a:extLst>
        </xdr:cNvPr>
        <xdr:cNvSpPr/>
      </xdr:nvSpPr>
      <xdr:spPr>
        <a:xfrm>
          <a:off x="504825" y="3039666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14</xdr:row>
      <xdr:rowOff>217885</xdr:rowOff>
    </xdr:from>
    <xdr:to>
      <xdr:col>1</xdr:col>
      <xdr:colOff>1847850</xdr:colOff>
      <xdr:row>16</xdr:row>
      <xdr:rowOff>55959</xdr:rowOff>
    </xdr:to>
    <xdr:sp macro="" textlink="">
      <xdr:nvSpPr>
        <xdr:cNvPr id="26" name="Rectangle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DB85BCB-E700-459D-B08C-2D860F1C7381}"/>
            </a:ext>
          </a:extLst>
        </xdr:cNvPr>
        <xdr:cNvSpPr/>
      </xdr:nvSpPr>
      <xdr:spPr>
        <a:xfrm>
          <a:off x="504825" y="3494485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247650</xdr:colOff>
      <xdr:row>15</xdr:row>
      <xdr:rowOff>183357</xdr:rowOff>
    </xdr:from>
    <xdr:to>
      <xdr:col>1</xdr:col>
      <xdr:colOff>1847850</xdr:colOff>
      <xdr:row>16</xdr:row>
      <xdr:rowOff>211931</xdr:rowOff>
    </xdr:to>
    <xdr:sp macro="" textlink="">
      <xdr:nvSpPr>
        <xdr:cNvPr id="27" name="Rectangle 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BA8164D-D0C3-4CBD-8431-7B83C2D6CF9F}"/>
            </a:ext>
          </a:extLst>
        </xdr:cNvPr>
        <xdr:cNvSpPr/>
      </xdr:nvSpPr>
      <xdr:spPr>
        <a:xfrm>
          <a:off x="504825" y="3726657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16</xdr:row>
      <xdr:rowOff>148829</xdr:rowOff>
    </xdr:from>
    <xdr:to>
      <xdr:col>1</xdr:col>
      <xdr:colOff>1847850</xdr:colOff>
      <xdr:row>17</xdr:row>
      <xdr:rowOff>177403</xdr:rowOff>
    </xdr:to>
    <xdr:sp macro="" textlink="">
      <xdr:nvSpPr>
        <xdr:cNvPr id="28" name="Rectangle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94B3C94-7E46-4DB7-9BD4-4C4949AEF919}"/>
            </a:ext>
          </a:extLst>
        </xdr:cNvPr>
        <xdr:cNvSpPr/>
      </xdr:nvSpPr>
      <xdr:spPr>
        <a:xfrm>
          <a:off x="504825" y="3958829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11</xdr:row>
      <xdr:rowOff>51197</xdr:rowOff>
    </xdr:from>
    <xdr:to>
      <xdr:col>1</xdr:col>
      <xdr:colOff>1847850</xdr:colOff>
      <xdr:row>12</xdr:row>
      <xdr:rowOff>232171</xdr:rowOff>
    </xdr:to>
    <xdr:sp macro="" textlink="">
      <xdr:nvSpPr>
        <xdr:cNvPr id="29" name="Rectangle 2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F0B66E0-C108-4961-8B96-16B6D15D5DC4}"/>
            </a:ext>
          </a:extLst>
        </xdr:cNvPr>
        <xdr:cNvSpPr/>
      </xdr:nvSpPr>
      <xdr:spPr>
        <a:xfrm>
          <a:off x="504825" y="2527697"/>
          <a:ext cx="1600200" cy="447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14</xdr:row>
      <xdr:rowOff>4763</xdr:rowOff>
    </xdr:from>
    <xdr:to>
      <xdr:col>1</xdr:col>
      <xdr:colOff>1847850</xdr:colOff>
      <xdr:row>15</xdr:row>
      <xdr:rowOff>109537</xdr:rowOff>
    </xdr:to>
    <xdr:sp macro="" textlink="">
      <xdr:nvSpPr>
        <xdr:cNvPr id="30" name="Rectangle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B570574-A808-49A2-A5F3-70F390BE7E91}"/>
            </a:ext>
          </a:extLst>
        </xdr:cNvPr>
        <xdr:cNvSpPr/>
      </xdr:nvSpPr>
      <xdr:spPr>
        <a:xfrm>
          <a:off x="504825" y="3281363"/>
          <a:ext cx="1600200" cy="3714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New Entery</a:t>
          </a:r>
        </a:p>
      </xdr:txBody>
    </xdr:sp>
    <xdr:clientData/>
  </xdr:twoCellAnchor>
  <xdr:twoCellAnchor editAs="oneCell">
    <xdr:from>
      <xdr:col>1</xdr:col>
      <xdr:colOff>104775</xdr:colOff>
      <xdr:row>10</xdr:row>
      <xdr:rowOff>142875</xdr:rowOff>
    </xdr:from>
    <xdr:to>
      <xdr:col>1</xdr:col>
      <xdr:colOff>287655</xdr:colOff>
      <xdr:row>11</xdr:row>
      <xdr:rowOff>59055</xdr:rowOff>
    </xdr:to>
    <xdr:pic>
      <xdr:nvPicPr>
        <xdr:cNvPr id="31" name="Graphic 30" descr="Bar chart with solid fill">
          <a:extLst>
            <a:ext uri="{FF2B5EF4-FFF2-40B4-BE49-F238E27FC236}">
              <a16:creationId xmlns:a16="http://schemas.microsoft.com/office/drawing/2014/main" id="{0F102731-0328-4695-A01E-CCE77651E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204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95250</xdr:rowOff>
    </xdr:from>
    <xdr:to>
      <xdr:col>1</xdr:col>
      <xdr:colOff>287655</xdr:colOff>
      <xdr:row>14</xdr:row>
      <xdr:rowOff>11430</xdr:rowOff>
    </xdr:to>
    <xdr:pic>
      <xdr:nvPicPr>
        <xdr:cNvPr id="32" name="Graphic 31" descr="Call center with solid fill">
          <a:extLst>
            <a:ext uri="{FF2B5EF4-FFF2-40B4-BE49-F238E27FC236}">
              <a16:creationId xmlns:a16="http://schemas.microsoft.com/office/drawing/2014/main" id="{A4C89038-859A-4C8D-8551-9894065E4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1950" y="31051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64275</xdr:rowOff>
    </xdr:from>
    <xdr:to>
      <xdr:col>1</xdr:col>
      <xdr:colOff>287655</xdr:colOff>
      <xdr:row>14</xdr:row>
      <xdr:rowOff>247155</xdr:rowOff>
    </xdr:to>
    <xdr:pic>
      <xdr:nvPicPr>
        <xdr:cNvPr id="33" name="Graphic 32" descr="Clipboard with solid fill">
          <a:extLst>
            <a:ext uri="{FF2B5EF4-FFF2-40B4-BE49-F238E27FC236}">
              <a16:creationId xmlns:a16="http://schemas.microsoft.com/office/drawing/2014/main" id="{EAF5A074-D6CB-4CCC-9530-73D71A215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3340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80925</xdr:rowOff>
    </xdr:from>
    <xdr:to>
      <xdr:col>1</xdr:col>
      <xdr:colOff>287655</xdr:colOff>
      <xdr:row>11</xdr:row>
      <xdr:rowOff>263805</xdr:rowOff>
    </xdr:to>
    <xdr:pic>
      <xdr:nvPicPr>
        <xdr:cNvPr id="34" name="Graphic 33" descr="Male profile with solid fill">
          <a:extLst>
            <a:ext uri="{FF2B5EF4-FFF2-40B4-BE49-F238E27FC236}">
              <a16:creationId xmlns:a16="http://schemas.microsoft.com/office/drawing/2014/main" id="{ED70769A-7DB0-4669-A91D-BF4486E77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55742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</xdr:row>
      <xdr:rowOff>107100</xdr:rowOff>
    </xdr:from>
    <xdr:to>
      <xdr:col>1</xdr:col>
      <xdr:colOff>287655</xdr:colOff>
      <xdr:row>13</xdr:row>
      <xdr:rowOff>23280</xdr:rowOff>
    </xdr:to>
    <xdr:pic>
      <xdr:nvPicPr>
        <xdr:cNvPr id="35" name="Graphic 34" descr="Shopping cart with solid fill">
          <a:extLst>
            <a:ext uri="{FF2B5EF4-FFF2-40B4-BE49-F238E27FC236}">
              <a16:creationId xmlns:a16="http://schemas.microsoft.com/office/drawing/2014/main" id="{83846A9F-4C55-47A7-B388-7ABBA2318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361950" y="28503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257175</xdr:rowOff>
    </xdr:from>
    <xdr:to>
      <xdr:col>1</xdr:col>
      <xdr:colOff>287655</xdr:colOff>
      <xdr:row>16</xdr:row>
      <xdr:rowOff>173355</xdr:rowOff>
    </xdr:to>
    <xdr:pic>
      <xdr:nvPicPr>
        <xdr:cNvPr id="36" name="Graphic 35" descr="Classroom with solid fill">
          <a:extLst>
            <a:ext uri="{FF2B5EF4-FFF2-40B4-BE49-F238E27FC236}">
              <a16:creationId xmlns:a16="http://schemas.microsoft.com/office/drawing/2014/main" id="{A9F47D8C-692E-4C5D-ADCF-260180E50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38004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26175</xdr:rowOff>
    </xdr:from>
    <xdr:to>
      <xdr:col>1</xdr:col>
      <xdr:colOff>287655</xdr:colOff>
      <xdr:row>15</xdr:row>
      <xdr:rowOff>209055</xdr:rowOff>
    </xdr:to>
    <xdr:pic>
      <xdr:nvPicPr>
        <xdr:cNvPr id="37" name="Graphic 36" descr="Closed book with solid fill">
          <a:extLst>
            <a:ext uri="{FF2B5EF4-FFF2-40B4-BE49-F238E27FC236}">
              <a16:creationId xmlns:a16="http://schemas.microsoft.com/office/drawing/2014/main" id="{131CEBBB-C9C8-457B-A3F8-B840E1450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5694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204750</xdr:rowOff>
    </xdr:from>
    <xdr:to>
      <xdr:col>1</xdr:col>
      <xdr:colOff>287655</xdr:colOff>
      <xdr:row>17</xdr:row>
      <xdr:rowOff>120930</xdr:rowOff>
    </xdr:to>
    <xdr:pic>
      <xdr:nvPicPr>
        <xdr:cNvPr id="38" name="Graphic 37" descr="Database with solid fill">
          <a:extLst>
            <a:ext uri="{FF2B5EF4-FFF2-40B4-BE49-F238E27FC236}">
              <a16:creationId xmlns:a16="http://schemas.microsoft.com/office/drawing/2014/main" id="{FABB0B9D-2946-4D4F-AC56-DE1D8FB52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61950" y="4014750"/>
          <a:ext cx="182880" cy="18288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0</xdr:row>
      <xdr:rowOff>133350</xdr:rowOff>
    </xdr:from>
    <xdr:to>
      <xdr:col>14</xdr:col>
      <xdr:colOff>28575</xdr:colOff>
      <xdr:row>4</xdr:row>
      <xdr:rowOff>133350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52A0890-9C57-4500-ADE0-DD93581EE04C}"/>
            </a:ext>
          </a:extLst>
        </xdr:cNvPr>
        <xdr:cNvSpPr/>
      </xdr:nvSpPr>
      <xdr:spPr>
        <a:xfrm>
          <a:off x="2581275" y="133350"/>
          <a:ext cx="97440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Vendors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2</xdr:row>
      <xdr:rowOff>95250</xdr:rowOff>
    </xdr:from>
    <xdr:to>
      <xdr:col>1</xdr:col>
      <xdr:colOff>1190625</xdr:colOff>
      <xdr:row>4</xdr:row>
      <xdr:rowOff>152400</xdr:rowOff>
    </xdr:to>
    <xdr:pic>
      <xdr:nvPicPr>
        <xdr:cNvPr id="2" name="Graphic 1" descr="List with solid fill">
          <a:extLst>
            <a:ext uri="{FF2B5EF4-FFF2-40B4-BE49-F238E27FC236}">
              <a16:creationId xmlns:a16="http://schemas.microsoft.com/office/drawing/2014/main" id="{60AAE5BA-3A1E-4A37-A532-BDD93F966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19049</xdr:rowOff>
    </xdr:from>
    <xdr:to>
      <xdr:col>1</xdr:col>
      <xdr:colOff>1866900</xdr:colOff>
      <xdr:row>7</xdr:row>
      <xdr:rowOff>180974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601633E-54C6-4B8A-9538-4D468BF71246}"/>
            </a:ext>
          </a:extLst>
        </xdr:cNvPr>
        <xdr:cNvSpPr/>
      </xdr:nvSpPr>
      <xdr:spPr>
        <a:xfrm>
          <a:off x="295275" y="971549"/>
          <a:ext cx="18288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10</xdr:row>
      <xdr:rowOff>76200</xdr:rowOff>
    </xdr:from>
    <xdr:to>
      <xdr:col>1</xdr:col>
      <xdr:colOff>1847850</xdr:colOff>
      <xdr:row>11</xdr:row>
      <xdr:rowOff>180974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B0D8BF-11BD-4E9E-88BF-1043AE74C584}"/>
            </a:ext>
          </a:extLst>
        </xdr:cNvPr>
        <xdr:cNvSpPr/>
      </xdr:nvSpPr>
      <xdr:spPr>
        <a:xfrm>
          <a:off x="504825" y="198120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12</xdr:row>
      <xdr:rowOff>159544</xdr:rowOff>
    </xdr:from>
    <xdr:to>
      <xdr:col>1</xdr:col>
      <xdr:colOff>1847850</xdr:colOff>
      <xdr:row>14</xdr:row>
      <xdr:rowOff>73818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E3D6C3-1D05-468D-8563-B36A33007A8D}"/>
            </a:ext>
          </a:extLst>
        </xdr:cNvPr>
        <xdr:cNvSpPr/>
      </xdr:nvSpPr>
      <xdr:spPr>
        <a:xfrm>
          <a:off x="504825" y="244554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14</xdr:row>
      <xdr:rowOff>10716</xdr:rowOff>
    </xdr:from>
    <xdr:to>
      <xdr:col>1</xdr:col>
      <xdr:colOff>1847850</xdr:colOff>
      <xdr:row>15</xdr:row>
      <xdr:rowOff>115490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85C8D0F-236D-4D91-8923-CC63C914F5A7}"/>
            </a:ext>
          </a:extLst>
        </xdr:cNvPr>
        <xdr:cNvSpPr/>
      </xdr:nvSpPr>
      <xdr:spPr>
        <a:xfrm>
          <a:off x="504825" y="2677716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16</xdr:row>
      <xdr:rowOff>94060</xdr:rowOff>
    </xdr:from>
    <xdr:to>
      <xdr:col>1</xdr:col>
      <xdr:colOff>1847850</xdr:colOff>
      <xdr:row>18</xdr:row>
      <xdr:rowOff>8334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3F6C5-BCAD-4768-9AE9-30DEE1A26C82}"/>
            </a:ext>
          </a:extLst>
        </xdr:cNvPr>
        <xdr:cNvSpPr/>
      </xdr:nvSpPr>
      <xdr:spPr>
        <a:xfrm>
          <a:off x="504825" y="314206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247650</xdr:colOff>
      <xdr:row>17</xdr:row>
      <xdr:rowOff>135732</xdr:rowOff>
    </xdr:from>
    <xdr:to>
      <xdr:col>1</xdr:col>
      <xdr:colOff>1847850</xdr:colOff>
      <xdr:row>19</xdr:row>
      <xdr:rowOff>50006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081C6D9-3DDC-45EE-9890-769C281060BF}"/>
            </a:ext>
          </a:extLst>
        </xdr:cNvPr>
        <xdr:cNvSpPr/>
      </xdr:nvSpPr>
      <xdr:spPr>
        <a:xfrm>
          <a:off x="504825" y="337423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18</xdr:row>
      <xdr:rowOff>177404</xdr:rowOff>
    </xdr:from>
    <xdr:to>
      <xdr:col>1</xdr:col>
      <xdr:colOff>1847850</xdr:colOff>
      <xdr:row>20</xdr:row>
      <xdr:rowOff>91678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1FC3AC-C2D3-4B6E-A4E6-F252CC2E8E95}"/>
            </a:ext>
          </a:extLst>
        </xdr:cNvPr>
        <xdr:cNvSpPr/>
      </xdr:nvSpPr>
      <xdr:spPr>
        <a:xfrm>
          <a:off x="504825" y="360640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11</xdr:row>
      <xdr:rowOff>117872</xdr:rowOff>
    </xdr:from>
    <xdr:to>
      <xdr:col>1</xdr:col>
      <xdr:colOff>1847850</xdr:colOff>
      <xdr:row>13</xdr:row>
      <xdr:rowOff>32146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D19E7A-AC7D-4B5D-A140-CBC2891A4E6A}"/>
            </a:ext>
          </a:extLst>
        </xdr:cNvPr>
        <xdr:cNvSpPr/>
      </xdr:nvSpPr>
      <xdr:spPr>
        <a:xfrm>
          <a:off x="504825" y="221337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15</xdr:row>
      <xdr:rowOff>52388</xdr:rowOff>
    </xdr:from>
    <xdr:to>
      <xdr:col>1</xdr:col>
      <xdr:colOff>1847850</xdr:colOff>
      <xdr:row>16</xdr:row>
      <xdr:rowOff>157162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EF3099-19F2-4F57-B7DF-BD333EF8A8CE}"/>
            </a:ext>
          </a:extLst>
        </xdr:cNvPr>
        <xdr:cNvSpPr/>
      </xdr:nvSpPr>
      <xdr:spPr>
        <a:xfrm>
          <a:off x="504825" y="2909888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</a:rPr>
            <a:t>New Entery</a:t>
          </a:r>
        </a:p>
      </xdr:txBody>
    </xdr:sp>
    <xdr:clientData/>
  </xdr:twoCellAnchor>
  <xdr:twoCellAnchor editAs="oneCell">
    <xdr:from>
      <xdr:col>1</xdr:col>
      <xdr:colOff>104775</xdr:colOff>
      <xdr:row>10</xdr:row>
      <xdr:rowOff>142875</xdr:rowOff>
    </xdr:from>
    <xdr:to>
      <xdr:col>1</xdr:col>
      <xdr:colOff>287655</xdr:colOff>
      <xdr:row>11</xdr:row>
      <xdr:rowOff>135255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B6371725-7E9F-429F-B177-CD46D2DAB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204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76200</xdr:rowOff>
    </xdr:from>
    <xdr:to>
      <xdr:col>1</xdr:col>
      <xdr:colOff>287655</xdr:colOff>
      <xdr:row>15</xdr:row>
      <xdr:rowOff>68580</xdr:rowOff>
    </xdr:to>
    <xdr:pic>
      <xdr:nvPicPr>
        <xdr:cNvPr id="13" name="Graphic 12" descr="Call center with solid fill">
          <a:extLst>
            <a:ext uri="{FF2B5EF4-FFF2-40B4-BE49-F238E27FC236}">
              <a16:creationId xmlns:a16="http://schemas.microsoft.com/office/drawing/2014/main" id="{9E1079C5-A0A4-4611-8820-070A0A82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61950" y="27432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111900</xdr:rowOff>
    </xdr:from>
    <xdr:to>
      <xdr:col>1</xdr:col>
      <xdr:colOff>287655</xdr:colOff>
      <xdr:row>16</xdr:row>
      <xdr:rowOff>104280</xdr:rowOff>
    </xdr:to>
    <xdr:pic>
      <xdr:nvPicPr>
        <xdr:cNvPr id="14" name="Graphic 13" descr="Clipboard with solid fill">
          <a:extLst>
            <a:ext uri="{FF2B5EF4-FFF2-40B4-BE49-F238E27FC236}">
              <a16:creationId xmlns:a16="http://schemas.microsoft.com/office/drawing/2014/main" id="{DB91E09D-3BE4-4AFC-96A5-F355DCD73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29694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147600</xdr:rowOff>
    </xdr:from>
    <xdr:to>
      <xdr:col>1</xdr:col>
      <xdr:colOff>287655</xdr:colOff>
      <xdr:row>12</xdr:row>
      <xdr:rowOff>139980</xdr:rowOff>
    </xdr:to>
    <xdr:pic>
      <xdr:nvPicPr>
        <xdr:cNvPr id="15" name="Graphic 14" descr="Male profile with solid fill">
          <a:extLst>
            <a:ext uri="{FF2B5EF4-FFF2-40B4-BE49-F238E27FC236}">
              <a16:creationId xmlns:a16="http://schemas.microsoft.com/office/drawing/2014/main" id="{BED9F138-6FD8-471C-A6B4-2E8C85CB0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2431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21375</xdr:rowOff>
    </xdr:from>
    <xdr:to>
      <xdr:col>1</xdr:col>
      <xdr:colOff>287655</xdr:colOff>
      <xdr:row>14</xdr:row>
      <xdr:rowOff>13755</xdr:rowOff>
    </xdr:to>
    <xdr:pic>
      <xdr:nvPicPr>
        <xdr:cNvPr id="16" name="Graphic 15" descr="Shopping cart with solid fill">
          <a:extLst>
            <a:ext uri="{FF2B5EF4-FFF2-40B4-BE49-F238E27FC236}">
              <a16:creationId xmlns:a16="http://schemas.microsoft.com/office/drawing/2014/main" id="{4282D21E-1A7D-45EF-8E30-1E4651556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249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19050</xdr:rowOff>
    </xdr:from>
    <xdr:to>
      <xdr:col>1</xdr:col>
      <xdr:colOff>287655</xdr:colOff>
      <xdr:row>19</xdr:row>
      <xdr:rowOff>11430</xdr:rowOff>
    </xdr:to>
    <xdr:pic>
      <xdr:nvPicPr>
        <xdr:cNvPr id="17" name="Graphic 16" descr="Classroom with solid fill">
          <a:extLst>
            <a:ext uri="{FF2B5EF4-FFF2-40B4-BE49-F238E27FC236}">
              <a16:creationId xmlns:a16="http://schemas.microsoft.com/office/drawing/2014/main" id="{45842D1E-680B-4621-91A6-A932B3686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448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169050</xdr:rowOff>
    </xdr:from>
    <xdr:to>
      <xdr:col>1</xdr:col>
      <xdr:colOff>287655</xdr:colOff>
      <xdr:row>17</xdr:row>
      <xdr:rowOff>161430</xdr:rowOff>
    </xdr:to>
    <xdr:pic>
      <xdr:nvPicPr>
        <xdr:cNvPr id="18" name="Graphic 17" descr="Closed book with solid fill">
          <a:extLst>
            <a:ext uri="{FF2B5EF4-FFF2-40B4-BE49-F238E27FC236}">
              <a16:creationId xmlns:a16="http://schemas.microsoft.com/office/drawing/2014/main" id="{0B45D653-6E27-4137-94A5-64E2906AE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61950" y="3217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</xdr:row>
      <xdr:rowOff>42825</xdr:rowOff>
    </xdr:from>
    <xdr:to>
      <xdr:col>1</xdr:col>
      <xdr:colOff>287655</xdr:colOff>
      <xdr:row>20</xdr:row>
      <xdr:rowOff>35205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45924B61-7BAD-4D84-A0E1-D3010DB7D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1950" y="3662325"/>
          <a:ext cx="182880" cy="18288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0</xdr:row>
      <xdr:rowOff>133350</xdr:rowOff>
    </xdr:from>
    <xdr:to>
      <xdr:col>18</xdr:col>
      <xdr:colOff>600075</xdr:colOff>
      <xdr:row>4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27D6E11-B826-4188-B2A9-4011629DC24E}"/>
            </a:ext>
          </a:extLst>
        </xdr:cNvPr>
        <xdr:cNvSpPr/>
      </xdr:nvSpPr>
      <xdr:spPr>
        <a:xfrm>
          <a:off x="2581275" y="133350"/>
          <a:ext cx="97440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New Entry</a:t>
          </a:r>
        </a:p>
      </xdr:txBody>
    </xdr:sp>
    <xdr:clientData/>
  </xdr:twoCellAnchor>
  <xdr:twoCellAnchor editAs="oneCell">
    <xdr:from>
      <xdr:col>1</xdr:col>
      <xdr:colOff>752475</xdr:colOff>
      <xdr:row>2</xdr:row>
      <xdr:rowOff>95250</xdr:rowOff>
    </xdr:from>
    <xdr:to>
      <xdr:col>1</xdr:col>
      <xdr:colOff>1190625</xdr:colOff>
      <xdr:row>4</xdr:row>
      <xdr:rowOff>152400</xdr:rowOff>
    </xdr:to>
    <xdr:pic>
      <xdr:nvPicPr>
        <xdr:cNvPr id="21" name="Graphic 20" descr="List with solid fill">
          <a:extLst>
            <a:ext uri="{FF2B5EF4-FFF2-40B4-BE49-F238E27FC236}">
              <a16:creationId xmlns:a16="http://schemas.microsoft.com/office/drawing/2014/main" id="{628D2493-9671-400C-B520-9B274B4B9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19049</xdr:rowOff>
    </xdr:from>
    <xdr:to>
      <xdr:col>1</xdr:col>
      <xdr:colOff>1866900</xdr:colOff>
      <xdr:row>7</xdr:row>
      <xdr:rowOff>180974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2A60234-D2C9-4883-BB18-717C206514C3}"/>
            </a:ext>
          </a:extLst>
        </xdr:cNvPr>
        <xdr:cNvSpPr/>
      </xdr:nvSpPr>
      <xdr:spPr>
        <a:xfrm>
          <a:off x="295275" y="971549"/>
          <a:ext cx="1828800" cy="619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10</xdr:row>
      <xdr:rowOff>76200</xdr:rowOff>
    </xdr:from>
    <xdr:to>
      <xdr:col>1</xdr:col>
      <xdr:colOff>1847850</xdr:colOff>
      <xdr:row>11</xdr:row>
      <xdr:rowOff>180974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935EA9-86E0-4BF6-B55D-0D550D1F4C76}"/>
            </a:ext>
          </a:extLst>
        </xdr:cNvPr>
        <xdr:cNvSpPr/>
      </xdr:nvSpPr>
      <xdr:spPr>
        <a:xfrm>
          <a:off x="504825" y="205740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12</xdr:row>
      <xdr:rowOff>159544</xdr:rowOff>
    </xdr:from>
    <xdr:to>
      <xdr:col>1</xdr:col>
      <xdr:colOff>1847850</xdr:colOff>
      <xdr:row>14</xdr:row>
      <xdr:rowOff>73818</xdr:rowOff>
    </xdr:to>
    <xdr:sp macro="" textlink="">
      <xdr:nvSpPr>
        <xdr:cNvPr id="24" name="Rectangle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DBBFCF1-E7BB-4364-960A-38727A16DEBA}"/>
            </a:ext>
          </a:extLst>
        </xdr:cNvPr>
        <xdr:cNvSpPr/>
      </xdr:nvSpPr>
      <xdr:spPr>
        <a:xfrm>
          <a:off x="504825" y="252174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14</xdr:row>
      <xdr:rowOff>10716</xdr:rowOff>
    </xdr:from>
    <xdr:to>
      <xdr:col>1</xdr:col>
      <xdr:colOff>1847850</xdr:colOff>
      <xdr:row>15</xdr:row>
      <xdr:rowOff>115490</xdr:rowOff>
    </xdr:to>
    <xdr:sp macro="" textlink="">
      <xdr:nvSpPr>
        <xdr:cNvPr id="25" name="Rectangle 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8B705F-34A9-455A-97D2-FB8F0B47918E}"/>
            </a:ext>
          </a:extLst>
        </xdr:cNvPr>
        <xdr:cNvSpPr/>
      </xdr:nvSpPr>
      <xdr:spPr>
        <a:xfrm>
          <a:off x="504825" y="2753916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16</xdr:row>
      <xdr:rowOff>94060</xdr:rowOff>
    </xdr:from>
    <xdr:to>
      <xdr:col>1</xdr:col>
      <xdr:colOff>1847850</xdr:colOff>
      <xdr:row>18</xdr:row>
      <xdr:rowOff>8334</xdr:rowOff>
    </xdr:to>
    <xdr:sp macro="" textlink="">
      <xdr:nvSpPr>
        <xdr:cNvPr id="26" name="Rectangle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DB5F932-5F23-49E5-A2C9-16A810DFF756}"/>
            </a:ext>
          </a:extLst>
        </xdr:cNvPr>
        <xdr:cNvSpPr/>
      </xdr:nvSpPr>
      <xdr:spPr>
        <a:xfrm>
          <a:off x="504825" y="321826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2">
                  <a:lumMod val="50000"/>
                </a:schemeClr>
              </a:solidFill>
            </a:rPr>
            <a:t>Purchase</a:t>
          </a:r>
        </a:p>
        <a:p>
          <a:pPr algn="l"/>
          <a:endParaRPr lang="en-US" sz="1400" b="1">
            <a:solidFill>
              <a:schemeClr val="tx1"/>
            </a:solidFill>
          </a:endParaRPr>
        </a:p>
        <a:p>
          <a:pPr algn="l"/>
          <a:endParaRPr lang="en-US" sz="1400" b="1">
            <a:solidFill>
              <a:schemeClr val="tx1"/>
            </a:solidFill>
          </a:endParaRPr>
        </a:p>
        <a:p>
          <a:pPr algn="l"/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247650</xdr:colOff>
      <xdr:row>17</xdr:row>
      <xdr:rowOff>135732</xdr:rowOff>
    </xdr:from>
    <xdr:to>
      <xdr:col>1</xdr:col>
      <xdr:colOff>1847850</xdr:colOff>
      <xdr:row>19</xdr:row>
      <xdr:rowOff>50006</xdr:rowOff>
    </xdr:to>
    <xdr:sp macro="" textlink="">
      <xdr:nvSpPr>
        <xdr:cNvPr id="27" name="Rectangle 2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6B63AB0-339D-4797-BA2B-D683397523FB}"/>
            </a:ext>
          </a:extLst>
        </xdr:cNvPr>
        <xdr:cNvSpPr/>
      </xdr:nvSpPr>
      <xdr:spPr>
        <a:xfrm>
          <a:off x="504825" y="345043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18</xdr:row>
      <xdr:rowOff>177404</xdr:rowOff>
    </xdr:from>
    <xdr:to>
      <xdr:col>1</xdr:col>
      <xdr:colOff>1847850</xdr:colOff>
      <xdr:row>20</xdr:row>
      <xdr:rowOff>91678</xdr:rowOff>
    </xdr:to>
    <xdr:sp macro="" textlink="">
      <xdr:nvSpPr>
        <xdr:cNvPr id="28" name="Rectangle 2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EB22FE4-1D23-4BA1-87C5-C023D1862CFA}"/>
            </a:ext>
          </a:extLst>
        </xdr:cNvPr>
        <xdr:cNvSpPr/>
      </xdr:nvSpPr>
      <xdr:spPr>
        <a:xfrm>
          <a:off x="504825" y="368260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11</xdr:row>
      <xdr:rowOff>117872</xdr:rowOff>
    </xdr:from>
    <xdr:to>
      <xdr:col>1</xdr:col>
      <xdr:colOff>1847850</xdr:colOff>
      <xdr:row>13</xdr:row>
      <xdr:rowOff>32146</xdr:rowOff>
    </xdr:to>
    <xdr:sp macro="" textlink="">
      <xdr:nvSpPr>
        <xdr:cNvPr id="29" name="Rectangle 2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E9719F5-88CA-4201-82F9-25CCA2524087}"/>
            </a:ext>
          </a:extLst>
        </xdr:cNvPr>
        <xdr:cNvSpPr/>
      </xdr:nvSpPr>
      <xdr:spPr>
        <a:xfrm>
          <a:off x="504825" y="228957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15</xdr:row>
      <xdr:rowOff>52388</xdr:rowOff>
    </xdr:from>
    <xdr:to>
      <xdr:col>1</xdr:col>
      <xdr:colOff>1847850</xdr:colOff>
      <xdr:row>16</xdr:row>
      <xdr:rowOff>157162</xdr:rowOff>
    </xdr:to>
    <xdr:sp macro="" textlink="">
      <xdr:nvSpPr>
        <xdr:cNvPr id="30" name="Rectangle 2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D19CDE7-3A9B-404D-87C3-1A9CE45709E2}"/>
            </a:ext>
          </a:extLst>
        </xdr:cNvPr>
        <xdr:cNvSpPr/>
      </xdr:nvSpPr>
      <xdr:spPr>
        <a:xfrm>
          <a:off x="504825" y="2986088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New</a:t>
          </a:r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US" sz="1400" b="1">
              <a:solidFill>
                <a:sysClr val="windowText" lastClr="000000"/>
              </a:solidFill>
            </a:rPr>
            <a:t>Entery</a:t>
          </a:r>
        </a:p>
      </xdr:txBody>
    </xdr:sp>
    <xdr:clientData/>
  </xdr:twoCellAnchor>
  <xdr:twoCellAnchor editAs="oneCell">
    <xdr:from>
      <xdr:col>1</xdr:col>
      <xdr:colOff>104775</xdr:colOff>
      <xdr:row>10</xdr:row>
      <xdr:rowOff>142875</xdr:rowOff>
    </xdr:from>
    <xdr:to>
      <xdr:col>1</xdr:col>
      <xdr:colOff>287655</xdr:colOff>
      <xdr:row>11</xdr:row>
      <xdr:rowOff>135255</xdr:rowOff>
    </xdr:to>
    <xdr:pic>
      <xdr:nvPicPr>
        <xdr:cNvPr id="31" name="Graphic 30" descr="Bar chart with solid fill">
          <a:extLst>
            <a:ext uri="{FF2B5EF4-FFF2-40B4-BE49-F238E27FC236}">
              <a16:creationId xmlns:a16="http://schemas.microsoft.com/office/drawing/2014/main" id="{9F82E21F-8102-4092-BE72-908F3308A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21240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76200</xdr:rowOff>
    </xdr:from>
    <xdr:to>
      <xdr:col>1</xdr:col>
      <xdr:colOff>287655</xdr:colOff>
      <xdr:row>15</xdr:row>
      <xdr:rowOff>68580</xdr:rowOff>
    </xdr:to>
    <xdr:pic>
      <xdr:nvPicPr>
        <xdr:cNvPr id="32" name="Graphic 31" descr="Call center with solid fill">
          <a:extLst>
            <a:ext uri="{FF2B5EF4-FFF2-40B4-BE49-F238E27FC236}">
              <a16:creationId xmlns:a16="http://schemas.microsoft.com/office/drawing/2014/main" id="{F3C5120B-A78B-4E06-A1C6-F45135173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61950" y="28194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111900</xdr:rowOff>
    </xdr:from>
    <xdr:to>
      <xdr:col>1</xdr:col>
      <xdr:colOff>287655</xdr:colOff>
      <xdr:row>16</xdr:row>
      <xdr:rowOff>104280</xdr:rowOff>
    </xdr:to>
    <xdr:pic>
      <xdr:nvPicPr>
        <xdr:cNvPr id="33" name="Graphic 32" descr="Clipboard with solid fill">
          <a:extLst>
            <a:ext uri="{FF2B5EF4-FFF2-40B4-BE49-F238E27FC236}">
              <a16:creationId xmlns:a16="http://schemas.microsoft.com/office/drawing/2014/main" id="{AF4718DD-EE9E-4733-87DA-0F26FE628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30456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147600</xdr:rowOff>
    </xdr:from>
    <xdr:to>
      <xdr:col>1</xdr:col>
      <xdr:colOff>287655</xdr:colOff>
      <xdr:row>12</xdr:row>
      <xdr:rowOff>139980</xdr:rowOff>
    </xdr:to>
    <xdr:pic>
      <xdr:nvPicPr>
        <xdr:cNvPr id="34" name="Graphic 33" descr="Male profile with solid fill">
          <a:extLst>
            <a:ext uri="{FF2B5EF4-FFF2-40B4-BE49-F238E27FC236}">
              <a16:creationId xmlns:a16="http://schemas.microsoft.com/office/drawing/2014/main" id="{45D289B3-8696-4010-9D30-1078B74BF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3193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21375</xdr:rowOff>
    </xdr:from>
    <xdr:to>
      <xdr:col>1</xdr:col>
      <xdr:colOff>287655</xdr:colOff>
      <xdr:row>14</xdr:row>
      <xdr:rowOff>13755</xdr:rowOff>
    </xdr:to>
    <xdr:pic>
      <xdr:nvPicPr>
        <xdr:cNvPr id="35" name="Graphic 34" descr="Shopping cart with solid fill">
          <a:extLst>
            <a:ext uri="{FF2B5EF4-FFF2-40B4-BE49-F238E27FC236}">
              <a16:creationId xmlns:a16="http://schemas.microsoft.com/office/drawing/2014/main" id="{DC1A32E8-E75F-4322-9CE0-F4B7F1380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25740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19050</xdr:rowOff>
    </xdr:from>
    <xdr:to>
      <xdr:col>1</xdr:col>
      <xdr:colOff>287655</xdr:colOff>
      <xdr:row>19</xdr:row>
      <xdr:rowOff>11430</xdr:rowOff>
    </xdr:to>
    <xdr:pic>
      <xdr:nvPicPr>
        <xdr:cNvPr id="36" name="Graphic 35" descr="Classroom with solid fill">
          <a:extLst>
            <a:ext uri="{FF2B5EF4-FFF2-40B4-BE49-F238E27FC236}">
              <a16:creationId xmlns:a16="http://schemas.microsoft.com/office/drawing/2014/main" id="{D7B62C25-753C-4F99-90B4-9F69B99C8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5242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169050</xdr:rowOff>
    </xdr:from>
    <xdr:to>
      <xdr:col>1</xdr:col>
      <xdr:colOff>287655</xdr:colOff>
      <xdr:row>17</xdr:row>
      <xdr:rowOff>161430</xdr:rowOff>
    </xdr:to>
    <xdr:pic>
      <xdr:nvPicPr>
        <xdr:cNvPr id="37" name="Graphic 36" descr="Closed book with solid fill">
          <a:extLst>
            <a:ext uri="{FF2B5EF4-FFF2-40B4-BE49-F238E27FC236}">
              <a16:creationId xmlns:a16="http://schemas.microsoft.com/office/drawing/2014/main" id="{995FCF31-5F03-42B2-8171-AEA91A272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361950" y="32932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</xdr:row>
      <xdr:rowOff>42825</xdr:rowOff>
    </xdr:from>
    <xdr:to>
      <xdr:col>1</xdr:col>
      <xdr:colOff>287655</xdr:colOff>
      <xdr:row>20</xdr:row>
      <xdr:rowOff>35205</xdr:rowOff>
    </xdr:to>
    <xdr:pic>
      <xdr:nvPicPr>
        <xdr:cNvPr id="38" name="Graphic 37" descr="Database with solid fill">
          <a:extLst>
            <a:ext uri="{FF2B5EF4-FFF2-40B4-BE49-F238E27FC236}">
              <a16:creationId xmlns:a16="http://schemas.microsoft.com/office/drawing/2014/main" id="{C5E91297-886B-4FEF-A065-C02821C4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1950" y="3738525"/>
          <a:ext cx="182880" cy="1828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2</xdr:row>
      <xdr:rowOff>95250</xdr:rowOff>
    </xdr:from>
    <xdr:to>
      <xdr:col>1</xdr:col>
      <xdr:colOff>1190625</xdr:colOff>
      <xdr:row>4</xdr:row>
      <xdr:rowOff>152400</xdr:rowOff>
    </xdr:to>
    <xdr:pic>
      <xdr:nvPicPr>
        <xdr:cNvPr id="2" name="Graphic 1" descr="List with solid fill">
          <a:extLst>
            <a:ext uri="{FF2B5EF4-FFF2-40B4-BE49-F238E27FC236}">
              <a16:creationId xmlns:a16="http://schemas.microsoft.com/office/drawing/2014/main" id="{20F19459-4047-4A2B-86AF-A488A9076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19049</xdr:rowOff>
    </xdr:from>
    <xdr:to>
      <xdr:col>1</xdr:col>
      <xdr:colOff>1866900</xdr:colOff>
      <xdr:row>7</xdr:row>
      <xdr:rowOff>180974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65CC7F-3D1B-41F7-B283-725E178E4820}"/>
            </a:ext>
          </a:extLst>
        </xdr:cNvPr>
        <xdr:cNvSpPr/>
      </xdr:nvSpPr>
      <xdr:spPr>
        <a:xfrm>
          <a:off x="295275" y="971549"/>
          <a:ext cx="18288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10</xdr:row>
      <xdr:rowOff>76200</xdr:rowOff>
    </xdr:from>
    <xdr:to>
      <xdr:col>1</xdr:col>
      <xdr:colOff>1847850</xdr:colOff>
      <xdr:row>11</xdr:row>
      <xdr:rowOff>180974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9F2B85-DA09-4D89-A13E-1C0226B006CF}"/>
            </a:ext>
          </a:extLst>
        </xdr:cNvPr>
        <xdr:cNvSpPr/>
      </xdr:nvSpPr>
      <xdr:spPr>
        <a:xfrm>
          <a:off x="504825" y="198120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12</xdr:row>
      <xdr:rowOff>159544</xdr:rowOff>
    </xdr:from>
    <xdr:to>
      <xdr:col>1</xdr:col>
      <xdr:colOff>1847850</xdr:colOff>
      <xdr:row>14</xdr:row>
      <xdr:rowOff>73818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0CA1AC-39B7-49B9-8460-AFA215154FF2}"/>
            </a:ext>
          </a:extLst>
        </xdr:cNvPr>
        <xdr:cNvSpPr/>
      </xdr:nvSpPr>
      <xdr:spPr>
        <a:xfrm>
          <a:off x="504825" y="244554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14</xdr:row>
      <xdr:rowOff>10716</xdr:rowOff>
    </xdr:from>
    <xdr:to>
      <xdr:col>1</xdr:col>
      <xdr:colOff>1847850</xdr:colOff>
      <xdr:row>15</xdr:row>
      <xdr:rowOff>115490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20C48CA-0F8D-4B14-B312-41BEDFFC87E0}"/>
            </a:ext>
          </a:extLst>
        </xdr:cNvPr>
        <xdr:cNvSpPr/>
      </xdr:nvSpPr>
      <xdr:spPr>
        <a:xfrm>
          <a:off x="504825" y="2677716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16</xdr:row>
      <xdr:rowOff>94060</xdr:rowOff>
    </xdr:from>
    <xdr:to>
      <xdr:col>1</xdr:col>
      <xdr:colOff>1847850</xdr:colOff>
      <xdr:row>18</xdr:row>
      <xdr:rowOff>8334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C5D9347-CE2B-452E-BCBF-4A2E5D4F7F5C}"/>
            </a:ext>
          </a:extLst>
        </xdr:cNvPr>
        <xdr:cNvSpPr/>
      </xdr:nvSpPr>
      <xdr:spPr>
        <a:xfrm>
          <a:off x="504825" y="314206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</a:rPr>
            <a:t>Purchase</a:t>
          </a:r>
        </a:p>
        <a:p>
          <a:pPr algn="l"/>
          <a:endParaRPr lang="en-US" sz="1400" b="1">
            <a:solidFill>
              <a:schemeClr val="tx1"/>
            </a:solidFill>
          </a:endParaRPr>
        </a:p>
        <a:p>
          <a:pPr algn="l"/>
          <a:endParaRPr lang="en-US" sz="1400" b="1">
            <a:solidFill>
              <a:schemeClr val="tx1"/>
            </a:solidFill>
          </a:endParaRPr>
        </a:p>
        <a:p>
          <a:pPr algn="l"/>
          <a:endParaRPr 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247650</xdr:colOff>
      <xdr:row>17</xdr:row>
      <xdr:rowOff>135732</xdr:rowOff>
    </xdr:from>
    <xdr:to>
      <xdr:col>1</xdr:col>
      <xdr:colOff>1847850</xdr:colOff>
      <xdr:row>19</xdr:row>
      <xdr:rowOff>50006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6B8B137-45D9-4C8E-ACDF-EEB5D7B14D81}"/>
            </a:ext>
          </a:extLst>
        </xdr:cNvPr>
        <xdr:cNvSpPr/>
      </xdr:nvSpPr>
      <xdr:spPr>
        <a:xfrm>
          <a:off x="504825" y="337423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18</xdr:row>
      <xdr:rowOff>177404</xdr:rowOff>
    </xdr:from>
    <xdr:to>
      <xdr:col>1</xdr:col>
      <xdr:colOff>1847850</xdr:colOff>
      <xdr:row>20</xdr:row>
      <xdr:rowOff>91678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EAE69E0-A51C-45A5-9226-D8E56EF99492}"/>
            </a:ext>
          </a:extLst>
        </xdr:cNvPr>
        <xdr:cNvSpPr/>
      </xdr:nvSpPr>
      <xdr:spPr>
        <a:xfrm>
          <a:off x="504825" y="360640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11</xdr:row>
      <xdr:rowOff>117872</xdr:rowOff>
    </xdr:from>
    <xdr:to>
      <xdr:col>1</xdr:col>
      <xdr:colOff>1847850</xdr:colOff>
      <xdr:row>13</xdr:row>
      <xdr:rowOff>32146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90B4EFA-D0D7-4C9F-9979-808E8F174ED0}"/>
            </a:ext>
          </a:extLst>
        </xdr:cNvPr>
        <xdr:cNvSpPr/>
      </xdr:nvSpPr>
      <xdr:spPr>
        <a:xfrm>
          <a:off x="504825" y="221337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15</xdr:row>
      <xdr:rowOff>52388</xdr:rowOff>
    </xdr:from>
    <xdr:to>
      <xdr:col>1</xdr:col>
      <xdr:colOff>1847850</xdr:colOff>
      <xdr:row>16</xdr:row>
      <xdr:rowOff>157162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E39E886-D35C-4A4D-8083-91A3CF39E439}"/>
            </a:ext>
          </a:extLst>
        </xdr:cNvPr>
        <xdr:cNvSpPr/>
      </xdr:nvSpPr>
      <xdr:spPr>
        <a:xfrm>
          <a:off x="504825" y="2909888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New Entery</a:t>
          </a:r>
        </a:p>
      </xdr:txBody>
    </xdr:sp>
    <xdr:clientData/>
  </xdr:twoCellAnchor>
  <xdr:twoCellAnchor editAs="oneCell">
    <xdr:from>
      <xdr:col>1</xdr:col>
      <xdr:colOff>104775</xdr:colOff>
      <xdr:row>10</xdr:row>
      <xdr:rowOff>142875</xdr:rowOff>
    </xdr:from>
    <xdr:to>
      <xdr:col>1</xdr:col>
      <xdr:colOff>287655</xdr:colOff>
      <xdr:row>11</xdr:row>
      <xdr:rowOff>135255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BDAB01AE-70E1-404E-8DCB-FEF57F4CA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204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76200</xdr:rowOff>
    </xdr:from>
    <xdr:to>
      <xdr:col>1</xdr:col>
      <xdr:colOff>287655</xdr:colOff>
      <xdr:row>15</xdr:row>
      <xdr:rowOff>68580</xdr:rowOff>
    </xdr:to>
    <xdr:pic>
      <xdr:nvPicPr>
        <xdr:cNvPr id="13" name="Graphic 12" descr="Call center with solid fill">
          <a:extLst>
            <a:ext uri="{FF2B5EF4-FFF2-40B4-BE49-F238E27FC236}">
              <a16:creationId xmlns:a16="http://schemas.microsoft.com/office/drawing/2014/main" id="{433AA7C8-5584-41F4-BF1D-6CD76D851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61950" y="27432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111900</xdr:rowOff>
    </xdr:from>
    <xdr:to>
      <xdr:col>1</xdr:col>
      <xdr:colOff>287655</xdr:colOff>
      <xdr:row>16</xdr:row>
      <xdr:rowOff>104280</xdr:rowOff>
    </xdr:to>
    <xdr:pic>
      <xdr:nvPicPr>
        <xdr:cNvPr id="14" name="Graphic 13" descr="Clipboard with solid fill">
          <a:extLst>
            <a:ext uri="{FF2B5EF4-FFF2-40B4-BE49-F238E27FC236}">
              <a16:creationId xmlns:a16="http://schemas.microsoft.com/office/drawing/2014/main" id="{5BF6455D-3848-4173-A271-25E710537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29694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147600</xdr:rowOff>
    </xdr:from>
    <xdr:to>
      <xdr:col>1</xdr:col>
      <xdr:colOff>287655</xdr:colOff>
      <xdr:row>12</xdr:row>
      <xdr:rowOff>139980</xdr:rowOff>
    </xdr:to>
    <xdr:pic>
      <xdr:nvPicPr>
        <xdr:cNvPr id="15" name="Graphic 14" descr="Male profile with solid fill">
          <a:extLst>
            <a:ext uri="{FF2B5EF4-FFF2-40B4-BE49-F238E27FC236}">
              <a16:creationId xmlns:a16="http://schemas.microsoft.com/office/drawing/2014/main" id="{0CBA62A5-4DBB-47BE-9882-620540CAA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2431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21375</xdr:rowOff>
    </xdr:from>
    <xdr:to>
      <xdr:col>1</xdr:col>
      <xdr:colOff>287655</xdr:colOff>
      <xdr:row>14</xdr:row>
      <xdr:rowOff>13755</xdr:rowOff>
    </xdr:to>
    <xdr:pic>
      <xdr:nvPicPr>
        <xdr:cNvPr id="16" name="Graphic 15" descr="Shopping cart with solid fill">
          <a:extLst>
            <a:ext uri="{FF2B5EF4-FFF2-40B4-BE49-F238E27FC236}">
              <a16:creationId xmlns:a16="http://schemas.microsoft.com/office/drawing/2014/main" id="{855B32B4-3D58-48FC-AEBA-6BA10CDC0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249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19050</xdr:rowOff>
    </xdr:from>
    <xdr:to>
      <xdr:col>1</xdr:col>
      <xdr:colOff>287655</xdr:colOff>
      <xdr:row>19</xdr:row>
      <xdr:rowOff>11430</xdr:rowOff>
    </xdr:to>
    <xdr:pic>
      <xdr:nvPicPr>
        <xdr:cNvPr id="17" name="Graphic 16" descr="Classroom with solid fill">
          <a:extLst>
            <a:ext uri="{FF2B5EF4-FFF2-40B4-BE49-F238E27FC236}">
              <a16:creationId xmlns:a16="http://schemas.microsoft.com/office/drawing/2014/main" id="{18301412-6EDF-452E-8815-2D4EA6090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448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169050</xdr:rowOff>
    </xdr:from>
    <xdr:to>
      <xdr:col>1</xdr:col>
      <xdr:colOff>287655</xdr:colOff>
      <xdr:row>17</xdr:row>
      <xdr:rowOff>161430</xdr:rowOff>
    </xdr:to>
    <xdr:pic>
      <xdr:nvPicPr>
        <xdr:cNvPr id="18" name="Graphic 17" descr="Closed book with solid fill">
          <a:extLst>
            <a:ext uri="{FF2B5EF4-FFF2-40B4-BE49-F238E27FC236}">
              <a16:creationId xmlns:a16="http://schemas.microsoft.com/office/drawing/2014/main" id="{CD7078E1-95D4-44D4-8428-33E415A3C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61950" y="3217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</xdr:row>
      <xdr:rowOff>42825</xdr:rowOff>
    </xdr:from>
    <xdr:to>
      <xdr:col>1</xdr:col>
      <xdr:colOff>287655</xdr:colOff>
      <xdr:row>20</xdr:row>
      <xdr:rowOff>35205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EB573B14-3A8F-4B51-BCA0-2E83C996A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1950" y="3662325"/>
          <a:ext cx="182880" cy="182880"/>
        </a:xfrm>
        <a:prstGeom prst="rect">
          <a:avLst/>
        </a:prstGeom>
      </xdr:spPr>
    </xdr:pic>
    <xdr:clientData/>
  </xdr:twoCellAnchor>
  <xdr:twoCellAnchor editAs="absolute">
    <xdr:from>
      <xdr:col>3</xdr:col>
      <xdr:colOff>9525</xdr:colOff>
      <xdr:row>0</xdr:row>
      <xdr:rowOff>133350</xdr:rowOff>
    </xdr:from>
    <xdr:to>
      <xdr:col>14</xdr:col>
      <xdr:colOff>485775</xdr:colOff>
      <xdr:row>4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1D141CA-B6A0-4D3B-B570-7D08C5294E3B}"/>
            </a:ext>
          </a:extLst>
        </xdr:cNvPr>
        <xdr:cNvSpPr/>
      </xdr:nvSpPr>
      <xdr:spPr>
        <a:xfrm>
          <a:off x="2581275" y="133350"/>
          <a:ext cx="97440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2</xdr:row>
      <xdr:rowOff>95250</xdr:rowOff>
    </xdr:from>
    <xdr:to>
      <xdr:col>1</xdr:col>
      <xdr:colOff>1190625</xdr:colOff>
      <xdr:row>4</xdr:row>
      <xdr:rowOff>152400</xdr:rowOff>
    </xdr:to>
    <xdr:pic>
      <xdr:nvPicPr>
        <xdr:cNvPr id="2" name="Graphic 1" descr="List with solid fill">
          <a:extLst>
            <a:ext uri="{FF2B5EF4-FFF2-40B4-BE49-F238E27FC236}">
              <a16:creationId xmlns:a16="http://schemas.microsoft.com/office/drawing/2014/main" id="{2F436F15-6F0C-4978-B5F9-8BFEF4E69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19049</xdr:rowOff>
    </xdr:from>
    <xdr:to>
      <xdr:col>1</xdr:col>
      <xdr:colOff>1866900</xdr:colOff>
      <xdr:row>7</xdr:row>
      <xdr:rowOff>180974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D1342E7-E28B-4993-A058-B616E2C2D5BF}"/>
            </a:ext>
          </a:extLst>
        </xdr:cNvPr>
        <xdr:cNvSpPr/>
      </xdr:nvSpPr>
      <xdr:spPr>
        <a:xfrm>
          <a:off x="295275" y="971549"/>
          <a:ext cx="18288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10</xdr:row>
      <xdr:rowOff>76200</xdr:rowOff>
    </xdr:from>
    <xdr:to>
      <xdr:col>1</xdr:col>
      <xdr:colOff>1847850</xdr:colOff>
      <xdr:row>11</xdr:row>
      <xdr:rowOff>180974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AA4656-A436-4547-AEB2-1C58DE11F1C2}"/>
            </a:ext>
          </a:extLst>
        </xdr:cNvPr>
        <xdr:cNvSpPr/>
      </xdr:nvSpPr>
      <xdr:spPr>
        <a:xfrm>
          <a:off x="504825" y="198120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12</xdr:row>
      <xdr:rowOff>159544</xdr:rowOff>
    </xdr:from>
    <xdr:to>
      <xdr:col>1</xdr:col>
      <xdr:colOff>1847850</xdr:colOff>
      <xdr:row>14</xdr:row>
      <xdr:rowOff>73818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B4FF4F-B4AD-4AF6-AA90-3E8CCD8E7D16}"/>
            </a:ext>
          </a:extLst>
        </xdr:cNvPr>
        <xdr:cNvSpPr/>
      </xdr:nvSpPr>
      <xdr:spPr>
        <a:xfrm>
          <a:off x="504825" y="244554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14</xdr:row>
      <xdr:rowOff>10716</xdr:rowOff>
    </xdr:from>
    <xdr:to>
      <xdr:col>1</xdr:col>
      <xdr:colOff>1847850</xdr:colOff>
      <xdr:row>15</xdr:row>
      <xdr:rowOff>115490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51C3564-772F-4BCC-BC60-67E1EE8B074F}"/>
            </a:ext>
          </a:extLst>
        </xdr:cNvPr>
        <xdr:cNvSpPr/>
      </xdr:nvSpPr>
      <xdr:spPr>
        <a:xfrm>
          <a:off x="504825" y="2677716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16</xdr:row>
      <xdr:rowOff>94060</xdr:rowOff>
    </xdr:from>
    <xdr:to>
      <xdr:col>1</xdr:col>
      <xdr:colOff>1847850</xdr:colOff>
      <xdr:row>18</xdr:row>
      <xdr:rowOff>8334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41E7E2-1525-474B-A1B6-16CEA9E22133}"/>
            </a:ext>
          </a:extLst>
        </xdr:cNvPr>
        <xdr:cNvSpPr/>
      </xdr:nvSpPr>
      <xdr:spPr>
        <a:xfrm>
          <a:off x="504825" y="314206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247650</xdr:colOff>
      <xdr:row>17</xdr:row>
      <xdr:rowOff>135732</xdr:rowOff>
    </xdr:from>
    <xdr:to>
      <xdr:col>1</xdr:col>
      <xdr:colOff>1847850</xdr:colOff>
      <xdr:row>19</xdr:row>
      <xdr:rowOff>50006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B850B86-B9D3-4D56-87D4-5B79616F3F53}"/>
            </a:ext>
          </a:extLst>
        </xdr:cNvPr>
        <xdr:cNvSpPr/>
      </xdr:nvSpPr>
      <xdr:spPr>
        <a:xfrm>
          <a:off x="504825" y="337423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18</xdr:row>
      <xdr:rowOff>177404</xdr:rowOff>
    </xdr:from>
    <xdr:to>
      <xdr:col>1</xdr:col>
      <xdr:colOff>1847850</xdr:colOff>
      <xdr:row>20</xdr:row>
      <xdr:rowOff>91678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1A2F65B-72B6-4827-8800-732F09EADE50}"/>
            </a:ext>
          </a:extLst>
        </xdr:cNvPr>
        <xdr:cNvSpPr/>
      </xdr:nvSpPr>
      <xdr:spPr>
        <a:xfrm>
          <a:off x="504825" y="360640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11</xdr:row>
      <xdr:rowOff>117872</xdr:rowOff>
    </xdr:from>
    <xdr:to>
      <xdr:col>1</xdr:col>
      <xdr:colOff>1847850</xdr:colOff>
      <xdr:row>13</xdr:row>
      <xdr:rowOff>32146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AC983AC-592C-421A-9A68-84B20815C7D2}"/>
            </a:ext>
          </a:extLst>
        </xdr:cNvPr>
        <xdr:cNvSpPr/>
      </xdr:nvSpPr>
      <xdr:spPr>
        <a:xfrm>
          <a:off x="504825" y="221337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15</xdr:row>
      <xdr:rowOff>52388</xdr:rowOff>
    </xdr:from>
    <xdr:to>
      <xdr:col>1</xdr:col>
      <xdr:colOff>1847850</xdr:colOff>
      <xdr:row>16</xdr:row>
      <xdr:rowOff>157162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2CC52A7-AE18-44C5-9E5B-5A02E8EFA080}"/>
            </a:ext>
          </a:extLst>
        </xdr:cNvPr>
        <xdr:cNvSpPr/>
      </xdr:nvSpPr>
      <xdr:spPr>
        <a:xfrm>
          <a:off x="504825" y="2909888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New Entery</a:t>
          </a:r>
        </a:p>
      </xdr:txBody>
    </xdr:sp>
    <xdr:clientData/>
  </xdr:twoCellAnchor>
  <xdr:twoCellAnchor editAs="oneCell">
    <xdr:from>
      <xdr:col>1</xdr:col>
      <xdr:colOff>104775</xdr:colOff>
      <xdr:row>10</xdr:row>
      <xdr:rowOff>142875</xdr:rowOff>
    </xdr:from>
    <xdr:to>
      <xdr:col>1</xdr:col>
      <xdr:colOff>287655</xdr:colOff>
      <xdr:row>11</xdr:row>
      <xdr:rowOff>135255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9FDE5CCC-D55E-4079-9B9C-1974DD010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204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76200</xdr:rowOff>
    </xdr:from>
    <xdr:to>
      <xdr:col>1</xdr:col>
      <xdr:colOff>287655</xdr:colOff>
      <xdr:row>15</xdr:row>
      <xdr:rowOff>68580</xdr:rowOff>
    </xdr:to>
    <xdr:pic>
      <xdr:nvPicPr>
        <xdr:cNvPr id="13" name="Graphic 12" descr="Call center with solid fill">
          <a:extLst>
            <a:ext uri="{FF2B5EF4-FFF2-40B4-BE49-F238E27FC236}">
              <a16:creationId xmlns:a16="http://schemas.microsoft.com/office/drawing/2014/main" id="{2B2EAE93-5AE0-40FF-8E8D-66D50B3B1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61950" y="27432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111900</xdr:rowOff>
    </xdr:from>
    <xdr:to>
      <xdr:col>1</xdr:col>
      <xdr:colOff>287655</xdr:colOff>
      <xdr:row>16</xdr:row>
      <xdr:rowOff>104280</xdr:rowOff>
    </xdr:to>
    <xdr:pic>
      <xdr:nvPicPr>
        <xdr:cNvPr id="14" name="Graphic 13" descr="Clipboard with solid fill">
          <a:extLst>
            <a:ext uri="{FF2B5EF4-FFF2-40B4-BE49-F238E27FC236}">
              <a16:creationId xmlns:a16="http://schemas.microsoft.com/office/drawing/2014/main" id="{0DF8997B-701D-473B-903A-923C9C37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29694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147600</xdr:rowOff>
    </xdr:from>
    <xdr:to>
      <xdr:col>1</xdr:col>
      <xdr:colOff>287655</xdr:colOff>
      <xdr:row>12</xdr:row>
      <xdr:rowOff>139980</xdr:rowOff>
    </xdr:to>
    <xdr:pic>
      <xdr:nvPicPr>
        <xdr:cNvPr id="15" name="Graphic 14" descr="Male profile with solid fill">
          <a:extLst>
            <a:ext uri="{FF2B5EF4-FFF2-40B4-BE49-F238E27FC236}">
              <a16:creationId xmlns:a16="http://schemas.microsoft.com/office/drawing/2014/main" id="{54D11325-3665-4C3D-93D1-49772380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2431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21375</xdr:rowOff>
    </xdr:from>
    <xdr:to>
      <xdr:col>1</xdr:col>
      <xdr:colOff>287655</xdr:colOff>
      <xdr:row>14</xdr:row>
      <xdr:rowOff>13755</xdr:rowOff>
    </xdr:to>
    <xdr:pic>
      <xdr:nvPicPr>
        <xdr:cNvPr id="16" name="Graphic 15" descr="Shopping cart with solid fill">
          <a:extLst>
            <a:ext uri="{FF2B5EF4-FFF2-40B4-BE49-F238E27FC236}">
              <a16:creationId xmlns:a16="http://schemas.microsoft.com/office/drawing/2014/main" id="{0FC3E51C-85BF-470C-A990-8C730A216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249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19050</xdr:rowOff>
    </xdr:from>
    <xdr:to>
      <xdr:col>1</xdr:col>
      <xdr:colOff>287655</xdr:colOff>
      <xdr:row>19</xdr:row>
      <xdr:rowOff>11430</xdr:rowOff>
    </xdr:to>
    <xdr:pic>
      <xdr:nvPicPr>
        <xdr:cNvPr id="17" name="Graphic 16" descr="Classroom with solid fill">
          <a:extLst>
            <a:ext uri="{FF2B5EF4-FFF2-40B4-BE49-F238E27FC236}">
              <a16:creationId xmlns:a16="http://schemas.microsoft.com/office/drawing/2014/main" id="{2BB6F3AF-8600-4327-AB44-0BAB8EDAD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448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169050</xdr:rowOff>
    </xdr:from>
    <xdr:to>
      <xdr:col>1</xdr:col>
      <xdr:colOff>287655</xdr:colOff>
      <xdr:row>17</xdr:row>
      <xdr:rowOff>161430</xdr:rowOff>
    </xdr:to>
    <xdr:pic>
      <xdr:nvPicPr>
        <xdr:cNvPr id="18" name="Graphic 17" descr="Closed book with solid fill">
          <a:extLst>
            <a:ext uri="{FF2B5EF4-FFF2-40B4-BE49-F238E27FC236}">
              <a16:creationId xmlns:a16="http://schemas.microsoft.com/office/drawing/2014/main" id="{A2E96468-6E0D-4CFF-8318-AB1A7978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61950" y="3217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</xdr:row>
      <xdr:rowOff>42825</xdr:rowOff>
    </xdr:from>
    <xdr:to>
      <xdr:col>1</xdr:col>
      <xdr:colOff>287655</xdr:colOff>
      <xdr:row>20</xdr:row>
      <xdr:rowOff>35205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D1E44303-F1E1-43B8-8EBB-263F3BF2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1950" y="3662325"/>
          <a:ext cx="182880" cy="18288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0</xdr:row>
      <xdr:rowOff>133350</xdr:rowOff>
    </xdr:from>
    <xdr:to>
      <xdr:col>13</xdr:col>
      <xdr:colOff>533400</xdr:colOff>
      <xdr:row>4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873A91-2A4C-4134-A0F3-A55387A920F1}"/>
            </a:ext>
          </a:extLst>
        </xdr:cNvPr>
        <xdr:cNvSpPr/>
      </xdr:nvSpPr>
      <xdr:spPr>
        <a:xfrm>
          <a:off x="2581275" y="133350"/>
          <a:ext cx="97440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2</xdr:row>
      <xdr:rowOff>95250</xdr:rowOff>
    </xdr:from>
    <xdr:to>
      <xdr:col>1</xdr:col>
      <xdr:colOff>1190625</xdr:colOff>
      <xdr:row>4</xdr:row>
      <xdr:rowOff>152400</xdr:rowOff>
    </xdr:to>
    <xdr:pic>
      <xdr:nvPicPr>
        <xdr:cNvPr id="2" name="Graphic 1" descr="List with solid fill">
          <a:extLst>
            <a:ext uri="{FF2B5EF4-FFF2-40B4-BE49-F238E27FC236}">
              <a16:creationId xmlns:a16="http://schemas.microsoft.com/office/drawing/2014/main" id="{BDC99E41-6C71-4F90-BBAF-5416EF6CF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9650" y="476250"/>
          <a:ext cx="438150" cy="43815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19049</xdr:rowOff>
    </xdr:from>
    <xdr:to>
      <xdr:col>1</xdr:col>
      <xdr:colOff>1866900</xdr:colOff>
      <xdr:row>7</xdr:row>
      <xdr:rowOff>180974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C08556D-59E4-4DF1-A57D-5967C8F1CCDC}"/>
            </a:ext>
          </a:extLst>
        </xdr:cNvPr>
        <xdr:cNvSpPr/>
      </xdr:nvSpPr>
      <xdr:spPr>
        <a:xfrm>
          <a:off x="295275" y="971549"/>
          <a:ext cx="18288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Inentory Management System</a:t>
          </a:r>
        </a:p>
      </xdr:txBody>
    </xdr:sp>
    <xdr:clientData/>
  </xdr:twoCellAnchor>
  <xdr:twoCellAnchor>
    <xdr:from>
      <xdr:col>1</xdr:col>
      <xdr:colOff>247650</xdr:colOff>
      <xdr:row>10</xdr:row>
      <xdr:rowOff>76200</xdr:rowOff>
    </xdr:from>
    <xdr:to>
      <xdr:col>1</xdr:col>
      <xdr:colOff>1847850</xdr:colOff>
      <xdr:row>11</xdr:row>
      <xdr:rowOff>180974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DAECF-216A-49A9-A8A8-A983F20E216D}"/>
            </a:ext>
          </a:extLst>
        </xdr:cNvPr>
        <xdr:cNvSpPr/>
      </xdr:nvSpPr>
      <xdr:spPr>
        <a:xfrm>
          <a:off x="504825" y="198120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247650</xdr:colOff>
      <xdr:row>12</xdr:row>
      <xdr:rowOff>159544</xdr:rowOff>
    </xdr:from>
    <xdr:to>
      <xdr:col>1</xdr:col>
      <xdr:colOff>1847850</xdr:colOff>
      <xdr:row>14</xdr:row>
      <xdr:rowOff>73818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B5BFB1-99C5-4834-8F2B-DA92A087D4FC}"/>
            </a:ext>
          </a:extLst>
        </xdr:cNvPr>
        <xdr:cNvSpPr/>
      </xdr:nvSpPr>
      <xdr:spPr>
        <a:xfrm>
          <a:off x="504825" y="244554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247650</xdr:colOff>
      <xdr:row>14</xdr:row>
      <xdr:rowOff>10716</xdr:rowOff>
    </xdr:from>
    <xdr:to>
      <xdr:col>1</xdr:col>
      <xdr:colOff>1847850</xdr:colOff>
      <xdr:row>15</xdr:row>
      <xdr:rowOff>115490</xdr:rowOff>
    </xdr:to>
    <xdr:sp macro="" textlink="">
      <xdr:nvSpPr>
        <xdr:cNvPr id="6" name="Rectangl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C90FF25-6F20-4668-A186-0D4096BDF53E}"/>
            </a:ext>
          </a:extLst>
        </xdr:cNvPr>
        <xdr:cNvSpPr/>
      </xdr:nvSpPr>
      <xdr:spPr>
        <a:xfrm>
          <a:off x="504825" y="2677716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247650</xdr:colOff>
      <xdr:row>16</xdr:row>
      <xdr:rowOff>94060</xdr:rowOff>
    </xdr:from>
    <xdr:to>
      <xdr:col>1</xdr:col>
      <xdr:colOff>1847850</xdr:colOff>
      <xdr:row>18</xdr:row>
      <xdr:rowOff>8334</xdr:rowOff>
    </xdr:to>
    <xdr:sp macro="" textlink="">
      <xdr:nvSpPr>
        <xdr:cNvPr id="7" name="Rectangl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5EBE10F-35C2-4268-8ACD-D3AED33F8C26}"/>
            </a:ext>
          </a:extLst>
        </xdr:cNvPr>
        <xdr:cNvSpPr/>
      </xdr:nvSpPr>
      <xdr:spPr>
        <a:xfrm>
          <a:off x="504825" y="3142060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endParaRPr lang="en-US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247650</xdr:colOff>
      <xdr:row>17</xdr:row>
      <xdr:rowOff>135732</xdr:rowOff>
    </xdr:from>
    <xdr:to>
      <xdr:col>1</xdr:col>
      <xdr:colOff>1847850</xdr:colOff>
      <xdr:row>19</xdr:row>
      <xdr:rowOff>50006</xdr:rowOff>
    </xdr:to>
    <xdr:sp macro="" textlink="">
      <xdr:nvSpPr>
        <xdr:cNvPr id="8" name="Rectangl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D3FE28D-D767-4F52-A5BE-7F3579EA529A}"/>
            </a:ext>
          </a:extLst>
        </xdr:cNvPr>
        <xdr:cNvSpPr/>
      </xdr:nvSpPr>
      <xdr:spPr>
        <a:xfrm>
          <a:off x="504825" y="337423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>
    <xdr:from>
      <xdr:col>1</xdr:col>
      <xdr:colOff>247650</xdr:colOff>
      <xdr:row>18</xdr:row>
      <xdr:rowOff>177404</xdr:rowOff>
    </xdr:from>
    <xdr:to>
      <xdr:col>1</xdr:col>
      <xdr:colOff>1847850</xdr:colOff>
      <xdr:row>20</xdr:row>
      <xdr:rowOff>91678</xdr:rowOff>
    </xdr:to>
    <xdr:sp macro="" textlink="">
      <xdr:nvSpPr>
        <xdr:cNvPr id="9" name="Rectangl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F027452-577E-409D-8983-7F99DF95B589}"/>
            </a:ext>
          </a:extLst>
        </xdr:cNvPr>
        <xdr:cNvSpPr/>
      </xdr:nvSpPr>
      <xdr:spPr>
        <a:xfrm>
          <a:off x="504825" y="3606404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>
    <xdr:from>
      <xdr:col>1</xdr:col>
      <xdr:colOff>247650</xdr:colOff>
      <xdr:row>11</xdr:row>
      <xdr:rowOff>117872</xdr:rowOff>
    </xdr:from>
    <xdr:to>
      <xdr:col>1</xdr:col>
      <xdr:colOff>1847850</xdr:colOff>
      <xdr:row>13</xdr:row>
      <xdr:rowOff>32146</xdr:rowOff>
    </xdr:to>
    <xdr:sp macro="" textlink="">
      <xdr:nvSpPr>
        <xdr:cNvPr id="10" name="Rectangl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97D82DB-B7F5-4381-9C89-2A85BD5923A5}"/>
            </a:ext>
          </a:extLst>
        </xdr:cNvPr>
        <xdr:cNvSpPr/>
      </xdr:nvSpPr>
      <xdr:spPr>
        <a:xfrm>
          <a:off x="504825" y="2213372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247650</xdr:colOff>
      <xdr:row>15</xdr:row>
      <xdr:rowOff>52388</xdr:rowOff>
    </xdr:from>
    <xdr:to>
      <xdr:col>1</xdr:col>
      <xdr:colOff>1847850</xdr:colOff>
      <xdr:row>16</xdr:row>
      <xdr:rowOff>157162</xdr:rowOff>
    </xdr:to>
    <xdr:sp macro="" textlink="">
      <xdr:nvSpPr>
        <xdr:cNvPr id="11" name="Rectangl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17F1946-1A53-4496-A947-76A5A4AFE865}"/>
            </a:ext>
          </a:extLst>
        </xdr:cNvPr>
        <xdr:cNvSpPr/>
      </xdr:nvSpPr>
      <xdr:spPr>
        <a:xfrm>
          <a:off x="504825" y="2909888"/>
          <a:ext cx="1600200" cy="2952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New Entery</a:t>
          </a:r>
        </a:p>
      </xdr:txBody>
    </xdr:sp>
    <xdr:clientData/>
  </xdr:twoCellAnchor>
  <xdr:twoCellAnchor editAs="oneCell">
    <xdr:from>
      <xdr:col>1</xdr:col>
      <xdr:colOff>104775</xdr:colOff>
      <xdr:row>10</xdr:row>
      <xdr:rowOff>142875</xdr:rowOff>
    </xdr:from>
    <xdr:to>
      <xdr:col>1</xdr:col>
      <xdr:colOff>287655</xdr:colOff>
      <xdr:row>11</xdr:row>
      <xdr:rowOff>135255</xdr:rowOff>
    </xdr:to>
    <xdr:pic>
      <xdr:nvPicPr>
        <xdr:cNvPr id="12" name="Graphic 11" descr="Bar chart with solid fill">
          <a:extLst>
            <a:ext uri="{FF2B5EF4-FFF2-40B4-BE49-F238E27FC236}">
              <a16:creationId xmlns:a16="http://schemas.microsoft.com/office/drawing/2014/main" id="{6BBC1A39-C722-43BC-B67A-1523E2279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61950" y="204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76200</xdr:rowOff>
    </xdr:from>
    <xdr:to>
      <xdr:col>1</xdr:col>
      <xdr:colOff>287655</xdr:colOff>
      <xdr:row>15</xdr:row>
      <xdr:rowOff>68580</xdr:rowOff>
    </xdr:to>
    <xdr:pic>
      <xdr:nvPicPr>
        <xdr:cNvPr id="13" name="Graphic 12" descr="Call center with solid fill">
          <a:extLst>
            <a:ext uri="{FF2B5EF4-FFF2-40B4-BE49-F238E27FC236}">
              <a16:creationId xmlns:a16="http://schemas.microsoft.com/office/drawing/2014/main" id="{0B8D1730-AFD1-42C7-A943-C956CB441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61950" y="27432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111900</xdr:rowOff>
    </xdr:from>
    <xdr:to>
      <xdr:col>1</xdr:col>
      <xdr:colOff>287655</xdr:colOff>
      <xdr:row>16</xdr:row>
      <xdr:rowOff>104280</xdr:rowOff>
    </xdr:to>
    <xdr:pic>
      <xdr:nvPicPr>
        <xdr:cNvPr id="14" name="Graphic 13" descr="Clipboard with solid fill">
          <a:extLst>
            <a:ext uri="{FF2B5EF4-FFF2-40B4-BE49-F238E27FC236}">
              <a16:creationId xmlns:a16="http://schemas.microsoft.com/office/drawing/2014/main" id="{66220388-46F7-4CB2-9E7A-A6820D89A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61950" y="29694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</xdr:row>
      <xdr:rowOff>147600</xdr:rowOff>
    </xdr:from>
    <xdr:to>
      <xdr:col>1</xdr:col>
      <xdr:colOff>287655</xdr:colOff>
      <xdr:row>12</xdr:row>
      <xdr:rowOff>139980</xdr:rowOff>
    </xdr:to>
    <xdr:pic>
      <xdr:nvPicPr>
        <xdr:cNvPr id="15" name="Graphic 14" descr="Male profile with solid fill">
          <a:extLst>
            <a:ext uri="{FF2B5EF4-FFF2-40B4-BE49-F238E27FC236}">
              <a16:creationId xmlns:a16="http://schemas.microsoft.com/office/drawing/2014/main" id="{1654DC01-8CED-4E6E-8D61-7412E2C22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61950" y="224310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</xdr:row>
      <xdr:rowOff>21375</xdr:rowOff>
    </xdr:from>
    <xdr:to>
      <xdr:col>1</xdr:col>
      <xdr:colOff>287655</xdr:colOff>
      <xdr:row>14</xdr:row>
      <xdr:rowOff>13755</xdr:rowOff>
    </xdr:to>
    <xdr:pic>
      <xdr:nvPicPr>
        <xdr:cNvPr id="16" name="Graphic 15" descr="Shopping cart with solid fill">
          <a:extLst>
            <a:ext uri="{FF2B5EF4-FFF2-40B4-BE49-F238E27FC236}">
              <a16:creationId xmlns:a16="http://schemas.microsoft.com/office/drawing/2014/main" id="{F3444CA0-C99D-4AEC-9876-A93FCC200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361950" y="2497875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19050</xdr:rowOff>
    </xdr:from>
    <xdr:to>
      <xdr:col>1</xdr:col>
      <xdr:colOff>287655</xdr:colOff>
      <xdr:row>19</xdr:row>
      <xdr:rowOff>11430</xdr:rowOff>
    </xdr:to>
    <xdr:pic>
      <xdr:nvPicPr>
        <xdr:cNvPr id="17" name="Graphic 16" descr="Classroom with solid fill">
          <a:extLst>
            <a:ext uri="{FF2B5EF4-FFF2-40B4-BE49-F238E27FC236}">
              <a16:creationId xmlns:a16="http://schemas.microsoft.com/office/drawing/2014/main" id="{FACAC2FA-A246-4DED-8B26-490E439C2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61950" y="3448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169050</xdr:rowOff>
    </xdr:from>
    <xdr:to>
      <xdr:col>1</xdr:col>
      <xdr:colOff>287655</xdr:colOff>
      <xdr:row>17</xdr:row>
      <xdr:rowOff>161430</xdr:rowOff>
    </xdr:to>
    <xdr:pic>
      <xdr:nvPicPr>
        <xdr:cNvPr id="18" name="Graphic 17" descr="Closed book with solid fill">
          <a:extLst>
            <a:ext uri="{FF2B5EF4-FFF2-40B4-BE49-F238E27FC236}">
              <a16:creationId xmlns:a16="http://schemas.microsoft.com/office/drawing/2014/main" id="{10127E8B-B996-4FBB-983F-625E858A3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61950" y="3217050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</xdr:row>
      <xdr:rowOff>42825</xdr:rowOff>
    </xdr:from>
    <xdr:to>
      <xdr:col>1</xdr:col>
      <xdr:colOff>287655</xdr:colOff>
      <xdr:row>20</xdr:row>
      <xdr:rowOff>35205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CE88EFCF-AB68-4203-89E3-DB93914FE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61950" y="3662325"/>
          <a:ext cx="182880" cy="18288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0</xdr:row>
      <xdr:rowOff>133350</xdr:rowOff>
    </xdr:from>
    <xdr:to>
      <xdr:col>15</xdr:col>
      <xdr:colOff>542925</xdr:colOff>
      <xdr:row>4</xdr:row>
      <xdr:rowOff>133350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1BF8767-50A8-4FC5-953C-77F3CC8D501E}"/>
            </a:ext>
          </a:extLst>
        </xdr:cNvPr>
        <xdr:cNvSpPr/>
      </xdr:nvSpPr>
      <xdr:spPr>
        <a:xfrm>
          <a:off x="2581275" y="133350"/>
          <a:ext cx="9744075" cy="762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2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han Kumar" refreshedDate="45674.820107870371" createdVersion="7" refreshedVersion="7" minRefreshableVersion="3" recordCount="13" xr:uid="{4B343FFC-78D2-4191-A3CC-D4AF2A511FAA}">
  <cacheSource type="worksheet">
    <worksheetSource name="Table6"/>
  </cacheSource>
  <cacheFields count="8">
    <cacheField name="HSN Code" numFmtId="0">
      <sharedItems containsMixedTypes="1" containsNumber="1" containsInteger="1" minValue="0" maxValue="0"/>
    </cacheField>
    <cacheField name="Product Name" numFmtId="0">
      <sharedItems count="10">
        <s v="Laptop HP xyz i5"/>
        <s v="Rgb Keyboard"/>
        <s v="Wireless Printer"/>
        <s v="Headphones"/>
        <s v="Mouse"/>
        <s v="Camera"/>
        <s v="Smart Watch"/>
        <s v="Desktop"/>
        <s v=" 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31"/>
    </cacheField>
    <cacheField name="S Units" numFmtId="0">
      <sharedItems containsSemiMixedTypes="0" containsString="0" containsNumber="1" containsInteger="1" minValue="0" maxValue="16"/>
    </cacheField>
    <cacheField name="Stock" numFmtId="0">
      <sharedItems containsSemiMixedTypes="0" containsString="0" containsNumber="1" containsInteger="1" minValue="0" maxValue="29"/>
    </cacheField>
    <cacheField name="Stock Amt." numFmtId="0">
      <sharedItems containsMixedTypes="1" containsNumber="1" containsInteger="1" minValue="0" maxValue="345000"/>
    </cacheField>
    <cacheField name="Notifi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han Kumar" refreshedDate="45674.820108564818" createdVersion="7" refreshedVersion="7" minRefreshableVersion="3" recordCount="12" xr:uid="{77021C19-1919-487B-9BE5-213B666AC5D2}">
  <cacheSource type="worksheet">
    <worksheetSource name="Table5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Amit "/>
        <s v="99store"/>
        <s v="MK Tech."/>
        <s v="Jain Tel."/>
        <s v="Rajesh Kumar"/>
        <s v="Ram sales"/>
        <s v="Atul Ltd."/>
        <s v=""/>
      </sharedItems>
    </cacheField>
    <cacheField name="HSN Code" numFmtId="0">
      <sharedItems containsBlank="1"/>
    </cacheField>
    <cacheField name="Product Name" numFmtId="0">
      <sharedItems/>
    </cacheField>
    <cacheField name="Date" numFmtId="0">
      <sharedItems containsNonDate="0" containsDate="1" containsString="0" containsBlank="1" minDate="2024-05-06T00:00:00" maxDate="2024-11-07T00:00:00"/>
    </cacheField>
    <cacheField name="Stock(Units)" numFmtId="0">
      <sharedItems containsString="0" containsBlank="1" containsNumber="1" containsInteger="1" minValue="0" maxValue="29"/>
    </cacheField>
    <cacheField name="Units" numFmtId="0">
      <sharedItems containsString="0" containsBlank="1" containsNumber="1" containsInteger="1" minValue="2" maxValue="14"/>
    </cacheField>
    <cacheField name="Price" numFmtId="0">
      <sharedItems containsMixedTypes="1" containsNumber="1" minValue="240" maxValue="62400"/>
    </cacheField>
    <cacheField name="Amount" numFmtId="0">
      <sharedItems containsMixedTypes="1" containsNumber="1" minValue="480" maxValue="62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han Kumar" refreshedDate="45674.820109143518" createdVersion="7" refreshedVersion="7" minRefreshableVersion="3" recordCount="12" xr:uid="{DDF76EFC-B87E-4D49-9185-DAEFDC16BF31}">
  <cacheSource type="worksheet">
    <worksheetSource name="Purchasedata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6T00:00:00" maxDate="2024-12-07T00:00:00"/>
    </cacheField>
    <cacheField name="Units" numFmtId="0">
      <sharedItems containsString="0" containsBlank="1" containsNumber="1" containsInteger="1" minValue="1" maxValue="30"/>
    </cacheField>
    <cacheField name="Cost" numFmtId="0">
      <sharedItems containsMixedTypes="1" containsNumber="1" containsInteger="1" minValue="200" maxValue="52000"/>
    </cacheField>
    <cacheField name="Amount" numFmtId="0">
      <sharedItems containsMixedTypes="1" containsNumber="1" containsInteger="1" minValue="1700" maxValue="88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han Kumar" refreshedDate="45674.820109375003" createdVersion="7" refreshedVersion="7" minRefreshableVersion="3" recordCount="10" xr:uid="{56871954-EAA5-4298-8BBC-1A8F4D6E6067}">
  <cacheSource type="worksheet">
    <worksheetSource name="productsdata"/>
  </cacheSource>
  <cacheFields count="4">
    <cacheField name="HSN Code" numFmtId="0">
      <sharedItems/>
    </cacheField>
    <cacheField name="Product Name" numFmtId="0">
      <sharedItems/>
    </cacheField>
    <cacheField name="Cost" numFmtId="164">
      <sharedItems containsSemiMixedTypes="0" containsString="0" containsNumber="1" containsInteger="1" minValue="200" maxValue="52000"/>
    </cacheField>
    <cacheField name="Selling Price" numFmtId="164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than Kumar" refreshedDate="45674.820109722219" createdVersion="7" refreshedVersion="7" minRefreshableVersion="3" recordCount="7" xr:uid="{C41D67C0-4DDF-46D1-88C2-5449CC34F75D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2"/>
    <x v="0"/>
    <n v="34500"/>
    <n v="10"/>
    <n v="0"/>
    <n v="10"/>
    <n v="345000"/>
    <s v=""/>
  </r>
  <r>
    <s v="N1006"/>
    <x v="1"/>
    <n v="340"/>
    <n v="21"/>
    <n v="0"/>
    <n v="21"/>
    <n v="7140"/>
    <s v=""/>
  </r>
  <r>
    <s v="N1003"/>
    <x v="2"/>
    <n v="4600"/>
    <n v="31"/>
    <n v="2"/>
    <n v="29"/>
    <n v="133400"/>
    <s v=""/>
  </r>
  <r>
    <s v="N1008"/>
    <x v="3"/>
    <n v="799"/>
    <n v="15"/>
    <n v="14"/>
    <n v="1"/>
    <n v="799"/>
    <s v="📞 Headphones Needs to re-order ! Ph 9814xxxxxx"/>
  </r>
  <r>
    <s v="N1005"/>
    <x v="4"/>
    <n v="200"/>
    <n v="15"/>
    <n v="15"/>
    <n v="0"/>
    <n v="0"/>
    <s v="📞 Mouse Needs to re-order ! Ph 9813xxxxxx"/>
  </r>
  <r>
    <s v="N1003"/>
    <x v="2"/>
    <n v="4600"/>
    <n v="31"/>
    <n v="2"/>
    <n v="29"/>
    <n v="133400"/>
    <s v=""/>
  </r>
  <r>
    <s v="N1007"/>
    <x v="5"/>
    <n v="52000"/>
    <n v="17"/>
    <n v="16"/>
    <n v="1"/>
    <n v="52000"/>
    <s v="📞 Camera Needs to re-order ! Ph 9813xxxxxx"/>
  </r>
  <r>
    <s v="N1001"/>
    <x v="6"/>
    <n v="980"/>
    <n v="6"/>
    <n v="5"/>
    <n v="1"/>
    <n v="980"/>
    <s v="📞 Smart Watch Needs to re-order ! Ph 9812xxxxxx"/>
  </r>
  <r>
    <s v="N1004"/>
    <x v="7"/>
    <n v="21000"/>
    <n v="18"/>
    <n v="12"/>
    <n v="6"/>
    <n v="126000"/>
    <s v=""/>
  </r>
  <r>
    <s v="N1006"/>
    <x v="1"/>
    <n v="340"/>
    <n v="21"/>
    <n v="0"/>
    <n v="21"/>
    <n v="7140"/>
    <s v=""/>
  </r>
  <r>
    <n v="0"/>
    <x v="8"/>
    <s v=""/>
    <n v="0"/>
    <n v="0"/>
    <n v="0"/>
    <s v=""/>
    <s v=""/>
  </r>
  <r>
    <n v="0"/>
    <x v="8"/>
    <s v=""/>
    <n v="0"/>
    <n v="0"/>
    <n v="0"/>
    <s v=""/>
    <s v=""/>
  </r>
  <r>
    <s v=""/>
    <x v="9"/>
    <s v=""/>
    <n v="0"/>
    <n v="0"/>
    <n v="0"/>
    <s v="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05"/>
    <x v="0"/>
    <s v="N1005"/>
    <s v="Mouse"/>
    <d v="2024-05-06T00:00:00"/>
    <n v="0"/>
    <n v="5"/>
    <n v="240"/>
    <n v="1200"/>
  </r>
  <r>
    <n v="103"/>
    <x v="1"/>
    <s v="N1005"/>
    <s v="Mouse"/>
    <d v="2024-06-06T00:00:00"/>
    <n v="0"/>
    <n v="2"/>
    <n v="240"/>
    <n v="480"/>
  </r>
  <r>
    <n v="105"/>
    <x v="0"/>
    <s v="N1005"/>
    <s v="Mouse"/>
    <d v="2024-07-06T00:00:00"/>
    <n v="0"/>
    <n v="8"/>
    <n v="240"/>
    <n v="1920"/>
  </r>
  <r>
    <n v="102"/>
    <x v="2"/>
    <s v="N1001"/>
    <s v="Smart Watch"/>
    <d v="2024-07-06T00:00:00"/>
    <n v="1"/>
    <n v="5"/>
    <n v="1176"/>
    <n v="5880"/>
  </r>
  <r>
    <n v="106"/>
    <x v="3"/>
    <s v="N1007"/>
    <s v="Camera"/>
    <d v="2024-08-06T00:00:00"/>
    <n v="1"/>
    <n v="10"/>
    <n v="62400"/>
    <n v="624000"/>
  </r>
  <r>
    <n v="104"/>
    <x v="4"/>
    <s v="N1007"/>
    <s v="Camera"/>
    <d v="2024-10-06T00:00:00"/>
    <n v="1"/>
    <n v="6"/>
    <n v="62400"/>
    <n v="374400"/>
  </r>
  <r>
    <n v="100"/>
    <x v="5"/>
    <s v="N1008"/>
    <s v="Headphones"/>
    <d v="2024-10-06T00:00:00"/>
    <n v="1"/>
    <n v="14"/>
    <n v="958.8"/>
    <n v="13423.199999999999"/>
  </r>
  <r>
    <n v="103"/>
    <x v="1"/>
    <s v="N1004"/>
    <s v="Desktop"/>
    <d v="2024-10-06T00:00:00"/>
    <n v="6"/>
    <n v="12"/>
    <n v="25200"/>
    <n v="302400"/>
  </r>
  <r>
    <n v="101"/>
    <x v="6"/>
    <s v="N1003"/>
    <s v="Wireless Printer"/>
    <d v="2024-11-06T00:00:00"/>
    <n v="29"/>
    <n v="2"/>
    <n v="5520"/>
    <n v="11040"/>
  </r>
  <r>
    <m/>
    <x v="7"/>
    <m/>
    <s v=""/>
    <m/>
    <m/>
    <m/>
    <s v=""/>
    <s v=""/>
  </r>
  <r>
    <m/>
    <x v="7"/>
    <m/>
    <s v=""/>
    <m/>
    <m/>
    <m/>
    <s v=""/>
    <s v=""/>
  </r>
  <r>
    <m/>
    <x v="7"/>
    <m/>
    <s v=""/>
    <m/>
    <m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N1002"/>
    <s v="Laptop HP xyz i5"/>
    <s v="Tech99"/>
    <d v="2024-01-06T00:00:00"/>
    <n v="10"/>
    <n v="34500"/>
    <n v="345000"/>
  </r>
  <r>
    <s v="N1006"/>
    <s v="Rgb Keyboard"/>
    <s v="GG Traders"/>
    <d v="2024-05-06T00:00:00"/>
    <n v="5"/>
    <n v="340"/>
    <n v="1700"/>
  </r>
  <r>
    <s v="N1003"/>
    <s v="Wireless Printer"/>
    <s v="Tech99"/>
    <d v="2024-06-06T00:00:00"/>
    <n v="1"/>
    <n v="4600"/>
    <n v="4600"/>
  </r>
  <r>
    <s v="N1008"/>
    <s v="Headphones"/>
    <s v="Compac"/>
    <d v="2024-08-06T00:00:00"/>
    <n v="15"/>
    <n v="799"/>
    <n v="11985"/>
  </r>
  <r>
    <s v="N1005"/>
    <s v="Mouse"/>
    <s v="GG Traders"/>
    <d v="2024-08-06T00:00:00"/>
    <n v="15"/>
    <n v="200"/>
    <n v="3000"/>
  </r>
  <r>
    <s v="N1003"/>
    <s v="Wireless Printer"/>
    <s v="Tech99"/>
    <d v="2024-09-06T00:00:00"/>
    <n v="30"/>
    <n v="4600"/>
    <n v="138000"/>
  </r>
  <r>
    <s v="N1007"/>
    <s v="Camera"/>
    <s v="GG Traders"/>
    <d v="2024-09-06T00:00:00"/>
    <n v="17"/>
    <n v="52000"/>
    <n v="884000"/>
  </r>
  <r>
    <s v="N1001"/>
    <s v="Smart Watch"/>
    <s v="Tech99"/>
    <d v="2024-09-06T00:00:00"/>
    <n v="6"/>
    <n v="980"/>
    <n v="5880"/>
  </r>
  <r>
    <s v="N1004"/>
    <s v="Desktop"/>
    <s v="GG Traders"/>
    <d v="2024-10-06T00:00:00"/>
    <n v="18"/>
    <n v="21000"/>
    <n v="378000"/>
  </r>
  <r>
    <s v="N1006"/>
    <s v="Rgb Keyboard"/>
    <s v="GG Traders"/>
    <d v="2024-12-06T00:00:00"/>
    <n v="16"/>
    <n v="340"/>
    <n v="5440"/>
  </r>
  <r>
    <m/>
    <s v=" "/>
    <s v=""/>
    <m/>
    <m/>
    <s v=" "/>
    <s v=""/>
  </r>
  <r>
    <m/>
    <s v=" "/>
    <s v=""/>
    <m/>
    <m/>
    <s v=" 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216D95-B4D8-426E-B987-90C3E5D763D7}" name="PivotTable8" cacheId="7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21:B30" firstHeaderRow="1" firstDataRow="1" firstDataCol="1"/>
  <pivotFields count="8">
    <pivotField showAll="0"/>
    <pivotField axis="axisRow" showAll="0">
      <items count="11">
        <item h="1" x="9"/>
        <item h="1" x="8"/>
        <item x="5"/>
        <item x="7"/>
        <item x="3"/>
        <item x="0"/>
        <item x="4"/>
        <item x="1"/>
        <item x="6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5F1D7-62A8-4DFB-8593-1706041310F1}" name="PivotTable7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F11:G17" firstHeaderRow="1" firstDataRow="1" firstDataCol="1"/>
  <pivotFields count="9">
    <pivotField showAll="0"/>
    <pivotField axis="axisRow" showAll="0" measureFilter="1" sortType="descending">
      <items count="9">
        <item x="7"/>
        <item x="1"/>
        <item x="0"/>
        <item x="6"/>
        <item x="3"/>
        <item x="2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 v="4"/>
    </i>
    <i>
      <x v="6"/>
    </i>
    <i>
      <x v="1"/>
    </i>
    <i>
      <x v="7"/>
    </i>
    <i>
      <x v="3"/>
    </i>
    <i t="grand">
      <x/>
    </i>
  </rowItems>
  <colItems count="1">
    <i/>
  </colItems>
  <dataFields count="1">
    <dataField name="Sum of Amount" fld="8" baseField="1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439DD-018D-40EB-B687-3D56E396077E}" name="PivotTable6" cacheId="7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F2:G8" firstHeaderRow="1" firstDataRow="1" firstDataCol="1"/>
  <pivotFields count="8">
    <pivotField showAll="0"/>
    <pivotField axis="axisRow" showAll="0" measureFilter="1" sortType="descending">
      <items count="11">
        <item x="9"/>
        <item x="8"/>
        <item x="5"/>
        <item x="7"/>
        <item x="3"/>
        <item x="0"/>
        <item x="4"/>
        <item x="1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2"/>
    </i>
    <i>
      <x v="6"/>
    </i>
    <i>
      <x v="4"/>
    </i>
    <i>
      <x v="3"/>
    </i>
    <i>
      <x v="8"/>
    </i>
    <i t="grand">
      <x/>
    </i>
  </rowItems>
  <colItems count="1">
    <i/>
  </colItems>
  <dataFields count="1">
    <dataField name="Sum of S Units" fld="4" baseField="0" baseItem="0"/>
  </dataFields>
  <chartFormats count="2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D4FB5B-3E99-412B-82E1-889D4C7548ED}" name="PivotTable5" cacheId="7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:A15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." fld="6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AE8E17-C2A7-4B9D-A8CA-70763A23F03E}" name="PivotTable4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70AC3-CA69-4A49-A95B-AD07F8404936}" name="PivotTable3" cacheId="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8:A9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92F4B-4C2A-4D7D-AD0B-77F6644F0DE4}" name="PivotTable2" cacheId="7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A6" firstHeaderRow="1" firstDataRow="1" firstDataCol="0"/>
  <pivotFields count="4">
    <pivotField showAll="0"/>
    <pivotField dataField="1" showAll="0"/>
    <pivotField numFmtId="164" showAll="0"/>
    <pivotField numFmtId="164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E610B-A03B-4B3B-A077-6652C39E1C37}" name="PivotTable1" cacheId="8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2179C-0BE7-40CC-8736-EDAAE5630FF4}" name="customersdata" displayName="customersdata" ref="D7:G14" totalsRowShown="0" headerRowDxfId="54" dataDxfId="53">
  <autoFilter ref="D7:G14" xr:uid="{BA82179C-0BE7-40CC-8736-EDAAE5630FF4}"/>
  <tableColumns count="4">
    <tableColumn id="1" xr3:uid="{36DE0A47-0EC3-4B4D-9D5E-65815C55EC86}" name="Cust_ID" dataDxfId="52"/>
    <tableColumn id="2" xr3:uid="{69476AD1-5B87-41BA-8CA8-BFB3C911CC9C}" name="Name" dataDxfId="51"/>
    <tableColumn id="3" xr3:uid="{F65085A4-FA1B-4CC6-A7BD-6B3228D1943A}" name="Email" dataDxfId="50"/>
    <tableColumn id="4" xr3:uid="{DB1C3033-D736-4ABD-AF13-590529085243}" name="Address" dataDxfId="4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4B6E6-F428-4554-A256-E8F369E9F6F2}" name="productsdata" displayName="productsdata" ref="D7:G17" totalsRowShown="0" headerRowDxfId="48" dataDxfId="47">
  <autoFilter ref="D7:G17" xr:uid="{FBE4B6E6-F428-4554-A256-E8F369E9F6F2}"/>
  <tableColumns count="4">
    <tableColumn id="1" xr3:uid="{4120AEB9-8820-4CC4-85BD-679AEF5E62EC}" name="HSN Code" dataDxfId="46"/>
    <tableColumn id="2" xr3:uid="{A0A52A0B-AD96-4A66-B0AF-63F710650CB2}" name="Product Name" dataDxfId="45"/>
    <tableColumn id="3" xr3:uid="{F755628E-2894-4769-B084-0333641BB9E8}" name="Cost" dataDxfId="44"/>
    <tableColumn id="4" xr3:uid="{5ED4B9F6-065E-4486-AA13-2BF88B08CA7B}" name="Selling Price" dataDxfId="4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91F3A5-57E8-49D1-9C18-E86C74576207}" name="vendorsdata" displayName="vendorsdata" ref="D7:H17" totalsRowShown="0" headerRowDxfId="42" dataDxfId="41">
  <autoFilter ref="D7:H17" xr:uid="{4391F3A5-57E8-49D1-9C18-E86C74576207}"/>
  <tableColumns count="5">
    <tableColumn id="1" xr3:uid="{CC273608-D0E5-4700-9CCF-90CBD6BEE6F2}" name="HSN Code" dataDxfId="40"/>
    <tableColumn id="2" xr3:uid="{E9A7C536-65CD-496E-8DDD-00E9FC669692}" name="Product Name" dataDxfId="39"/>
    <tableColumn id="3" xr3:uid="{9CE81C66-5BB1-429A-A48B-916F3292C0EF}" name="Vendor Name" dataDxfId="38"/>
    <tableColumn id="4" xr3:uid="{2B3FC949-3FAF-4D34-A884-4079940A0C43}" name="Phone" dataDxfId="37"/>
    <tableColumn id="5" xr3:uid="{E065A153-2E6D-4D7F-ABDB-13AE0EF0E942}" name="Address" dataDxfId="3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E7A710-088E-437E-BE96-6A17B35F4EEC}" name="Purchasedata" displayName="Purchasedata" ref="D7:J19" totalsRowShown="0" headerRowDxfId="29" dataDxfId="30" headerRowBorderDxfId="34" tableBorderDxfId="35">
  <autoFilter ref="D7:J19" xr:uid="{83E7A710-088E-437E-BE96-6A17B35F4EEC}"/>
  <tableColumns count="7">
    <tableColumn id="1" xr3:uid="{4F176D27-BC25-4595-8B3A-8110EAC6076F}" name="HSN Code" dataDxfId="33"/>
    <tableColumn id="2" xr3:uid="{B94B4226-1599-456B-8672-F9DC615735C5}" name="Product Name" dataDxfId="28">
      <calculatedColumnFormula>IFERROR(VLOOKUP(Purchasedata[[#This Row],[HSN Code]],productsdata[#All],2,0)," ")</calculatedColumnFormula>
    </tableColumn>
    <tableColumn id="3" xr3:uid="{88327709-C72F-4659-8227-7D4598E8198D}" name="Vendor" dataDxfId="26">
      <calculatedColumnFormula>IFERROR(VLOOKUP(Purchasedata[[#This Row],[HSN Code]],vendorsdata[#All],3,0), "")</calculatedColumnFormula>
    </tableColumn>
    <tableColumn id="4" xr3:uid="{E746EA90-5ED3-4316-AAE6-4338A3256CD7}" name="Date" dataDxfId="32"/>
    <tableColumn id="5" xr3:uid="{888E1269-B8D1-42C7-8592-7DAE3D0E5237}" name="Units" dataDxfId="31"/>
    <tableColumn id="6" xr3:uid="{975B60CC-C8E8-4E66-BC4E-33A0A8BF6252}" name="Cost" dataDxfId="27">
      <calculatedColumnFormula>IFERROR(VLOOKUP(Purchasedata[[#This Row],[HSN Code]],productsdata[#All],3,0), " ")</calculatedColumnFormula>
    </tableColumn>
    <tableColumn id="7" xr3:uid="{8A246F6D-90EE-4168-9B89-2B49BB7A31E3}" name="Amount" dataDxfId="25">
      <calculatedColumnFormula>IFERROR(Purchasedata[[#This Row],[Units]]*Purchasedata[[#This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8A84F6-1A35-4EE7-B75B-E558E7BD52A3}" name="Table5" displayName="Table5" ref="D7:L19" totalsRowShown="0" headerRowDxfId="17" dataDxfId="18" headerRowBorderDxfId="23" tableBorderDxfId="24">
  <autoFilter ref="D7:L19" xr:uid="{E88A84F6-1A35-4EE7-B75B-E558E7BD52A3}"/>
  <tableColumns count="9">
    <tableColumn id="1" xr3:uid="{050062D0-8797-4CF9-87FB-6583418C3EAE}" name="Cust_ID" dataDxfId="12"/>
    <tableColumn id="2" xr3:uid="{F1BAA25E-00DB-47DF-AD77-93726C5ABAE4}" name="Cust_Name" dataDxfId="13">
      <calculatedColumnFormula>IFERROR(VLOOKUP(Table5[[#This Row],[Cust_ID]],customersdata[#All],2,0),"")</calculatedColumnFormula>
    </tableColumn>
    <tableColumn id="3" xr3:uid="{877B7C4C-015F-40E6-A8DE-E56056B88AD5}" name="HSN Code" dataDxfId="22"/>
    <tableColumn id="4" xr3:uid="{A5CA5BB1-1491-44C7-85C8-239C6F37DA22}" name="Product Name" dataDxfId="16">
      <calculatedColumnFormula>IFERROR(VLOOKUP(Table5[[#This Row],[HSN Code]],productsdata[#All],2,0),"")</calculatedColumnFormula>
    </tableColumn>
    <tableColumn id="5" xr3:uid="{7EA2F48E-E7A2-45B3-928C-724F617A6C50}" name="Date" dataDxfId="21"/>
    <tableColumn id="6" xr3:uid="{8395EA35-97CF-41C6-8A55-4C266EEF9813}" name="Stock(Units)" dataDxfId="20"/>
    <tableColumn id="7" xr3:uid="{9244ACE7-6B65-4FB0-B70A-2033990B3722}" name="Units" dataDxfId="19"/>
    <tableColumn id="8" xr3:uid="{F3FC07F2-A695-4FD8-B3C3-E4B8F96CD699}" name="Price" dataDxfId="15">
      <calculatedColumnFormula>IFERROR(VLOOKUP(Table5[[#This Row],[HSN Code]],productsdata[#All],4,0),"")</calculatedColumnFormula>
    </tableColumn>
    <tableColumn id="9" xr3:uid="{5E2B7B57-7CA8-479D-A23C-6AFF4255430E}" name="Amount" dataDxfId="14">
      <calculatedColumnFormula>IFERROR(Table5[[#This Row],[Price]]*Table5[[#This Row],[Units]],"")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C7BCF2-C268-4671-8AE7-F0418A59D94E}" name="Table6" displayName="Table6" ref="D7:K20" totalsRowShown="0" headerRowDxfId="5" dataDxfId="6" headerRowBorderDxfId="10" tableBorderDxfId="11">
  <autoFilter ref="D7:K20" xr:uid="{5BC7BCF2-C268-4671-8AE7-F0418A59D94E}"/>
  <tableColumns count="8">
    <tableColumn id="1" xr3:uid="{AB37A560-90A9-42A1-8592-376D26E487BE}" name="HSN Code" dataDxfId="9">
      <calculatedColumnFormula>IFERROR(Purchasedata[[#This Row],[HSN Code]],"")</calculatedColumnFormula>
    </tableColumn>
    <tableColumn id="2" xr3:uid="{A62771F7-8A20-4289-83A6-FDACD67BDA1C}" name="Product Name" dataDxfId="8">
      <calculatedColumnFormula>IFERROR(Purchasedata[[#This Row],[Product Name]],"")</calculatedColumnFormula>
    </tableColumn>
    <tableColumn id="3" xr3:uid="{2F7D7A3C-D916-4250-BF0F-A6E934726DFE}" name="Cost" dataDxfId="7">
      <calculatedColumnFormula>IFERROR(VLOOKUP(Table6[[#This Row],[HSN Code]],Purchasedata[#All],6,0),"")</calculatedColumnFormula>
    </tableColumn>
    <tableColumn id="4" xr3:uid="{A47298BF-E7C7-4135-BE37-FEB72C5BC49F}" name="P Units" dataDxfId="2">
      <calculatedColumnFormula>IFERROR(SUMIF(Purchasedata[Product Name],Table6[[#This Row],[Product Name]],Purchasedata[Units]),"")</calculatedColumnFormula>
    </tableColumn>
    <tableColumn id="5" xr3:uid="{C78BD73B-1489-4173-B31D-19B87DF89B81}" name="S Units" dataDxfId="4">
      <calculatedColumnFormula>SUMIF(Table5[Product Name],Table6[[#This Row],[Product Name]],Table5[Units])</calculatedColumnFormula>
    </tableColumn>
    <tableColumn id="6" xr3:uid="{7D2F71DF-D79E-4ABA-A462-DACCED851F22}" name="Stock" dataDxfId="3">
      <calculatedColumnFormula>Table6[[#This Row],[P Units]]-Table6[[#This Row],[S Units]]</calculatedColumnFormula>
    </tableColumn>
    <tableColumn id="7" xr3:uid="{10D1FD6D-6C5C-425D-91A0-B04142DC8049}" name="Stock Amt." dataDxfId="1">
      <calculatedColumnFormula>IFERROR(Table6[[#This Row],[Cost]]*Table6[[#This Row],[Stock]],"")</calculatedColumnFormula>
    </tableColumn>
    <tableColumn id="8" xr3:uid="{CAFC6544-C7FF-4A71-AFA7-BCE88B5B3907}" name="Notification" dataDxfId="0">
      <calculatedColumnFormula>IFERROR(IF(Table6[[#This Row],[Stock]]&lt;5,"📞 "&amp;Table6[[#This Row],[Product Name]]&amp;" Needs to re-order ! Ph " &amp;VLOOKUP(Table6[[#This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S36"/>
  <sheetViews>
    <sheetView showGridLines="0" tabSelected="1" workbookViewId="0">
      <selection activeCell="H30" sqref="H30"/>
    </sheetView>
  </sheetViews>
  <sheetFormatPr defaultRowHeight="15" x14ac:dyDescent="0.25"/>
  <cols>
    <col min="1" max="1" width="3.85546875" style="1" customWidth="1"/>
    <col min="2" max="2" width="29.140625" style="2" customWidth="1"/>
    <col min="3" max="7" width="9.140625" style="1"/>
    <col min="8" max="8" width="9.140625" style="1" customWidth="1"/>
    <col min="9" max="16" width="9.140625" style="1"/>
    <col min="17" max="18" width="9.140625" style="1" customWidth="1"/>
    <col min="19" max="19" width="5.7109375" style="1" customWidth="1"/>
    <col min="20" max="16384" width="9.140625" style="1"/>
  </cols>
  <sheetData>
    <row r="1" spans="2:19" x14ac:dyDescent="0.25">
      <c r="B1" s="28"/>
    </row>
    <row r="2" spans="2:19" x14ac:dyDescent="0.25">
      <c r="B2" s="29"/>
    </row>
    <row r="3" spans="2:19" x14ac:dyDescent="0.25">
      <c r="B3" s="29"/>
    </row>
    <row r="4" spans="2:19" x14ac:dyDescent="0.25">
      <c r="B4" s="29"/>
    </row>
    <row r="5" spans="2:19" x14ac:dyDescent="0.25">
      <c r="B5" s="29"/>
    </row>
    <row r="6" spans="2:19" x14ac:dyDescent="0.25">
      <c r="B6" s="29"/>
    </row>
    <row r="7" spans="2:19" x14ac:dyDescent="0.25">
      <c r="B7" s="29"/>
    </row>
    <row r="8" spans="2:19" x14ac:dyDescent="0.25">
      <c r="B8" s="29"/>
    </row>
    <row r="9" spans="2:19" x14ac:dyDescent="0.25">
      <c r="B9" s="29"/>
    </row>
    <row r="10" spans="2:19" x14ac:dyDescent="0.25">
      <c r="B10" s="29"/>
    </row>
    <row r="11" spans="2:19" ht="15.75" x14ac:dyDescent="0.25">
      <c r="B11" s="29"/>
      <c r="M11" s="17" t="s">
        <v>91</v>
      </c>
      <c r="N11" s="18"/>
      <c r="O11" s="18"/>
      <c r="P11" s="18"/>
      <c r="Q11" s="18"/>
      <c r="R11" s="18"/>
      <c r="S11" s="19"/>
    </row>
    <row r="12" spans="2:19" ht="15.75" x14ac:dyDescent="0.25">
      <c r="B12" s="29"/>
      <c r="M12" s="20" t="str" cm="1">
        <f t="array" ref="M12:M15">_xlfn._xlws.FILTER(Table6[Notification],Table6[Notification]&lt;&gt;"")</f>
        <v>📞 Headphones Needs to re-order ! Ph 9814xxxxxx</v>
      </c>
      <c r="N12" s="21"/>
      <c r="O12" s="21"/>
      <c r="P12" s="21"/>
      <c r="Q12" s="21"/>
      <c r="R12" s="22"/>
      <c r="S12" s="23"/>
    </row>
    <row r="13" spans="2:19" ht="15.75" x14ac:dyDescent="0.25">
      <c r="B13" s="29"/>
      <c r="M13" s="20" t="str">
        <v>📞 Mouse Needs to re-order ! Ph 9813xxxxxx</v>
      </c>
      <c r="N13" s="21"/>
      <c r="O13" s="21"/>
      <c r="P13" s="21"/>
      <c r="Q13" s="21"/>
      <c r="R13" s="22"/>
      <c r="S13" s="23"/>
    </row>
    <row r="14" spans="2:19" ht="15.75" x14ac:dyDescent="0.25">
      <c r="B14" s="29"/>
      <c r="M14" s="20" t="str">
        <v>📞 Camera Needs to re-order ! Ph 9813xxxxxx</v>
      </c>
      <c r="N14" s="21"/>
      <c r="O14" s="21"/>
      <c r="P14" s="21"/>
      <c r="Q14" s="21"/>
      <c r="R14" s="22"/>
      <c r="S14" s="23"/>
    </row>
    <row r="15" spans="2:19" ht="15.75" x14ac:dyDescent="0.25">
      <c r="B15" s="29"/>
      <c r="M15" s="20" t="str">
        <v>📞 Smart Watch Needs to re-order ! Ph 9812xxxxxx</v>
      </c>
      <c r="N15" s="21"/>
      <c r="O15" s="21"/>
      <c r="P15" s="21"/>
      <c r="Q15" s="21"/>
      <c r="R15" s="22"/>
      <c r="S15" s="23"/>
    </row>
    <row r="16" spans="2:19" x14ac:dyDescent="0.25">
      <c r="B16" s="29"/>
      <c r="M16" s="24"/>
      <c r="N16" s="22"/>
      <c r="O16" s="22"/>
      <c r="P16" s="22"/>
      <c r="Q16" s="22"/>
      <c r="R16" s="22"/>
      <c r="S16" s="23"/>
    </row>
    <row r="17" spans="2:19" x14ac:dyDescent="0.25">
      <c r="B17" s="29"/>
      <c r="M17" s="24"/>
      <c r="N17" s="22"/>
      <c r="O17" s="22"/>
      <c r="P17" s="22"/>
      <c r="Q17" s="22"/>
      <c r="R17" s="22"/>
      <c r="S17" s="23"/>
    </row>
    <row r="18" spans="2:19" x14ac:dyDescent="0.25">
      <c r="B18" s="29"/>
      <c r="M18" s="24"/>
      <c r="N18" s="22"/>
      <c r="O18" s="22"/>
      <c r="P18" s="22"/>
      <c r="Q18" s="22"/>
      <c r="R18" s="22"/>
      <c r="S18" s="23"/>
    </row>
    <row r="19" spans="2:19" x14ac:dyDescent="0.25">
      <c r="B19" s="29"/>
      <c r="M19" s="24"/>
      <c r="N19" s="22"/>
      <c r="O19" s="22"/>
      <c r="P19" s="22"/>
      <c r="Q19" s="22"/>
      <c r="R19" s="22"/>
      <c r="S19" s="23"/>
    </row>
    <row r="20" spans="2:19" x14ac:dyDescent="0.25">
      <c r="B20" s="29"/>
      <c r="M20" s="24"/>
      <c r="N20" s="22"/>
      <c r="O20" s="22"/>
      <c r="P20" s="22"/>
      <c r="Q20" s="22"/>
      <c r="R20" s="22"/>
      <c r="S20" s="23"/>
    </row>
    <row r="21" spans="2:19" x14ac:dyDescent="0.25">
      <c r="B21" s="29"/>
      <c r="M21" s="24"/>
      <c r="N21" s="22"/>
      <c r="O21" s="22"/>
      <c r="P21" s="22"/>
      <c r="Q21" s="22"/>
      <c r="R21" s="22"/>
      <c r="S21" s="23"/>
    </row>
    <row r="22" spans="2:19" x14ac:dyDescent="0.25">
      <c r="B22" s="29"/>
      <c r="M22" s="24"/>
      <c r="N22" s="22"/>
      <c r="O22" s="22"/>
      <c r="P22" s="22"/>
      <c r="Q22" s="22"/>
      <c r="R22" s="22"/>
      <c r="S22" s="23"/>
    </row>
    <row r="23" spans="2:19" x14ac:dyDescent="0.25">
      <c r="B23" s="29"/>
      <c r="M23" s="24"/>
      <c r="N23" s="22"/>
      <c r="O23" s="22"/>
      <c r="P23" s="22"/>
      <c r="Q23" s="22"/>
      <c r="R23" s="22"/>
      <c r="S23" s="23"/>
    </row>
    <row r="24" spans="2:19" x14ac:dyDescent="0.25">
      <c r="B24" s="29"/>
      <c r="M24" s="24"/>
      <c r="N24" s="22"/>
      <c r="O24" s="22"/>
      <c r="P24" s="22"/>
      <c r="Q24" s="22"/>
      <c r="R24" s="22"/>
      <c r="S24" s="23"/>
    </row>
    <row r="25" spans="2:19" x14ac:dyDescent="0.25">
      <c r="B25" s="29"/>
      <c r="M25" s="24"/>
      <c r="N25" s="22"/>
      <c r="O25" s="22"/>
      <c r="P25" s="22"/>
      <c r="Q25" s="22"/>
      <c r="R25" s="22"/>
      <c r="S25" s="23"/>
    </row>
    <row r="26" spans="2:19" x14ac:dyDescent="0.25">
      <c r="B26" s="29"/>
      <c r="M26" s="24"/>
      <c r="N26" s="22"/>
      <c r="O26" s="22"/>
      <c r="P26" s="22"/>
      <c r="Q26" s="22"/>
      <c r="R26" s="22"/>
      <c r="S26" s="23"/>
    </row>
    <row r="27" spans="2:19" x14ac:dyDescent="0.25">
      <c r="B27" s="30"/>
      <c r="M27" s="25"/>
      <c r="N27" s="26"/>
      <c r="O27" s="26"/>
      <c r="P27" s="26"/>
      <c r="Q27" s="26"/>
      <c r="R27" s="26"/>
      <c r="S27" s="27"/>
    </row>
    <row r="28" spans="2:19" x14ac:dyDescent="0.25">
      <c r="B28" s="1"/>
    </row>
    <row r="29" spans="2:19" x14ac:dyDescent="0.25">
      <c r="B29" s="1"/>
    </row>
    <row r="30" spans="2:19" x14ac:dyDescent="0.25">
      <c r="B30" s="1"/>
    </row>
    <row r="31" spans="2:19" x14ac:dyDescent="0.25">
      <c r="B31" s="1"/>
    </row>
    <row r="32" spans="2:19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A32A-55DA-483F-834C-3CD98A1FB85D}">
  <dimension ref="B1:G14"/>
  <sheetViews>
    <sheetView workbookViewId="0"/>
  </sheetViews>
  <sheetFormatPr defaultRowHeight="15" x14ac:dyDescent="0.25"/>
  <cols>
    <col min="1" max="1" width="3.85546875" style="1" customWidth="1"/>
    <col min="2" max="2" width="29.140625" style="2" customWidth="1"/>
    <col min="3" max="3" width="5.7109375" style="1" customWidth="1"/>
    <col min="4" max="4" width="12.7109375" style="1" customWidth="1"/>
    <col min="5" max="5" width="20.7109375" style="1" customWidth="1"/>
    <col min="6" max="6" width="23.7109375" style="1" customWidth="1"/>
    <col min="7" max="7" width="18.140625" style="1" customWidth="1"/>
    <col min="8" max="8" width="19.140625" style="1" customWidth="1"/>
    <col min="9" max="16384" width="9.140625" style="1"/>
  </cols>
  <sheetData>
    <row r="1" spans="4:7" s="1" customFormat="1" x14ac:dyDescent="0.25"/>
    <row r="7" spans="4:7" ht="21" x14ac:dyDescent="0.35">
      <c r="D7" s="3" t="s">
        <v>0</v>
      </c>
      <c r="E7" s="4" t="s">
        <v>1</v>
      </c>
      <c r="F7" s="4" t="s">
        <v>2</v>
      </c>
      <c r="G7" s="4" t="s">
        <v>3</v>
      </c>
    </row>
    <row r="8" spans="4:7" ht="21" x14ac:dyDescent="0.35">
      <c r="D8" s="3">
        <v>100</v>
      </c>
      <c r="E8" s="4" t="s">
        <v>4</v>
      </c>
      <c r="F8" s="4" t="s">
        <v>5</v>
      </c>
      <c r="G8" s="4" t="s">
        <v>6</v>
      </c>
    </row>
    <row r="9" spans="4:7" ht="21" x14ac:dyDescent="0.35">
      <c r="D9" s="3">
        <v>101</v>
      </c>
      <c r="E9" s="4" t="s">
        <v>7</v>
      </c>
      <c r="F9" s="4" t="s">
        <v>8</v>
      </c>
      <c r="G9" s="4" t="s">
        <v>9</v>
      </c>
    </row>
    <row r="10" spans="4:7" ht="21" x14ac:dyDescent="0.35">
      <c r="D10" s="3">
        <v>102</v>
      </c>
      <c r="E10" s="4" t="s">
        <v>10</v>
      </c>
      <c r="F10" s="4" t="s">
        <v>11</v>
      </c>
      <c r="G10" s="4" t="s">
        <v>12</v>
      </c>
    </row>
    <row r="11" spans="4:7" ht="21" x14ac:dyDescent="0.35">
      <c r="D11" s="3">
        <v>103</v>
      </c>
      <c r="E11" s="4" t="s">
        <v>13</v>
      </c>
      <c r="F11" s="4" t="s">
        <v>14</v>
      </c>
      <c r="G11" s="4" t="s">
        <v>15</v>
      </c>
    </row>
    <row r="12" spans="4:7" ht="21" x14ac:dyDescent="0.35">
      <c r="D12" s="3">
        <v>104</v>
      </c>
      <c r="E12" s="4" t="s">
        <v>16</v>
      </c>
      <c r="F12" s="4" t="s">
        <v>17</v>
      </c>
      <c r="G12" s="4" t="s">
        <v>18</v>
      </c>
    </row>
    <row r="13" spans="4:7" ht="21" x14ac:dyDescent="0.35">
      <c r="D13" s="3">
        <v>105</v>
      </c>
      <c r="E13" s="4" t="s">
        <v>19</v>
      </c>
      <c r="F13" s="4" t="s">
        <v>20</v>
      </c>
      <c r="G13" s="4" t="s">
        <v>21</v>
      </c>
    </row>
    <row r="14" spans="4:7" ht="21" x14ac:dyDescent="0.35">
      <c r="D14" s="3">
        <v>106</v>
      </c>
      <c r="E14" s="4" t="s">
        <v>22</v>
      </c>
      <c r="F14" s="4" t="s">
        <v>23</v>
      </c>
      <c r="G14" s="4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9628-793D-48F1-B4AA-5E5952F269C2}">
  <dimension ref="B1:G17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/>
    </sheetView>
  </sheetViews>
  <sheetFormatPr defaultRowHeight="15" x14ac:dyDescent="0.25"/>
  <cols>
    <col min="1" max="1" width="3.85546875" style="1" customWidth="1"/>
    <col min="2" max="2" width="29.140625" style="2" customWidth="1"/>
    <col min="3" max="3" width="5.7109375" style="1" customWidth="1"/>
    <col min="4" max="4" width="16.85546875" style="1" customWidth="1"/>
    <col min="5" max="5" width="22" style="1" customWidth="1"/>
    <col min="6" max="6" width="16.85546875" style="1" customWidth="1"/>
    <col min="7" max="7" width="18.28515625" style="1" customWidth="1"/>
    <col min="8" max="16384" width="9.140625" style="1"/>
  </cols>
  <sheetData>
    <row r="1" spans="4:7" s="1" customFormat="1" x14ac:dyDescent="0.25"/>
    <row r="7" spans="4:7" ht="21" x14ac:dyDescent="0.35">
      <c r="D7" s="4" t="s">
        <v>25</v>
      </c>
      <c r="E7" s="4" t="s">
        <v>26</v>
      </c>
      <c r="F7" s="4" t="s">
        <v>63</v>
      </c>
      <c r="G7" s="4" t="s">
        <v>64</v>
      </c>
    </row>
    <row r="8" spans="4:7" ht="21" x14ac:dyDescent="0.35">
      <c r="D8" s="4" t="s">
        <v>29</v>
      </c>
      <c r="E8" s="4" t="s">
        <v>30</v>
      </c>
      <c r="F8" s="5">
        <v>980</v>
      </c>
      <c r="G8" s="5">
        <v>1176</v>
      </c>
    </row>
    <row r="9" spans="4:7" ht="21" x14ac:dyDescent="0.35">
      <c r="D9" s="4" t="s">
        <v>33</v>
      </c>
      <c r="E9" s="4" t="s">
        <v>34</v>
      </c>
      <c r="F9" s="5">
        <v>34500</v>
      </c>
      <c r="G9" s="5">
        <v>41400</v>
      </c>
    </row>
    <row r="10" spans="4:7" ht="21" x14ac:dyDescent="0.35">
      <c r="D10" s="4" t="s">
        <v>36</v>
      </c>
      <c r="E10" s="4" t="s">
        <v>37</v>
      </c>
      <c r="F10" s="5">
        <v>4600</v>
      </c>
      <c r="G10" s="5">
        <v>5520</v>
      </c>
    </row>
    <row r="11" spans="4:7" ht="21" x14ac:dyDescent="0.35">
      <c r="D11" s="4" t="s">
        <v>39</v>
      </c>
      <c r="E11" s="4" t="s">
        <v>40</v>
      </c>
      <c r="F11" s="5">
        <v>21000</v>
      </c>
      <c r="G11" s="5">
        <v>25200</v>
      </c>
    </row>
    <row r="12" spans="4:7" ht="21" x14ac:dyDescent="0.35">
      <c r="D12" s="4" t="s">
        <v>43</v>
      </c>
      <c r="E12" s="4" t="s">
        <v>44</v>
      </c>
      <c r="F12" s="5">
        <v>200</v>
      </c>
      <c r="G12" s="5">
        <v>240</v>
      </c>
    </row>
    <row r="13" spans="4:7" ht="21" x14ac:dyDescent="0.35">
      <c r="D13" s="4" t="s">
        <v>46</v>
      </c>
      <c r="E13" s="4" t="s">
        <v>47</v>
      </c>
      <c r="F13" s="5">
        <v>340</v>
      </c>
      <c r="G13" s="5">
        <v>408</v>
      </c>
    </row>
    <row r="14" spans="4:7" ht="21" x14ac:dyDescent="0.35">
      <c r="D14" s="4" t="s">
        <v>49</v>
      </c>
      <c r="E14" s="4" t="s">
        <v>50</v>
      </c>
      <c r="F14" s="5">
        <v>52000</v>
      </c>
      <c r="G14" s="5">
        <v>62400</v>
      </c>
    </row>
    <row r="15" spans="4:7" ht="21" x14ac:dyDescent="0.35">
      <c r="D15" s="4" t="s">
        <v>52</v>
      </c>
      <c r="E15" s="4" t="s">
        <v>53</v>
      </c>
      <c r="F15" s="5">
        <v>799</v>
      </c>
      <c r="G15" s="5">
        <v>958.8</v>
      </c>
    </row>
    <row r="16" spans="4:7" ht="21" x14ac:dyDescent="0.35">
      <c r="D16" s="4" t="s">
        <v>57</v>
      </c>
      <c r="E16" s="4" t="s">
        <v>58</v>
      </c>
      <c r="F16" s="5">
        <v>670</v>
      </c>
      <c r="G16" s="5">
        <v>804</v>
      </c>
    </row>
    <row r="17" spans="4:7" ht="21" x14ac:dyDescent="0.35">
      <c r="D17" s="4" t="s">
        <v>60</v>
      </c>
      <c r="E17" s="4" t="s">
        <v>61</v>
      </c>
      <c r="F17" s="5">
        <v>23500</v>
      </c>
      <c r="G17" s="5">
        <v>28200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D964-C57B-4385-AD35-1F0B21074CB3}">
  <dimension ref="B1:H17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/>
    </sheetView>
  </sheetViews>
  <sheetFormatPr defaultRowHeight="15" x14ac:dyDescent="0.25"/>
  <cols>
    <col min="1" max="1" width="3.85546875" style="1" customWidth="1"/>
    <col min="2" max="2" width="29.140625" style="2" customWidth="1"/>
    <col min="3" max="3" width="5.7109375" style="1" customWidth="1"/>
    <col min="4" max="4" width="15.42578125" style="1" customWidth="1"/>
    <col min="5" max="5" width="23.42578125" style="1" customWidth="1"/>
    <col min="6" max="6" width="22.140625" style="1" customWidth="1"/>
    <col min="7" max="7" width="20.7109375" style="1" customWidth="1"/>
    <col min="8" max="16384" width="9.140625" style="1"/>
  </cols>
  <sheetData>
    <row r="1" spans="4:8" s="1" customFormat="1" x14ac:dyDescent="0.25"/>
    <row r="7" spans="4:8" ht="21" x14ac:dyDescent="0.35">
      <c r="D7" s="4" t="s">
        <v>25</v>
      </c>
      <c r="E7" s="4" t="s">
        <v>26</v>
      </c>
      <c r="F7" s="4" t="s">
        <v>27</v>
      </c>
      <c r="G7" s="4" t="s">
        <v>28</v>
      </c>
      <c r="H7" s="4" t="s">
        <v>3</v>
      </c>
    </row>
    <row r="8" spans="4:8" ht="21" x14ac:dyDescent="0.35">
      <c r="D8" s="4" t="s">
        <v>29</v>
      </c>
      <c r="E8" s="4" t="s">
        <v>30</v>
      </c>
      <c r="F8" s="4" t="s">
        <v>31</v>
      </c>
      <c r="G8" s="4" t="s">
        <v>32</v>
      </c>
      <c r="H8" s="4" t="s">
        <v>12</v>
      </c>
    </row>
    <row r="9" spans="4:8" ht="21" x14ac:dyDescent="0.35">
      <c r="D9" s="4" t="s">
        <v>33</v>
      </c>
      <c r="E9" s="4" t="s">
        <v>34</v>
      </c>
      <c r="F9" s="4" t="s">
        <v>31</v>
      </c>
      <c r="G9" s="4" t="s">
        <v>32</v>
      </c>
      <c r="H9" s="4" t="s">
        <v>35</v>
      </c>
    </row>
    <row r="10" spans="4:8" ht="21" x14ac:dyDescent="0.35">
      <c r="D10" s="4" t="s">
        <v>36</v>
      </c>
      <c r="E10" s="4" t="s">
        <v>37</v>
      </c>
      <c r="F10" s="4" t="s">
        <v>31</v>
      </c>
      <c r="G10" s="4" t="s">
        <v>32</v>
      </c>
      <c r="H10" s="4" t="s">
        <v>38</v>
      </c>
    </row>
    <row r="11" spans="4:8" ht="21" x14ac:dyDescent="0.35">
      <c r="D11" s="4" t="s">
        <v>39</v>
      </c>
      <c r="E11" s="4" t="s">
        <v>40</v>
      </c>
      <c r="F11" s="4" t="s">
        <v>41</v>
      </c>
      <c r="G11" s="4" t="s">
        <v>42</v>
      </c>
      <c r="H11" s="4" t="s">
        <v>21</v>
      </c>
    </row>
    <row r="12" spans="4:8" ht="21" x14ac:dyDescent="0.35">
      <c r="D12" s="4" t="s">
        <v>43</v>
      </c>
      <c r="E12" s="4" t="s">
        <v>44</v>
      </c>
      <c r="F12" s="4" t="s">
        <v>41</v>
      </c>
      <c r="G12" s="4" t="s">
        <v>42</v>
      </c>
      <c r="H12" s="4" t="s">
        <v>45</v>
      </c>
    </row>
    <row r="13" spans="4:8" ht="21" x14ac:dyDescent="0.35">
      <c r="D13" s="4" t="s">
        <v>46</v>
      </c>
      <c r="E13" s="4" t="s">
        <v>47</v>
      </c>
      <c r="F13" s="4" t="s">
        <v>41</v>
      </c>
      <c r="G13" s="4" t="s">
        <v>42</v>
      </c>
      <c r="H13" s="4" t="s">
        <v>48</v>
      </c>
    </row>
    <row r="14" spans="4:8" ht="21" x14ac:dyDescent="0.35">
      <c r="D14" s="4" t="s">
        <v>49</v>
      </c>
      <c r="E14" s="4" t="s">
        <v>50</v>
      </c>
      <c r="F14" s="4" t="s">
        <v>41</v>
      </c>
      <c r="G14" s="4" t="s">
        <v>42</v>
      </c>
      <c r="H14" s="4" t="s">
        <v>51</v>
      </c>
    </row>
    <row r="15" spans="4:8" ht="21" x14ac:dyDescent="0.35">
      <c r="D15" s="4" t="s">
        <v>52</v>
      </c>
      <c r="E15" s="4" t="s">
        <v>53</v>
      </c>
      <c r="F15" s="4" t="s">
        <v>54</v>
      </c>
      <c r="G15" s="4" t="s">
        <v>55</v>
      </c>
      <c r="H15" s="4" t="s">
        <v>56</v>
      </c>
    </row>
    <row r="16" spans="4:8" ht="21" x14ac:dyDescent="0.35">
      <c r="D16" s="4" t="s">
        <v>57</v>
      </c>
      <c r="E16" s="4" t="s">
        <v>58</v>
      </c>
      <c r="F16" s="4" t="s">
        <v>54</v>
      </c>
      <c r="G16" s="4" t="s">
        <v>55</v>
      </c>
      <c r="H16" s="4" t="s">
        <v>59</v>
      </c>
    </row>
    <row r="17" spans="4:8" ht="21" x14ac:dyDescent="0.35">
      <c r="D17" s="4" t="s">
        <v>60</v>
      </c>
      <c r="E17" s="4" t="s">
        <v>61</v>
      </c>
      <c r="F17" s="4" t="s">
        <v>54</v>
      </c>
      <c r="G17" s="4" t="s">
        <v>55</v>
      </c>
      <c r="H17" s="4" t="s">
        <v>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2213-A646-4BCE-A6D3-3B23D62A12D9}">
  <dimension ref="B1:E10"/>
  <sheetViews>
    <sheetView workbookViewId="0"/>
  </sheetViews>
  <sheetFormatPr defaultRowHeight="15" x14ac:dyDescent="0.25"/>
  <cols>
    <col min="1" max="1" width="3.85546875" style="1" customWidth="1"/>
    <col min="2" max="2" width="29.140625" style="2" customWidth="1"/>
    <col min="3" max="3" width="5.7109375" style="1" customWidth="1"/>
    <col min="4" max="16384" width="9.140625" style="1"/>
  </cols>
  <sheetData>
    <row r="1" spans="2:5" x14ac:dyDescent="0.25">
      <c r="B1" s="1"/>
    </row>
    <row r="8" spans="2:5" x14ac:dyDescent="0.25">
      <c r="E8" s="6" t="s">
        <v>65</v>
      </c>
    </row>
    <row r="10" spans="2:5" x14ac:dyDescent="0.25">
      <c r="E10" s="6" t="s">
        <v>66</v>
      </c>
    </row>
  </sheetData>
  <hyperlinks>
    <hyperlink ref="E8" location="Purchase!A1" display="Purchase Entry" xr:uid="{DA47BED3-6A66-4B12-87B0-92E078BD76C0}"/>
    <hyperlink ref="E10" location="Sales!A1" display="Sales Entry" xr:uid="{BF6D96FF-6045-4D7E-AB94-E2D7A4E7E2EE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6EDE-D4A2-41E2-8BB0-C3186AC44C1F}">
  <dimension ref="B1:J19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K15" sqref="K15"/>
    </sheetView>
  </sheetViews>
  <sheetFormatPr defaultRowHeight="15" x14ac:dyDescent="0.25"/>
  <cols>
    <col min="1" max="1" width="3.85546875" style="1" customWidth="1"/>
    <col min="2" max="2" width="29.140625" style="2" customWidth="1"/>
    <col min="3" max="3" width="5.5703125" style="1" customWidth="1"/>
    <col min="4" max="4" width="15.5703125" style="1" customWidth="1"/>
    <col min="5" max="5" width="22.28515625" style="1" customWidth="1"/>
    <col min="6" max="6" width="21.7109375" style="1" customWidth="1"/>
    <col min="7" max="7" width="11" style="1" customWidth="1"/>
    <col min="8" max="8" width="9.5703125" style="1" customWidth="1"/>
    <col min="9" max="9" width="9.140625" style="1"/>
    <col min="10" max="10" width="13.140625" style="1" customWidth="1"/>
    <col min="11" max="16384" width="9.140625" style="1"/>
  </cols>
  <sheetData>
    <row r="1" spans="2:10" x14ac:dyDescent="0.25">
      <c r="B1" s="1"/>
    </row>
    <row r="7" spans="2:10" ht="21" x14ac:dyDescent="0.35">
      <c r="D7" s="7" t="s">
        <v>25</v>
      </c>
      <c r="E7" s="7" t="s">
        <v>26</v>
      </c>
      <c r="F7" s="7" t="s">
        <v>67</v>
      </c>
      <c r="G7" s="7" t="s">
        <v>68</v>
      </c>
      <c r="H7" s="7" t="s">
        <v>69</v>
      </c>
      <c r="I7" s="7" t="s">
        <v>63</v>
      </c>
      <c r="J7" s="7" t="s">
        <v>70</v>
      </c>
    </row>
    <row r="8" spans="2:10" x14ac:dyDescent="0.25">
      <c r="D8" s="1" t="s">
        <v>33</v>
      </c>
      <c r="E8" s="1" t="str">
        <f>IFERROR(VLOOKUP(Purchasedata[[#This Row],[HSN Code]],productsdata[#All],2,0)," ")</f>
        <v>Laptop HP xyz i5</v>
      </c>
      <c r="F8" s="1" t="str">
        <f>IFERROR(VLOOKUP(Purchasedata[[#This Row],[HSN Code]],vendorsdata[#All],3,0), "")</f>
        <v>Tech99</v>
      </c>
      <c r="G8" s="8">
        <v>45297</v>
      </c>
      <c r="H8" s="1">
        <v>10</v>
      </c>
      <c r="I8" s="1">
        <f>IFERROR(VLOOKUP(Purchasedata[[#This Row],[HSN Code]],productsdata[#All],3,0), " ")</f>
        <v>34500</v>
      </c>
      <c r="J8" s="1">
        <f>IFERROR(Purchasedata[[#This Row],[Units]]*Purchasedata[[#This Row],[Cost]],"")</f>
        <v>345000</v>
      </c>
    </row>
    <row r="9" spans="2:10" x14ac:dyDescent="0.25">
      <c r="D9" s="1" t="s">
        <v>46</v>
      </c>
      <c r="E9" s="1" t="str">
        <f>IFERROR(VLOOKUP(Purchasedata[[#This Row],[HSN Code]],productsdata[#All],2,0)," ")</f>
        <v>Rgb Keyboard</v>
      </c>
      <c r="F9" s="1" t="str">
        <f>IFERROR(VLOOKUP(Purchasedata[[#This Row],[HSN Code]],vendorsdata[#All],3,0), "")</f>
        <v>GG Traders</v>
      </c>
      <c r="G9" s="8">
        <v>45418</v>
      </c>
      <c r="H9" s="1">
        <v>5</v>
      </c>
      <c r="I9" s="1">
        <f>IFERROR(VLOOKUP(Purchasedata[[#This Row],[HSN Code]],productsdata[#All],3,0), " ")</f>
        <v>340</v>
      </c>
      <c r="J9" s="1">
        <f>IFERROR(Purchasedata[[#This Row],[Units]]*Purchasedata[[#This Row],[Cost]],"")</f>
        <v>1700</v>
      </c>
    </row>
    <row r="10" spans="2:10" x14ac:dyDescent="0.25">
      <c r="D10" s="1" t="s">
        <v>36</v>
      </c>
      <c r="E10" s="1" t="str">
        <f>IFERROR(VLOOKUP(Purchasedata[[#This Row],[HSN Code]],productsdata[#All],2,0)," ")</f>
        <v>Wireless Printer</v>
      </c>
      <c r="F10" s="1" t="str">
        <f>IFERROR(VLOOKUP(Purchasedata[[#This Row],[HSN Code]],vendorsdata[#All],3,0), "")</f>
        <v>Tech99</v>
      </c>
      <c r="G10" s="8">
        <v>45449</v>
      </c>
      <c r="H10" s="1">
        <v>1</v>
      </c>
      <c r="I10" s="1">
        <f>IFERROR(VLOOKUP(Purchasedata[[#This Row],[HSN Code]],productsdata[#All],3,0), " ")</f>
        <v>4600</v>
      </c>
      <c r="J10" s="1">
        <f>IFERROR(Purchasedata[[#This Row],[Units]]*Purchasedata[[#This Row],[Cost]],"")</f>
        <v>4600</v>
      </c>
    </row>
    <row r="11" spans="2:10" x14ac:dyDescent="0.25">
      <c r="D11" s="1" t="s">
        <v>52</v>
      </c>
      <c r="E11" s="1" t="str">
        <f>IFERROR(VLOOKUP(Purchasedata[[#This Row],[HSN Code]],productsdata[#All],2,0)," ")</f>
        <v>Headphones</v>
      </c>
      <c r="F11" s="1" t="str">
        <f>IFERROR(VLOOKUP(Purchasedata[[#This Row],[HSN Code]],vendorsdata[#All],3,0), "")</f>
        <v>Compac</v>
      </c>
      <c r="G11" s="8">
        <v>45510</v>
      </c>
      <c r="H11" s="1">
        <v>15</v>
      </c>
      <c r="I11" s="1">
        <f>IFERROR(VLOOKUP(Purchasedata[[#This Row],[HSN Code]],productsdata[#All],3,0), " ")</f>
        <v>799</v>
      </c>
      <c r="J11" s="1">
        <f>IFERROR(Purchasedata[[#This Row],[Units]]*Purchasedata[[#This Row],[Cost]],"")</f>
        <v>11985</v>
      </c>
    </row>
    <row r="12" spans="2:10" x14ac:dyDescent="0.25">
      <c r="D12" s="1" t="s">
        <v>43</v>
      </c>
      <c r="E12" s="1" t="str">
        <f>IFERROR(VLOOKUP(Purchasedata[[#This Row],[HSN Code]],productsdata[#All],2,0)," ")</f>
        <v>Mouse</v>
      </c>
      <c r="F12" s="1" t="str">
        <f>IFERROR(VLOOKUP(Purchasedata[[#This Row],[HSN Code]],vendorsdata[#All],3,0), "")</f>
        <v>GG Traders</v>
      </c>
      <c r="G12" s="8">
        <v>45510</v>
      </c>
      <c r="H12" s="1">
        <v>15</v>
      </c>
      <c r="I12" s="1">
        <f>IFERROR(VLOOKUP(Purchasedata[[#This Row],[HSN Code]],productsdata[#All],3,0), " ")</f>
        <v>200</v>
      </c>
      <c r="J12" s="1">
        <f>IFERROR(Purchasedata[[#This Row],[Units]]*Purchasedata[[#This Row],[Cost]],"")</f>
        <v>3000</v>
      </c>
    </row>
    <row r="13" spans="2:10" x14ac:dyDescent="0.25">
      <c r="D13" s="1" t="s">
        <v>36</v>
      </c>
      <c r="E13" s="1" t="str">
        <f>IFERROR(VLOOKUP(Purchasedata[[#This Row],[HSN Code]],productsdata[#All],2,0)," ")</f>
        <v>Wireless Printer</v>
      </c>
      <c r="F13" s="1" t="str">
        <f>IFERROR(VLOOKUP(Purchasedata[[#This Row],[HSN Code]],vendorsdata[#All],3,0), "")</f>
        <v>Tech99</v>
      </c>
      <c r="G13" s="8">
        <v>45541</v>
      </c>
      <c r="H13" s="1">
        <v>30</v>
      </c>
      <c r="I13" s="1">
        <f>IFERROR(VLOOKUP(Purchasedata[[#This Row],[HSN Code]],productsdata[#All],3,0), " ")</f>
        <v>4600</v>
      </c>
      <c r="J13" s="1">
        <f>IFERROR(Purchasedata[[#This Row],[Units]]*Purchasedata[[#This Row],[Cost]],"")</f>
        <v>138000</v>
      </c>
    </row>
    <row r="14" spans="2:10" x14ac:dyDescent="0.25">
      <c r="D14" s="1" t="s">
        <v>49</v>
      </c>
      <c r="E14" s="1" t="str">
        <f>IFERROR(VLOOKUP(Purchasedata[[#This Row],[HSN Code]],productsdata[#All],2,0)," ")</f>
        <v>Camera</v>
      </c>
      <c r="F14" s="1" t="str">
        <f>IFERROR(VLOOKUP(Purchasedata[[#This Row],[HSN Code]],vendorsdata[#All],3,0), "")</f>
        <v>GG Traders</v>
      </c>
      <c r="G14" s="8">
        <v>45541</v>
      </c>
      <c r="H14" s="1">
        <v>17</v>
      </c>
      <c r="I14" s="1">
        <f>IFERROR(VLOOKUP(Purchasedata[[#This Row],[HSN Code]],productsdata[#All],3,0), " ")</f>
        <v>52000</v>
      </c>
      <c r="J14" s="1">
        <f>IFERROR(Purchasedata[[#This Row],[Units]]*Purchasedata[[#This Row],[Cost]],"")</f>
        <v>884000</v>
      </c>
    </row>
    <row r="15" spans="2:10" x14ac:dyDescent="0.25">
      <c r="D15" s="1" t="s">
        <v>29</v>
      </c>
      <c r="E15" s="1" t="str">
        <f>IFERROR(VLOOKUP(Purchasedata[[#This Row],[HSN Code]],productsdata[#All],2,0)," ")</f>
        <v>Smart Watch</v>
      </c>
      <c r="F15" s="1" t="str">
        <f>IFERROR(VLOOKUP(Purchasedata[[#This Row],[HSN Code]],vendorsdata[#All],3,0), "")</f>
        <v>Tech99</v>
      </c>
      <c r="G15" s="8">
        <v>45541</v>
      </c>
      <c r="H15" s="1">
        <v>6</v>
      </c>
      <c r="I15" s="1">
        <f>IFERROR(VLOOKUP(Purchasedata[[#This Row],[HSN Code]],productsdata[#All],3,0), " ")</f>
        <v>980</v>
      </c>
      <c r="J15" s="1">
        <f>IFERROR(Purchasedata[[#This Row],[Units]]*Purchasedata[[#This Row],[Cost]],"")</f>
        <v>5880</v>
      </c>
    </row>
    <row r="16" spans="2:10" x14ac:dyDescent="0.25">
      <c r="D16" s="1" t="s">
        <v>39</v>
      </c>
      <c r="E16" s="1" t="str">
        <f>IFERROR(VLOOKUP(Purchasedata[[#This Row],[HSN Code]],productsdata[#All],2,0)," ")</f>
        <v>Desktop</v>
      </c>
      <c r="F16" s="1" t="str">
        <f>IFERROR(VLOOKUP(Purchasedata[[#This Row],[HSN Code]],vendorsdata[#All],3,0), "")</f>
        <v>GG Traders</v>
      </c>
      <c r="G16" s="8">
        <v>45571</v>
      </c>
      <c r="H16" s="1">
        <v>18</v>
      </c>
      <c r="I16" s="1">
        <f>IFERROR(VLOOKUP(Purchasedata[[#This Row],[HSN Code]],productsdata[#All],3,0), " ")</f>
        <v>21000</v>
      </c>
      <c r="J16" s="1">
        <f>IFERROR(Purchasedata[[#This Row],[Units]]*Purchasedata[[#This Row],[Cost]],"")</f>
        <v>378000</v>
      </c>
    </row>
    <row r="17" spans="4:10" x14ac:dyDescent="0.25">
      <c r="D17" s="1" t="s">
        <v>46</v>
      </c>
      <c r="E17" s="1" t="str">
        <f>IFERROR(VLOOKUP(Purchasedata[[#This Row],[HSN Code]],productsdata[#All],2,0)," ")</f>
        <v>Rgb Keyboard</v>
      </c>
      <c r="F17" s="1" t="str">
        <f>IFERROR(VLOOKUP(Purchasedata[[#This Row],[HSN Code]],vendorsdata[#All],3,0), "")</f>
        <v>GG Traders</v>
      </c>
      <c r="G17" s="8">
        <v>45632</v>
      </c>
      <c r="H17" s="1">
        <v>16</v>
      </c>
      <c r="I17" s="1">
        <f>IFERROR(VLOOKUP(Purchasedata[[#This Row],[HSN Code]],productsdata[#All],3,0), " ")</f>
        <v>340</v>
      </c>
      <c r="J17" s="1">
        <f>IFERROR(Purchasedata[[#This Row],[Units]]*Purchasedata[[#This Row],[Cost]],"")</f>
        <v>5440</v>
      </c>
    </row>
    <row r="18" spans="4:10" x14ac:dyDescent="0.25">
      <c r="E18" s="1" t="str">
        <f>IFERROR(VLOOKUP(Purchasedata[[#This Row],[HSN Code]],productsdata[#All],2,0)," ")</f>
        <v xml:space="preserve"> </v>
      </c>
      <c r="F18" s="1" t="str">
        <f>IFERROR(VLOOKUP(Purchasedata[[#This Row],[HSN Code]],vendorsdata[#All],3,0), "")</f>
        <v/>
      </c>
      <c r="I18" s="1" t="str">
        <f>IFERROR(VLOOKUP(Purchasedata[[#This Row],[HSN Code]],productsdata[#All],3,0), " ")</f>
        <v xml:space="preserve"> </v>
      </c>
      <c r="J18" s="1" t="str">
        <f>IFERROR(Purchasedata[[#This Row],[Units]]*Purchasedata[[#This Row],[Cost]],"")</f>
        <v/>
      </c>
    </row>
    <row r="19" spans="4:10" x14ac:dyDescent="0.25">
      <c r="E19" s="1" t="str">
        <f>IFERROR(VLOOKUP(Purchasedata[[#This Row],[HSN Code]],productsdata[#All],2,0)," ")</f>
        <v xml:space="preserve"> </v>
      </c>
      <c r="F19" s="1" t="str">
        <f>IFERROR(VLOOKUP(Purchasedata[[#This Row],[HSN Code]],vendorsdata[#All],3,0), "")</f>
        <v/>
      </c>
      <c r="I19" s="1" t="str">
        <f>IFERROR(VLOOKUP(Purchasedata[[#This Row],[HSN Code]],productsdata[#All],3,0), " ")</f>
        <v xml:space="preserve"> </v>
      </c>
      <c r="J19" s="1" t="str">
        <f>IFERROR(Purchasedata[[#This Row],[Units]]*Purchasedata[[#This Row],[Cost]],"")</f>
        <v/>
      </c>
    </row>
  </sheetData>
  <dataValidations count="1">
    <dataValidation type="list" allowBlank="1" showInputMessage="1" showErrorMessage="1" sqref="D8:D19" xr:uid="{C070796B-D35A-4A43-84B6-70C96F61CE27}">
      <formula1>hsncode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FD18-417D-4002-BAAA-216CFD295506}">
  <dimension ref="B1:L19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1" width="3.85546875" style="1" customWidth="1"/>
    <col min="2" max="2" width="29.140625" style="2" customWidth="1"/>
    <col min="3" max="3" width="5.7109375" style="1" customWidth="1"/>
    <col min="4" max="4" width="9" style="1" customWidth="1"/>
    <col min="5" max="5" width="18.85546875" style="1" customWidth="1"/>
    <col min="6" max="6" width="17.140625" style="1" customWidth="1"/>
    <col min="7" max="7" width="21.7109375" style="1" customWidth="1"/>
    <col min="8" max="8" width="12" style="1" customWidth="1"/>
    <col min="9" max="9" width="18.28515625" style="1" customWidth="1"/>
    <col min="10" max="10" width="9.5703125" style="1" customWidth="1"/>
    <col min="11" max="11" width="9.28515625" style="1" customWidth="1"/>
    <col min="12" max="12" width="13.140625" style="1" customWidth="1"/>
    <col min="13" max="16384" width="9.140625" style="1"/>
  </cols>
  <sheetData>
    <row r="1" spans="2:12" x14ac:dyDescent="0.25">
      <c r="B1" s="1"/>
    </row>
    <row r="7" spans="2:12" ht="21" x14ac:dyDescent="0.35">
      <c r="D7" s="9" t="s">
        <v>0</v>
      </c>
      <c r="E7" s="7" t="s">
        <v>71</v>
      </c>
      <c r="F7" s="7" t="s">
        <v>25</v>
      </c>
      <c r="G7" s="7" t="s">
        <v>26</v>
      </c>
      <c r="H7" s="7" t="s">
        <v>68</v>
      </c>
      <c r="I7" s="7" t="s">
        <v>72</v>
      </c>
      <c r="J7" s="7" t="s">
        <v>69</v>
      </c>
      <c r="K7" s="7" t="s">
        <v>73</v>
      </c>
      <c r="L7" s="7" t="s">
        <v>70</v>
      </c>
    </row>
    <row r="8" spans="2:12" x14ac:dyDescent="0.25">
      <c r="D8" s="10">
        <v>105</v>
      </c>
      <c r="E8" s="1" t="str">
        <f>IFERROR(VLOOKUP(Table5[[#This Row],[Cust_ID]],customersdata[#All],2,0),"")</f>
        <v xml:space="preserve">Amit </v>
      </c>
      <c r="F8" s="1" t="s">
        <v>43</v>
      </c>
      <c r="G8" s="1" t="str">
        <f>IFERROR(VLOOKUP(Table5[[#This Row],[HSN Code]],productsdata[#All],2,0),"")</f>
        <v>Mouse</v>
      </c>
      <c r="H8" s="8">
        <v>45418</v>
      </c>
      <c r="I8" s="1">
        <f>VLOOKUP(Table5[[#This Row],[HSN Code]],Table6[#All],6,0)</f>
        <v>0</v>
      </c>
      <c r="J8" s="1">
        <v>5</v>
      </c>
      <c r="K8" s="1">
        <f>IFERROR(VLOOKUP(Table5[[#This Row],[HSN Code]],productsdata[#All],4,0),"")</f>
        <v>240</v>
      </c>
      <c r="L8" s="1">
        <f>IFERROR(Table5[[#This Row],[Price]]*Table5[[#This Row],[Units]],"")</f>
        <v>1200</v>
      </c>
    </row>
    <row r="9" spans="2:12" x14ac:dyDescent="0.25">
      <c r="D9" s="10">
        <v>103</v>
      </c>
      <c r="E9" s="1" t="str">
        <f>IFERROR(VLOOKUP(Table5[[#This Row],[Cust_ID]],customersdata[#All],2,0),"")</f>
        <v>99store</v>
      </c>
      <c r="F9" s="1" t="s">
        <v>43</v>
      </c>
      <c r="G9" s="1" t="str">
        <f>IFERROR(VLOOKUP(Table5[[#This Row],[HSN Code]],productsdata[#All],2,0),"")</f>
        <v>Mouse</v>
      </c>
      <c r="H9" s="8">
        <v>45449</v>
      </c>
      <c r="I9" s="1">
        <f>VLOOKUP(Table5[[#This Row],[HSN Code]],Table6[#All],6,0)</f>
        <v>0</v>
      </c>
      <c r="J9" s="1">
        <v>2</v>
      </c>
      <c r="K9" s="1">
        <f>IFERROR(VLOOKUP(Table5[[#This Row],[HSN Code]],productsdata[#All],4,0),"")</f>
        <v>240</v>
      </c>
      <c r="L9" s="1">
        <f>IFERROR(Table5[[#This Row],[Price]]*Table5[[#This Row],[Units]],"")</f>
        <v>480</v>
      </c>
    </row>
    <row r="10" spans="2:12" x14ac:dyDescent="0.25">
      <c r="D10" s="10">
        <v>105</v>
      </c>
      <c r="E10" s="1" t="str">
        <f>IFERROR(VLOOKUP(Table5[[#This Row],[Cust_ID]],customersdata[#All],2,0),"")</f>
        <v xml:space="preserve">Amit </v>
      </c>
      <c r="F10" s="1" t="s">
        <v>43</v>
      </c>
      <c r="G10" s="1" t="str">
        <f>IFERROR(VLOOKUP(Table5[[#This Row],[HSN Code]],productsdata[#All],2,0),"")</f>
        <v>Mouse</v>
      </c>
      <c r="H10" s="8">
        <v>45479</v>
      </c>
      <c r="I10" s="1">
        <f>VLOOKUP(Table5[[#This Row],[HSN Code]],Table6[#All],6,0)</f>
        <v>0</v>
      </c>
      <c r="J10" s="1">
        <v>8</v>
      </c>
      <c r="K10" s="1">
        <f>IFERROR(VLOOKUP(Table5[[#This Row],[HSN Code]],productsdata[#All],4,0),"")</f>
        <v>240</v>
      </c>
      <c r="L10" s="1">
        <f>IFERROR(Table5[[#This Row],[Price]]*Table5[[#This Row],[Units]],"")</f>
        <v>1920</v>
      </c>
    </row>
    <row r="11" spans="2:12" x14ac:dyDescent="0.25">
      <c r="D11" s="10">
        <v>102</v>
      </c>
      <c r="E11" s="1" t="str">
        <f>IFERROR(VLOOKUP(Table5[[#This Row],[Cust_ID]],customersdata[#All],2,0),"")</f>
        <v>MK Tech.</v>
      </c>
      <c r="F11" s="1" t="s">
        <v>29</v>
      </c>
      <c r="G11" s="1" t="str">
        <f>IFERROR(VLOOKUP(Table5[[#This Row],[HSN Code]],productsdata[#All],2,0),"")</f>
        <v>Smart Watch</v>
      </c>
      <c r="H11" s="8">
        <v>45479</v>
      </c>
      <c r="I11" s="1">
        <f>VLOOKUP(Table5[[#This Row],[HSN Code]],Table6[#All],6,0)</f>
        <v>1</v>
      </c>
      <c r="J11" s="1">
        <v>5</v>
      </c>
      <c r="K11" s="1">
        <f>IFERROR(VLOOKUP(Table5[[#This Row],[HSN Code]],productsdata[#All],4,0),"")</f>
        <v>1176</v>
      </c>
      <c r="L11" s="1">
        <f>IFERROR(Table5[[#This Row],[Price]]*Table5[[#This Row],[Units]],"")</f>
        <v>5880</v>
      </c>
    </row>
    <row r="12" spans="2:12" x14ac:dyDescent="0.25">
      <c r="D12" s="10">
        <v>106</v>
      </c>
      <c r="E12" s="1" t="str">
        <f>IFERROR(VLOOKUP(Table5[[#This Row],[Cust_ID]],customersdata[#All],2,0),"")</f>
        <v>Jain Tel.</v>
      </c>
      <c r="F12" s="1" t="s">
        <v>49</v>
      </c>
      <c r="G12" s="1" t="str">
        <f>IFERROR(VLOOKUP(Table5[[#This Row],[HSN Code]],productsdata[#All],2,0),"")</f>
        <v>Camera</v>
      </c>
      <c r="H12" s="8">
        <v>45510</v>
      </c>
      <c r="I12" s="1">
        <f>VLOOKUP(Table5[[#This Row],[HSN Code]],Table6[#All],6,0)</f>
        <v>1</v>
      </c>
      <c r="J12" s="1">
        <v>10</v>
      </c>
      <c r="K12" s="1">
        <f>IFERROR(VLOOKUP(Table5[[#This Row],[HSN Code]],productsdata[#All],4,0),"")</f>
        <v>62400</v>
      </c>
      <c r="L12" s="1">
        <f>IFERROR(Table5[[#This Row],[Price]]*Table5[[#This Row],[Units]],"")</f>
        <v>624000</v>
      </c>
    </row>
    <row r="13" spans="2:12" x14ac:dyDescent="0.25">
      <c r="D13" s="10">
        <v>104</v>
      </c>
      <c r="E13" s="1" t="str">
        <f>IFERROR(VLOOKUP(Table5[[#This Row],[Cust_ID]],customersdata[#All],2,0),"")</f>
        <v>Rajesh Kumar</v>
      </c>
      <c r="F13" s="1" t="s">
        <v>49</v>
      </c>
      <c r="G13" s="1" t="str">
        <f>IFERROR(VLOOKUP(Table5[[#This Row],[HSN Code]],productsdata[#All],2,0),"")</f>
        <v>Camera</v>
      </c>
      <c r="H13" s="8">
        <v>45571</v>
      </c>
      <c r="I13" s="1">
        <f>VLOOKUP(Table5[[#This Row],[HSN Code]],Table6[#All],6,0)</f>
        <v>1</v>
      </c>
      <c r="J13" s="1">
        <v>6</v>
      </c>
      <c r="K13" s="1">
        <f>IFERROR(VLOOKUP(Table5[[#This Row],[HSN Code]],productsdata[#All],4,0),"")</f>
        <v>62400</v>
      </c>
      <c r="L13" s="1">
        <f>IFERROR(Table5[[#This Row],[Price]]*Table5[[#This Row],[Units]],"")</f>
        <v>374400</v>
      </c>
    </row>
    <row r="14" spans="2:12" x14ac:dyDescent="0.25">
      <c r="D14" s="10">
        <v>100</v>
      </c>
      <c r="E14" s="1" t="str">
        <f>IFERROR(VLOOKUP(Table5[[#This Row],[Cust_ID]],customersdata[#All],2,0),"")</f>
        <v>Ram sales</v>
      </c>
      <c r="F14" s="1" t="s">
        <v>52</v>
      </c>
      <c r="G14" s="1" t="str">
        <f>IFERROR(VLOOKUP(Table5[[#This Row],[HSN Code]],productsdata[#All],2,0),"")</f>
        <v>Headphones</v>
      </c>
      <c r="H14" s="8">
        <v>45571</v>
      </c>
      <c r="I14" s="1">
        <f>VLOOKUP(Table5[[#This Row],[HSN Code]],Table6[#All],6,0)</f>
        <v>1</v>
      </c>
      <c r="J14" s="1">
        <v>14</v>
      </c>
      <c r="K14" s="1">
        <f>IFERROR(VLOOKUP(Table5[[#This Row],[HSN Code]],productsdata[#All],4,0),"")</f>
        <v>958.8</v>
      </c>
      <c r="L14" s="1">
        <f>IFERROR(Table5[[#This Row],[Price]]*Table5[[#This Row],[Units]],"")</f>
        <v>13423.199999999999</v>
      </c>
    </row>
    <row r="15" spans="2:12" x14ac:dyDescent="0.25">
      <c r="D15" s="10">
        <v>103</v>
      </c>
      <c r="E15" s="1" t="str">
        <f>IFERROR(VLOOKUP(Table5[[#This Row],[Cust_ID]],customersdata[#All],2,0),"")</f>
        <v>99store</v>
      </c>
      <c r="F15" s="1" t="s">
        <v>39</v>
      </c>
      <c r="G15" s="1" t="str">
        <f>IFERROR(VLOOKUP(Table5[[#This Row],[HSN Code]],productsdata[#All],2,0),"")</f>
        <v>Desktop</v>
      </c>
      <c r="H15" s="8">
        <v>45571</v>
      </c>
      <c r="I15" s="1">
        <f>VLOOKUP(Table5[[#This Row],[HSN Code]],Table6[#All],6,0)</f>
        <v>6</v>
      </c>
      <c r="J15" s="1">
        <v>12</v>
      </c>
      <c r="K15" s="1">
        <f>IFERROR(VLOOKUP(Table5[[#This Row],[HSN Code]],productsdata[#All],4,0),"")</f>
        <v>25200</v>
      </c>
      <c r="L15" s="1">
        <f>IFERROR(Table5[[#This Row],[Price]]*Table5[[#This Row],[Units]],"")</f>
        <v>302400</v>
      </c>
    </row>
    <row r="16" spans="2:12" x14ac:dyDescent="0.25">
      <c r="D16" s="10">
        <v>101</v>
      </c>
      <c r="E16" s="1" t="str">
        <f>IFERROR(VLOOKUP(Table5[[#This Row],[Cust_ID]],customersdata[#All],2,0),"")</f>
        <v>Atul Ltd.</v>
      </c>
      <c r="F16" s="1" t="s">
        <v>36</v>
      </c>
      <c r="G16" s="1" t="str">
        <f>IFERROR(VLOOKUP(Table5[[#This Row],[HSN Code]],productsdata[#All],2,0),"")</f>
        <v>Wireless Printer</v>
      </c>
      <c r="H16" s="8">
        <v>45602</v>
      </c>
      <c r="I16" s="1">
        <f>VLOOKUP(Table5[[#This Row],[HSN Code]],Table6[#All],6,0)</f>
        <v>29</v>
      </c>
      <c r="J16" s="1">
        <v>2</v>
      </c>
      <c r="K16" s="1">
        <f>IFERROR(VLOOKUP(Table5[[#This Row],[HSN Code]],productsdata[#All],4,0),"")</f>
        <v>5520</v>
      </c>
      <c r="L16" s="1">
        <f>IFERROR(Table5[[#This Row],[Price]]*Table5[[#This Row],[Units]],"")</f>
        <v>11040</v>
      </c>
    </row>
    <row r="17" spans="4:12" x14ac:dyDescent="0.25">
      <c r="D17" s="10"/>
      <c r="E17" s="1" t="str">
        <f>IFERROR(VLOOKUP(Table5[[#This Row],[Cust_ID]],customersdata[#All],2,0),"")</f>
        <v/>
      </c>
      <c r="G17" s="1" t="str">
        <f>IFERROR(VLOOKUP(Table5[[#This Row],[HSN Code]],productsdata[#All],2,0),"")</f>
        <v/>
      </c>
      <c r="K17" s="1" t="str">
        <f>IFERROR(VLOOKUP(Table5[[#This Row],[HSN Code]],productsdata[#All],4,0),"")</f>
        <v/>
      </c>
      <c r="L17" s="1" t="str">
        <f>IFERROR(Table5[[#This Row],[Price]]*Table5[[#This Row],[Units]],"")</f>
        <v/>
      </c>
    </row>
    <row r="18" spans="4:12" x14ac:dyDescent="0.25">
      <c r="D18" s="10"/>
      <c r="E18" s="1" t="str">
        <f>IFERROR(VLOOKUP(Table5[[#This Row],[Cust_ID]],customersdata[#All],2,0),"")</f>
        <v/>
      </c>
      <c r="G18" s="1" t="str">
        <f>IFERROR(VLOOKUP(Table5[[#This Row],[HSN Code]],productsdata[#All],2,0),"")</f>
        <v/>
      </c>
      <c r="K18" s="1" t="str">
        <f>IFERROR(VLOOKUP(Table5[[#This Row],[HSN Code]],productsdata[#All],4,0),"")</f>
        <v/>
      </c>
      <c r="L18" s="1" t="str">
        <f>IFERROR(Table5[[#This Row],[Price]]*Table5[[#This Row],[Units]],"")</f>
        <v/>
      </c>
    </row>
    <row r="19" spans="4:12" x14ac:dyDescent="0.25">
      <c r="D19" s="10"/>
      <c r="E19" s="1" t="str">
        <f>IFERROR(VLOOKUP(Table5[[#This Row],[Cust_ID]],customersdata[#All],2,0),"")</f>
        <v/>
      </c>
      <c r="G19" s="1" t="str">
        <f>IFERROR(VLOOKUP(Table5[[#This Row],[HSN Code]],productsdata[#All],2,0),"")</f>
        <v/>
      </c>
      <c r="K19" s="1" t="str">
        <f>IFERROR(VLOOKUP(Table5[[#This Row],[HSN Code]],productsdata[#All],4,0),"")</f>
        <v/>
      </c>
      <c r="L19" s="1" t="str">
        <f>IFERROR(Table5[[#This Row],[Price]]*Table5[[#This Row],[Units]],"")</f>
        <v/>
      </c>
    </row>
  </sheetData>
  <dataValidations count="2">
    <dataValidation type="list" allowBlank="1" showInputMessage="1" showErrorMessage="1" sqref="D8:D19" xr:uid="{159577C8-A540-40FE-8783-11189196BCE9}">
      <formula1>cid</formula1>
    </dataValidation>
    <dataValidation type="list" allowBlank="1" showInputMessage="1" showErrorMessage="1" sqref="F8:F19" xr:uid="{62CEC84A-17F4-4EFF-82C7-477010BBA769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908E-0571-4EBB-8B43-A21656C775CC}">
  <dimension ref="B1:K20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14" sqref="I14"/>
    </sheetView>
  </sheetViews>
  <sheetFormatPr defaultRowHeight="15" x14ac:dyDescent="0.25"/>
  <cols>
    <col min="1" max="1" width="3.85546875" style="1" customWidth="1"/>
    <col min="2" max="2" width="29.140625" style="2" customWidth="1"/>
    <col min="3" max="3" width="5.7109375" style="1" customWidth="1"/>
    <col min="4" max="4" width="15.42578125" style="1" customWidth="1"/>
    <col min="5" max="5" width="20.85546875" style="1" customWidth="1"/>
    <col min="6" max="6" width="11.28515625" style="1" customWidth="1"/>
    <col min="7" max="7" width="12.7109375" style="1" customWidth="1"/>
    <col min="8" max="8" width="13" style="1" customWidth="1"/>
    <col min="9" max="9" width="11.42578125" style="1" customWidth="1"/>
    <col min="10" max="10" width="16.7109375" style="1" customWidth="1"/>
    <col min="11" max="11" width="16.28515625" style="1" hidden="1" customWidth="1"/>
    <col min="12" max="16384" width="9.140625" style="1"/>
  </cols>
  <sheetData>
    <row r="1" spans="2:11" x14ac:dyDescent="0.25">
      <c r="B1" s="1"/>
    </row>
    <row r="7" spans="2:11" ht="21" x14ac:dyDescent="0.35">
      <c r="D7" s="7" t="s">
        <v>25</v>
      </c>
      <c r="E7" s="7" t="s">
        <v>26</v>
      </c>
      <c r="F7" s="7" t="s">
        <v>63</v>
      </c>
      <c r="G7" s="7" t="s">
        <v>74</v>
      </c>
      <c r="H7" s="7" t="s">
        <v>75</v>
      </c>
      <c r="I7" s="7" t="s">
        <v>76</v>
      </c>
      <c r="J7" s="7" t="s">
        <v>77</v>
      </c>
      <c r="K7" s="7" t="s">
        <v>92</v>
      </c>
    </row>
    <row r="8" spans="2:11" x14ac:dyDescent="0.25">
      <c r="D8" s="1" t="str">
        <f>IFERROR(Purchasedata[[#This Row],[HSN Code]],"")</f>
        <v>N1002</v>
      </c>
      <c r="E8" s="1" t="str">
        <f>IFERROR(Purchasedata[[#This Row],[Product Name]],"")</f>
        <v>Laptop HP xyz i5</v>
      </c>
      <c r="F8" s="1">
        <f>IFERROR(VLOOKUP(Table6[[#This Row],[HSN Code]],Purchasedata[#All],6,0),"")</f>
        <v>34500</v>
      </c>
      <c r="G8" s="1">
        <f>IFERROR(SUMIF(Purchasedata[Product Name],Table6[[#This Row],[Product Name]],Purchasedata[Units]),"")</f>
        <v>10</v>
      </c>
      <c r="H8" s="1">
        <f>SUMIF(Table5[Product Name],Table6[[#This Row],[Product Name]],Table5[Units])</f>
        <v>0</v>
      </c>
      <c r="I8" s="1">
        <f>Table6[[#This Row],[P Units]]-Table6[[#This Row],[S Units]]</f>
        <v>10</v>
      </c>
      <c r="J8" s="1">
        <f>IFERROR(Table6[[#This Row],[Cost]]*Table6[[#This Row],[Stock]],"")</f>
        <v>345000</v>
      </c>
      <c r="K8" s="16" t="str">
        <f>IFERROR(IF(Table6[[#This Row],[Stock]]&lt;5,"📞 "&amp;Table6[[#This Row],[Product Name]]&amp;" Needs to re-order ! Ph " &amp;VLOOKUP(Table6[[#This Row],[HSN Code]],vendorsdata[#All],4,0),""),"")</f>
        <v/>
      </c>
    </row>
    <row r="9" spans="2:11" x14ac:dyDescent="0.25">
      <c r="D9" s="1" t="str">
        <f>IFERROR(Purchasedata[[#This Row],[HSN Code]],"")</f>
        <v>N1006</v>
      </c>
      <c r="E9" s="1" t="str">
        <f>IFERROR(Purchasedata[[#This Row],[Product Name]],"")</f>
        <v>Rgb Keyboard</v>
      </c>
      <c r="F9" s="1">
        <f>IFERROR(VLOOKUP(Table6[[#This Row],[HSN Code]],Purchasedata[#All],6,0),"")</f>
        <v>340</v>
      </c>
      <c r="G9" s="1">
        <f>IFERROR(SUMIF(Purchasedata[Product Name],Table6[[#This Row],[Product Name]],Purchasedata[Units]),"")</f>
        <v>21</v>
      </c>
      <c r="H9" s="1">
        <f>SUMIF(Table5[Product Name],Table6[[#This Row],[Product Name]],Table5[Units])</f>
        <v>0</v>
      </c>
      <c r="I9" s="1">
        <f>Table6[[#This Row],[P Units]]-Table6[[#This Row],[S Units]]</f>
        <v>21</v>
      </c>
      <c r="J9" s="1">
        <f>IFERROR(Table6[[#This Row],[Cost]]*Table6[[#This Row],[Stock]],"")</f>
        <v>7140</v>
      </c>
      <c r="K9" s="16" t="str">
        <f>IFERROR(IF(Table6[[#This Row],[Stock]]&lt;5,"📞 "&amp;Table6[[#This Row],[Product Name]]&amp;" Needs to re-order ! Ph " &amp;VLOOKUP(Table6[[#This Row],[HSN Code]],vendorsdata[#All],4,0),""),"")</f>
        <v/>
      </c>
    </row>
    <row r="10" spans="2:11" x14ac:dyDescent="0.25">
      <c r="D10" s="1" t="str">
        <f>IFERROR(Purchasedata[[#This Row],[HSN Code]],"")</f>
        <v>N1003</v>
      </c>
      <c r="E10" s="1" t="str">
        <f>IFERROR(Purchasedata[[#This Row],[Product Name]],"")</f>
        <v>Wireless Printer</v>
      </c>
      <c r="F10" s="1">
        <f>IFERROR(VLOOKUP(Table6[[#This Row],[HSN Code]],Purchasedata[#All],6,0),"")</f>
        <v>4600</v>
      </c>
      <c r="G10" s="1">
        <f>IFERROR(SUMIF(Purchasedata[Product Name],Table6[[#This Row],[Product Name]],Purchasedata[Units]),"")</f>
        <v>31</v>
      </c>
      <c r="H10" s="1">
        <f>SUMIF(Table5[Product Name],Table6[[#This Row],[Product Name]],Table5[Units])</f>
        <v>2</v>
      </c>
      <c r="I10" s="1">
        <f>Table6[[#This Row],[P Units]]-Table6[[#This Row],[S Units]]</f>
        <v>29</v>
      </c>
      <c r="J10" s="1">
        <f>IFERROR(Table6[[#This Row],[Cost]]*Table6[[#This Row],[Stock]],"")</f>
        <v>133400</v>
      </c>
      <c r="K10" s="16" t="str">
        <f>IFERROR(IF(Table6[[#This Row],[Stock]]&lt;5,"📞 "&amp;Table6[[#This Row],[Product Name]]&amp;" Needs to re-order ! Ph " &amp;VLOOKUP(Table6[[#This Row],[HSN Code]],vendorsdata[#All],4,0),""),"")</f>
        <v/>
      </c>
    </row>
    <row r="11" spans="2:11" x14ac:dyDescent="0.25">
      <c r="D11" s="1" t="str">
        <f>IFERROR(Purchasedata[[#This Row],[HSN Code]],"")</f>
        <v>N1008</v>
      </c>
      <c r="E11" s="1" t="str">
        <f>IFERROR(Purchasedata[[#This Row],[Product Name]],"")</f>
        <v>Headphones</v>
      </c>
      <c r="F11" s="1">
        <f>IFERROR(VLOOKUP(Table6[[#This Row],[HSN Code]],Purchasedata[#All],6,0),"")</f>
        <v>799</v>
      </c>
      <c r="G11" s="1">
        <f>IFERROR(SUMIF(Purchasedata[Product Name],Table6[[#This Row],[Product Name]],Purchasedata[Units]),"")</f>
        <v>15</v>
      </c>
      <c r="H11" s="1">
        <f>SUMIF(Table5[Product Name],Table6[[#This Row],[Product Name]],Table5[Units])</f>
        <v>14</v>
      </c>
      <c r="I11" s="1">
        <f>Table6[[#This Row],[P Units]]-Table6[[#This Row],[S Units]]</f>
        <v>1</v>
      </c>
      <c r="J11" s="1">
        <f>IFERROR(Table6[[#This Row],[Cost]]*Table6[[#This Row],[Stock]],"")</f>
        <v>799</v>
      </c>
      <c r="K11" s="16" t="str">
        <f>IFERROR(IF(Table6[[#This Row],[Stock]]&lt;5,"📞 "&amp;Table6[[#This Row],[Product Name]]&amp;" Needs to re-order ! Ph " &amp;VLOOKUP(Table6[[#This Row],[HSN Code]],vendorsdata[#All],4,0),""),"")</f>
        <v>📞 Headphones Needs to re-order ! Ph 9814xxxxxx</v>
      </c>
    </row>
    <row r="12" spans="2:11" x14ac:dyDescent="0.25">
      <c r="D12" s="1" t="str">
        <f>IFERROR(Purchasedata[[#This Row],[HSN Code]],"")</f>
        <v>N1005</v>
      </c>
      <c r="E12" s="1" t="str">
        <f>IFERROR(Purchasedata[[#This Row],[Product Name]],"")</f>
        <v>Mouse</v>
      </c>
      <c r="F12" s="1">
        <f>IFERROR(VLOOKUP(Table6[[#This Row],[HSN Code]],Purchasedata[#All],6,0),"")</f>
        <v>200</v>
      </c>
      <c r="G12" s="1">
        <f>IFERROR(SUMIF(Purchasedata[Product Name],Table6[[#This Row],[Product Name]],Purchasedata[Units]),"")</f>
        <v>15</v>
      </c>
      <c r="H12" s="1">
        <f>SUMIF(Table5[Product Name],Table6[[#This Row],[Product Name]],Table5[Units])</f>
        <v>15</v>
      </c>
      <c r="I12" s="1">
        <f>Table6[[#This Row],[P Units]]-Table6[[#This Row],[S Units]]</f>
        <v>0</v>
      </c>
      <c r="J12" s="1">
        <f>IFERROR(Table6[[#This Row],[Cost]]*Table6[[#This Row],[Stock]],"")</f>
        <v>0</v>
      </c>
      <c r="K12" s="16" t="str">
        <f>IFERROR(IF(Table6[[#This Row],[Stock]]&lt;5,"📞 "&amp;Table6[[#This Row],[Product Name]]&amp;" Needs to re-order ! Ph " &amp;VLOOKUP(Table6[[#This Row],[HSN Code]],vendorsdata[#All],4,0),""),"")</f>
        <v>📞 Mouse Needs to re-order ! Ph 9813xxxxxx</v>
      </c>
    </row>
    <row r="13" spans="2:11" x14ac:dyDescent="0.25">
      <c r="D13" s="1" t="str">
        <f>IFERROR(Purchasedata[[#This Row],[HSN Code]],"")</f>
        <v>N1003</v>
      </c>
      <c r="E13" s="1" t="str">
        <f>IFERROR(Purchasedata[[#This Row],[Product Name]],"")</f>
        <v>Wireless Printer</v>
      </c>
      <c r="F13" s="1">
        <f>IFERROR(VLOOKUP(Table6[[#This Row],[HSN Code]],Purchasedata[#All],6,0),"")</f>
        <v>4600</v>
      </c>
      <c r="G13" s="1">
        <f>IFERROR(SUMIF(Purchasedata[Product Name],Table6[[#This Row],[Product Name]],Purchasedata[Units]),"")</f>
        <v>31</v>
      </c>
      <c r="H13" s="1">
        <f>SUMIF(Table5[Product Name],Table6[[#This Row],[Product Name]],Table5[Units])</f>
        <v>2</v>
      </c>
      <c r="I13" s="1">
        <f>Table6[[#This Row],[P Units]]-Table6[[#This Row],[S Units]]</f>
        <v>29</v>
      </c>
      <c r="J13" s="1">
        <f>IFERROR(Table6[[#This Row],[Cost]]*Table6[[#This Row],[Stock]],"")</f>
        <v>133400</v>
      </c>
      <c r="K13" s="16" t="str">
        <f>IFERROR(IF(Table6[[#This Row],[Stock]]&lt;5,"📞 "&amp;Table6[[#This Row],[Product Name]]&amp;" Needs to re-order ! Ph " &amp;VLOOKUP(Table6[[#This Row],[HSN Code]],vendorsdata[#All],4,0),""),"")</f>
        <v/>
      </c>
    </row>
    <row r="14" spans="2:11" x14ac:dyDescent="0.25">
      <c r="D14" s="1" t="str">
        <f>IFERROR(Purchasedata[[#This Row],[HSN Code]],"")</f>
        <v>N1007</v>
      </c>
      <c r="E14" s="1" t="str">
        <f>IFERROR(Purchasedata[[#This Row],[Product Name]],"")</f>
        <v>Camera</v>
      </c>
      <c r="F14" s="1">
        <f>IFERROR(VLOOKUP(Table6[[#This Row],[HSN Code]],Purchasedata[#All],6,0),"")</f>
        <v>52000</v>
      </c>
      <c r="G14" s="1">
        <f>IFERROR(SUMIF(Purchasedata[Product Name],Table6[[#This Row],[Product Name]],Purchasedata[Units]),"")</f>
        <v>17</v>
      </c>
      <c r="H14" s="1">
        <f>SUMIF(Table5[Product Name],Table6[[#This Row],[Product Name]],Table5[Units])</f>
        <v>16</v>
      </c>
      <c r="I14" s="1">
        <f>Table6[[#This Row],[P Units]]-Table6[[#This Row],[S Units]]</f>
        <v>1</v>
      </c>
      <c r="J14" s="1">
        <f>IFERROR(Table6[[#This Row],[Cost]]*Table6[[#This Row],[Stock]],"")</f>
        <v>52000</v>
      </c>
      <c r="K14" s="16" t="str">
        <f>IFERROR(IF(Table6[[#This Row],[Stock]]&lt;5,"📞 "&amp;Table6[[#This Row],[Product Name]]&amp;" Needs to re-order ! Ph " &amp;VLOOKUP(Table6[[#This Row],[HSN Code]],vendorsdata[#All],4,0),""),"")</f>
        <v>📞 Camera Needs to re-order ! Ph 9813xxxxxx</v>
      </c>
    </row>
    <row r="15" spans="2:11" x14ac:dyDescent="0.25">
      <c r="D15" s="1" t="str">
        <f>IFERROR(Purchasedata[[#This Row],[HSN Code]],"")</f>
        <v>N1001</v>
      </c>
      <c r="E15" s="1" t="str">
        <f>IFERROR(Purchasedata[[#This Row],[Product Name]],"")</f>
        <v>Smart Watch</v>
      </c>
      <c r="F15" s="1">
        <f>IFERROR(VLOOKUP(Table6[[#This Row],[HSN Code]],Purchasedata[#All],6,0),"")</f>
        <v>980</v>
      </c>
      <c r="G15" s="1">
        <f>IFERROR(SUMIF(Purchasedata[Product Name],Table6[[#This Row],[Product Name]],Purchasedata[Units]),"")</f>
        <v>6</v>
      </c>
      <c r="H15" s="1">
        <f>SUMIF(Table5[Product Name],Table6[[#This Row],[Product Name]],Table5[Units])</f>
        <v>5</v>
      </c>
      <c r="I15" s="1">
        <f>Table6[[#This Row],[P Units]]-Table6[[#This Row],[S Units]]</f>
        <v>1</v>
      </c>
      <c r="J15" s="1">
        <f>IFERROR(Table6[[#This Row],[Cost]]*Table6[[#This Row],[Stock]],"")</f>
        <v>980</v>
      </c>
      <c r="K15" s="16" t="str">
        <f>IFERROR(IF(Table6[[#This Row],[Stock]]&lt;5,"📞 "&amp;Table6[[#This Row],[Product Name]]&amp;" Needs to re-order ! Ph " &amp;VLOOKUP(Table6[[#This Row],[HSN Code]],vendorsdata[#All],4,0),""),"")</f>
        <v>📞 Smart Watch Needs to re-order ! Ph 9812xxxxxx</v>
      </c>
    </row>
    <row r="16" spans="2:11" x14ac:dyDescent="0.25">
      <c r="D16" s="1" t="str">
        <f>IFERROR(Purchasedata[[#This Row],[HSN Code]],"")</f>
        <v>N1004</v>
      </c>
      <c r="E16" s="1" t="str">
        <f>IFERROR(Purchasedata[[#This Row],[Product Name]],"")</f>
        <v>Desktop</v>
      </c>
      <c r="F16" s="1">
        <f>IFERROR(VLOOKUP(Table6[[#This Row],[HSN Code]],Purchasedata[#All],6,0),"")</f>
        <v>21000</v>
      </c>
      <c r="G16" s="1">
        <f>IFERROR(SUMIF(Purchasedata[Product Name],Table6[[#This Row],[Product Name]],Purchasedata[Units]),"")</f>
        <v>18</v>
      </c>
      <c r="H16" s="1">
        <f>SUMIF(Table5[Product Name],Table6[[#This Row],[Product Name]],Table5[Units])</f>
        <v>12</v>
      </c>
      <c r="I16" s="1">
        <f>Table6[[#This Row],[P Units]]-Table6[[#This Row],[S Units]]</f>
        <v>6</v>
      </c>
      <c r="J16" s="1">
        <f>IFERROR(Table6[[#This Row],[Cost]]*Table6[[#This Row],[Stock]],"")</f>
        <v>126000</v>
      </c>
      <c r="K16" s="16" t="str">
        <f>IFERROR(IF(Table6[[#This Row],[Stock]]&lt;5,"📞 "&amp;Table6[[#This Row],[Product Name]]&amp;" Needs to re-order ! Ph " &amp;VLOOKUP(Table6[[#This Row],[HSN Code]],vendorsdata[#All],4,0),""),"")</f>
        <v/>
      </c>
    </row>
    <row r="17" spans="4:11" x14ac:dyDescent="0.25">
      <c r="D17" s="1" t="str">
        <f>IFERROR(Purchasedata[[#This Row],[HSN Code]],"")</f>
        <v>N1006</v>
      </c>
      <c r="E17" s="1" t="str">
        <f>IFERROR(Purchasedata[[#This Row],[Product Name]],"")</f>
        <v>Rgb Keyboard</v>
      </c>
      <c r="F17" s="1">
        <f>IFERROR(VLOOKUP(Table6[[#This Row],[HSN Code]],Purchasedata[#All],6,0),"")</f>
        <v>340</v>
      </c>
      <c r="G17" s="1">
        <f>IFERROR(SUMIF(Purchasedata[Product Name],Table6[[#This Row],[Product Name]],Purchasedata[Units]),"")</f>
        <v>21</v>
      </c>
      <c r="H17" s="1">
        <f>SUMIF(Table5[Product Name],Table6[[#This Row],[Product Name]],Table5[Units])</f>
        <v>0</v>
      </c>
      <c r="I17" s="1">
        <f>Table6[[#This Row],[P Units]]-Table6[[#This Row],[S Units]]</f>
        <v>21</v>
      </c>
      <c r="J17" s="1">
        <f>IFERROR(Table6[[#This Row],[Cost]]*Table6[[#This Row],[Stock]],"")</f>
        <v>7140</v>
      </c>
      <c r="K17" s="16" t="str">
        <f>IFERROR(IF(Table6[[#This Row],[Stock]]&lt;5,"📞 "&amp;Table6[[#This Row],[Product Name]]&amp;" Needs to re-order ! Ph " &amp;VLOOKUP(Table6[[#This Row],[HSN Code]],vendorsdata[#All],4,0),""),"")</f>
        <v/>
      </c>
    </row>
    <row r="18" spans="4:11" x14ac:dyDescent="0.25">
      <c r="D18" s="1">
        <f>IFERROR(Purchasedata[[#This Row],[HSN Code]],"")</f>
        <v>0</v>
      </c>
      <c r="E18" s="1" t="str">
        <f>IFERROR(Purchasedata[[#This Row],[Product Name]],"")</f>
        <v xml:space="preserve"> </v>
      </c>
      <c r="F18" s="1" t="str">
        <f>IFERROR(VLOOKUP(Table6[[#This Row],[HSN Code]],Purchasedata[#All],6,0),"")</f>
        <v/>
      </c>
      <c r="G18" s="1">
        <f>IFERROR(SUMIF(Purchasedata[Product Name],Table6[[#This Row],[Product Name]],Purchasedata[Units]),"")</f>
        <v>0</v>
      </c>
      <c r="H18" s="1">
        <f>SUMIF(Table5[Product Name],Table6[[#This Row],[Product Name]],Table5[Units])</f>
        <v>0</v>
      </c>
      <c r="I18" s="1">
        <f>Table6[[#This Row],[P Units]]-Table6[[#This Row],[S Units]]</f>
        <v>0</v>
      </c>
      <c r="J18" s="1" t="str">
        <f>IFERROR(Table6[[#This Row],[Cost]]*Table6[[#This Row],[Stock]],"")</f>
        <v/>
      </c>
      <c r="K18" s="16" t="str">
        <f>IFERROR(IF(Table6[[#This Row],[Stock]]&lt;5,"📞 "&amp;Table6[[#This Row],[Product Name]]&amp;" Needs to re-order ! Ph " &amp;VLOOKUP(Table6[[#This Row],[HSN Code]],vendorsdata[#All],4,0),""),"")</f>
        <v/>
      </c>
    </row>
    <row r="19" spans="4:11" x14ac:dyDescent="0.25">
      <c r="D19" s="1">
        <f>IFERROR(Purchasedata[[#This Row],[HSN Code]],"")</f>
        <v>0</v>
      </c>
      <c r="E19" s="1" t="str">
        <f>IFERROR(Purchasedata[[#This Row],[Product Name]],"")</f>
        <v xml:space="preserve"> </v>
      </c>
      <c r="F19" s="1" t="str">
        <f>IFERROR(VLOOKUP(Table6[[#This Row],[HSN Code]],Purchasedata[#All],6,0),"")</f>
        <v/>
      </c>
      <c r="G19" s="1">
        <f>IFERROR(SUMIF(Purchasedata[Product Name],Table6[[#This Row],[Product Name]],Purchasedata[Units]),"")</f>
        <v>0</v>
      </c>
      <c r="H19" s="1">
        <f>SUMIF(Table5[Product Name],Table6[[#This Row],[Product Name]],Table5[Units])</f>
        <v>0</v>
      </c>
      <c r="I19" s="1">
        <f>Table6[[#This Row],[P Units]]-Table6[[#This Row],[S Units]]</f>
        <v>0</v>
      </c>
      <c r="J19" s="1" t="str">
        <f>IFERROR(Table6[[#This Row],[Cost]]*Table6[[#This Row],[Stock]],"")</f>
        <v/>
      </c>
      <c r="K19" s="16" t="str">
        <f>IFERROR(IF(Table6[[#This Row],[Stock]]&lt;5,"📞 "&amp;Table6[[#This Row],[Product Name]]&amp;" Needs to re-order ! Ph " &amp;VLOOKUP(Table6[[#This Row],[HSN Code]],vendorsdata[#All],4,0),""),"")</f>
        <v/>
      </c>
    </row>
    <row r="20" spans="4:11" x14ac:dyDescent="0.25">
      <c r="D20" s="1" t="str">
        <f>IFERROR(Purchasedata[[#This Row],[HSN Code]],"")</f>
        <v/>
      </c>
      <c r="E20" s="1" t="str">
        <f>IFERROR(Purchasedata[[#This Row],[Product Name]],"")</f>
        <v/>
      </c>
      <c r="F20" s="1" t="str">
        <f>IFERROR(VLOOKUP(Table6[[#This Row],[HSN Code]],Purchasedata[#All],6,0),"")</f>
        <v/>
      </c>
      <c r="G20" s="1">
        <f>IFERROR(SUMIF(Purchasedata[Product Name],Table6[[#This Row],[Product Name]],Purchasedata[Units]),"")</f>
        <v>0</v>
      </c>
      <c r="H20" s="1">
        <f>SUMIF(Table5[Product Name],Table6[[#This Row],[Product Name]],Table5[Units])</f>
        <v>0</v>
      </c>
      <c r="I20" s="1">
        <f>Table6[[#This Row],[P Units]]-Table6[[#This Row],[S Units]]</f>
        <v>0</v>
      </c>
      <c r="J20" s="1" t="str">
        <f>IFERROR(Table6[[#This Row],[Cost]]*Table6[[#This Row],[Stock]],"")</f>
        <v/>
      </c>
      <c r="K20" s="16" t="str">
        <f>IFERROR(IF(Table6[[#This Row],[Stock]]&lt;5,"📞 "&amp;Table6[[#This Row],[Product Name]]&amp;" Needs to re-order ! Ph " &amp;VLOOKUP(Table6[[#This Row],[HSN Code]],vendorsdata[#All],4,0),""),"")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9047-98A0-4A7E-ABF7-A21CFC796531}">
  <dimension ref="A2:G38"/>
  <sheetViews>
    <sheetView topLeftCell="A7" workbookViewId="0">
      <selection activeCell="F38" sqref="F38"/>
    </sheetView>
  </sheetViews>
  <sheetFormatPr defaultRowHeight="15" x14ac:dyDescent="0.25"/>
  <cols>
    <col min="1" max="1" width="14.42578125" bestFit="1" customWidth="1"/>
    <col min="2" max="2" width="12.28515625" bestFit="1" customWidth="1"/>
    <col min="3" max="3" width="17.5703125" style="12" customWidth="1"/>
    <col min="6" max="6" width="13.140625" bestFit="1" customWidth="1"/>
    <col min="7" max="7" width="14.85546875" bestFit="1" customWidth="1"/>
  </cols>
  <sheetData>
    <row r="2" spans="1:7" x14ac:dyDescent="0.25">
      <c r="A2" t="s">
        <v>78</v>
      </c>
      <c r="C2" s="12" t="s">
        <v>79</v>
      </c>
      <c r="F2" s="13" t="s">
        <v>88</v>
      </c>
      <c r="G2" t="s">
        <v>90</v>
      </c>
    </row>
    <row r="3" spans="1:7" x14ac:dyDescent="0.25">
      <c r="A3" s="11">
        <v>7</v>
      </c>
      <c r="C3" s="15">
        <f>GETPIVOTDATA("Name",$A$2)</f>
        <v>7</v>
      </c>
      <c r="F3" s="14" t="s">
        <v>50</v>
      </c>
      <c r="G3" s="11">
        <v>16</v>
      </c>
    </row>
    <row r="4" spans="1:7" x14ac:dyDescent="0.25">
      <c r="F4" s="14" t="s">
        <v>44</v>
      </c>
      <c r="G4" s="11">
        <v>15</v>
      </c>
    </row>
    <row r="5" spans="1:7" x14ac:dyDescent="0.25">
      <c r="A5" t="s">
        <v>80</v>
      </c>
      <c r="C5" s="12" t="s">
        <v>81</v>
      </c>
      <c r="F5" s="14" t="s">
        <v>53</v>
      </c>
      <c r="G5" s="11">
        <v>14</v>
      </c>
    </row>
    <row r="6" spans="1:7" x14ac:dyDescent="0.25">
      <c r="A6" s="11">
        <v>10</v>
      </c>
      <c r="C6" s="15">
        <f>GETPIVOTDATA("Product Name",$A$5)</f>
        <v>10</v>
      </c>
      <c r="F6" s="14" t="s">
        <v>40</v>
      </c>
      <c r="G6" s="11">
        <v>12</v>
      </c>
    </row>
    <row r="7" spans="1:7" x14ac:dyDescent="0.25">
      <c r="F7" s="14" t="s">
        <v>30</v>
      </c>
      <c r="G7" s="11">
        <v>5</v>
      </c>
    </row>
    <row r="8" spans="1:7" x14ac:dyDescent="0.25">
      <c r="A8" t="s">
        <v>82</v>
      </c>
      <c r="C8" s="12" t="s">
        <v>83</v>
      </c>
      <c r="F8" s="14" t="s">
        <v>89</v>
      </c>
      <c r="G8" s="11">
        <v>62</v>
      </c>
    </row>
    <row r="9" spans="1:7" x14ac:dyDescent="0.25">
      <c r="A9" s="11">
        <v>1777605</v>
      </c>
      <c r="C9" s="12">
        <f>GETPIVOTDATA("Amount",$A$8)</f>
        <v>1777605</v>
      </c>
    </row>
    <row r="11" spans="1:7" x14ac:dyDescent="0.25">
      <c r="A11" t="s">
        <v>82</v>
      </c>
      <c r="C11" s="12" t="s">
        <v>84</v>
      </c>
      <c r="F11" s="13" t="s">
        <v>88</v>
      </c>
      <c r="G11" t="s">
        <v>82</v>
      </c>
    </row>
    <row r="12" spans="1:7" x14ac:dyDescent="0.25">
      <c r="A12" s="11">
        <v>1334743.2</v>
      </c>
      <c r="C12" s="12">
        <f>GETPIVOTDATA("Amount",$A$11)</f>
        <v>1334743.2</v>
      </c>
      <c r="F12" s="14" t="s">
        <v>22</v>
      </c>
      <c r="G12" s="11">
        <v>624000</v>
      </c>
    </row>
    <row r="13" spans="1:7" x14ac:dyDescent="0.25">
      <c r="F13" s="14" t="s">
        <v>16</v>
      </c>
      <c r="G13" s="11">
        <v>374400</v>
      </c>
    </row>
    <row r="14" spans="1:7" x14ac:dyDescent="0.25">
      <c r="A14" t="s">
        <v>86</v>
      </c>
      <c r="C14" s="12" t="s">
        <v>85</v>
      </c>
      <c r="F14" s="14" t="s">
        <v>13</v>
      </c>
      <c r="G14" s="11">
        <v>302880</v>
      </c>
    </row>
    <row r="15" spans="1:7" x14ac:dyDescent="0.25">
      <c r="A15" s="11">
        <v>805859</v>
      </c>
      <c r="C15" s="12">
        <f>GETPIVOTDATA("Stock Amt.",$A$14)</f>
        <v>805859</v>
      </c>
      <c r="F15" s="14" t="s">
        <v>4</v>
      </c>
      <c r="G15" s="11">
        <v>13423.199999999999</v>
      </c>
    </row>
    <row r="16" spans="1:7" x14ac:dyDescent="0.25">
      <c r="F16" s="14" t="s">
        <v>7</v>
      </c>
      <c r="G16" s="11">
        <v>11040</v>
      </c>
    </row>
    <row r="17" spans="1:7" x14ac:dyDescent="0.25">
      <c r="C17" s="12" t="s">
        <v>87</v>
      </c>
      <c r="F17" s="14" t="s">
        <v>89</v>
      </c>
      <c r="G17" s="11">
        <v>1325743.2</v>
      </c>
    </row>
    <row r="18" spans="1:7" x14ac:dyDescent="0.25">
      <c r="C18" s="12">
        <f>C15+C12-C9</f>
        <v>362997.20000000019</v>
      </c>
    </row>
    <row r="21" spans="1:7" x14ac:dyDescent="0.25">
      <c r="A21" s="13" t="s">
        <v>88</v>
      </c>
      <c r="B21" t="s">
        <v>93</v>
      </c>
      <c r="C21"/>
    </row>
    <row r="22" spans="1:7" x14ac:dyDescent="0.25">
      <c r="A22" s="14" t="s">
        <v>50</v>
      </c>
      <c r="B22" s="11">
        <v>1</v>
      </c>
      <c r="C22"/>
    </row>
    <row r="23" spans="1:7" x14ac:dyDescent="0.25">
      <c r="A23" s="14" t="s">
        <v>40</v>
      </c>
      <c r="B23" s="11">
        <v>6</v>
      </c>
      <c r="C23"/>
    </row>
    <row r="24" spans="1:7" x14ac:dyDescent="0.25">
      <c r="A24" s="14" t="s">
        <v>53</v>
      </c>
      <c r="B24" s="11">
        <v>1</v>
      </c>
      <c r="C24"/>
    </row>
    <row r="25" spans="1:7" x14ac:dyDescent="0.25">
      <c r="A25" s="14" t="s">
        <v>34</v>
      </c>
      <c r="B25" s="11">
        <v>10</v>
      </c>
      <c r="C25"/>
    </row>
    <row r="26" spans="1:7" x14ac:dyDescent="0.25">
      <c r="A26" s="14" t="s">
        <v>44</v>
      </c>
      <c r="B26" s="11">
        <v>0</v>
      </c>
      <c r="C26"/>
    </row>
    <row r="27" spans="1:7" x14ac:dyDescent="0.25">
      <c r="A27" s="14" t="s">
        <v>47</v>
      </c>
      <c r="B27" s="11">
        <v>42</v>
      </c>
      <c r="C27"/>
    </row>
    <row r="28" spans="1:7" x14ac:dyDescent="0.25">
      <c r="A28" s="14" t="s">
        <v>30</v>
      </c>
      <c r="B28" s="11">
        <v>1</v>
      </c>
      <c r="C28"/>
    </row>
    <row r="29" spans="1:7" x14ac:dyDescent="0.25">
      <c r="A29" s="14" t="s">
        <v>37</v>
      </c>
      <c r="B29" s="11">
        <v>58</v>
      </c>
      <c r="C29"/>
    </row>
    <row r="30" spans="1:7" x14ac:dyDescent="0.25">
      <c r="A30" s="14" t="s">
        <v>89</v>
      </c>
      <c r="B30" s="11">
        <v>119</v>
      </c>
      <c r="C30"/>
    </row>
    <row r="31" spans="1:7" x14ac:dyDescent="0.25">
      <c r="C31"/>
    </row>
    <row r="32" spans="1:7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</sheetData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Products</vt:lpstr>
      <vt:lpstr>Vendors</vt:lpstr>
      <vt:lpstr>New Entry</vt:lpstr>
      <vt:lpstr>Purchase</vt:lpstr>
      <vt:lpstr>Sales</vt:lpstr>
      <vt:lpstr>Inventory</vt:lpstr>
      <vt:lpstr>Pivots</vt:lpstr>
      <vt:lpstr>cid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cp:lastPrinted>2025-01-17T14:11:54Z</cp:lastPrinted>
  <dcterms:created xsi:type="dcterms:W3CDTF">2015-06-05T18:17:20Z</dcterms:created>
  <dcterms:modified xsi:type="dcterms:W3CDTF">2025-01-17T15:56:17Z</dcterms:modified>
</cp:coreProperties>
</file>