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300" windowWidth="7230" windowHeight="7140" tabRatio="567" activeTab="7"/>
  </bookViews>
  <sheets>
    <sheet name="web migration-20180213" sheetId="7" r:id="rId1"/>
    <sheet name="detail" sheetId="2" r:id="rId2"/>
    <sheet name="Sheet1" sheetId="1" r:id="rId3"/>
    <sheet name="info" sheetId="5" r:id="rId4"/>
    <sheet name="Sheet2 (2)" sheetId="3" r:id="rId5"/>
    <sheet name="milton-exhibits.cn" sheetId="4" r:id="rId6"/>
    <sheet name="Oher Ref" sheetId="6" r:id="rId7"/>
    <sheet name="add SSL" sheetId="8" r:id="rId8"/>
    <sheet name="Add alias" sheetId="9" r:id="rId9"/>
  </sheets>
  <calcPr calcId="145621"/>
</workbook>
</file>

<file path=xl/calcChain.xml><?xml version="1.0" encoding="utf-8"?>
<calcChain xmlns="http://schemas.openxmlformats.org/spreadsheetml/2006/main">
  <c r="C35" i="3" l="1"/>
  <c r="C34" i="3"/>
  <c r="C31" i="3"/>
  <c r="C23" i="3"/>
  <c r="C4" i="3"/>
  <c r="C46" i="2"/>
  <c r="C45" i="2"/>
  <c r="C41" i="2"/>
  <c r="C33" i="2"/>
  <c r="C14" i="2"/>
  <c r="H4" i="1"/>
  <c r="G4" i="1"/>
  <c r="F4" i="1"/>
  <c r="E4" i="1"/>
  <c r="H17" i="1"/>
  <c r="H16" i="1"/>
  <c r="F16" i="1"/>
  <c r="E16" i="1"/>
  <c r="H28" i="1"/>
  <c r="E28" i="1"/>
  <c r="G16" i="1"/>
  <c r="F28" i="1"/>
  <c r="H27" i="1"/>
  <c r="H24" i="1"/>
  <c r="G13" i="1"/>
  <c r="G28" i="1"/>
  <c r="E13" i="1"/>
  <c r="E27" i="1"/>
  <c r="F27" i="1"/>
  <c r="G27" i="1"/>
  <c r="F24" i="1"/>
  <c r="G24" i="1"/>
  <c r="E24" i="1"/>
</calcChain>
</file>

<file path=xl/comments1.xml><?xml version="1.0" encoding="utf-8"?>
<comments xmlns="http://schemas.openxmlformats.org/spreadsheetml/2006/main">
  <authors>
    <author>Vincent Chan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Webmin &gt; Multi Router Traffic Grapher &gt; Traffic Analysis for eth0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Cache Status(per hour)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Vamish Cache status
hit /(hit+miss)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S0 Memory Usage
/ CN - S0 &amp; S1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S0 memory usage
check MAX
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Process Count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workers
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Vincent Chan:
Webmin &gt; Networking &gt; Multi Router Traffic Grapher
</t>
        </r>
        <r>
          <rPr>
            <sz val="9"/>
            <color indexed="81"/>
            <rFont val="Tahoma"/>
            <family val="2"/>
          </rPr>
          <t xml:space="preserve">
Apache Process Count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5mins average CPU load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System Information 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webadmin 
first page info / system Information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Disk Free Space by weekly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System Information &gt; Quotas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System Information &gt; Status</t>
        </r>
      </text>
    </comment>
  </commentList>
</comments>
</file>

<file path=xl/comments2.xml><?xml version="1.0" encoding="utf-8"?>
<comments xmlns="http://schemas.openxmlformats.org/spreadsheetml/2006/main">
  <authors>
    <author>Vincent Chan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442- total no.
240 - last weel total no
run command to collect no. and minus the last week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Result checked by email notification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check syslog_weekly.1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check SSH connections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check OpenVPN client connections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login prompt the update patch no.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check email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webadmin &gt; networking &gt; mrtg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Vamish Cache status
hit /(hit+miss)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S0 memory usage
check MAX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S0+ S1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workers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webadmin 
first page info / system Information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open browser checking</t>
        </r>
      </text>
    </comment>
  </commentList>
</comments>
</file>

<file path=xl/comments3.xml><?xml version="1.0" encoding="utf-8"?>
<comments xmlns="http://schemas.openxmlformats.org/spreadsheetml/2006/main">
  <authors>
    <author>Vincent Chan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Vamish Cache status
hit /(hit+miss)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Varnish S0 memory usage
check MAX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workers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Apache worker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Vincent Chan:</t>
        </r>
        <r>
          <rPr>
            <sz val="9"/>
            <color indexed="81"/>
            <rFont val="Tahoma"/>
            <family val="2"/>
          </rPr>
          <t xml:space="preserve">
webadmin 
first page info / system Information</t>
        </r>
      </text>
    </comment>
  </commentList>
</comments>
</file>

<file path=xl/sharedStrings.xml><?xml version="1.0" encoding="utf-8"?>
<sst xmlns="http://schemas.openxmlformats.org/spreadsheetml/2006/main" count="457" uniqueCount="194">
  <si>
    <t>Milton Server Checklist (Weekly)</t>
  </si>
  <si>
    <t>Category</t>
  </si>
  <si>
    <t>Task</t>
  </si>
  <si>
    <t>app.milton-corp.com</t>
  </si>
  <si>
    <t>web.milton-corp.com</t>
  </si>
  <si>
    <t>test.milton-corp.com</t>
  </si>
  <si>
    <t>Sub-Category</t>
  </si>
  <si>
    <t>Anti-virus</t>
  </si>
  <si>
    <t>Scan result (Infected file count)</t>
  </si>
  <si>
    <t>Syslog</t>
  </si>
  <si>
    <t>Log review</t>
  </si>
  <si>
    <t>Security Management</t>
  </si>
  <si>
    <t>Risk Management</t>
  </si>
  <si>
    <t>Not found</t>
  </si>
  <si>
    <t>Capacity Monitoring</t>
  </si>
  <si>
    <t>Resource utilization</t>
  </si>
  <si>
    <t>&lt; 50%</t>
  </si>
  <si>
    <t>&lt; 3000kB</t>
  </si>
  <si>
    <t>Apache Process Count (average)</t>
  </si>
  <si>
    <t>PHP Process Count (average)</t>
  </si>
  <si>
    <t>Swap usage (average)</t>
  </si>
  <si>
    <t>&lt; 800MB</t>
  </si>
  <si>
    <t>RAM usage (current)</t>
  </si>
  <si>
    <t>RAM total</t>
  </si>
  <si>
    <t>RAM usage (current %)</t>
  </si>
  <si>
    <t>n/a</t>
  </si>
  <si>
    <t>&lt; 70%</t>
  </si>
  <si>
    <t>http://generator.organizeroffice.com/</t>
  </si>
  <si>
    <t>http://i-leadsense.com/</t>
  </si>
  <si>
    <t>http://ilead.organizeroffice.com/</t>
  </si>
  <si>
    <t>http://www.organizeroffice.com/</t>
  </si>
  <si>
    <t>http://wall.organizeroffice.com/</t>
  </si>
  <si>
    <t>http://i-leadgen.com/</t>
  </si>
  <si>
    <t>http://milton-exhibits.com/</t>
  </si>
  <si>
    <t>http://www.webuildexperience.com/</t>
  </si>
  <si>
    <t>Local disk usage (current %)</t>
  </si>
  <si>
    <t>Local disk total</t>
  </si>
  <si>
    <t>&lt; 80%</t>
  </si>
  <si>
    <t>OS</t>
  </si>
  <si>
    <t>http://organizeroffice-uat.thinkact.com.hk/</t>
  </si>
  <si>
    <t>Available security update</t>
  </si>
  <si>
    <t>Website status</t>
  </si>
  <si>
    <t>Emails</t>
  </si>
  <si>
    <t>Malicious emails</t>
  </si>
  <si>
    <t>Latest virus definition update</t>
  </si>
  <si>
    <t>HIDS Firewall</t>
  </si>
  <si>
    <t>No malicious errors</t>
  </si>
  <si>
    <t>Within 1 week</t>
  </si>
  <si>
    <t>Availability Monitoring</t>
  </si>
  <si>
    <t>Nagios</t>
  </si>
  <si>
    <t>Date:</t>
  </si>
  <si>
    <t>Process status</t>
  </si>
  <si>
    <t>Apache</t>
  </si>
  <si>
    <t>SSH Server</t>
  </si>
  <si>
    <t>MySQL Database</t>
  </si>
  <si>
    <t>ProFTPd FTP Server</t>
  </si>
  <si>
    <t>Memcached</t>
  </si>
  <si>
    <t>Varnishd</t>
  </si>
  <si>
    <t>Postfix</t>
  </si>
  <si>
    <t>Remarks</t>
  </si>
  <si>
    <t>Backup</t>
  </si>
  <si>
    <t>Latest VHosts backup</t>
  </si>
  <si>
    <t>&lt; 70% of Local disk free</t>
  </si>
  <si>
    <t>Benchmark Value</t>
  </si>
  <si>
    <t>In service</t>
  </si>
  <si>
    <t>Accessible</t>
  </si>
  <si>
    <t>Website &amp; SSH Brute force attack</t>
  </si>
  <si>
    <t>OpenVPN</t>
  </si>
  <si>
    <t>Active users</t>
  </si>
  <si>
    <t>SSH</t>
  </si>
  <si>
    <t>Showing results from Sun - Sat</t>
  </si>
  <si>
    <t>SSH active users</t>
  </si>
  <si>
    <t>CPU (5 min average CPU Load)</t>
  </si>
  <si>
    <t>Local disk used (current)</t>
  </si>
  <si>
    <t>Alerts (exclude load warning due to backup)</t>
  </si>
  <si>
    <t>&lt; 20</t>
  </si>
  <si>
    <t>&lt; 9</t>
  </si>
  <si>
    <t>VHost quota usage max value</t>
  </si>
  <si>
    <t>Disabled site "Tesco-dental.com" is using 151%</t>
  </si>
  <si>
    <t>New IPs blacklisted permanently</t>
  </si>
  <si>
    <t>http://milton-sg.com/</t>
  </si>
  <si>
    <t>http://www.milton-si.com/</t>
  </si>
  <si>
    <t>Process Limit
App: 110 (per site: 90)
Web:33 (per site: 8) (milton-corp: 25)
Test: 30 (per site: 20)</t>
  </si>
  <si>
    <t>Network (inbound average)</t>
  </si>
  <si>
    <t>Network (outbound average)</t>
  </si>
  <si>
    <t>milton-exhibits.cn</t>
  </si>
  <si>
    <t>Varnish memory usage (max)</t>
  </si>
  <si>
    <t>Varnish Hits % (average)</t>
  </si>
  <si>
    <t>henrychan from 183.179.205.38</t>
  </si>
  <si>
    <t>app: &lt;1843, 
web/test: &lt;461, 
cn: &lt;9216</t>
  </si>
  <si>
    <t>4-Jan-2016 to 10-Jan-2016</t>
  </si>
  <si>
    <t>ClamAV 0.98.7/21267/Sat Jan 16 17:35:23 2016</t>
  </si>
  <si>
    <t>SSH login, the login prompt up the available update</t>
  </si>
  <si>
    <t>SSH login, cmd# clamscan -V</t>
  </si>
  <si>
    <t>cmd# egrep "sshd.*Accepted" /var/log/auth.log.1 | awk '{print $9 " " $10 " " $11}' | sort -u</t>
  </si>
  <si>
    <t>cmd# grep "2016" /etc/openvpn/servers/Milton/logs/openvpn.log | grep "Peer Connection Initiated" | grep "Jan"</t>
  </si>
  <si>
    <t>cmd# grep "2016" /var/ossec/logs/active-responses.log |grep "Jan" |grep "host-deny"|grep add|wc -l</t>
  </si>
  <si>
    <t>??</t>
  </si>
  <si>
    <t>check /var/log/syslog.1 or other, how to fast scan?</t>
  </si>
  <si>
    <t>https://192.168.86.30:10000/</t>
  </si>
  <si>
    <t>webadmin &gt; Backup and Restore &gt; Backup Logs</t>
  </si>
  <si>
    <t>How to check service status? / service --status-all</t>
  </si>
  <si>
    <t>Root (/) patition free space(GB)</t>
  </si>
  <si>
    <t>sudo service postfix status</t>
  </si>
  <si>
    <t>Virtualmin &gt; Backup and Restore &gt; Backup Logs</t>
  </si>
  <si>
    <t>sudo service varnish status</t>
  </si>
  <si>
    <t>Milton Internal</t>
  </si>
  <si>
    <t>Milton External</t>
  </si>
  <si>
    <t>itadmion / GeFH47oh+Q</t>
  </si>
  <si>
    <t>Login / Password</t>
  </si>
  <si>
    <t>root / v]8k4CZwTK</t>
  </si>
  <si>
    <t>root / YP&amp;zB8zqz6</t>
  </si>
  <si>
    <t>124.202.140.161</t>
  </si>
  <si>
    <t>Check email (it logging)</t>
  </si>
  <si>
    <t>sudo service memcached status</t>
  </si>
  <si>
    <t>System Info &gt; Swap &amp; Free RAM &gt; Weekly</t>
  </si>
  <si>
    <t>Check the large one usage</t>
  </si>
  <si>
    <t>Webmin &gt; Network &gt; MRTG &gt; Varnish Cache Status (per hour) &gt; weekly &gt;&gt; Cache hits(avage)/(Cache hits + Cache misses)</t>
  </si>
  <si>
    <t>Network &gt; MRTG &gt; Disk Free Space &gt; Daily or df -h</t>
  </si>
  <si>
    <t>System Info &gt;</t>
  </si>
  <si>
    <t>Webmin &gt; Network &gt; MRTG &gt; Apache Process Count</t>
  </si>
  <si>
    <t>Webmin &gt; Network &gt; MRTG &gt; Traffic Analysis for eth0 -- web &gt; Weekly &gt; inbound</t>
  </si>
  <si>
    <t>Webmin &gt; Network &gt; MRTG &gt; Traffic Analysis for eth0 -- web &gt; Weekly &gt; outbound</t>
  </si>
  <si>
    <t>Webmin &gt; Network &gt; MRTG &gt; 5 min average CPU Load &gt; weekly</t>
  </si>
  <si>
    <t>Check email (Logwatch0, find "**Unmatched Entries**"</t>
  </si>
  <si>
    <t>Webmin &gt; Network &gt; MRTG &gt; Varnish S0 Memory Usage &gt; Weekly &gt;</t>
  </si>
  <si>
    <t>Virtualmin</t>
  </si>
  <si>
    <t>/var/log</t>
  </si>
  <si>
    <t>Logging Location</t>
  </si>
  <si>
    <t>dmesg</t>
  </si>
  <si>
    <t>Power on Log</t>
  </si>
  <si>
    <t>syslog</t>
  </si>
  <si>
    <t>memmon.txt</t>
  </si>
  <si>
    <t>Description</t>
  </si>
  <si>
    <t>Restart command</t>
  </si>
  <si>
    <t>sudo reboot</t>
  </si>
  <si>
    <t>sudo init 6</t>
  </si>
  <si>
    <t>sudo shutdown -r now</t>
  </si>
  <si>
    <t>check service status</t>
  </si>
  <si>
    <t>service --status-all</t>
  </si>
  <si>
    <t>free -m</t>
  </si>
  <si>
    <t>vmstat 1 5</t>
  </si>
  <si>
    <t>ps auxf --width=200</t>
  </si>
  <si>
    <t>/etc/iptables.up.rules</t>
  </si>
  <si>
    <t>Firewall</t>
  </si>
  <si>
    <t>Webmin &gt; Network &gt; Linux Firewall</t>
  </si>
  <si>
    <t>w</t>
  </si>
  <si>
    <t>t</t>
  </si>
  <si>
    <t>a</t>
  </si>
  <si>
    <t>cmd# grep "2016" /etc/openvpn/servers/Milton/logs/openvpn.log | grep "Peer Connection Initiated" | grep "Dec"</t>
  </si>
  <si>
    <t>check /var/log/syslog.1 or other, how to fast scan? ls -al sys*.*</t>
  </si>
  <si>
    <t>Show the login password</t>
  </si>
  <si>
    <t>Create DB user account</t>
  </si>
  <si>
    <t>User Permissions</t>
  </si>
  <si>
    <t>Database Permissions</t>
  </si>
  <si>
    <t>Copy all data from the source to the destination</t>
  </si>
  <si>
    <t>exclude icon / stat / phpadmin</t>
  </si>
  <si>
    <t>#cp -r source destination</t>
  </si>
  <si>
    <t>Login PHPMyadmin</t>
  </si>
  <si>
    <t>export and import</t>
  </si>
  <si>
    <t>Select Database and click "dev"</t>
  </si>
  <si>
    <t>Click export</t>
  </si>
  <si>
    <t>modify wp-config.php</t>
  </si>
  <si>
    <t>change the db name</t>
  </si>
  <si>
    <t>change the login &amp; password</t>
  </si>
  <si>
    <t>run the command</t>
  </si>
  <si>
    <t>opt-safe@web:~/public_html$ wp search-replace 'dev.opt-safe.com' 'www.opt-safe.com' --dry-run --recurse-objects --skip-columns=guid</t>
  </si>
  <si>
    <t>opt-safe@web:~/public_html$ wp search-replace 'dev.opt-safe.com' 'www.opt-safe.com' --recurse-objects --skip-columns=guid</t>
  </si>
  <si>
    <t>Find the target domain</t>
  </si>
  <si>
    <t>Edit Virtual Server</t>
  </si>
  <si>
    <t>Enable "Apache SSL Website enabled?"</t>
  </si>
  <si>
    <t>Save Virtual Server</t>
  </si>
  <si>
    <t>Enable SSL feature</t>
  </si>
  <si>
    <t>Manage SSL Certificate</t>
  </si>
  <si>
    <t>Create Signing Request</t>
  </si>
  <si>
    <t>Port forward from http to https</t>
  </si>
  <si>
    <t>add two command</t>
  </si>
  <si>
    <t>RewriteCond %{HTTPS} off</t>
  </si>
  <si>
    <t>RewriteRule (.*) https://%{SERVER_NAME}/$1 [R,L]</t>
  </si>
  <si>
    <t>https://www.sslshopper.com/apache-redirect-http-to-https.html</t>
  </si>
  <si>
    <t>Change Alias and show the target domain name only</t>
  </si>
  <si>
    <t>sample</t>
  </si>
  <si>
    <t>RewriteCond %{HTTP_HOST} ^xyz\.com [NC]</t>
  </si>
  <si>
    <t>RewriteRule ^(.*)$ http://www.xyz.com/$1 [L,R=301]</t>
  </si>
  <si>
    <t>https://www.internetmarketingninjas.com/blog/search-engine-optimization/301-redirects/</t>
  </si>
  <si>
    <t xml:space="preserve">services &gt; edit Directives </t>
  </si>
  <si>
    <t>Modify the coding</t>
  </si>
  <si>
    <t>cmd# grep "2019" /var/ossec/logs/active-responses.log |grep "Apr" |grep "host-deny"|grep add|wc -l</t>
  </si>
  <si>
    <t>192.168.84.41</t>
  </si>
  <si>
    <t>61.244.88.136</t>
  </si>
  <si>
    <t>61.244.88.135</t>
  </si>
  <si>
    <t>192.168.84.43</t>
  </si>
  <si>
    <t>192.168.84.42</t>
  </si>
  <si>
    <t>61.244.88.137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</si>
</sst>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\M\B"/>
    <numFmt numFmtId="165" formatCode="#,##0\ \k\B"/>
    <numFmt numFmtId="166" formatCode="#,##0.0\ \G\B"/>
  </numFmts>
  <fonts count="17" x14ac:knownFonts="1">
    <font>
      <sz val="12"/>
      <color theme="1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2"/>
      <color theme="10"/>
      <name val="Arial Unicode MS"/>
      <family val="2"/>
    </font>
    <font>
      <u/>
      <sz val="12"/>
      <color theme="11"/>
      <name val="Arial Unicode MS"/>
      <family val="2"/>
    </font>
    <font>
      <sz val="12"/>
      <color theme="0" tint="-0.34998626667073579"/>
      <name val="Arial Unicode MS"/>
      <family val="2"/>
    </font>
    <font>
      <b/>
      <sz val="14"/>
      <color theme="1"/>
      <name val="Arial Unicode MS"/>
      <family val="2"/>
    </font>
    <font>
      <b/>
      <sz val="14"/>
      <color theme="0"/>
      <name val="Arial Unicode MS"/>
      <family val="2"/>
    </font>
    <font>
      <sz val="12"/>
      <color theme="1" tint="0.34998626667073579"/>
      <name val="Arial Unicode MS"/>
      <family val="2"/>
    </font>
    <font>
      <sz val="12"/>
      <color theme="6" tint="-0.499984740745262"/>
      <name val="Arial Unicode MS"/>
      <family val="2"/>
    </font>
    <font>
      <sz val="14"/>
      <color theme="6" tint="-0.499984740745262"/>
      <name val="Arial Unicode MS"/>
      <family val="2"/>
    </font>
    <font>
      <sz val="16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8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15" fontId="11" fillId="0" borderId="0" xfId="0" applyNumberFormat="1" applyFont="1" applyAlignment="1">
      <alignment horizontal="left"/>
    </xf>
    <xf numFmtId="0" fontId="0" fillId="5" borderId="0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0" fontId="0" fillId="5" borderId="0" xfId="0" applyNumberFormat="1" applyFill="1" applyAlignment="1">
      <alignment wrapText="1"/>
    </xf>
    <xf numFmtId="0" fontId="0" fillId="5" borderId="2" xfId="0" applyNumberFormat="1" applyFill="1" applyBorder="1" applyAlignment="1">
      <alignment wrapText="1"/>
    </xf>
    <xf numFmtId="0" fontId="5" fillId="5" borderId="0" xfId="0" applyNumberFormat="1" applyFont="1" applyFill="1" applyBorder="1" applyAlignment="1">
      <alignment wrapText="1"/>
    </xf>
    <xf numFmtId="0" fontId="10" fillId="6" borderId="0" xfId="0" applyFont="1" applyFill="1" applyBorder="1" applyAlignment="1">
      <alignment vertical="top"/>
    </xf>
    <xf numFmtId="0" fontId="9" fillId="5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10" fillId="6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8" fillId="4" borderId="1" xfId="0" applyFont="1" applyFill="1" applyBorder="1" applyAlignment="1">
      <alignment vertical="top"/>
    </xf>
    <xf numFmtId="0" fontId="10" fillId="6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8" fillId="4" borderId="0" xfId="0" applyFont="1" applyFill="1" applyAlignment="1">
      <alignment vertical="top"/>
    </xf>
    <xf numFmtId="166" fontId="0" fillId="0" borderId="0" xfId="0" applyNumberFormat="1" applyAlignment="1">
      <alignment vertical="top"/>
    </xf>
    <xf numFmtId="0" fontId="10" fillId="6" borderId="2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8" fillId="4" borderId="2" xfId="0" applyFont="1" applyFill="1" applyBorder="1" applyAlignment="1">
      <alignment vertical="top"/>
    </xf>
    <xf numFmtId="165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9" fontId="0" fillId="0" borderId="0" xfId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166" fontId="5" fillId="0" borderId="0" xfId="0" applyNumberFormat="1" applyFont="1" applyBorder="1" applyAlignment="1">
      <alignment vertical="top"/>
    </xf>
    <xf numFmtId="9" fontId="0" fillId="0" borderId="1" xfId="1" applyFont="1" applyBorder="1" applyAlignment="1">
      <alignment vertical="top"/>
    </xf>
    <xf numFmtId="0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0" borderId="0" xfId="0" applyAlignment="1">
      <alignment wrapText="1"/>
    </xf>
    <xf numFmtId="0" fontId="3" fillId="0" borderId="0" xfId="118"/>
    <xf numFmtId="0" fontId="0" fillId="7" borderId="0" xfId="0" applyFill="1"/>
    <xf numFmtId="0" fontId="9" fillId="5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0" fillId="0" borderId="0" xfId="0"/>
    <xf numFmtId="0" fontId="9" fillId="5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9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9" fillId="5" borderId="2" xfId="0" applyFont="1" applyFill="1" applyBorder="1" applyAlignment="1">
      <alignment vertical="top"/>
    </xf>
    <xf numFmtId="9" fontId="0" fillId="0" borderId="0" xfId="1" applyFont="1" applyBorder="1" applyAlignment="1">
      <alignment vertical="top"/>
    </xf>
    <xf numFmtId="0" fontId="9" fillId="5" borderId="0" xfId="0" applyFont="1" applyFill="1" applyBorder="1" applyAlignment="1">
      <alignment vertical="top"/>
    </xf>
    <xf numFmtId="0" fontId="9" fillId="5" borderId="0" xfId="0" applyFont="1" applyFill="1" applyAlignment="1">
      <alignment vertical="top"/>
    </xf>
    <xf numFmtId="0" fontId="14" fillId="0" borderId="0" xfId="0" applyFont="1"/>
    <xf numFmtId="0" fontId="0" fillId="0" borderId="0" xfId="0" quotePrefix="1"/>
    <xf numFmtId="0" fontId="1" fillId="0" borderId="0" xfId="582"/>
    <xf numFmtId="0" fontId="15" fillId="0" borderId="0" xfId="583"/>
    <xf numFmtId="0" fontId="15" fillId="0" borderId="0" xfId="583" applyAlignment="1">
      <alignment vertical="center"/>
    </xf>
    <xf numFmtId="0" fontId="16" fillId="0" borderId="0" xfId="0" applyFont="1"/>
    <xf numFmtId="0" fontId="0" fillId="8" borderId="0" xfId="0" applyFill="1"/>
  </cellXfs>
  <cellStyles count="5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119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 2" xfId="583"/>
    <cellStyle name="Normal" xfId="0" builtinId="0"/>
    <cellStyle name="Normal 2" xfId="582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95250</xdr:rowOff>
    </xdr:from>
    <xdr:to>
      <xdr:col>11</xdr:col>
      <xdr:colOff>37333</xdr:colOff>
      <xdr:row>22</xdr:row>
      <xdr:rowOff>151941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"/>
          <a:ext cx="6142858" cy="36761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24</xdr:col>
      <xdr:colOff>503924</xdr:colOff>
      <xdr:row>19</xdr:row>
      <xdr:rowOff>180667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333500"/>
          <a:ext cx="7209524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28</xdr:row>
      <xdr:rowOff>19050</xdr:rowOff>
    </xdr:from>
    <xdr:to>
      <xdr:col>13</xdr:col>
      <xdr:colOff>256228</xdr:colOff>
      <xdr:row>46</xdr:row>
      <xdr:rowOff>161479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5353050"/>
          <a:ext cx="7580953" cy="35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26</xdr:col>
      <xdr:colOff>484801</xdr:colOff>
      <xdr:row>46</xdr:row>
      <xdr:rowOff>151953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5334000"/>
          <a:ext cx="7800001" cy="358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12</xdr:col>
      <xdr:colOff>351543</xdr:colOff>
      <xdr:row>62</xdr:row>
      <xdr:rowOff>56857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525000"/>
          <a:ext cx="7057143" cy="2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7696541</xdr:colOff>
      <xdr:row>27</xdr:row>
      <xdr:rowOff>184035</xdr:rowOff>
    </xdr:from>
    <xdr:to>
      <xdr:col>12</xdr:col>
      <xdr:colOff>449331</xdr:colOff>
      <xdr:row>42</xdr:row>
      <xdr:rowOff>16958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6577" y="6239214"/>
          <a:ext cx="5815647" cy="309863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3542857</xdr:colOff>
      <xdr:row>20</xdr:row>
      <xdr:rowOff>133305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1419225"/>
          <a:ext cx="3542857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13608</xdr:colOff>
      <xdr:row>14</xdr:row>
      <xdr:rowOff>54429</xdr:rowOff>
    </xdr:from>
    <xdr:to>
      <xdr:col>4</xdr:col>
      <xdr:colOff>6013608</xdr:colOff>
      <xdr:row>17</xdr:row>
      <xdr:rowOff>30310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3644" y="3279322"/>
          <a:ext cx="6000000" cy="629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511969</xdr:colOff>
      <xdr:row>19</xdr:row>
      <xdr:rowOff>197643</xdr:rowOff>
    </xdr:from>
    <xdr:to>
      <xdr:col>4</xdr:col>
      <xdr:colOff>5783330</xdr:colOff>
      <xdr:row>34</xdr:row>
      <xdr:rowOff>30566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8194" y="4464843"/>
          <a:ext cx="5814286" cy="31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3542857</xdr:colOff>
      <xdr:row>10</xdr:row>
      <xdr:rowOff>133306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2076450"/>
          <a:ext cx="3542857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6000000</xdr:colOff>
      <xdr:row>6</xdr:row>
      <xdr:rowOff>193595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981075"/>
          <a:ext cx="6000000" cy="6317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522858</xdr:colOff>
      <xdr:row>38</xdr:row>
      <xdr:rowOff>65709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38150"/>
          <a:ext cx="8142858" cy="77333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760477</xdr:colOff>
      <xdr:row>25</xdr:row>
      <xdr:rowOff>199398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7225"/>
          <a:ext cx="12190477" cy="5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16</xdr:col>
      <xdr:colOff>579525</xdr:colOff>
      <xdr:row>61</xdr:row>
      <xdr:rowOff>132485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572250"/>
          <a:ext cx="12009525" cy="6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12</xdr:col>
      <xdr:colOff>608477</xdr:colOff>
      <xdr:row>69</xdr:row>
      <xdr:rowOff>199863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020800"/>
          <a:ext cx="8990477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12</xdr:col>
      <xdr:colOff>46572</xdr:colOff>
      <xdr:row>98</xdr:row>
      <xdr:rowOff>37356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5554325"/>
          <a:ext cx="8428572" cy="5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101</xdr:row>
      <xdr:rowOff>114300</xdr:rowOff>
    </xdr:from>
    <xdr:to>
      <xdr:col>10</xdr:col>
      <xdr:colOff>675330</xdr:colOff>
      <xdr:row>106</xdr:row>
      <xdr:rowOff>114163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" y="22240875"/>
          <a:ext cx="7561905" cy="1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12</xdr:col>
      <xdr:colOff>37048</xdr:colOff>
      <xdr:row>127</xdr:row>
      <xdr:rowOff>104242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3660100"/>
          <a:ext cx="8419048" cy="42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6</xdr:row>
      <xdr:rowOff>0</xdr:rowOff>
    </xdr:from>
    <xdr:to>
      <xdr:col>14</xdr:col>
      <xdr:colOff>46474</xdr:colOff>
      <xdr:row>28</xdr:row>
      <xdr:rowOff>56541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" y="1314450"/>
          <a:ext cx="9209524" cy="48761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17</xdr:col>
      <xdr:colOff>246191</xdr:colOff>
      <xdr:row>57</xdr:row>
      <xdr:rowOff>180296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7229475"/>
          <a:ext cx="11676191" cy="54380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14</xdr:col>
      <xdr:colOff>170286</xdr:colOff>
      <xdr:row>85</xdr:row>
      <xdr:rowOff>37411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3144500"/>
          <a:ext cx="9314286" cy="5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14</xdr:col>
      <xdr:colOff>475048</xdr:colOff>
      <xdr:row>114</xdr:row>
      <xdr:rowOff>94527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9278600"/>
          <a:ext cx="9619048" cy="579047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17</xdr:col>
      <xdr:colOff>484287</xdr:colOff>
      <xdr:row>173</xdr:row>
      <xdr:rowOff>218418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5850850"/>
          <a:ext cx="11914287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16</xdr:col>
      <xdr:colOff>331906</xdr:colOff>
      <xdr:row>207</xdr:row>
      <xdr:rowOff>113738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32861250"/>
          <a:ext cx="11761906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16</xdr:col>
      <xdr:colOff>360477</xdr:colOff>
      <xdr:row>227</xdr:row>
      <xdr:rowOff>209031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8776275"/>
          <a:ext cx="11790477" cy="4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118</xdr:row>
      <xdr:rowOff>19050</xdr:rowOff>
    </xdr:from>
    <xdr:to>
      <xdr:col>18</xdr:col>
      <xdr:colOff>550859</xdr:colOff>
      <xdr:row>145</xdr:row>
      <xdr:rowOff>142121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3525" y="25869900"/>
          <a:ext cx="12733334" cy="60380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12</xdr:col>
      <xdr:colOff>627620</xdr:colOff>
      <xdr:row>20</xdr:row>
      <xdr:rowOff>151861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19075"/>
          <a:ext cx="8247620" cy="4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14</xdr:col>
      <xdr:colOff>256001</xdr:colOff>
      <xdr:row>36</xdr:row>
      <xdr:rowOff>28188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819650"/>
          <a:ext cx="9400001" cy="3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pt-safe@web:~/public_html$%20wp%20search-replace%20'dev.opt-safe.com'%20'www.opt-safe.com'%20--recurse-objects%20--skip-columns=guid" TargetMode="External"/><Relationship Id="rId1" Type="http://schemas.openxmlformats.org/officeDocument/2006/relationships/hyperlink" Target="mailto:opt-safe@web:~/public_html$%20wp%20search-replace%20'dev.opt-safe.com'%20'www.opt-safe.com'%20--dry-run%20--recurse-objects%20--skip-columns=gui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192.168.86.30:10000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192.168.86.30:10000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2" workbookViewId="0">
      <selection activeCell="C74" sqref="C74"/>
    </sheetView>
  </sheetViews>
  <sheetFormatPr defaultRowHeight="15" x14ac:dyDescent="0.25"/>
  <cols>
    <col min="1" max="16384" width="8.88671875" style="61"/>
  </cols>
  <sheetData>
    <row r="1" spans="1:2" x14ac:dyDescent="0.25">
      <c r="A1" s="61">
        <v>1</v>
      </c>
      <c r="B1" s="61" t="s">
        <v>155</v>
      </c>
    </row>
    <row r="2" spans="1:2" x14ac:dyDescent="0.25">
      <c r="B2" s="61" t="s">
        <v>156</v>
      </c>
    </row>
    <row r="3" spans="1:2" x14ac:dyDescent="0.25">
      <c r="B3" s="61" t="s">
        <v>157</v>
      </c>
    </row>
    <row r="25" spans="1:14" x14ac:dyDescent="0.25">
      <c r="A25" s="61">
        <v>2</v>
      </c>
      <c r="B25" s="61" t="s">
        <v>158</v>
      </c>
      <c r="N25" s="61" t="s">
        <v>159</v>
      </c>
    </row>
    <row r="27" spans="1:14" x14ac:dyDescent="0.25">
      <c r="B27" s="61" t="s">
        <v>160</v>
      </c>
    </row>
    <row r="49" spans="1:2" x14ac:dyDescent="0.25">
      <c r="B49" s="61" t="s">
        <v>161</v>
      </c>
    </row>
    <row r="64" spans="1:2" x14ac:dyDescent="0.25">
      <c r="A64" s="61">
        <v>3</v>
      </c>
      <c r="B64" s="61" t="s">
        <v>162</v>
      </c>
    </row>
    <row r="65" spans="1:2" x14ac:dyDescent="0.25">
      <c r="B65" s="61" t="s">
        <v>163</v>
      </c>
    </row>
    <row r="66" spans="1:2" x14ac:dyDescent="0.25">
      <c r="B66" s="61" t="s">
        <v>164</v>
      </c>
    </row>
    <row r="67" spans="1:2" x14ac:dyDescent="0.25">
      <c r="A67" s="61">
        <v>4</v>
      </c>
      <c r="B67" s="61" t="s">
        <v>165</v>
      </c>
    </row>
    <row r="68" spans="1:2" x14ac:dyDescent="0.25">
      <c r="B68" s="62" t="s">
        <v>166</v>
      </c>
    </row>
    <row r="70" spans="1:2" x14ac:dyDescent="0.25">
      <c r="B70" s="63" t="s">
        <v>167</v>
      </c>
    </row>
  </sheetData>
  <hyperlinks>
    <hyperlink ref="B68" r:id="rId1"/>
    <hyperlink ref="B70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B7" zoomScale="70" zoomScaleNormal="70" workbookViewId="0">
      <selection activeCell="E7" sqref="E7"/>
    </sheetView>
  </sheetViews>
  <sheetFormatPr defaultRowHeight="17.25" x14ac:dyDescent="0.3"/>
  <cols>
    <col min="1" max="1" width="28.21875" bestFit="1" customWidth="1"/>
    <col min="2" max="2" width="27.88671875" customWidth="1"/>
    <col min="3" max="3" width="36" customWidth="1"/>
    <col min="4" max="4" width="6.33203125" customWidth="1"/>
    <col min="5" max="5" width="90.109375" customWidth="1"/>
  </cols>
  <sheetData>
    <row r="1" spans="1:5" s="50" customFormat="1" x14ac:dyDescent="0.3">
      <c r="E1" s="50" t="s">
        <v>109</v>
      </c>
    </row>
    <row r="2" spans="1:5" s="50" customFormat="1" x14ac:dyDescent="0.3">
      <c r="E2" s="50" t="s">
        <v>108</v>
      </c>
    </row>
    <row r="3" spans="1:5" s="50" customFormat="1" x14ac:dyDescent="0.3">
      <c r="E3" s="50" t="s">
        <v>110</v>
      </c>
    </row>
    <row r="4" spans="1:5" s="50" customFormat="1" x14ac:dyDescent="0.3">
      <c r="A4" s="50" t="s">
        <v>106</v>
      </c>
    </row>
    <row r="5" spans="1:5" s="50" customFormat="1" x14ac:dyDescent="0.3">
      <c r="A5" s="50" t="s">
        <v>3</v>
      </c>
      <c r="B5" s="50" t="s">
        <v>191</v>
      </c>
      <c r="C5" s="50" t="s">
        <v>190</v>
      </c>
      <c r="D5" s="50" t="s">
        <v>148</v>
      </c>
    </row>
    <row r="6" spans="1:5" s="50" customFormat="1" x14ac:dyDescent="0.3">
      <c r="A6" s="50" t="s">
        <v>5</v>
      </c>
      <c r="B6" s="50" t="s">
        <v>192</v>
      </c>
      <c r="C6" s="50" t="s">
        <v>193</v>
      </c>
      <c r="D6" s="50" t="s">
        <v>147</v>
      </c>
    </row>
    <row r="7" spans="1:5" s="50" customFormat="1" x14ac:dyDescent="0.3">
      <c r="A7" s="50" t="s">
        <v>4</v>
      </c>
      <c r="B7" s="50" t="s">
        <v>188</v>
      </c>
      <c r="C7" s="50" t="s">
        <v>189</v>
      </c>
      <c r="D7" s="50" t="s">
        <v>146</v>
      </c>
    </row>
    <row r="8" spans="1:5" s="50" customFormat="1" x14ac:dyDescent="0.3">
      <c r="E8" s="50" t="s">
        <v>111</v>
      </c>
    </row>
    <row r="9" spans="1:5" s="50" customFormat="1" x14ac:dyDescent="0.3">
      <c r="A9" s="50" t="s">
        <v>107</v>
      </c>
    </row>
    <row r="10" spans="1:5" ht="22.5" x14ac:dyDescent="0.4">
      <c r="A10" s="50" t="s">
        <v>85</v>
      </c>
      <c r="B10" s="4"/>
      <c r="C10" s="50" t="s">
        <v>112</v>
      </c>
      <c r="D10" s="4"/>
    </row>
    <row r="11" spans="1:5" s="50" customFormat="1" ht="22.5" x14ac:dyDescent="0.4">
      <c r="B11" s="4"/>
      <c r="C11" s="4"/>
      <c r="D11" s="4"/>
    </row>
    <row r="12" spans="1:5" x14ac:dyDescent="0.3">
      <c r="C12" s="46" t="s">
        <v>99</v>
      </c>
    </row>
    <row r="13" spans="1:5" ht="20.25" x14ac:dyDescent="0.35">
      <c r="A13" s="3" t="s">
        <v>6</v>
      </c>
      <c r="B13" s="3" t="s">
        <v>2</v>
      </c>
      <c r="C13" s="3" t="s">
        <v>4</v>
      </c>
      <c r="D13" s="3"/>
    </row>
    <row r="14" spans="1:5" x14ac:dyDescent="0.3">
      <c r="A14" s="13" t="s">
        <v>45</v>
      </c>
      <c r="B14" s="14" t="s">
        <v>66</v>
      </c>
      <c r="C14" s="15">
        <f>483-267</f>
        <v>216</v>
      </c>
      <c r="D14" s="15"/>
      <c r="E14" t="s">
        <v>187</v>
      </c>
    </row>
    <row r="15" spans="1:5" x14ac:dyDescent="0.3">
      <c r="A15" s="13"/>
      <c r="B15" s="14"/>
      <c r="C15" s="15"/>
      <c r="D15" s="15"/>
    </row>
    <row r="16" spans="1:5" x14ac:dyDescent="0.3">
      <c r="A16" s="13"/>
      <c r="B16" s="14"/>
      <c r="C16" s="15"/>
      <c r="D16" s="15"/>
    </row>
    <row r="17" spans="1:5" x14ac:dyDescent="0.3">
      <c r="A17" s="13"/>
      <c r="B17" s="14" t="s">
        <v>79</v>
      </c>
      <c r="C17" s="42"/>
      <c r="D17" s="42"/>
    </row>
    <row r="18" spans="1:5" x14ac:dyDescent="0.3">
      <c r="A18" s="13"/>
      <c r="B18" s="14"/>
      <c r="C18" s="42"/>
      <c r="D18" s="42"/>
    </row>
    <row r="19" spans="1:5" x14ac:dyDescent="0.3">
      <c r="A19" s="13" t="s">
        <v>7</v>
      </c>
      <c r="B19" s="14" t="s">
        <v>44</v>
      </c>
      <c r="C19" s="15" t="s">
        <v>91</v>
      </c>
      <c r="D19" s="15"/>
      <c r="E19" t="s">
        <v>93</v>
      </c>
    </row>
    <row r="20" spans="1:5" x14ac:dyDescent="0.3">
      <c r="A20" s="13"/>
      <c r="B20" s="14"/>
      <c r="C20" s="15"/>
      <c r="D20" s="15"/>
    </row>
    <row r="21" spans="1:5" x14ac:dyDescent="0.3">
      <c r="A21" s="13"/>
      <c r="B21" s="14"/>
      <c r="C21" s="15"/>
      <c r="D21" s="15"/>
    </row>
    <row r="22" spans="1:5" x14ac:dyDescent="0.3">
      <c r="A22" s="13"/>
      <c r="B22" s="14" t="s">
        <v>8</v>
      </c>
      <c r="C22" s="15">
        <v>0</v>
      </c>
      <c r="D22" s="15"/>
      <c r="E22" s="47" t="s">
        <v>113</v>
      </c>
    </row>
    <row r="23" spans="1:5" x14ac:dyDescent="0.3">
      <c r="A23" s="13" t="s">
        <v>9</v>
      </c>
      <c r="B23" s="14" t="s">
        <v>10</v>
      </c>
      <c r="C23" s="15" t="s">
        <v>46</v>
      </c>
      <c r="D23" s="15"/>
      <c r="E23" t="s">
        <v>150</v>
      </c>
    </row>
    <row r="24" spans="1:5" x14ac:dyDescent="0.3">
      <c r="A24" s="13" t="s">
        <v>69</v>
      </c>
      <c r="B24" s="14" t="s">
        <v>71</v>
      </c>
      <c r="C24" s="42" t="s">
        <v>88</v>
      </c>
      <c r="D24" s="42"/>
      <c r="E24" s="45" t="s">
        <v>94</v>
      </c>
    </row>
    <row r="25" spans="1:5" x14ac:dyDescent="0.3">
      <c r="A25" s="13"/>
      <c r="B25" s="14"/>
      <c r="C25" s="42"/>
      <c r="D25" s="42"/>
      <c r="E25" s="45"/>
    </row>
    <row r="26" spans="1:5" x14ac:dyDescent="0.3">
      <c r="A26" s="18" t="s">
        <v>67</v>
      </c>
      <c r="B26" s="19" t="s">
        <v>68</v>
      </c>
      <c r="C26" s="40"/>
      <c r="D26" s="44"/>
      <c r="E26" s="45" t="s">
        <v>149</v>
      </c>
    </row>
    <row r="27" spans="1:5" x14ac:dyDescent="0.3">
      <c r="A27" s="48" t="s">
        <v>42</v>
      </c>
      <c r="B27" s="49" t="s">
        <v>43</v>
      </c>
      <c r="C27" s="24" t="s">
        <v>13</v>
      </c>
      <c r="D27" s="24"/>
      <c r="E27" s="45" t="s">
        <v>124</v>
      </c>
    </row>
    <row r="28" spans="1:5" x14ac:dyDescent="0.3">
      <c r="A28" s="48" t="s">
        <v>38</v>
      </c>
      <c r="B28" s="49" t="s">
        <v>40</v>
      </c>
      <c r="C28" s="24">
        <v>148</v>
      </c>
      <c r="D28" s="24"/>
      <c r="E28" t="s">
        <v>92</v>
      </c>
    </row>
    <row r="29" spans="1:5" x14ac:dyDescent="0.3">
      <c r="A29" s="48" t="s">
        <v>60</v>
      </c>
      <c r="B29" s="49" t="s">
        <v>61</v>
      </c>
      <c r="C29" s="26">
        <v>2.52</v>
      </c>
      <c r="D29" s="26"/>
      <c r="E29" t="s">
        <v>104</v>
      </c>
    </row>
    <row r="30" spans="1:5" x14ac:dyDescent="0.3">
      <c r="A30" s="23"/>
      <c r="B30" s="23"/>
      <c r="C30" s="26"/>
      <c r="D30" s="26"/>
    </row>
    <row r="31" spans="1:5" x14ac:dyDescent="0.3">
      <c r="A31" s="55" t="s">
        <v>15</v>
      </c>
      <c r="B31" s="29" t="s">
        <v>83</v>
      </c>
      <c r="C31" s="30">
        <v>2.1480000000000001</v>
      </c>
      <c r="D31" s="32"/>
      <c r="E31" t="s">
        <v>121</v>
      </c>
    </row>
    <row r="32" spans="1:5" s="50" customFormat="1" x14ac:dyDescent="0.3">
      <c r="A32" s="57"/>
      <c r="B32" s="52" t="s">
        <v>84</v>
      </c>
      <c r="C32" s="32">
        <v>84.3</v>
      </c>
      <c r="D32" s="32"/>
      <c r="E32" s="50" t="s">
        <v>122</v>
      </c>
    </row>
    <row r="33" spans="1:5" x14ac:dyDescent="0.3">
      <c r="A33" s="14"/>
      <c r="B33" s="14" t="s">
        <v>87</v>
      </c>
      <c r="C33" s="34">
        <f>93/(93+489)</f>
        <v>0.15979381443298968</v>
      </c>
      <c r="D33" s="32"/>
      <c r="E33" t="s">
        <v>117</v>
      </c>
    </row>
    <row r="34" spans="1:5" x14ac:dyDescent="0.3">
      <c r="A34" s="14"/>
      <c r="B34" s="14" t="s">
        <v>86</v>
      </c>
      <c r="C34" s="35">
        <v>10.199999999999999</v>
      </c>
      <c r="D34" s="34"/>
      <c r="E34" t="s">
        <v>125</v>
      </c>
    </row>
    <row r="35" spans="1:5" x14ac:dyDescent="0.3">
      <c r="A35" s="14"/>
      <c r="B35" s="14" t="s">
        <v>18</v>
      </c>
      <c r="C35" s="33">
        <v>4</v>
      </c>
      <c r="D35" s="35"/>
      <c r="E35" s="50" t="s">
        <v>120</v>
      </c>
    </row>
    <row r="36" spans="1:5" x14ac:dyDescent="0.3">
      <c r="A36" s="14"/>
      <c r="B36" s="14" t="s">
        <v>19</v>
      </c>
      <c r="C36" s="33">
        <v>15</v>
      </c>
      <c r="D36" s="33"/>
      <c r="E36" t="s">
        <v>120</v>
      </c>
    </row>
    <row r="37" spans="1:5" x14ac:dyDescent="0.3">
      <c r="A37" s="14"/>
      <c r="B37" s="14" t="s">
        <v>72</v>
      </c>
      <c r="C37" s="34">
        <v>0.02</v>
      </c>
      <c r="D37" s="33"/>
      <c r="E37" t="s">
        <v>123</v>
      </c>
    </row>
    <row r="38" spans="1:5" x14ac:dyDescent="0.3">
      <c r="A38" s="14"/>
      <c r="B38" s="14" t="s">
        <v>20</v>
      </c>
      <c r="C38" s="35">
        <v>316.8</v>
      </c>
      <c r="D38" s="34"/>
      <c r="E38" t="s">
        <v>115</v>
      </c>
    </row>
    <row r="39" spans="1:5" x14ac:dyDescent="0.3">
      <c r="A39" s="14"/>
      <c r="B39" s="14" t="s">
        <v>23</v>
      </c>
      <c r="C39" s="36">
        <v>2.94</v>
      </c>
      <c r="D39" s="35"/>
      <c r="E39" t="s">
        <v>119</v>
      </c>
    </row>
    <row r="40" spans="1:5" x14ac:dyDescent="0.3">
      <c r="A40" s="14"/>
      <c r="B40" s="14" t="s">
        <v>22</v>
      </c>
      <c r="C40" s="36">
        <v>1.29</v>
      </c>
      <c r="D40" s="36"/>
      <c r="E40" s="50" t="s">
        <v>119</v>
      </c>
    </row>
    <row r="41" spans="1:5" x14ac:dyDescent="0.3">
      <c r="A41" s="14"/>
      <c r="B41" s="14" t="s">
        <v>24</v>
      </c>
      <c r="C41" s="34">
        <f t="shared" ref="C41" si="0">C40/C39</f>
        <v>0.43877551020408168</v>
      </c>
      <c r="D41" s="36"/>
      <c r="E41" s="50" t="s">
        <v>119</v>
      </c>
    </row>
    <row r="42" spans="1:5" x14ac:dyDescent="0.3">
      <c r="A42" s="14"/>
      <c r="B42" s="14" t="s">
        <v>36</v>
      </c>
      <c r="C42" s="36">
        <v>276.67</v>
      </c>
      <c r="D42" s="34"/>
      <c r="E42" s="50" t="s">
        <v>119</v>
      </c>
    </row>
    <row r="43" spans="1:5" x14ac:dyDescent="0.3">
      <c r="A43" s="14"/>
      <c r="B43" s="14" t="s">
        <v>73</v>
      </c>
      <c r="C43" s="36">
        <v>51.37</v>
      </c>
      <c r="D43" s="36"/>
      <c r="E43" s="50" t="s">
        <v>119</v>
      </c>
    </row>
    <row r="44" spans="1:5" x14ac:dyDescent="0.3">
      <c r="A44" s="14"/>
      <c r="B44" s="14" t="s">
        <v>35</v>
      </c>
      <c r="C44" s="36"/>
      <c r="D44" s="36"/>
      <c r="E44" s="50" t="s">
        <v>119</v>
      </c>
    </row>
    <row r="45" spans="1:5" s="50" customFormat="1" x14ac:dyDescent="0.3">
      <c r="A45" s="52"/>
      <c r="B45" s="52" t="s">
        <v>102</v>
      </c>
      <c r="C45" s="34">
        <f t="shared" ref="C45" si="1">C43/C42</f>
        <v>0.18567246177756894</v>
      </c>
      <c r="D45" s="36"/>
      <c r="E45" s="50" t="s">
        <v>118</v>
      </c>
    </row>
    <row r="46" spans="1:5" x14ac:dyDescent="0.3">
      <c r="A46" s="14"/>
      <c r="B46" s="14" t="s">
        <v>77</v>
      </c>
      <c r="C46" s="37">
        <f>1.93/5</f>
        <v>0.38600000000000001</v>
      </c>
      <c r="D46" s="34"/>
      <c r="E46" t="s">
        <v>116</v>
      </c>
    </row>
    <row r="47" spans="1:5" x14ac:dyDescent="0.3">
      <c r="A47" s="19"/>
      <c r="B47" s="19"/>
      <c r="D47" s="34"/>
    </row>
    <row r="48" spans="1:5" s="50" customFormat="1" x14ac:dyDescent="0.3">
      <c r="A48" s="52"/>
      <c r="B48" s="52" t="s">
        <v>74</v>
      </c>
      <c r="C48" s="56"/>
      <c r="D48" s="56"/>
    </row>
    <row r="49" spans="1:5" x14ac:dyDescent="0.3">
      <c r="A49" s="22"/>
      <c r="B49" s="23" t="s">
        <v>27</v>
      </c>
      <c r="C49" s="54" t="s">
        <v>65</v>
      </c>
      <c r="D49" s="38"/>
    </row>
    <row r="50" spans="1:5" x14ac:dyDescent="0.3">
      <c r="A50" s="22"/>
      <c r="B50" s="23" t="s">
        <v>28</v>
      </c>
      <c r="C50" s="54" t="s">
        <v>65</v>
      </c>
      <c r="D50" s="39"/>
    </row>
    <row r="51" spans="1:5" x14ac:dyDescent="0.3">
      <c r="A51" s="22" t="s">
        <v>60</v>
      </c>
      <c r="B51" s="23" t="s">
        <v>29</v>
      </c>
      <c r="C51" s="54" t="s">
        <v>65</v>
      </c>
      <c r="D51" s="39"/>
    </row>
    <row r="52" spans="1:5" x14ac:dyDescent="0.3">
      <c r="A52" s="28" t="s">
        <v>15</v>
      </c>
      <c r="B52" s="23" t="s">
        <v>30</v>
      </c>
      <c r="C52" s="54" t="s">
        <v>65</v>
      </c>
      <c r="D52" s="39"/>
    </row>
    <row r="53" spans="1:5" x14ac:dyDescent="0.3">
      <c r="A53" s="13"/>
      <c r="B53" s="23" t="s">
        <v>31</v>
      </c>
      <c r="C53" s="54" t="s">
        <v>65</v>
      </c>
      <c r="D53" s="39"/>
    </row>
    <row r="54" spans="1:5" x14ac:dyDescent="0.3">
      <c r="A54" s="13"/>
      <c r="B54" s="23" t="s">
        <v>32</v>
      </c>
      <c r="C54" s="54" t="s">
        <v>65</v>
      </c>
      <c r="D54" s="39"/>
    </row>
    <row r="55" spans="1:5" x14ac:dyDescent="0.3">
      <c r="A55" s="13"/>
      <c r="B55" s="23" t="s">
        <v>33</v>
      </c>
      <c r="C55" s="24" t="s">
        <v>65</v>
      </c>
      <c r="D55" s="24"/>
    </row>
    <row r="56" spans="1:5" x14ac:dyDescent="0.3">
      <c r="A56" s="13"/>
      <c r="B56" s="23" t="s">
        <v>34</v>
      </c>
      <c r="C56" s="24" t="s">
        <v>65</v>
      </c>
      <c r="D56" s="24"/>
    </row>
    <row r="57" spans="1:5" x14ac:dyDescent="0.3">
      <c r="A57" s="13"/>
      <c r="B57" s="23" t="s">
        <v>81</v>
      </c>
      <c r="C57" s="24" t="s">
        <v>65</v>
      </c>
      <c r="D57" s="24"/>
    </row>
    <row r="58" spans="1:5" x14ac:dyDescent="0.3">
      <c r="A58" s="13"/>
      <c r="B58" s="23" t="s">
        <v>80</v>
      </c>
      <c r="C58" s="24" t="s">
        <v>65</v>
      </c>
      <c r="D58" s="24"/>
    </row>
    <row r="59" spans="1:5" x14ac:dyDescent="0.3">
      <c r="A59" s="13"/>
      <c r="B59" s="23" t="s">
        <v>39</v>
      </c>
      <c r="C59" s="24" t="s">
        <v>65</v>
      </c>
      <c r="D59" s="24"/>
    </row>
    <row r="60" spans="1:5" s="50" customFormat="1" x14ac:dyDescent="0.3">
      <c r="A60" s="51"/>
      <c r="B60" s="53"/>
      <c r="C60" s="54"/>
      <c r="D60" s="54"/>
    </row>
    <row r="61" spans="1:5" x14ac:dyDescent="0.3">
      <c r="A61" s="58" t="s">
        <v>51</v>
      </c>
      <c r="B61" s="23" t="s">
        <v>52</v>
      </c>
      <c r="C61" s="54" t="s">
        <v>64</v>
      </c>
      <c r="D61" s="39"/>
      <c r="E61" s="47" t="s">
        <v>101</v>
      </c>
    </row>
    <row r="62" spans="1:5" x14ac:dyDescent="0.3">
      <c r="A62" s="13"/>
      <c r="B62" s="23" t="s">
        <v>55</v>
      </c>
      <c r="C62" s="24" t="s">
        <v>64</v>
      </c>
      <c r="D62" s="24"/>
    </row>
    <row r="63" spans="1:5" x14ac:dyDescent="0.3">
      <c r="A63" s="13"/>
      <c r="B63" s="23" t="s">
        <v>53</v>
      </c>
      <c r="C63" s="24" t="s">
        <v>64</v>
      </c>
      <c r="D63" s="24"/>
    </row>
    <row r="64" spans="1:5" x14ac:dyDescent="0.3">
      <c r="A64" s="13"/>
      <c r="B64" s="23" t="s">
        <v>54</v>
      </c>
      <c r="C64" s="24" t="s">
        <v>64</v>
      </c>
      <c r="D64" s="24"/>
    </row>
    <row r="65" spans="1:5" x14ac:dyDescent="0.3">
      <c r="A65" s="13"/>
      <c r="B65" s="23" t="s">
        <v>56</v>
      </c>
      <c r="C65" s="24" t="s">
        <v>64</v>
      </c>
      <c r="D65" s="24"/>
      <c r="E65" t="s">
        <v>114</v>
      </c>
    </row>
    <row r="66" spans="1:5" x14ac:dyDescent="0.3">
      <c r="A66" s="13"/>
      <c r="B66" s="23" t="s">
        <v>57</v>
      </c>
      <c r="C66" s="54" t="s">
        <v>64</v>
      </c>
      <c r="D66" s="39"/>
      <c r="E66" t="s">
        <v>105</v>
      </c>
    </row>
    <row r="67" spans="1:5" x14ac:dyDescent="0.3">
      <c r="A67" s="57"/>
      <c r="B67" s="23" t="s">
        <v>58</v>
      </c>
      <c r="C67" s="24" t="s">
        <v>64</v>
      </c>
      <c r="D67" s="24"/>
      <c r="E67" t="s">
        <v>103</v>
      </c>
    </row>
    <row r="68" spans="1:5" x14ac:dyDescent="0.3">
      <c r="A68" s="22"/>
    </row>
    <row r="69" spans="1:5" x14ac:dyDescent="0.3">
      <c r="A69" s="22"/>
    </row>
    <row r="70" spans="1:5" x14ac:dyDescent="0.3">
      <c r="A70" s="22"/>
    </row>
    <row r="71" spans="1:5" x14ac:dyDescent="0.3">
      <c r="A71" s="22"/>
    </row>
    <row r="72" spans="1:5" x14ac:dyDescent="0.3">
      <c r="A72" s="22"/>
    </row>
    <row r="73" spans="1:5" x14ac:dyDescent="0.3">
      <c r="A73" s="22"/>
    </row>
    <row r="74" spans="1:5" x14ac:dyDescent="0.3">
      <c r="A74" s="22"/>
    </row>
    <row r="75" spans="1:5" x14ac:dyDescent="0.3">
      <c r="A75" s="22"/>
    </row>
    <row r="76" spans="1:5" x14ac:dyDescent="0.3">
      <c r="A76" s="22"/>
    </row>
    <row r="77" spans="1:5" x14ac:dyDescent="0.3">
      <c r="A77" s="22"/>
    </row>
    <row r="78" spans="1:5" x14ac:dyDescent="0.3">
      <c r="A78" s="22"/>
    </row>
    <row r="79" spans="1:5" x14ac:dyDescent="0.3">
      <c r="A79" s="22" t="s">
        <v>51</v>
      </c>
    </row>
    <row r="80" spans="1:5" x14ac:dyDescent="0.3">
      <c r="A80" s="22"/>
    </row>
    <row r="81" spans="1:1" x14ac:dyDescent="0.3">
      <c r="A81" s="22"/>
    </row>
    <row r="82" spans="1:1" x14ac:dyDescent="0.3">
      <c r="A82" s="22"/>
    </row>
    <row r="83" spans="1:1" x14ac:dyDescent="0.3">
      <c r="A83" s="22"/>
    </row>
    <row r="84" spans="1:1" x14ac:dyDescent="0.3">
      <c r="A84" s="22"/>
    </row>
    <row r="85" spans="1:1" x14ac:dyDescent="0.3">
      <c r="A85" s="22"/>
    </row>
  </sheetData>
  <conditionalFormatting sqref="C31:D32 D33">
    <cfRule type="cellIs" dxfId="35" priority="11" operator="greaterThan">
      <formula>3000</formula>
    </cfRule>
  </conditionalFormatting>
  <conditionalFormatting sqref="D36 C35">
    <cfRule type="cellIs" dxfId="34" priority="10" operator="greaterThan">
      <formula>9</formula>
    </cfRule>
  </conditionalFormatting>
  <conditionalFormatting sqref="D37 C36">
    <cfRule type="cellIs" dxfId="33" priority="9" operator="greaterThan">
      <formula>20</formula>
    </cfRule>
  </conditionalFormatting>
  <conditionalFormatting sqref="D38 C37">
    <cfRule type="cellIs" dxfId="32" priority="8" operator="greaterThan">
      <formula>0.5</formula>
    </cfRule>
  </conditionalFormatting>
  <conditionalFormatting sqref="D39 C38">
    <cfRule type="cellIs" dxfId="31" priority="7" operator="greaterThan">
      <formula>800</formula>
    </cfRule>
  </conditionalFormatting>
  <conditionalFormatting sqref="D42 C41 C48:D48 D47 C46">
    <cfRule type="cellIs" dxfId="30" priority="6" operator="greaterThan">
      <formula>0.7</formula>
    </cfRule>
  </conditionalFormatting>
  <conditionalFormatting sqref="D46 C45">
    <cfRule type="cellIs" dxfId="29" priority="5" operator="greaterThan">
      <formula>0.8</formula>
    </cfRule>
  </conditionalFormatting>
  <conditionalFormatting sqref="D34 C33">
    <cfRule type="cellIs" dxfId="28" priority="2" operator="lessThan">
      <formula>0.01</formula>
    </cfRule>
  </conditionalFormatting>
  <conditionalFormatting sqref="D35 C34">
    <cfRule type="cellIs" dxfId="27" priority="1" operator="greaterThan">
      <formula>10240*0.9</formula>
    </cfRule>
  </conditionalFormatting>
  <hyperlinks>
    <hyperlink ref="C12" r:id="rId1"/>
  </hyperlinks>
  <pageMargins left="0.7" right="0.7" top="0.75" bottom="0.75" header="0.3" footer="0.3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" id="{FF60B2FB-86B8-41C2-AEDB-EAA8F95CC537}">
            <xm:f>Sheet1!$E$26*0.7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C29:D30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7" zoomScale="80" zoomScaleNormal="80" workbookViewId="0">
      <selection activeCell="E36" sqref="E36"/>
    </sheetView>
  </sheetViews>
  <sheetFormatPr defaultColWidth="11.5546875" defaultRowHeight="17.25" x14ac:dyDescent="0.3"/>
  <cols>
    <col min="1" max="1" width="25.88671875" bestFit="1" customWidth="1"/>
    <col min="2" max="2" width="16.88671875" bestFit="1" customWidth="1"/>
    <col min="3" max="3" width="32.6640625" bestFit="1" customWidth="1"/>
    <col min="4" max="4" width="32.6640625" customWidth="1"/>
    <col min="5" max="5" width="28.5546875" bestFit="1" customWidth="1"/>
    <col min="6" max="6" width="26.33203125" bestFit="1" customWidth="1"/>
    <col min="7" max="7" width="31.5546875" bestFit="1" customWidth="1"/>
    <col min="8" max="8" width="31.5546875" customWidth="1"/>
    <col min="9" max="9" width="20.109375" bestFit="1" customWidth="1"/>
    <col min="10" max="10" width="37" bestFit="1" customWidth="1"/>
  </cols>
  <sheetData>
    <row r="1" spans="1:10" s="4" customFormat="1" ht="22.5" x14ac:dyDescent="0.4">
      <c r="A1" s="4" t="s">
        <v>0</v>
      </c>
      <c r="I1" s="5" t="s">
        <v>50</v>
      </c>
      <c r="J1" s="6" t="s">
        <v>90</v>
      </c>
    </row>
    <row r="3" spans="1:10" s="2" customFormat="1" ht="20.25" x14ac:dyDescent="0.35">
      <c r="A3" s="3" t="s">
        <v>1</v>
      </c>
      <c r="B3" s="3" t="s">
        <v>6</v>
      </c>
      <c r="C3" s="3" t="s">
        <v>2</v>
      </c>
      <c r="D3" s="3"/>
      <c r="E3" s="3" t="s">
        <v>3</v>
      </c>
      <c r="F3" s="3" t="s">
        <v>4</v>
      </c>
      <c r="G3" s="3" t="s">
        <v>5</v>
      </c>
      <c r="H3" s="3" t="s">
        <v>85</v>
      </c>
      <c r="I3" s="3" t="s">
        <v>63</v>
      </c>
      <c r="J3" s="3" t="s">
        <v>59</v>
      </c>
    </row>
    <row r="4" spans="1:10" ht="20.25" x14ac:dyDescent="0.3">
      <c r="A4" s="12" t="s">
        <v>11</v>
      </c>
      <c r="B4" s="13" t="s">
        <v>45</v>
      </c>
      <c r="C4" s="14" t="s">
        <v>66</v>
      </c>
      <c r="D4" s="14"/>
      <c r="E4" s="15">
        <f>442-240</f>
        <v>202</v>
      </c>
      <c r="F4" s="15">
        <f>483-267</f>
        <v>216</v>
      </c>
      <c r="G4" s="15">
        <f>377-179</f>
        <v>198</v>
      </c>
      <c r="H4" s="15">
        <f>63-38</f>
        <v>25</v>
      </c>
      <c r="I4" s="16" t="s">
        <v>25</v>
      </c>
      <c r="J4" s="7"/>
    </row>
    <row r="5" spans="1:10" ht="20.25" x14ac:dyDescent="0.3">
      <c r="A5" s="12"/>
      <c r="B5" s="13"/>
      <c r="C5" s="14" t="s">
        <v>79</v>
      </c>
      <c r="D5" s="14"/>
      <c r="E5" s="42"/>
      <c r="F5" s="42"/>
      <c r="G5" s="42"/>
      <c r="H5" s="42"/>
      <c r="I5" s="16"/>
      <c r="J5" s="7"/>
    </row>
    <row r="6" spans="1:10" ht="20.25" x14ac:dyDescent="0.3">
      <c r="A6" s="12"/>
      <c r="B6" s="13" t="s">
        <v>7</v>
      </c>
      <c r="C6" s="14" t="s">
        <v>44</v>
      </c>
      <c r="D6" s="14"/>
      <c r="E6" s="15" t="s">
        <v>91</v>
      </c>
      <c r="F6" s="15" t="s">
        <v>91</v>
      </c>
      <c r="G6" s="15" t="s">
        <v>91</v>
      </c>
      <c r="H6" s="15" t="s">
        <v>91</v>
      </c>
      <c r="I6" s="16" t="s">
        <v>47</v>
      </c>
      <c r="J6" s="7"/>
    </row>
    <row r="7" spans="1:10" ht="20.25" x14ac:dyDescent="0.3">
      <c r="A7" s="12"/>
      <c r="B7" s="13"/>
      <c r="C7" s="14" t="s">
        <v>8</v>
      </c>
      <c r="D7" s="14"/>
      <c r="E7" s="15">
        <v>0</v>
      </c>
      <c r="F7" s="15">
        <v>0</v>
      </c>
      <c r="G7" s="15">
        <v>0</v>
      </c>
      <c r="H7" s="15">
        <v>0</v>
      </c>
      <c r="I7" s="16">
        <v>0</v>
      </c>
      <c r="J7" s="7"/>
    </row>
    <row r="8" spans="1:10" ht="20.25" x14ac:dyDescent="0.3">
      <c r="A8" s="12"/>
      <c r="B8" s="13" t="s">
        <v>9</v>
      </c>
      <c r="C8" s="14" t="s">
        <v>10</v>
      </c>
      <c r="D8" s="14"/>
      <c r="E8" s="15" t="s">
        <v>46</v>
      </c>
      <c r="F8" s="15" t="s">
        <v>46</v>
      </c>
      <c r="G8" s="15" t="s">
        <v>46</v>
      </c>
      <c r="H8" s="15" t="s">
        <v>46</v>
      </c>
      <c r="I8" s="16" t="s">
        <v>25</v>
      </c>
      <c r="J8" s="7"/>
    </row>
    <row r="9" spans="1:10" ht="34.5" x14ac:dyDescent="0.3">
      <c r="A9" s="12"/>
      <c r="B9" s="13" t="s">
        <v>69</v>
      </c>
      <c r="C9" s="14" t="s">
        <v>71</v>
      </c>
      <c r="D9" s="14"/>
      <c r="E9" s="42" t="s">
        <v>88</v>
      </c>
      <c r="F9" s="42" t="s">
        <v>88</v>
      </c>
      <c r="G9" s="42" t="s">
        <v>88</v>
      </c>
      <c r="H9" s="42" t="s">
        <v>88</v>
      </c>
      <c r="I9" s="16"/>
      <c r="J9" s="7" t="s">
        <v>70</v>
      </c>
    </row>
    <row r="10" spans="1:10" ht="20.25" x14ac:dyDescent="0.3">
      <c r="A10" s="17"/>
      <c r="B10" s="18" t="s">
        <v>67</v>
      </c>
      <c r="C10" s="19" t="s">
        <v>68</v>
      </c>
      <c r="D10" s="19"/>
      <c r="E10" s="40"/>
      <c r="F10" s="40"/>
      <c r="G10" s="41" t="s">
        <v>25</v>
      </c>
      <c r="H10" s="40"/>
      <c r="I10" s="20" t="s">
        <v>25</v>
      </c>
      <c r="J10" s="8"/>
    </row>
    <row r="11" spans="1:10" ht="20.25" x14ac:dyDescent="0.3">
      <c r="A11" s="21" t="s">
        <v>12</v>
      </c>
      <c r="B11" s="22" t="s">
        <v>42</v>
      </c>
      <c r="C11" s="23" t="s">
        <v>43</v>
      </c>
      <c r="D11" s="23"/>
      <c r="E11" s="24" t="s">
        <v>13</v>
      </c>
      <c r="F11" s="24" t="s">
        <v>13</v>
      </c>
      <c r="G11" s="24" t="s">
        <v>13</v>
      </c>
      <c r="H11" s="24" t="s">
        <v>13</v>
      </c>
      <c r="I11" s="25" t="s">
        <v>13</v>
      </c>
      <c r="J11" s="9"/>
    </row>
    <row r="12" spans="1:10" ht="20.25" x14ac:dyDescent="0.3">
      <c r="A12" s="21"/>
      <c r="B12" s="22" t="s">
        <v>38</v>
      </c>
      <c r="C12" s="23" t="s">
        <v>40</v>
      </c>
      <c r="D12" s="23"/>
      <c r="E12" s="24">
        <v>139</v>
      </c>
      <c r="F12" s="24">
        <v>148</v>
      </c>
      <c r="G12" s="24">
        <v>154</v>
      </c>
      <c r="H12" s="24">
        <v>102</v>
      </c>
      <c r="I12" s="25" t="s">
        <v>25</v>
      </c>
      <c r="J12" s="9"/>
    </row>
    <row r="13" spans="1:10" ht="20.25" x14ac:dyDescent="0.3">
      <c r="A13" s="21"/>
      <c r="B13" s="22" t="s">
        <v>60</v>
      </c>
      <c r="C13" s="23" t="s">
        <v>61</v>
      </c>
      <c r="D13" s="23"/>
      <c r="E13" s="26">
        <f>0.57+14.27</f>
        <v>14.84</v>
      </c>
      <c r="F13" s="26">
        <v>2.52</v>
      </c>
      <c r="G13" s="26">
        <f>1.28+5.01</f>
        <v>6.29</v>
      </c>
      <c r="H13" s="40"/>
      <c r="I13" s="25" t="s">
        <v>62</v>
      </c>
      <c r="J13" s="9"/>
    </row>
    <row r="14" spans="1:10" ht="20.25" x14ac:dyDescent="0.3">
      <c r="A14" s="27" t="s">
        <v>14</v>
      </c>
      <c r="B14" s="28" t="s">
        <v>15</v>
      </c>
      <c r="C14" s="29" t="s">
        <v>83</v>
      </c>
      <c r="D14" s="29"/>
      <c r="E14" s="30">
        <v>2.605</v>
      </c>
      <c r="F14" s="30">
        <v>4.633</v>
      </c>
      <c r="G14" s="30">
        <v>1.671</v>
      </c>
      <c r="H14" s="30">
        <v>5.0679999999999996</v>
      </c>
      <c r="I14" s="31" t="s">
        <v>17</v>
      </c>
      <c r="J14" s="10"/>
    </row>
    <row r="15" spans="1:10" ht="20.25" x14ac:dyDescent="0.3">
      <c r="A15" s="12"/>
      <c r="B15" s="13"/>
      <c r="C15" s="14" t="s">
        <v>84</v>
      </c>
      <c r="D15" s="14"/>
      <c r="E15" s="32">
        <v>84.3</v>
      </c>
      <c r="F15" s="32">
        <v>40.4</v>
      </c>
      <c r="G15" s="32">
        <v>76.3</v>
      </c>
      <c r="H15" s="32">
        <v>3.8260000000000001</v>
      </c>
      <c r="I15" s="16" t="s">
        <v>17</v>
      </c>
      <c r="J15" s="7"/>
    </row>
    <row r="16" spans="1:10" ht="20.25" x14ac:dyDescent="0.3">
      <c r="A16" s="12"/>
      <c r="B16" s="13"/>
      <c r="C16" s="14" t="s">
        <v>87</v>
      </c>
      <c r="D16" s="14"/>
      <c r="E16" s="34">
        <f>30/(30+80)</f>
        <v>0.27272727272727271</v>
      </c>
      <c r="F16" s="34">
        <f>93/(93+489)</f>
        <v>0.15979381443298968</v>
      </c>
      <c r="G16" s="34">
        <f>13/(13+15)</f>
        <v>0.4642857142857143</v>
      </c>
      <c r="H16" s="34">
        <f>57/(57+36)</f>
        <v>0.61290322580645162</v>
      </c>
      <c r="I16" s="16"/>
      <c r="J16" s="7"/>
    </row>
    <row r="17" spans="1:10" ht="51.75" x14ac:dyDescent="0.3">
      <c r="A17" s="12"/>
      <c r="B17" s="13"/>
      <c r="C17" s="14" t="s">
        <v>86</v>
      </c>
      <c r="D17" s="14"/>
      <c r="E17" s="35">
        <v>0.159</v>
      </c>
      <c r="F17" s="35">
        <v>10.199999999999999</v>
      </c>
      <c r="G17" s="35">
        <v>0.28999999999999998</v>
      </c>
      <c r="H17" s="35">
        <f>90+4434</f>
        <v>4524</v>
      </c>
      <c r="I17" s="43" t="s">
        <v>89</v>
      </c>
      <c r="J17" s="7"/>
    </row>
    <row r="18" spans="1:10" ht="20.25" x14ac:dyDescent="0.3">
      <c r="A18" s="12"/>
      <c r="B18" s="13"/>
      <c r="C18" s="14" t="s">
        <v>18</v>
      </c>
      <c r="D18" s="14"/>
      <c r="E18" s="33">
        <v>5</v>
      </c>
      <c r="F18" s="33">
        <v>4</v>
      </c>
      <c r="G18" s="33">
        <v>4</v>
      </c>
      <c r="H18" s="33">
        <v>5</v>
      </c>
      <c r="I18" s="16" t="s">
        <v>76</v>
      </c>
      <c r="J18" s="7"/>
    </row>
    <row r="19" spans="1:10" ht="69" x14ac:dyDescent="0.3">
      <c r="A19" s="12"/>
      <c r="B19" s="13"/>
      <c r="C19" s="14" t="s">
        <v>19</v>
      </c>
      <c r="D19" s="14"/>
      <c r="E19" s="33">
        <v>9</v>
      </c>
      <c r="F19" s="33">
        <v>15</v>
      </c>
      <c r="G19" s="33">
        <v>7</v>
      </c>
      <c r="H19" s="33">
        <v>0</v>
      </c>
      <c r="I19" s="16" t="s">
        <v>75</v>
      </c>
      <c r="J19" s="7" t="s">
        <v>82</v>
      </c>
    </row>
    <row r="20" spans="1:10" ht="20.25" x14ac:dyDescent="0.3">
      <c r="A20" s="12"/>
      <c r="B20" s="13"/>
      <c r="C20" s="14" t="s">
        <v>72</v>
      </c>
      <c r="D20" s="14"/>
      <c r="E20" s="34">
        <v>0.03</v>
      </c>
      <c r="F20" s="34">
        <v>0.02</v>
      </c>
      <c r="G20" s="34">
        <v>0.03</v>
      </c>
      <c r="H20" s="34">
        <v>0.02</v>
      </c>
      <c r="I20" s="16" t="s">
        <v>16</v>
      </c>
      <c r="J20" s="7"/>
    </row>
    <row r="21" spans="1:10" ht="20.25" x14ac:dyDescent="0.3">
      <c r="A21" s="12"/>
      <c r="B21" s="13"/>
      <c r="C21" s="14" t="s">
        <v>20</v>
      </c>
      <c r="D21" s="14"/>
      <c r="E21" s="35">
        <v>1.669</v>
      </c>
      <c r="F21" s="35">
        <v>316.8</v>
      </c>
      <c r="G21" s="35">
        <v>352.6</v>
      </c>
      <c r="H21" s="35">
        <v>434.1</v>
      </c>
      <c r="I21" s="16" t="s">
        <v>21</v>
      </c>
      <c r="J21" s="7"/>
    </row>
    <row r="22" spans="1:10" s="1" customFormat="1" ht="20.25" x14ac:dyDescent="0.3">
      <c r="A22" s="12"/>
      <c r="B22" s="13"/>
      <c r="C22" s="14" t="s">
        <v>23</v>
      </c>
      <c r="D22" s="14"/>
      <c r="E22" s="36">
        <v>10.75</v>
      </c>
      <c r="F22" s="36">
        <v>2.94</v>
      </c>
      <c r="G22" s="36">
        <v>2.94</v>
      </c>
      <c r="H22" s="36">
        <v>0.99399999999999999</v>
      </c>
      <c r="I22" s="16" t="s">
        <v>25</v>
      </c>
      <c r="J22" s="11"/>
    </row>
    <row r="23" spans="1:10" s="1" customFormat="1" ht="20.25" x14ac:dyDescent="0.3">
      <c r="A23" s="12"/>
      <c r="B23" s="13"/>
      <c r="C23" s="14" t="s">
        <v>22</v>
      </c>
      <c r="D23" s="14"/>
      <c r="E23" s="36">
        <v>1.83</v>
      </c>
      <c r="F23" s="36">
        <v>1.29</v>
      </c>
      <c r="G23" s="36">
        <v>1.49</v>
      </c>
      <c r="H23" s="36">
        <v>0.33500000000000002</v>
      </c>
      <c r="I23" s="16" t="s">
        <v>25</v>
      </c>
      <c r="J23" s="11"/>
    </row>
    <row r="24" spans="1:10" ht="20.25" x14ac:dyDescent="0.3">
      <c r="A24" s="12"/>
      <c r="B24" s="13"/>
      <c r="C24" s="14" t="s">
        <v>24</v>
      </c>
      <c r="D24" s="14"/>
      <c r="E24" s="34">
        <f>E23/E22</f>
        <v>0.17023255813953489</v>
      </c>
      <c r="F24" s="34">
        <f t="shared" ref="F24:H24" si="0">F23/F22</f>
        <v>0.43877551020408168</v>
      </c>
      <c r="G24" s="34">
        <f t="shared" si="0"/>
        <v>0.50680272108843538</v>
      </c>
      <c r="H24" s="34">
        <f t="shared" si="0"/>
        <v>0.33702213279678073</v>
      </c>
      <c r="I24" s="16" t="s">
        <v>26</v>
      </c>
      <c r="J24" s="7"/>
    </row>
    <row r="25" spans="1:10" ht="20.25" x14ac:dyDescent="0.3">
      <c r="A25" s="12"/>
      <c r="B25" s="13"/>
      <c r="C25" s="14" t="s">
        <v>36</v>
      </c>
      <c r="D25" s="14"/>
      <c r="E25" s="36">
        <v>542.42999999999995</v>
      </c>
      <c r="F25" s="36">
        <v>276.67</v>
      </c>
      <c r="G25" s="36">
        <v>89.66</v>
      </c>
      <c r="H25" s="36">
        <v>31.52</v>
      </c>
      <c r="I25" s="16" t="s">
        <v>25</v>
      </c>
      <c r="J25" s="7"/>
    </row>
    <row r="26" spans="1:10" ht="20.25" x14ac:dyDescent="0.3">
      <c r="A26" s="12"/>
      <c r="B26" s="13"/>
      <c r="C26" s="14" t="s">
        <v>73</v>
      </c>
      <c r="D26" s="14"/>
      <c r="E26" s="36">
        <v>86.5</v>
      </c>
      <c r="F26" s="36">
        <v>51.37</v>
      </c>
      <c r="G26" s="36">
        <v>67.099999999999994</v>
      </c>
      <c r="H26" s="36">
        <v>12.79</v>
      </c>
      <c r="I26" s="16" t="s">
        <v>25</v>
      </c>
      <c r="J26" s="7"/>
    </row>
    <row r="27" spans="1:10" ht="20.25" x14ac:dyDescent="0.3">
      <c r="A27" s="12"/>
      <c r="B27" s="13"/>
      <c r="C27" s="14" t="s">
        <v>35</v>
      </c>
      <c r="D27" s="14"/>
      <c r="E27" s="34">
        <f t="shared" ref="E27" si="1">E26/E25</f>
        <v>0.15946758107036854</v>
      </c>
      <c r="F27" s="34">
        <f t="shared" ref="F27" si="2">F26/F25</f>
        <v>0.18567246177756894</v>
      </c>
      <c r="G27" s="34">
        <f t="shared" ref="G27:H27" si="3">G26/G25</f>
        <v>0.74838277938880216</v>
      </c>
      <c r="H27" s="34">
        <f t="shared" si="3"/>
        <v>0.40577411167512689</v>
      </c>
      <c r="I27" s="16" t="s">
        <v>37</v>
      </c>
      <c r="J27" s="7"/>
    </row>
    <row r="28" spans="1:10" ht="34.5" x14ac:dyDescent="0.3">
      <c r="A28" s="17"/>
      <c r="B28" s="18"/>
      <c r="C28" s="19" t="s">
        <v>77</v>
      </c>
      <c r="D28" s="19"/>
      <c r="E28" s="37">
        <f>825.18/2048</f>
        <v>0.40291992187499998</v>
      </c>
      <c r="F28" s="37">
        <f>1.93/5</f>
        <v>0.38600000000000001</v>
      </c>
      <c r="G28" s="37">
        <f>1.15/2</f>
        <v>0.57499999999999996</v>
      </c>
      <c r="H28" s="37">
        <f>4.41/1024</f>
        <v>4.3066406250000001E-3</v>
      </c>
      <c r="I28" s="20" t="s">
        <v>26</v>
      </c>
      <c r="J28" s="8" t="s">
        <v>78</v>
      </c>
    </row>
    <row r="29" spans="1:10" ht="20.25" x14ac:dyDescent="0.3">
      <c r="A29" s="21" t="s">
        <v>48</v>
      </c>
      <c r="B29" s="22" t="s">
        <v>49</v>
      </c>
      <c r="C29" s="23" t="s">
        <v>74</v>
      </c>
      <c r="D29" s="23"/>
      <c r="E29" s="38">
        <v>0</v>
      </c>
      <c r="F29" s="38">
        <v>0</v>
      </c>
      <c r="G29" s="38">
        <v>0</v>
      </c>
      <c r="H29" s="38">
        <v>0</v>
      </c>
      <c r="I29" s="25" t="s">
        <v>25</v>
      </c>
      <c r="J29" s="8"/>
    </row>
    <row r="30" spans="1:10" ht="20.25" x14ac:dyDescent="0.3">
      <c r="A30" s="21"/>
      <c r="B30" s="22" t="s">
        <v>41</v>
      </c>
      <c r="C30" s="23" t="s">
        <v>27</v>
      </c>
      <c r="D30" s="23"/>
      <c r="E30" s="24" t="s">
        <v>65</v>
      </c>
      <c r="F30" s="39"/>
      <c r="G30" s="39"/>
      <c r="H30" s="39"/>
      <c r="I30" s="25" t="s">
        <v>65</v>
      </c>
      <c r="J30" s="9"/>
    </row>
    <row r="31" spans="1:10" ht="20.25" x14ac:dyDescent="0.3">
      <c r="A31" s="21"/>
      <c r="B31" s="22"/>
      <c r="C31" s="23" t="s">
        <v>28</v>
      </c>
      <c r="D31" s="23"/>
      <c r="E31" s="24" t="s">
        <v>65</v>
      </c>
      <c r="F31" s="39"/>
      <c r="G31" s="39"/>
      <c r="H31" s="39"/>
      <c r="I31" s="25" t="s">
        <v>65</v>
      </c>
      <c r="J31" s="9"/>
    </row>
    <row r="32" spans="1:10" ht="20.25" x14ac:dyDescent="0.3">
      <c r="A32" s="21"/>
      <c r="B32" s="22"/>
      <c r="C32" s="23" t="s">
        <v>29</v>
      </c>
      <c r="D32" s="23"/>
      <c r="E32" s="24" t="s">
        <v>65</v>
      </c>
      <c r="F32" s="39"/>
      <c r="G32" s="39"/>
      <c r="H32" s="39"/>
      <c r="I32" s="25" t="s">
        <v>65</v>
      </c>
      <c r="J32" s="9"/>
    </row>
    <row r="33" spans="1:10" ht="20.25" x14ac:dyDescent="0.3">
      <c r="A33" s="21"/>
      <c r="B33" s="22"/>
      <c r="C33" s="23" t="s">
        <v>30</v>
      </c>
      <c r="D33" s="23"/>
      <c r="E33" s="24" t="s">
        <v>65</v>
      </c>
      <c r="F33" s="39"/>
      <c r="G33" s="39"/>
      <c r="H33" s="39"/>
      <c r="I33" s="25" t="s">
        <v>65</v>
      </c>
      <c r="J33" s="9"/>
    </row>
    <row r="34" spans="1:10" ht="20.25" x14ac:dyDescent="0.3">
      <c r="A34" s="21"/>
      <c r="B34" s="22"/>
      <c r="C34" s="23" t="s">
        <v>31</v>
      </c>
      <c r="D34" s="23"/>
      <c r="E34" s="24" t="s">
        <v>65</v>
      </c>
      <c r="F34" s="39"/>
      <c r="G34" s="39"/>
      <c r="H34" s="39"/>
      <c r="I34" s="25" t="s">
        <v>65</v>
      </c>
      <c r="J34" s="9"/>
    </row>
    <row r="35" spans="1:10" ht="20.25" x14ac:dyDescent="0.3">
      <c r="A35" s="21"/>
      <c r="B35" s="22"/>
      <c r="C35" s="23" t="s">
        <v>32</v>
      </c>
      <c r="D35" s="23"/>
      <c r="E35" s="39"/>
      <c r="F35" s="24" t="s">
        <v>65</v>
      </c>
      <c r="G35" s="39"/>
      <c r="H35" s="39"/>
      <c r="I35" s="25" t="s">
        <v>65</v>
      </c>
      <c r="J35" s="9"/>
    </row>
    <row r="36" spans="1:10" ht="20.25" x14ac:dyDescent="0.3">
      <c r="A36" s="21"/>
      <c r="B36" s="22"/>
      <c r="C36" s="23" t="s">
        <v>33</v>
      </c>
      <c r="D36" s="23"/>
      <c r="E36" s="39"/>
      <c r="F36" s="24" t="s">
        <v>65</v>
      </c>
      <c r="G36" s="39"/>
      <c r="H36" s="39"/>
      <c r="I36" s="25" t="s">
        <v>65</v>
      </c>
      <c r="J36" s="9"/>
    </row>
    <row r="37" spans="1:10" ht="20.25" x14ac:dyDescent="0.3">
      <c r="A37" s="21"/>
      <c r="B37" s="22"/>
      <c r="C37" s="23" t="s">
        <v>34</v>
      </c>
      <c r="D37" s="23"/>
      <c r="E37" s="39"/>
      <c r="F37" s="24" t="s">
        <v>65</v>
      </c>
      <c r="G37" s="39"/>
      <c r="H37" s="39"/>
      <c r="I37" s="25" t="s">
        <v>65</v>
      </c>
      <c r="J37" s="9"/>
    </row>
    <row r="38" spans="1:10" ht="20.25" x14ac:dyDescent="0.3">
      <c r="A38" s="21"/>
      <c r="B38" s="22"/>
      <c r="C38" s="23" t="s">
        <v>81</v>
      </c>
      <c r="D38" s="23"/>
      <c r="E38" s="39"/>
      <c r="F38" s="24" t="s">
        <v>65</v>
      </c>
      <c r="G38" s="39"/>
      <c r="H38" s="39"/>
      <c r="I38" s="25" t="s">
        <v>65</v>
      </c>
      <c r="J38" s="9"/>
    </row>
    <row r="39" spans="1:10" ht="20.25" x14ac:dyDescent="0.3">
      <c r="A39" s="21"/>
      <c r="B39" s="22"/>
      <c r="C39" s="23" t="s">
        <v>80</v>
      </c>
      <c r="D39" s="23"/>
      <c r="E39" s="39"/>
      <c r="F39" s="24" t="s">
        <v>65</v>
      </c>
      <c r="G39" s="39"/>
      <c r="H39" s="39"/>
      <c r="I39" s="25" t="s">
        <v>65</v>
      </c>
      <c r="J39" s="9"/>
    </row>
    <row r="40" spans="1:10" ht="20.25" x14ac:dyDescent="0.3">
      <c r="A40" s="21"/>
      <c r="B40" s="22"/>
      <c r="C40" s="23" t="s">
        <v>39</v>
      </c>
      <c r="D40" s="23"/>
      <c r="E40" s="39"/>
      <c r="F40" s="39"/>
      <c r="G40" s="24" t="s">
        <v>65</v>
      </c>
      <c r="H40" s="39"/>
      <c r="I40" s="25" t="s">
        <v>65</v>
      </c>
      <c r="J40" s="9"/>
    </row>
    <row r="41" spans="1:10" ht="20.25" x14ac:dyDescent="0.3">
      <c r="A41" s="21"/>
      <c r="B41" s="22" t="s">
        <v>51</v>
      </c>
      <c r="C41" s="23" t="s">
        <v>52</v>
      </c>
      <c r="D41" s="23"/>
      <c r="E41" s="24" t="s">
        <v>64</v>
      </c>
      <c r="F41" s="24" t="s">
        <v>64</v>
      </c>
      <c r="G41" s="24" t="s">
        <v>64</v>
      </c>
      <c r="H41" s="24" t="s">
        <v>64</v>
      </c>
      <c r="I41" s="25" t="s">
        <v>64</v>
      </c>
      <c r="J41" s="9"/>
    </row>
    <row r="42" spans="1:10" ht="20.25" x14ac:dyDescent="0.3">
      <c r="A42" s="21"/>
      <c r="B42" s="22"/>
      <c r="C42" s="23" t="s">
        <v>55</v>
      </c>
      <c r="D42" s="23"/>
      <c r="E42" s="24" t="s">
        <v>64</v>
      </c>
      <c r="F42" s="24" t="s">
        <v>64</v>
      </c>
      <c r="G42" s="24" t="s">
        <v>64</v>
      </c>
      <c r="H42" s="39"/>
      <c r="I42" s="25" t="s">
        <v>64</v>
      </c>
      <c r="J42" s="9"/>
    </row>
    <row r="43" spans="1:10" ht="20.25" x14ac:dyDescent="0.3">
      <c r="A43" s="21"/>
      <c r="B43" s="22"/>
      <c r="C43" s="23" t="s">
        <v>53</v>
      </c>
      <c r="D43" s="23"/>
      <c r="E43" s="24" t="s">
        <v>64</v>
      </c>
      <c r="F43" s="24" t="s">
        <v>64</v>
      </c>
      <c r="G43" s="24" t="s">
        <v>64</v>
      </c>
      <c r="H43" s="24" t="s">
        <v>64</v>
      </c>
      <c r="I43" s="25" t="s">
        <v>64</v>
      </c>
      <c r="J43" s="9"/>
    </row>
    <row r="44" spans="1:10" ht="20.25" x14ac:dyDescent="0.3">
      <c r="A44" s="21"/>
      <c r="B44" s="22"/>
      <c r="C44" s="23" t="s">
        <v>54</v>
      </c>
      <c r="D44" s="23"/>
      <c r="E44" s="24" t="s">
        <v>64</v>
      </c>
      <c r="F44" s="24" t="s">
        <v>64</v>
      </c>
      <c r="G44" s="24" t="s">
        <v>64</v>
      </c>
      <c r="H44" s="39"/>
      <c r="I44" s="25" t="s">
        <v>64</v>
      </c>
      <c r="J44" s="9"/>
    </row>
    <row r="45" spans="1:10" ht="20.25" x14ac:dyDescent="0.3">
      <c r="A45" s="21"/>
      <c r="B45" s="22"/>
      <c r="C45" s="23" t="s">
        <v>56</v>
      </c>
      <c r="D45" s="23"/>
      <c r="E45" s="24" t="s">
        <v>64</v>
      </c>
      <c r="F45" s="39"/>
      <c r="G45" s="24" t="s">
        <v>64</v>
      </c>
      <c r="H45" s="39"/>
      <c r="I45" s="25" t="s">
        <v>64</v>
      </c>
      <c r="J45" s="9"/>
    </row>
    <row r="46" spans="1:10" ht="20.25" x14ac:dyDescent="0.3">
      <c r="A46" s="21"/>
      <c r="B46" s="22"/>
      <c r="C46" s="23" t="s">
        <v>57</v>
      </c>
      <c r="D46" s="23"/>
      <c r="E46" s="24" t="s">
        <v>64</v>
      </c>
      <c r="F46" s="24" t="s">
        <v>64</v>
      </c>
      <c r="G46" s="24" t="s">
        <v>64</v>
      </c>
      <c r="H46" s="24" t="s">
        <v>64</v>
      </c>
      <c r="I46" s="25" t="s">
        <v>64</v>
      </c>
      <c r="J46" s="9"/>
    </row>
    <row r="47" spans="1:10" ht="20.25" x14ac:dyDescent="0.3">
      <c r="A47" s="21"/>
      <c r="B47" s="22"/>
      <c r="C47" s="23" t="s">
        <v>58</v>
      </c>
      <c r="D47" s="23"/>
      <c r="E47" s="24" t="s">
        <v>64</v>
      </c>
      <c r="F47" s="24" t="s">
        <v>64</v>
      </c>
      <c r="G47" s="24" t="s">
        <v>64</v>
      </c>
      <c r="H47" s="24" t="s">
        <v>64</v>
      </c>
      <c r="I47" s="25" t="s">
        <v>64</v>
      </c>
      <c r="J47" s="9"/>
    </row>
  </sheetData>
  <conditionalFormatting sqref="E14:H15">
    <cfRule type="cellIs" dxfId="25" priority="22" operator="greaterThan">
      <formula>3000</formula>
    </cfRule>
  </conditionalFormatting>
  <conditionalFormatting sqref="E18:H18">
    <cfRule type="cellIs" dxfId="24" priority="21" operator="greaterThan">
      <formula>9</formula>
    </cfRule>
  </conditionalFormatting>
  <conditionalFormatting sqref="E19:H19">
    <cfRule type="cellIs" dxfId="23" priority="20" operator="greaterThan">
      <formula>20</formula>
    </cfRule>
  </conditionalFormatting>
  <conditionalFormatting sqref="E20:H20">
    <cfRule type="cellIs" dxfId="22" priority="18" operator="greaterThan">
      <formula>0.5</formula>
    </cfRule>
  </conditionalFormatting>
  <conditionalFormatting sqref="E21:H21">
    <cfRule type="cellIs" dxfId="21" priority="17" operator="greaterThan">
      <formula>800</formula>
    </cfRule>
  </conditionalFormatting>
  <conditionalFormatting sqref="E24:H24">
    <cfRule type="cellIs" dxfId="20" priority="16" operator="greaterThan">
      <formula>0.7</formula>
    </cfRule>
  </conditionalFormatting>
  <conditionalFormatting sqref="E27:G27">
    <cfRule type="cellIs" dxfId="19" priority="15" operator="greaterThan">
      <formula>0.8</formula>
    </cfRule>
  </conditionalFormatting>
  <conditionalFormatting sqref="E13">
    <cfRule type="cellIs" dxfId="18" priority="11" operator="greaterThan">
      <formula>$E$26*0.7</formula>
    </cfRule>
  </conditionalFormatting>
  <conditionalFormatting sqref="F13:G13">
    <cfRule type="cellIs" dxfId="17" priority="10" operator="greaterThan">
      <formula>$E$26*0.7</formula>
    </cfRule>
  </conditionalFormatting>
  <conditionalFormatting sqref="E28:G28">
    <cfRule type="cellIs" dxfId="16" priority="6" operator="greaterThan">
      <formula>0.7</formula>
    </cfRule>
  </conditionalFormatting>
  <conditionalFormatting sqref="H27">
    <cfRule type="cellIs" dxfId="15" priority="5" operator="greaterThan">
      <formula>0.8</formula>
    </cfRule>
  </conditionalFormatting>
  <conditionalFormatting sqref="H28">
    <cfRule type="cellIs" dxfId="14" priority="4" operator="greaterThan">
      <formula>0.7</formula>
    </cfRule>
  </conditionalFormatting>
  <conditionalFormatting sqref="E16:H16">
    <cfRule type="cellIs" dxfId="13" priority="3" operator="lessThan">
      <formula>0.01</formula>
    </cfRule>
  </conditionalFormatting>
  <conditionalFormatting sqref="F17:H17">
    <cfRule type="cellIs" dxfId="12" priority="2" operator="greaterThan">
      <formula>10240*0.9</formula>
    </cfRule>
  </conditionalFormatting>
  <conditionalFormatting sqref="E17">
    <cfRule type="cellIs" dxfId="11" priority="1" operator="greaterThan">
      <formula>2048*0.9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opLeftCell="A16" workbookViewId="0">
      <selection activeCell="B33" sqref="B33"/>
    </sheetView>
  </sheetViews>
  <sheetFormatPr defaultRowHeight="17.25" x14ac:dyDescent="0.3"/>
  <cols>
    <col min="1" max="1" width="8.88671875" style="50"/>
    <col min="2" max="2" width="13.5546875" customWidth="1"/>
    <col min="3" max="3" width="21.88671875" customWidth="1"/>
    <col min="4" max="4" width="15.88671875" customWidth="1"/>
  </cols>
  <sheetData>
    <row r="2" spans="2:4" x14ac:dyDescent="0.3">
      <c r="C2" s="47" t="s">
        <v>128</v>
      </c>
    </row>
    <row r="3" spans="2:4" x14ac:dyDescent="0.3">
      <c r="B3" t="s">
        <v>133</v>
      </c>
      <c r="C3" s="60" t="s">
        <v>127</v>
      </c>
    </row>
    <row r="4" spans="2:4" x14ac:dyDescent="0.3">
      <c r="B4" t="s">
        <v>130</v>
      </c>
      <c r="D4" t="s">
        <v>129</v>
      </c>
    </row>
    <row r="5" spans="2:4" x14ac:dyDescent="0.3">
      <c r="D5" t="s">
        <v>131</v>
      </c>
    </row>
    <row r="6" spans="2:4" x14ac:dyDescent="0.3">
      <c r="D6" t="s">
        <v>132</v>
      </c>
    </row>
    <row r="16" spans="2:4" x14ac:dyDescent="0.3">
      <c r="B16" s="47" t="s">
        <v>134</v>
      </c>
    </row>
    <row r="17" spans="2:3" x14ac:dyDescent="0.3">
      <c r="B17" t="s">
        <v>135</v>
      </c>
    </row>
    <row r="18" spans="2:3" x14ac:dyDescent="0.3">
      <c r="B18" t="s">
        <v>136</v>
      </c>
    </row>
    <row r="19" spans="2:3" x14ac:dyDescent="0.3">
      <c r="B19" t="s">
        <v>137</v>
      </c>
    </row>
    <row r="23" spans="2:3" x14ac:dyDescent="0.3">
      <c r="B23" t="s">
        <v>138</v>
      </c>
    </row>
    <row r="24" spans="2:3" x14ac:dyDescent="0.3">
      <c r="B24" t="s">
        <v>139</v>
      </c>
    </row>
    <row r="26" spans="2:3" x14ac:dyDescent="0.3">
      <c r="B26" t="s">
        <v>140</v>
      </c>
    </row>
    <row r="27" spans="2:3" x14ac:dyDescent="0.3">
      <c r="B27" t="s">
        <v>141</v>
      </c>
    </row>
    <row r="28" spans="2:3" x14ac:dyDescent="0.3">
      <c r="B28" t="s">
        <v>142</v>
      </c>
    </row>
    <row r="30" spans="2:3" s="50" customFormat="1" x14ac:dyDescent="0.3">
      <c r="B30" s="50" t="s">
        <v>144</v>
      </c>
    </row>
    <row r="31" spans="2:3" x14ac:dyDescent="0.3">
      <c r="C31" t="s">
        <v>143</v>
      </c>
    </row>
    <row r="32" spans="2:3" x14ac:dyDescent="0.3">
      <c r="B32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topLeftCell="A49" zoomScale="80" zoomScaleNormal="80" workbookViewId="0">
      <selection activeCell="A42" sqref="A42"/>
    </sheetView>
  </sheetViews>
  <sheetFormatPr defaultRowHeight="17.25" x14ac:dyDescent="0.3"/>
  <cols>
    <col min="1" max="1" width="28.21875" bestFit="1" customWidth="1"/>
    <col min="2" max="2" width="27.88671875" customWidth="1"/>
    <col min="3" max="3" width="36" customWidth="1"/>
    <col min="4" max="4" width="6.33203125" customWidth="1"/>
    <col min="5" max="5" width="90.109375" customWidth="1"/>
  </cols>
  <sheetData>
    <row r="1" spans="1:5" ht="22.5" x14ac:dyDescent="0.4">
      <c r="A1" s="4"/>
      <c r="B1" s="4"/>
      <c r="C1" s="4"/>
      <c r="D1" s="4"/>
    </row>
    <row r="2" spans="1:5" x14ac:dyDescent="0.3">
      <c r="C2" s="46" t="s">
        <v>99</v>
      </c>
    </row>
    <row r="3" spans="1:5" ht="20.25" x14ac:dyDescent="0.35">
      <c r="A3" s="3" t="s">
        <v>6</v>
      </c>
      <c r="B3" s="3" t="s">
        <v>2</v>
      </c>
      <c r="C3" s="3" t="s">
        <v>4</v>
      </c>
      <c r="D3" s="3"/>
    </row>
    <row r="4" spans="1:5" x14ac:dyDescent="0.3">
      <c r="A4" s="13" t="s">
        <v>45</v>
      </c>
      <c r="B4" s="14" t="s">
        <v>66</v>
      </c>
      <c r="C4" s="15">
        <f>483-267</f>
        <v>216</v>
      </c>
      <c r="D4" s="15"/>
      <c r="E4" t="s">
        <v>96</v>
      </c>
    </row>
    <row r="5" spans="1:5" x14ac:dyDescent="0.3">
      <c r="A5" s="13"/>
      <c r="B5" s="14"/>
      <c r="C5" s="15"/>
      <c r="D5" s="15"/>
    </row>
    <row r="6" spans="1:5" x14ac:dyDescent="0.3">
      <c r="A6" s="13"/>
      <c r="B6" s="14"/>
      <c r="C6" s="15"/>
      <c r="D6" s="15"/>
    </row>
    <row r="7" spans="1:5" x14ac:dyDescent="0.3">
      <c r="A7" s="13"/>
      <c r="B7" s="14" t="s">
        <v>79</v>
      </c>
      <c r="C7" s="42"/>
      <c r="D7" s="42"/>
    </row>
    <row r="8" spans="1:5" x14ac:dyDescent="0.3">
      <c r="A8" s="13"/>
      <c r="B8" s="14"/>
      <c r="C8" s="42"/>
      <c r="D8" s="42"/>
    </row>
    <row r="9" spans="1:5" x14ac:dyDescent="0.3">
      <c r="A9" s="13" t="s">
        <v>7</v>
      </c>
      <c r="B9" s="14" t="s">
        <v>44</v>
      </c>
      <c r="C9" s="15" t="s">
        <v>91</v>
      </c>
      <c r="D9" s="15"/>
      <c r="E9" t="s">
        <v>93</v>
      </c>
    </row>
    <row r="10" spans="1:5" x14ac:dyDescent="0.3">
      <c r="A10" s="13"/>
      <c r="B10" s="14"/>
      <c r="C10" s="15"/>
      <c r="D10" s="15"/>
    </row>
    <row r="11" spans="1:5" x14ac:dyDescent="0.3">
      <c r="A11" s="13"/>
      <c r="B11" s="14"/>
      <c r="C11" s="15"/>
      <c r="D11" s="15"/>
    </row>
    <row r="12" spans="1:5" x14ac:dyDescent="0.3">
      <c r="A12" s="13"/>
      <c r="B12" s="14" t="s">
        <v>8</v>
      </c>
      <c r="C12" s="15">
        <v>0</v>
      </c>
      <c r="D12" s="15"/>
      <c r="E12" s="47" t="s">
        <v>97</v>
      </c>
    </row>
    <row r="13" spans="1:5" x14ac:dyDescent="0.3">
      <c r="A13" s="13" t="s">
        <v>9</v>
      </c>
      <c r="B13" s="14" t="s">
        <v>10</v>
      </c>
      <c r="C13" s="15" t="s">
        <v>46</v>
      </c>
      <c r="D13" s="15"/>
      <c r="E13" t="s">
        <v>98</v>
      </c>
    </row>
    <row r="14" spans="1:5" x14ac:dyDescent="0.3">
      <c r="A14" s="13" t="s">
        <v>69</v>
      </c>
      <c r="B14" s="14" t="s">
        <v>71</v>
      </c>
      <c r="C14" s="42" t="s">
        <v>88</v>
      </c>
      <c r="D14" s="42"/>
      <c r="E14" s="45" t="s">
        <v>94</v>
      </c>
    </row>
    <row r="15" spans="1:5" x14ac:dyDescent="0.3">
      <c r="A15" s="13"/>
      <c r="B15" s="14"/>
      <c r="C15" s="42"/>
      <c r="D15" s="42"/>
      <c r="E15" s="45"/>
    </row>
    <row r="16" spans="1:5" x14ac:dyDescent="0.3">
      <c r="A16" s="18" t="s">
        <v>67</v>
      </c>
      <c r="B16" s="19" t="s">
        <v>68</v>
      </c>
      <c r="C16" s="40"/>
      <c r="D16" s="44"/>
      <c r="E16" s="45" t="s">
        <v>95</v>
      </c>
    </row>
    <row r="17" spans="1:5" x14ac:dyDescent="0.3">
      <c r="A17" s="23" t="s">
        <v>43</v>
      </c>
      <c r="B17" s="23" t="s">
        <v>43</v>
      </c>
      <c r="C17" s="24" t="s">
        <v>13</v>
      </c>
      <c r="D17" s="24"/>
    </row>
    <row r="18" spans="1:5" x14ac:dyDescent="0.3">
      <c r="A18" s="23" t="s">
        <v>40</v>
      </c>
      <c r="B18" s="14" t="s">
        <v>40</v>
      </c>
      <c r="C18" s="24">
        <v>148</v>
      </c>
      <c r="D18" s="24"/>
      <c r="E18" t="s">
        <v>92</v>
      </c>
    </row>
    <row r="19" spans="1:5" x14ac:dyDescent="0.3">
      <c r="A19" s="23" t="s">
        <v>61</v>
      </c>
      <c r="B19" s="14" t="s">
        <v>61</v>
      </c>
      <c r="C19" s="26">
        <v>2.52</v>
      </c>
      <c r="D19" s="26"/>
      <c r="E19" t="s">
        <v>100</v>
      </c>
    </row>
    <row r="20" spans="1:5" x14ac:dyDescent="0.3">
      <c r="A20" s="23"/>
      <c r="B20" s="23" t="s">
        <v>83</v>
      </c>
      <c r="C20" s="26"/>
      <c r="D20" s="26"/>
    </row>
    <row r="21" spans="1:5" x14ac:dyDescent="0.3">
      <c r="A21" s="29" t="s">
        <v>83</v>
      </c>
      <c r="B21" s="29" t="s">
        <v>84</v>
      </c>
      <c r="C21" s="30">
        <v>4.633</v>
      </c>
      <c r="D21" s="32"/>
    </row>
    <row r="22" spans="1:5" x14ac:dyDescent="0.3">
      <c r="A22" s="14" t="s">
        <v>84</v>
      </c>
      <c r="B22" s="14" t="s">
        <v>87</v>
      </c>
      <c r="C22" s="32">
        <v>40.4</v>
      </c>
      <c r="D22" s="32"/>
    </row>
    <row r="23" spans="1:5" x14ac:dyDescent="0.3">
      <c r="A23" s="14" t="s">
        <v>87</v>
      </c>
      <c r="B23" s="14" t="s">
        <v>86</v>
      </c>
      <c r="C23" s="34">
        <f>93/(93+489)</f>
        <v>0.15979381443298968</v>
      </c>
      <c r="D23" s="34"/>
    </row>
    <row r="24" spans="1:5" x14ac:dyDescent="0.3">
      <c r="A24" s="14" t="s">
        <v>86</v>
      </c>
      <c r="B24" s="14" t="s">
        <v>18</v>
      </c>
      <c r="C24" s="35">
        <v>10.199999999999999</v>
      </c>
      <c r="D24" s="35"/>
    </row>
    <row r="25" spans="1:5" x14ac:dyDescent="0.3">
      <c r="A25" s="14" t="s">
        <v>18</v>
      </c>
      <c r="B25" s="14" t="s">
        <v>19</v>
      </c>
      <c r="C25" s="33">
        <v>4</v>
      </c>
      <c r="D25" s="33"/>
    </row>
    <row r="26" spans="1:5" x14ac:dyDescent="0.3">
      <c r="A26" s="14" t="s">
        <v>19</v>
      </c>
      <c r="B26" s="14" t="s">
        <v>72</v>
      </c>
      <c r="C26" s="33">
        <v>15</v>
      </c>
      <c r="D26" s="33"/>
    </row>
    <row r="27" spans="1:5" x14ac:dyDescent="0.3">
      <c r="A27" s="14" t="s">
        <v>72</v>
      </c>
      <c r="B27" s="14" t="s">
        <v>20</v>
      </c>
      <c r="C27" s="34">
        <v>0.02</v>
      </c>
      <c r="D27" s="34"/>
    </row>
    <row r="28" spans="1:5" x14ac:dyDescent="0.3">
      <c r="A28" s="14" t="s">
        <v>20</v>
      </c>
      <c r="B28" s="14" t="s">
        <v>23</v>
      </c>
      <c r="C28" s="35">
        <v>316.8</v>
      </c>
      <c r="D28" s="35"/>
    </row>
    <row r="29" spans="1:5" x14ac:dyDescent="0.3">
      <c r="A29" s="14" t="s">
        <v>23</v>
      </c>
      <c r="B29" s="14" t="s">
        <v>22</v>
      </c>
      <c r="C29" s="36">
        <v>2.94</v>
      </c>
      <c r="D29" s="36"/>
    </row>
    <row r="30" spans="1:5" x14ac:dyDescent="0.3">
      <c r="A30" s="14" t="s">
        <v>22</v>
      </c>
      <c r="B30" s="14" t="s">
        <v>24</v>
      </c>
      <c r="C30" s="36">
        <v>1.29</v>
      </c>
      <c r="D30" s="36"/>
    </row>
    <row r="31" spans="1:5" x14ac:dyDescent="0.3">
      <c r="A31" s="14" t="s">
        <v>24</v>
      </c>
      <c r="B31" s="14" t="s">
        <v>36</v>
      </c>
      <c r="C31" s="34">
        <f t="shared" ref="C31" si="0">C30/C29</f>
        <v>0.43877551020408168</v>
      </c>
      <c r="D31" s="34"/>
    </row>
    <row r="32" spans="1:5" x14ac:dyDescent="0.3">
      <c r="A32" s="14" t="s">
        <v>36</v>
      </c>
      <c r="B32" s="14" t="s">
        <v>73</v>
      </c>
      <c r="C32" s="36">
        <v>276.67</v>
      </c>
      <c r="D32" s="36"/>
    </row>
    <row r="33" spans="1:4" x14ac:dyDescent="0.3">
      <c r="A33" s="14" t="s">
        <v>73</v>
      </c>
      <c r="B33" s="14" t="s">
        <v>35</v>
      </c>
      <c r="C33" s="36">
        <v>51.37</v>
      </c>
      <c r="D33" s="36"/>
    </row>
    <row r="34" spans="1:4" x14ac:dyDescent="0.3">
      <c r="A34" s="14" t="s">
        <v>35</v>
      </c>
      <c r="B34" s="14" t="s">
        <v>77</v>
      </c>
      <c r="C34" s="34">
        <f t="shared" ref="C34" si="1">C33/C32</f>
        <v>0.18567246177756894</v>
      </c>
      <c r="D34" s="34"/>
    </row>
    <row r="35" spans="1:4" x14ac:dyDescent="0.3">
      <c r="A35" s="19" t="s">
        <v>77</v>
      </c>
      <c r="B35" s="19" t="s">
        <v>74</v>
      </c>
      <c r="C35" s="37">
        <f>1.93/5</f>
        <v>0.38600000000000001</v>
      </c>
      <c r="D35" s="34"/>
    </row>
    <row r="36" spans="1:4" x14ac:dyDescent="0.3">
      <c r="A36" s="22"/>
      <c r="B36" s="23" t="s">
        <v>27</v>
      </c>
      <c r="C36" s="38">
        <v>0</v>
      </c>
      <c r="D36" s="38"/>
    </row>
    <row r="37" spans="1:4" x14ac:dyDescent="0.3">
      <c r="A37" s="22"/>
      <c r="B37" s="23" t="s">
        <v>28</v>
      </c>
      <c r="C37" s="39"/>
      <c r="D37" s="39"/>
    </row>
    <row r="38" spans="1:4" x14ac:dyDescent="0.3">
      <c r="A38" s="22" t="s">
        <v>60</v>
      </c>
      <c r="B38" s="23" t="s">
        <v>29</v>
      </c>
      <c r="C38" s="39"/>
      <c r="D38" s="39"/>
    </row>
    <row r="39" spans="1:4" x14ac:dyDescent="0.3">
      <c r="A39" s="28" t="s">
        <v>15</v>
      </c>
      <c r="B39" s="23" t="s">
        <v>30</v>
      </c>
      <c r="C39" s="39"/>
      <c r="D39" s="39"/>
    </row>
    <row r="40" spans="1:4" x14ac:dyDescent="0.3">
      <c r="A40" s="13"/>
      <c r="B40" s="23" t="s">
        <v>31</v>
      </c>
      <c r="C40" s="39"/>
      <c r="D40" s="39"/>
    </row>
    <row r="41" spans="1:4" x14ac:dyDescent="0.3">
      <c r="A41" s="13"/>
      <c r="B41" s="23" t="s">
        <v>32</v>
      </c>
      <c r="C41" s="39"/>
      <c r="D41" s="39"/>
    </row>
    <row r="42" spans="1:4" x14ac:dyDescent="0.3">
      <c r="A42" s="13"/>
      <c r="B42" s="23" t="s">
        <v>33</v>
      </c>
      <c r="C42" s="24" t="s">
        <v>65</v>
      </c>
      <c r="D42" s="24"/>
    </row>
    <row r="43" spans="1:4" x14ac:dyDescent="0.3">
      <c r="A43" s="13"/>
      <c r="B43" s="23" t="s">
        <v>34</v>
      </c>
      <c r="C43" s="24" t="s">
        <v>65</v>
      </c>
      <c r="D43" s="24"/>
    </row>
    <row r="44" spans="1:4" x14ac:dyDescent="0.3">
      <c r="A44" s="13"/>
      <c r="B44" s="23" t="s">
        <v>81</v>
      </c>
      <c r="C44" s="24" t="s">
        <v>65</v>
      </c>
      <c r="D44" s="24"/>
    </row>
    <row r="45" spans="1:4" x14ac:dyDescent="0.3">
      <c r="A45" s="13"/>
      <c r="B45" s="23" t="s">
        <v>80</v>
      </c>
      <c r="C45" s="24" t="s">
        <v>65</v>
      </c>
      <c r="D45" s="24"/>
    </row>
    <row r="46" spans="1:4" x14ac:dyDescent="0.3">
      <c r="A46" s="13"/>
      <c r="B46" s="23" t="s">
        <v>39</v>
      </c>
      <c r="C46" s="24" t="s">
        <v>65</v>
      </c>
      <c r="D46" s="24"/>
    </row>
    <row r="47" spans="1:4" x14ac:dyDescent="0.3">
      <c r="A47" s="13"/>
      <c r="B47" s="23" t="s">
        <v>52</v>
      </c>
      <c r="C47" s="39"/>
      <c r="D47" s="39"/>
    </row>
    <row r="48" spans="1:4" x14ac:dyDescent="0.3">
      <c r="A48" s="13"/>
      <c r="B48" s="23" t="s">
        <v>55</v>
      </c>
      <c r="C48" s="24" t="s">
        <v>64</v>
      </c>
      <c r="D48" s="24"/>
    </row>
    <row r="49" spans="1:4" x14ac:dyDescent="0.3">
      <c r="A49" s="13"/>
      <c r="B49" s="23" t="s">
        <v>53</v>
      </c>
      <c r="C49" s="24" t="s">
        <v>64</v>
      </c>
      <c r="D49" s="24"/>
    </row>
    <row r="50" spans="1:4" x14ac:dyDescent="0.3">
      <c r="A50" s="13"/>
      <c r="B50" s="23" t="s">
        <v>54</v>
      </c>
      <c r="C50" s="24" t="s">
        <v>64</v>
      </c>
      <c r="D50" s="24"/>
    </row>
    <row r="51" spans="1:4" x14ac:dyDescent="0.3">
      <c r="A51" s="13"/>
      <c r="B51" s="23" t="s">
        <v>56</v>
      </c>
      <c r="C51" s="24" t="s">
        <v>64</v>
      </c>
      <c r="D51" s="24"/>
    </row>
    <row r="52" spans="1:4" x14ac:dyDescent="0.3">
      <c r="A52" s="13"/>
      <c r="B52" s="23" t="s">
        <v>57</v>
      </c>
      <c r="C52" s="39"/>
      <c r="D52" s="39"/>
    </row>
    <row r="53" spans="1:4" x14ac:dyDescent="0.3">
      <c r="A53" s="18"/>
      <c r="B53" s="23" t="s">
        <v>58</v>
      </c>
      <c r="C53" s="24" t="s">
        <v>64</v>
      </c>
      <c r="D53" s="24"/>
    </row>
    <row r="54" spans="1:4" x14ac:dyDescent="0.3">
      <c r="A54" s="22" t="s">
        <v>49</v>
      </c>
      <c r="B54" s="23" t="s">
        <v>58</v>
      </c>
      <c r="C54" s="24" t="s">
        <v>64</v>
      </c>
      <c r="D54" s="24"/>
    </row>
    <row r="55" spans="1:4" x14ac:dyDescent="0.3">
      <c r="A55" s="22" t="s">
        <v>41</v>
      </c>
    </row>
    <row r="56" spans="1:4" x14ac:dyDescent="0.3">
      <c r="A56" s="22"/>
    </row>
    <row r="57" spans="1:4" x14ac:dyDescent="0.3">
      <c r="A57" s="22"/>
    </row>
    <row r="58" spans="1:4" x14ac:dyDescent="0.3">
      <c r="A58" s="22"/>
    </row>
    <row r="59" spans="1:4" x14ac:dyDescent="0.3">
      <c r="A59" s="22"/>
    </row>
    <row r="60" spans="1:4" x14ac:dyDescent="0.3">
      <c r="A60" s="22"/>
    </row>
    <row r="61" spans="1:4" x14ac:dyDescent="0.3">
      <c r="A61" s="22"/>
    </row>
    <row r="62" spans="1:4" x14ac:dyDescent="0.3">
      <c r="A62" s="22"/>
    </row>
    <row r="63" spans="1:4" x14ac:dyDescent="0.3">
      <c r="A63" s="22"/>
    </row>
    <row r="64" spans="1:4" x14ac:dyDescent="0.3">
      <c r="A64" s="22"/>
    </row>
    <row r="65" spans="1:5" x14ac:dyDescent="0.3">
      <c r="A65" s="22"/>
    </row>
    <row r="66" spans="1:5" x14ac:dyDescent="0.3">
      <c r="A66" s="22" t="s">
        <v>51</v>
      </c>
      <c r="E66" s="47" t="s">
        <v>101</v>
      </c>
    </row>
    <row r="67" spans="1:5" x14ac:dyDescent="0.3">
      <c r="A67" s="22"/>
    </row>
    <row r="68" spans="1:5" x14ac:dyDescent="0.3">
      <c r="A68" s="22"/>
    </row>
    <row r="69" spans="1:5" x14ac:dyDescent="0.3">
      <c r="A69" s="22"/>
    </row>
    <row r="70" spans="1:5" x14ac:dyDescent="0.3">
      <c r="A70" s="22"/>
    </row>
    <row r="71" spans="1:5" x14ac:dyDescent="0.3">
      <c r="A71" s="22"/>
    </row>
    <row r="72" spans="1:5" x14ac:dyDescent="0.3">
      <c r="A72" s="22"/>
    </row>
  </sheetData>
  <conditionalFormatting sqref="C21:D22">
    <cfRule type="cellIs" dxfId="10" priority="11" operator="greaterThan">
      <formula>3000</formula>
    </cfRule>
  </conditionalFormatting>
  <conditionalFormatting sqref="C25:D25">
    <cfRule type="cellIs" dxfId="9" priority="10" operator="greaterThan">
      <formula>9</formula>
    </cfRule>
  </conditionalFormatting>
  <conditionalFormatting sqref="C26:D26">
    <cfRule type="cellIs" dxfId="8" priority="9" operator="greaterThan">
      <formula>20</formula>
    </cfRule>
  </conditionalFormatting>
  <conditionalFormatting sqref="C27:D27">
    <cfRule type="cellIs" dxfId="7" priority="8" operator="greaterThan">
      <formula>0.5</formula>
    </cfRule>
  </conditionalFormatting>
  <conditionalFormatting sqref="C28:D28">
    <cfRule type="cellIs" dxfId="6" priority="7" operator="greaterThan">
      <formula>800</formula>
    </cfRule>
  </conditionalFormatting>
  <conditionalFormatting sqref="C31:D31">
    <cfRule type="cellIs" dxfId="5" priority="6" operator="greaterThan">
      <formula>0.7</formula>
    </cfRule>
  </conditionalFormatting>
  <conditionalFormatting sqref="C34:D34">
    <cfRule type="cellIs" dxfId="4" priority="5" operator="greaterThan">
      <formula>0.8</formula>
    </cfRule>
  </conditionalFormatting>
  <conditionalFormatting sqref="C35:D35">
    <cfRule type="cellIs" dxfId="3" priority="3" operator="greaterThan">
      <formula>0.7</formula>
    </cfRule>
  </conditionalFormatting>
  <conditionalFormatting sqref="C23:D23">
    <cfRule type="cellIs" dxfId="2" priority="2" operator="lessThan">
      <formula>0.01</formula>
    </cfRule>
  </conditionalFormatting>
  <conditionalFormatting sqref="C24:D24">
    <cfRule type="cellIs" dxfId="1" priority="1" operator="greaterThan">
      <formula>10240*0.9</formula>
    </cfRule>
  </conditionalFormatting>
  <hyperlinks>
    <hyperlink ref="C2" r:id="rId1"/>
  </hyperlinks>
  <pageMargins left="0.7" right="0.7" top="0.75" bottom="0.75" header="0.3" footer="0.3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" id="{202876E5-980C-4CE6-B876-EDE329892402}">
            <xm:f>Sheet1!$E$26*0.7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C19:D20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13" workbookViewId="0">
      <selection activeCell="B2" sqref="B2"/>
    </sheetView>
  </sheetViews>
  <sheetFormatPr defaultRowHeight="17.25" x14ac:dyDescent="0.3"/>
  <sheetData>
    <row r="2" spans="2:2" x14ac:dyDescent="0.3">
      <c r="B2" s="59" t="s">
        <v>126</v>
      </c>
    </row>
    <row r="3" spans="2:2" s="50" customFormat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1"/>
  <sheetViews>
    <sheetView topLeftCell="A124" workbookViewId="0">
      <selection activeCell="D101" sqref="D101"/>
    </sheetView>
  </sheetViews>
  <sheetFormatPr defaultRowHeight="17.25" x14ac:dyDescent="0.3"/>
  <sheetData>
    <row r="2" spans="2:2" x14ac:dyDescent="0.3">
      <c r="B2" t="s">
        <v>151</v>
      </c>
    </row>
    <row r="29" spans="2:2" x14ac:dyDescent="0.3">
      <c r="B29" t="s">
        <v>152</v>
      </c>
    </row>
    <row r="64" spans="2:2" x14ac:dyDescent="0.3">
      <c r="B64" t="s">
        <v>153</v>
      </c>
    </row>
    <row r="101" spans="2:2" x14ac:dyDescent="0.3">
      <c r="B101" t="s">
        <v>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7"/>
  <sheetViews>
    <sheetView tabSelected="1" topLeftCell="A136" workbookViewId="0">
      <selection activeCell="B146" sqref="B146"/>
    </sheetView>
  </sheetViews>
  <sheetFormatPr defaultRowHeight="17.25" x14ac:dyDescent="0.3"/>
  <sheetData>
    <row r="2" spans="1:3" x14ac:dyDescent="0.3">
      <c r="A2">
        <v>1</v>
      </c>
      <c r="B2" t="s">
        <v>172</v>
      </c>
    </row>
    <row r="3" spans="1:3" x14ac:dyDescent="0.3">
      <c r="C3" t="s">
        <v>168</v>
      </c>
    </row>
    <row r="4" spans="1:3" x14ac:dyDescent="0.3">
      <c r="C4" t="s">
        <v>169</v>
      </c>
    </row>
    <row r="5" spans="1:3" x14ac:dyDescent="0.3">
      <c r="C5" t="s">
        <v>170</v>
      </c>
    </row>
    <row r="30" spans="1:3" x14ac:dyDescent="0.3">
      <c r="C30" t="s">
        <v>171</v>
      </c>
    </row>
    <row r="32" spans="1:3" x14ac:dyDescent="0.3">
      <c r="A32">
        <v>2</v>
      </c>
      <c r="B32" t="s">
        <v>173</v>
      </c>
    </row>
    <row r="33" spans="3:3" x14ac:dyDescent="0.3">
      <c r="C33" t="s">
        <v>174</v>
      </c>
    </row>
    <row r="116" spans="2:2" s="50" customFormat="1" x14ac:dyDescent="0.3"/>
    <row r="117" spans="2:2" s="50" customFormat="1" x14ac:dyDescent="0.3"/>
    <row r="118" spans="2:2" s="50" customFormat="1" x14ac:dyDescent="0.3">
      <c r="B118" s="50" t="s">
        <v>186</v>
      </c>
    </row>
    <row r="119" spans="2:2" s="50" customFormat="1" x14ac:dyDescent="0.3"/>
    <row r="120" spans="2:2" s="50" customFormat="1" x14ac:dyDescent="0.3"/>
    <row r="121" spans="2:2" s="50" customFormat="1" x14ac:dyDescent="0.3"/>
    <row r="122" spans="2:2" s="50" customFormat="1" x14ac:dyDescent="0.3"/>
    <row r="123" spans="2:2" s="50" customFormat="1" x14ac:dyDescent="0.3"/>
    <row r="124" spans="2:2" s="50" customFormat="1" x14ac:dyDescent="0.3"/>
    <row r="125" spans="2:2" s="50" customFormat="1" x14ac:dyDescent="0.3"/>
    <row r="126" spans="2:2" s="50" customFormat="1" x14ac:dyDescent="0.3"/>
    <row r="127" spans="2:2" s="50" customFormat="1" x14ac:dyDescent="0.3"/>
    <row r="128" spans="2:2" s="50" customFormat="1" x14ac:dyDescent="0.3"/>
    <row r="129" s="50" customFormat="1" x14ac:dyDescent="0.3"/>
    <row r="130" s="50" customFormat="1" x14ac:dyDescent="0.3"/>
    <row r="131" s="50" customFormat="1" x14ac:dyDescent="0.3"/>
    <row r="132" s="50" customFormat="1" x14ac:dyDescent="0.3"/>
    <row r="133" s="50" customFormat="1" x14ac:dyDescent="0.3"/>
    <row r="134" s="50" customFormat="1" x14ac:dyDescent="0.3"/>
    <row r="135" s="50" customFormat="1" x14ac:dyDescent="0.3"/>
    <row r="136" s="50" customFormat="1" x14ac:dyDescent="0.3"/>
    <row r="137" s="50" customFormat="1" x14ac:dyDescent="0.3"/>
    <row r="138" s="50" customFormat="1" x14ac:dyDescent="0.3"/>
    <row r="139" s="50" customFormat="1" x14ac:dyDescent="0.3"/>
    <row r="140" s="50" customFormat="1" x14ac:dyDescent="0.3"/>
    <row r="141" s="50" customFormat="1" x14ac:dyDescent="0.3"/>
    <row r="142" s="50" customFormat="1" x14ac:dyDescent="0.3"/>
    <row r="143" s="50" customFormat="1" x14ac:dyDescent="0.3"/>
    <row r="144" s="50" customFormat="1" x14ac:dyDescent="0.3"/>
    <row r="145" spans="2:2" s="50" customFormat="1" x14ac:dyDescent="0.3"/>
    <row r="146" spans="2:2" s="50" customFormat="1" x14ac:dyDescent="0.3"/>
    <row r="147" spans="2:2" s="50" customFormat="1" x14ac:dyDescent="0.3"/>
    <row r="149" spans="2:2" x14ac:dyDescent="0.3">
      <c r="B149" t="s">
        <v>175</v>
      </c>
    </row>
    <row r="177" spans="2:6" x14ac:dyDescent="0.3">
      <c r="C177" t="s">
        <v>176</v>
      </c>
      <c r="F177" t="s">
        <v>179</v>
      </c>
    </row>
    <row r="178" spans="2:6" x14ac:dyDescent="0.3">
      <c r="D178" s="64" t="s">
        <v>177</v>
      </c>
    </row>
    <row r="179" spans="2:6" x14ac:dyDescent="0.3">
      <c r="D179" s="64" t="s">
        <v>178</v>
      </c>
    </row>
    <row r="182" spans="2:6" x14ac:dyDescent="0.3">
      <c r="B182" t="s">
        <v>180</v>
      </c>
    </row>
    <row r="183" spans="2:6" s="50" customFormat="1" x14ac:dyDescent="0.3">
      <c r="C183" s="50" t="s">
        <v>181</v>
      </c>
      <c r="F183" s="50" t="s">
        <v>184</v>
      </c>
    </row>
    <row r="184" spans="2:6" s="50" customFormat="1" x14ac:dyDescent="0.3">
      <c r="D184" s="50" t="s">
        <v>182</v>
      </c>
    </row>
    <row r="185" spans="2:6" s="50" customFormat="1" x14ac:dyDescent="0.3">
      <c r="D185" s="50" t="s">
        <v>183</v>
      </c>
    </row>
    <row r="186" spans="2:6" s="50" customFormat="1" x14ac:dyDescent="0.3"/>
    <row r="187" spans="2:6" s="50" customFormat="1" x14ac:dyDescent="0.3">
      <c r="C187" s="65" t="s">
        <v>185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3" sqref="C23"/>
    </sheetView>
  </sheetViews>
  <sheetFormatPr defaultRowHeight="17.2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web migration-20180213</vt:lpstr>
      <vt:lpstr>detail</vt:lpstr>
      <vt:lpstr>Sheet1</vt:lpstr>
      <vt:lpstr>info</vt:lpstr>
      <vt:lpstr>Sheet2 (2)</vt:lpstr>
      <vt:lpstr>milton-exhibits.cn</vt:lpstr>
      <vt:lpstr>Oher Ref</vt:lpstr>
      <vt:lpstr>add SSL</vt:lpstr>
      <vt:lpstr>Add alias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Vincent Chan</cp:lastModifiedBy>
  <dcterms:created xsi:type="dcterms:W3CDTF">2014-09-08T03:44:19Z</dcterms:created>
  <dcterms:modified xsi:type="dcterms:W3CDTF">2019-04-11T09:42:20Z</dcterms:modified>
</cp:coreProperties>
</file>