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comments8.xml" ContentType="application/vnd.openxmlformats-officedocument.spreadsheetml.comments+xml"/>
  <Override PartName="/xl/_rels/workbook.xml.rels" ContentType="application/vnd.openxmlformats-package.relationship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comments5.xml" ContentType="application/vnd.openxmlformats-officedocument.spreadsheetml.comments+xml"/>
  <Override PartName="/xl/comments2.xml" ContentType="application/vnd.openxmlformats-officedocument.spreadsheetml.comments+xml"/>
  <Override PartName="/xl/comments7.xml" ContentType="application/vnd.openxmlformats-officedocument.spreadsheetml.comments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drawing4.xml" ContentType="application/vnd.openxmlformats-officedocument.drawing+xml"/>
  <Override PartName="/xl/drawings/vmlDrawing3.vml" ContentType="application/vnd.openxmlformats-officedocument.vmlDrawing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汇总" sheetId="1" state="visible" r:id="rId2"/>
    <sheet name="PTH " sheetId="2" state="visible" r:id="rId3"/>
    <sheet name="自动分拣线" sheetId="3" state="visible" r:id="rId4"/>
    <sheet name="自动包装线" sheetId="4" state="visible" r:id="rId5"/>
    <sheet name="Module主线" sheetId="5" state="visible" r:id="rId6"/>
    <sheet name="測試組裝人工線" sheetId="6" state="visible" r:id="rId7"/>
    <sheet name="测试组装子线" sheetId="7" state="visible" r:id="rId8"/>
    <sheet name="测拆子线" sheetId="8" state="visible" r:id="rId9"/>
  </sheets>
  <definedNames>
    <definedName function="false" hidden="false" localSheetId="1" name="_xlnm.Print_Area" vbProcedure="false">'PTH '!$A$1:$P$65</definedName>
    <definedName function="false" hidden="false" localSheetId="3" name="_xlnm.Print_Area" vbProcedure="false">自动包装线!$A$1:$N$43</definedName>
    <definedName function="false" hidden="false" localSheetId="2" name="_xlnm.Print_Area" vbProcedure="false">自动分拣线!$A$1:$K$46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I1" authorId="0">
      <text>
        <r>
          <rPr>
            <sz val="11"/>
            <color rgb="FF000000"/>
            <rFont val="等线"/>
            <family val="0"/>
            <charset val="134"/>
          </rPr>
          <t xml:space="preserve">Nvidia:
</t>
        </r>
        <r>
          <rPr>
            <sz val="8"/>
            <rFont val="Tahoma"/>
            <family val="2"/>
            <charset val="1"/>
          </rPr>
          <t xml:space="preserve">Board quantity per each panel.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I1" authorId="0">
      <text>
        <r>
          <rPr>
            <sz val="11"/>
            <color rgb="FF000000"/>
            <rFont val="等线"/>
            <family val="0"/>
            <charset val="134"/>
          </rPr>
          <t xml:space="preserve">Nvidia:
</t>
        </r>
        <r>
          <rPr>
            <sz val="8"/>
            <rFont val="Tahoma"/>
            <family val="2"/>
            <charset val="1"/>
          </rPr>
          <t xml:space="preserve">Board quantity per each panel.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I1" authorId="0">
      <text>
        <r>
          <rPr>
            <sz val="11"/>
            <color rgb="FF000000"/>
            <rFont val="等线"/>
            <family val="0"/>
            <charset val="134"/>
          </rPr>
          <t xml:space="preserve">Nvidia:
</t>
        </r>
        <r>
          <rPr>
            <sz val="8"/>
            <rFont val="Tahoma"/>
            <family val="2"/>
            <charset val="1"/>
          </rPr>
          <t xml:space="preserve">Board quantity per each panel.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I1" authorId="0">
      <text>
        <r>
          <rPr>
            <sz val="11"/>
            <color rgb="FF000000"/>
            <rFont val="等线"/>
            <family val="0"/>
            <charset val="134"/>
          </rPr>
          <t xml:space="preserve">Nvidia:
</t>
        </r>
        <r>
          <rPr>
            <sz val="8"/>
            <rFont val="Tahoma"/>
            <family val="2"/>
            <charset val="1"/>
          </rPr>
          <t xml:space="preserve">Board quantity per each panel.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I1" authorId="0">
      <text>
        <r>
          <rPr>
            <sz val="11"/>
            <color rgb="FF000000"/>
            <rFont val="等线"/>
            <family val="0"/>
            <charset val="134"/>
          </rPr>
          <t xml:space="preserve">Nvidia:
</t>
        </r>
        <r>
          <rPr>
            <sz val="8"/>
            <rFont val="Tahoma"/>
            <family val="2"/>
            <charset val="1"/>
          </rPr>
          <t xml:space="preserve">Board quantity per each panel.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1" authorId="0">
      <text>
        <r>
          <rPr>
            <sz val="11"/>
            <color rgb="FF000000"/>
            <rFont val="等线"/>
            <family val="0"/>
            <charset val="134"/>
          </rPr>
          <t xml:space="preserve">Nvidia:
</t>
        </r>
        <r>
          <rPr>
            <sz val="8"/>
            <rFont val="Tahoma"/>
            <family val="2"/>
            <charset val="1"/>
          </rPr>
          <t xml:space="preserve">Board quantity per each panel.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I1" authorId="0">
      <text>
        <r>
          <rPr>
            <sz val="11"/>
            <color rgb="FF000000"/>
            <rFont val="等线"/>
            <family val="0"/>
            <charset val="134"/>
          </rPr>
          <t xml:space="preserve">Nvidia:
</t>
        </r>
        <r>
          <rPr>
            <sz val="8"/>
            <rFont val="Tahoma"/>
            <family val="2"/>
            <charset val="1"/>
          </rPr>
          <t xml:space="preserve">Board quantity per each panel.</t>
        </r>
      </text>
    </comment>
  </commentList>
</comments>
</file>

<file path=xl/sharedStrings.xml><?xml version="1.0" encoding="utf-8"?>
<sst xmlns="http://schemas.openxmlformats.org/spreadsheetml/2006/main" count="538" uniqueCount="306">
  <si>
    <t xml:space="preserve">工序</t>
  </si>
  <si>
    <t xml:space="preserve">PTH</t>
  </si>
  <si>
    <t xml:space="preserve">Module自动组装线</t>
  </si>
  <si>
    <t xml:space="preserve">测试组装子线</t>
  </si>
  <si>
    <t xml:space="preserve">测试拆除子线</t>
  </si>
  <si>
    <t xml:space="preserve">测试组装人工线</t>
  </si>
  <si>
    <t xml:space="preserve">自动分拣线</t>
  </si>
  <si>
    <t xml:space="preserve">FVT</t>
  </si>
  <si>
    <t xml:space="preserve">自动包装线</t>
  </si>
  <si>
    <t xml:space="preserve">C/T（实测）</t>
  </si>
  <si>
    <t xml:space="preserve">UPH（实测）</t>
  </si>
  <si>
    <t xml:space="preserve">效率（%）</t>
  </si>
  <si>
    <t xml:space="preserve">UPH（考量效率）</t>
  </si>
  <si>
    <t xml:space="preserve">UPH（需求）</t>
  </si>
  <si>
    <t xml:space="preserve">瓶颈站</t>
  </si>
  <si>
    <t xml:space="preserve">锁螺丝机(上端盖)</t>
  </si>
  <si>
    <t xml:space="preserve">自动组装BOT Stiffener</t>
  </si>
  <si>
    <t xml:space="preserve">自动锁PCBA螺丝机</t>
  </si>
  <si>
    <t xml:space="preserve">自动拆PCBA螺丝</t>
  </si>
  <si>
    <t xml:space="preserve">自动上料机</t>
  </si>
  <si>
    <t xml:space="preserve">Magazine自动收料送料</t>
  </si>
  <si>
    <t xml:space="preserve">测试</t>
  </si>
  <si>
    <t xml:space="preserve">自动AOI检测</t>
  </si>
  <si>
    <t xml:space="preserve">自动化线</t>
  </si>
  <si>
    <t xml:space="preserve">编号</t>
  </si>
  <si>
    <t xml:space="preserve">工站名称</t>
  </si>
  <si>
    <t xml:space="preserve">工位数量</t>
  </si>
  <si>
    <t xml:space="preserve">设备名称</t>
  </si>
  <si>
    <t xml:space="preserve">设备数量</t>
  </si>
  <si>
    <t xml:space="preserve">最大产能时的CT
(S/PCS )</t>
  </si>
  <si>
    <t xml:space="preserve">实际CT
 (S/PCS)</t>
  </si>
  <si>
    <t xml:space="preserve">一次几片</t>
  </si>
  <si>
    <t xml:space="preserve">产能（PCS/H)</t>
  </si>
  <si>
    <t xml:space="preserve">作业人员
数量</t>
  </si>
  <si>
    <t xml:space="preserve">线平衡</t>
  </si>
  <si>
    <t xml:space="preserve">4-1</t>
  </si>
  <si>
    <t xml:space="preserve">PCB上下料機</t>
  </si>
  <si>
    <t xml:space="preserve">4-2</t>
  </si>
  <si>
    <t xml:space="preserve">可調寬度輸送機(700)</t>
  </si>
  <si>
    <t xml:space="preserve">4-3</t>
  </si>
  <si>
    <t xml:space="preserve">轉角機</t>
  </si>
  <si>
    <t xml:space="preserve">4-4</t>
  </si>
  <si>
    <t xml:space="preserve">4-5</t>
  </si>
  <si>
    <t xml:space="preserve">4-6</t>
  </si>
  <si>
    <t xml:space="preserve">可調寬度輸送機(1400)</t>
  </si>
  <si>
    <t xml:space="preserve">4-7</t>
  </si>
  <si>
    <t xml:space="preserve">4-8</t>
  </si>
  <si>
    <t xml:space="preserve">4-9</t>
  </si>
  <si>
    <t xml:space="preserve">4-10</t>
  </si>
  <si>
    <t xml:space="preserve">4-11</t>
  </si>
  <si>
    <t xml:space="preserve">裝載具機</t>
  </si>
  <si>
    <t xml:space="preserve">4-12</t>
  </si>
  <si>
    <t xml:space="preserve">拆載具機</t>
  </si>
  <si>
    <t xml:space="preserve">4-13</t>
  </si>
  <si>
    <t xml:space="preserve">4-14</t>
  </si>
  <si>
    <t xml:space="preserve">移載轉角機</t>
  </si>
  <si>
    <t xml:space="preserve">4-15</t>
  </si>
  <si>
    <t xml:space="preserve">4-16</t>
  </si>
  <si>
    <t xml:space="preserve">4-17</t>
  </si>
  <si>
    <t xml:space="preserve">軌道伸縮機</t>
  </si>
  <si>
    <t xml:space="preserve">4-18</t>
  </si>
  <si>
    <t xml:space="preserve">4-19</t>
  </si>
  <si>
    <t xml:space="preserve">4-20</t>
  </si>
  <si>
    <t xml:space="preserve">4-21</t>
  </si>
  <si>
    <t xml:space="preserve">4-22</t>
  </si>
  <si>
    <t xml:space="preserve">4-23</t>
  </si>
  <si>
    <t xml:space="preserve">4-24</t>
  </si>
  <si>
    <t xml:space="preserve">4-25</t>
  </si>
  <si>
    <t xml:space="preserve">4-26</t>
  </si>
  <si>
    <t xml:space="preserve">4-27</t>
  </si>
  <si>
    <t xml:space="preserve">4-28</t>
  </si>
  <si>
    <t xml:space="preserve">4-29</t>
  </si>
  <si>
    <t xml:space="preserve">4-30</t>
  </si>
  <si>
    <t xml:space="preserve">4-31</t>
  </si>
  <si>
    <t xml:space="preserve">4-32</t>
  </si>
  <si>
    <t xml:space="preserve">4-33</t>
  </si>
  <si>
    <t xml:space="preserve">4-34</t>
  </si>
  <si>
    <t xml:space="preserve">4-35</t>
  </si>
  <si>
    <t xml:space="preserve">4-36</t>
  </si>
  <si>
    <t xml:space="preserve">PCB翻板機</t>
  </si>
  <si>
    <t xml:space="preserve">4-37</t>
  </si>
  <si>
    <t xml:space="preserve">锁螺丝接驳机</t>
  </si>
  <si>
    <t xml:space="preserve">4-38</t>
  </si>
  <si>
    <t xml:space="preserve">鎖螺絲機(連接器)</t>
  </si>
  <si>
    <t xml:space="preserve">4-40</t>
  </si>
  <si>
    <t xml:space="preserve">4-41</t>
  </si>
  <si>
    <t xml:space="preserve">4-42</t>
  </si>
  <si>
    <t xml:space="preserve">4-43</t>
  </si>
  <si>
    <t xml:space="preserve">鎖螺絲機(上端蓋)</t>
  </si>
  <si>
    <t xml:space="preserve">4-44</t>
  </si>
  <si>
    <t xml:space="preserve">PCB接駁台</t>
  </si>
  <si>
    <t xml:space="preserve">4-45</t>
  </si>
  <si>
    <t xml:space="preserve">4-46</t>
  </si>
  <si>
    <t xml:space="preserve">4-47</t>
  </si>
  <si>
    <t xml:space="preserve">PCB緩存機</t>
  </si>
  <si>
    <t xml:space="preserve">4-48</t>
  </si>
  <si>
    <t xml:space="preserve">4-49</t>
  </si>
  <si>
    <t xml:space="preserve">4-50</t>
  </si>
  <si>
    <t xml:space="preserve">4-51</t>
  </si>
  <si>
    <t xml:space="preserve">4-52</t>
  </si>
  <si>
    <t xml:space="preserve">4-53</t>
  </si>
  <si>
    <t xml:space="preserve">4-54</t>
  </si>
  <si>
    <t xml:space="preserve">4-55</t>
  </si>
  <si>
    <t xml:space="preserve">4-56</t>
  </si>
  <si>
    <t xml:space="preserve">4-57</t>
  </si>
  <si>
    <t xml:space="preserve">4-58</t>
  </si>
  <si>
    <t xml:space="preserve">4-59</t>
  </si>
  <si>
    <t xml:space="preserve">4-60</t>
  </si>
  <si>
    <t xml:space="preserve">4-61</t>
  </si>
  <si>
    <t xml:space="preserve">4-62</t>
  </si>
  <si>
    <t xml:space="preserve">4-63</t>
  </si>
  <si>
    <t xml:space="preserve">4-64</t>
  </si>
  <si>
    <t xml:space="preserve">分板后人工工作桌</t>
  </si>
  <si>
    <t xml:space="preserve">4-65</t>
  </si>
  <si>
    <t xml:space="preserve">工序号</t>
  </si>
  <si>
    <t xml:space="preserve">9-1</t>
  </si>
  <si>
    <t xml:space="preserve">AGV對接滾筒輸送機</t>
  </si>
  <si>
    <t xml:space="preserve">9-2</t>
  </si>
  <si>
    <t xml:space="preserve">Magazine自動收料送料</t>
  </si>
  <si>
    <t xml:space="preserve">9-3</t>
  </si>
  <si>
    <t xml:space="preserve">產品旋轉輸送機</t>
  </si>
  <si>
    <t xml:space="preserve">9-4</t>
  </si>
  <si>
    <t xml:space="preserve">轉盤輸送機</t>
  </si>
  <si>
    <t xml:space="preserve">9-5</t>
  </si>
  <si>
    <t xml:space="preserve">9-6</t>
  </si>
  <si>
    <t xml:space="preserve">9-7</t>
  </si>
  <si>
    <t xml:space="preserve">9-8</t>
  </si>
  <si>
    <t xml:space="preserve">9-9</t>
  </si>
  <si>
    <t xml:space="preserve">9-10</t>
  </si>
  <si>
    <t xml:space="preserve">9-11</t>
  </si>
  <si>
    <t xml:space="preserve">9-12</t>
  </si>
  <si>
    <t xml:space="preserve">分拣线Cross輸送線</t>
  </si>
  <si>
    <t xml:space="preserve">9-13</t>
  </si>
  <si>
    <t xml:space="preserve">9-14</t>
  </si>
  <si>
    <t xml:space="preserve">9-15</t>
  </si>
  <si>
    <t xml:space="preserve">9-16</t>
  </si>
  <si>
    <t xml:space="preserve">9-17</t>
  </si>
  <si>
    <t xml:space="preserve">9-18</t>
  </si>
  <si>
    <t xml:space="preserve">9-19</t>
  </si>
  <si>
    <t xml:space="preserve">9-20</t>
  </si>
  <si>
    <t xml:space="preserve">9-21</t>
  </si>
  <si>
    <t xml:space="preserve">buffer滚筒输送线</t>
  </si>
  <si>
    <t xml:space="preserve">9-22</t>
  </si>
  <si>
    <t xml:space="preserve">9-23</t>
  </si>
  <si>
    <t xml:space="preserve">设计CT
(S/PCS )</t>
  </si>
  <si>
    <t xml:space="preserve">id</t>
  </si>
  <si>
    <t xml:space="preserve">备注</t>
  </si>
  <si>
    <t xml:space="preserve">Packing
Line</t>
  </si>
  <si>
    <t xml:space="preserve">11-1</t>
  </si>
  <si>
    <t xml:space="preserve">自動收料送料(Load/Unload)</t>
  </si>
  <si>
    <t xml:space="preserve"> t_id_CT_HST_Pack_Trolley_TR01 + t_id_CT_HOPBLSI_LD01</t>
  </si>
  <si>
    <t xml:space="preserve">11-2</t>
  </si>
  <si>
    <t xml:space="preserve">移載機</t>
  </si>
  <si>
    <t xml:space="preserve">t_id_CT_HOPBYZ_CV01</t>
  </si>
  <si>
    <t xml:space="preserve">11-3</t>
  </si>
  <si>
    <t xml:space="preserve">包裝線人工作業站-1</t>
  </si>
  <si>
    <t xml:space="preserve">t_id_CT_HOPBHM_A_HM01</t>
  </si>
  <si>
    <t xml:space="preserve">数据可能不对</t>
  </si>
  <si>
    <t xml:space="preserve">11-4</t>
  </si>
  <si>
    <t xml:space="preserve">包裝AOI載具Cross輸送線</t>
  </si>
  <si>
    <t xml:space="preserve">t_id_TR7700L_QH_SI_AOI01</t>
  </si>
  <si>
    <t xml:space="preserve">11-5</t>
  </si>
  <si>
    <t xml:space="preserve">t_id_CT_HOPBHM_A_HM02</t>
  </si>
  <si>
    <t xml:space="preserve">11-6</t>
  </si>
  <si>
    <t xml:space="preserve">t_id_CT_HOPBCRO_CV02</t>
  </si>
  <si>
    <t xml:space="preserve">无数据</t>
  </si>
  <si>
    <t xml:space="preserve">11-7</t>
  </si>
  <si>
    <t xml:space="preserve">t_id_CT_HOPBHM_B_HM03</t>
  </si>
  <si>
    <t xml:space="preserve">11-8</t>
  </si>
  <si>
    <t xml:space="preserve">t_id_CT_HOPBHM_B_HM04</t>
  </si>
  <si>
    <t xml:space="preserve">11-9</t>
  </si>
  <si>
    <t xml:space="preserve">自動AOI檢測</t>
  </si>
  <si>
    <t xml:space="preserve">t_id_CT_HOPBAOI_AOI02</t>
  </si>
  <si>
    <t xml:space="preserve">11-10</t>
  </si>
  <si>
    <t xml:space="preserve">t_id_CT_HOPBHM_C_HM05</t>
  </si>
  <si>
    <t xml:space="preserve">11-11</t>
  </si>
  <si>
    <t xml:space="preserve">t_id_CT_HOPBHM_C_HM06</t>
  </si>
  <si>
    <t xml:space="preserve">11-12</t>
  </si>
  <si>
    <t xml:space="preserve">自動折邊封箱機</t>
  </si>
  <si>
    <t xml:space="preserve">t_id_CT_HOPBFWX1_X01</t>
  </si>
  <si>
    <t xml:space="preserve">11-13</t>
  </si>
  <si>
    <t xml:space="preserve">转角机</t>
  </si>
  <si>
    <t xml:space="preserve">t_id_CT_HOPBWST_W01</t>
  </si>
  <si>
    <t xml:space="preserve">11-14</t>
  </si>
  <si>
    <t xml:space="preserve">自動頂角封箱機</t>
  </si>
  <si>
    <t xml:space="preserve">t_id_CT_HOPBFWX2_X02</t>
  </si>
  <si>
    <t xml:space="preserve">11-15</t>
  </si>
  <si>
    <t xml:space="preserve">自動貼封口標</t>
  </si>
  <si>
    <t xml:space="preserve">t_id_CT_HOPBFKB_LB01</t>
  </si>
  <si>
    <t xml:space="preserve">11-16</t>
  </si>
  <si>
    <t xml:space="preserve">自動碼垛機</t>
  </si>
  <si>
    <t xml:space="preserve">t_id_CT_HOPBMD_MD01</t>
  </si>
  <si>
    <t xml:space="preserve">11-17</t>
  </si>
  <si>
    <t xml:space="preserve">t_id_CT_HOPBYZ_CV03</t>
  </si>
  <si>
    <t xml:space="preserve">11-18</t>
  </si>
  <si>
    <t xml:space="preserve">t_id_CT_HOPBLSJ_LD02 + t_id_CT_HST_Pack_Trolley_TR02</t>
  </si>
  <si>
    <t xml:space="preserve">https://ov-usd-bucket.s3.us-east-2.amazonaws.com/omniverse_usd/Houston_F_NV/ProdLine/L HST_PACK/</t>
  </si>
  <si>
    <t xml:space="preserve">设计工时
( sec )</t>
  </si>
  <si>
    <t xml:space="preserve">实际工时
 (sec)</t>
  </si>
  <si>
    <t xml:space="preserve">UPH</t>
  </si>
  <si>
    <t xml:space="preserve">備注</t>
  </si>
  <si>
    <t xml:space="preserve">NVD Bianca (PG548 UT3.0B) Module Automatic Assembly Line in Houston, USA (1 Line Flow Direction: Left to Right)
美國休斯頓NVD Bianca（PG548 UT3.0B）Module 自動組裝線</t>
  </si>
  <si>
    <t xml:space="preserve">Carrier tray up and down recovery mechanism (feeding)
載盤上下回收機構（入料）</t>
  </si>
  <si>
    <t xml:space="preserve">t_id_CT_HOUM548ZPRL_01_ZPRL01</t>
  </si>
  <si>
    <t xml:space="preserve">Station 1 Automatic assembly of TOP Stiffener
第1站 自動組裝TOP Stiffener</t>
  </si>
  <si>
    <t xml:space="preserve">t_id_CT_HOUM548TS1_TS01</t>
  </si>
  <si>
    <t xml:space="preserve">Cache Machine (TOP Stiffeners)
緩存機（TOP Stiffeners）</t>
  </si>
  <si>
    <t xml:space="preserve">t_id_CT_HOUM548TPSL_R_BF01</t>
  </si>
  <si>
    <t xml:space="preserve">Station 2 Automatic application of thermal conductive adhesive
第2站 自動貼導熱膠</t>
  </si>
  <si>
    <t xml:space="preserve">t_id_CT_HOUM548DRJ2_DRJ01</t>
  </si>
  <si>
    <t xml:space="preserve">Station 3 Automatic application of thermal conductive adhesive
第3站 自動貼導熱膠</t>
  </si>
  <si>
    <t xml:space="preserve">t_id_CT_HOUM548DRJ2_DRJ02</t>
  </si>
  <si>
    <t xml:space="preserve">Station 4 Automatic application of thermal conductive adhesive
第4站 自動貼導熱膠</t>
  </si>
  <si>
    <t xml:space="preserve">t_id_CT_HOUM548DRJ2_DRJ03</t>
  </si>
  <si>
    <t xml:space="preserve">Station 5 Automatic application of thermal conductive adhesive
第5站 自動貼導熱膠</t>
  </si>
  <si>
    <t xml:space="preserve">t_id_CT_HOUM548DRJ2_DRJ04</t>
  </si>
  <si>
    <t xml:space="preserve">Station 6 Automatic application of thermal conductive adhesive
第6站 自動貼導熱膠</t>
  </si>
  <si>
    <t xml:space="preserve">t_id_CT_HOUM548DRJ2_DRJ05</t>
  </si>
  <si>
    <t xml:space="preserve">Station 7 Automatic application of thermal conductive adhesive
第7站 自動貼導熱膠</t>
  </si>
  <si>
    <t xml:space="preserve">t_id_CT_HOUM548DRJ2_DRJ06</t>
  </si>
  <si>
    <t xml:space="preserve">Station 8 Automatic assembly of PCBA boards
第8站 自動組裝PCBA板</t>
  </si>
  <si>
    <t xml:space="preserve">t_id_CT_HOUM548PCB_PCB01</t>
  </si>
  <si>
    <t xml:space="preserve">Cache Machine (PCBA)
緩存機（PCBA）</t>
  </si>
  <si>
    <t xml:space="preserve">t_id_CT_HOUM548TPSL_L_BF02</t>
  </si>
  <si>
    <t xml:space="preserve">Station 9 Pressing (PCBA)
第9站 壓合(PCBA)</t>
  </si>
  <si>
    <t xml:space="preserve">压合时间设定5s</t>
  </si>
  <si>
    <t xml:space="preserve">t_id_CT_HOUM548YH11_YH01</t>
  </si>
  <si>
    <t xml:space="preserve">Manual Station (FA Maintenance + Inspection)
人工站(FA維修+檢查）</t>
  </si>
  <si>
    <t xml:space="preserve">预留检查工站</t>
  </si>
  <si>
    <t xml:space="preserve">t_id_CT_HOUM548HM_HM01</t>
  </si>
  <si>
    <t xml:space="preserve">Station 11 Automatic application of thermal conductive adhesive
第11站 自動貼導熱膠</t>
  </si>
  <si>
    <t xml:space="preserve">t_id_CT_HOUM548DRJ2_DRJ09</t>
  </si>
  <si>
    <t xml:space="preserve">Station 12 Automatic application of thermal conductive adhesive
第12站 自動貼導熱膠</t>
  </si>
  <si>
    <t xml:space="preserve">t_id_CT_HOUM548DRJ2_DRJ10</t>
  </si>
  <si>
    <t xml:space="preserve">Station 13 Automatic application of thermal conductive adhesive
第13站 自動貼導熱膠</t>
  </si>
  <si>
    <t xml:space="preserve">t_id_CT_HOUM548DRJ2_DRJ11</t>
  </si>
  <si>
    <t xml:space="preserve">Station 14 Automatic application of thermal conductive adhesive
第14站 自動貼導熱膠</t>
  </si>
  <si>
    <t xml:space="preserve">t_id_CT_HOUM548DRJ2_DRJ12</t>
  </si>
  <si>
    <t xml:space="preserve">Station 15 Automatic assembly of BOT Stiffener
第15站 自動組裝BOT Stiffener</t>
  </si>
  <si>
    <t xml:space="preserve">t_id_CT_HOUM548TPSL_L_BF03</t>
  </si>
  <si>
    <t xml:space="preserve">Cache Machine (BOT Stiffener)
緩存機（BOT Stiffener）</t>
  </si>
  <si>
    <t xml:space="preserve">t_id_CT_HOUM548BS_BS01</t>
  </si>
  <si>
    <t xml:space="preserve">Station 16 Pressing BOT Stiffener
第16站 壓合（BOT Stiffener）</t>
  </si>
  <si>
    <t xml:space="preserve">t_id_CT_HOUM548YH11_YH02</t>
  </si>
  <si>
    <t xml:space="preserve">Station 17 Automatic Locking BOT Stiffener Screw (Pre-Lock)
第17站 自動鎖BOT Stiffener螺絲（預鎖）</t>
  </si>
  <si>
    <t xml:space="preserve">产品滑牙，锁付时间需要使用真实产品验证</t>
  </si>
  <si>
    <t xml:space="preserve">t_id_CT_HOUM548CNTSC12_CNTSC01</t>
  </si>
  <si>
    <t xml:space="preserve">Station 18 Automatic Locking BOT Stiffener Screw (Pre-Lock)
第18站 自動鎖BOT Stiffener螺絲（預鎖）</t>
  </si>
  <si>
    <t xml:space="preserve">t_id_CT_HOUM548CNTSC12_CNTSC02</t>
  </si>
  <si>
    <t xml:space="preserve">Station 19 Automatic Locking BOT Stiffener Screw (Locking)
第19站 自動鎖BOT Stiffener螺絲（鎖緊）</t>
  </si>
  <si>
    <t xml:space="preserve">t_id_CT_HOUM548CNTSC12_CNTSC03</t>
  </si>
  <si>
    <t xml:space="preserve">Station 20 Automatic Locking BOT Stiffener Screw (Locking)
第20站 自動鎖BOT Stiffener螺絲（鎖緊）</t>
  </si>
  <si>
    <t xml:space="preserve">t_id_CT_HOUM548BSSC20_BSSC01</t>
  </si>
  <si>
    <t xml:space="preserve">Station 21 Automatic Locking BOT Stiffener Screw (Locking)
第21站 自動鎖BOT Stiffener螺絲（鎖緊）</t>
  </si>
  <si>
    <t xml:space="preserve">t_id_CT_HOUM548BSSC20_BSSC02</t>
  </si>
  <si>
    <t xml:space="preserve">t_id_CT_HOUM548HM_HM02</t>
  </si>
  <si>
    <t xml:space="preserve">Station 23 Turn over
第23站 翻面</t>
  </si>
  <si>
    <t xml:space="preserve">t_id_CT_HOUM548FM_FM01</t>
  </si>
  <si>
    <t xml:space="preserve">Station 24 Automatic locking PCBA screws
第24站 自動鎖PCBA螺絲</t>
  </si>
  <si>
    <t xml:space="preserve">t_id_CT_HOUM548PCBSC24_PCBSC01</t>
  </si>
  <si>
    <t xml:space="preserve">Manual Station (Final Inspection Reserved)
人工站（終檢預留）</t>
  </si>
  <si>
    <t xml:space="preserve">t_id_CT_HOUM548HM_HM03</t>
  </si>
  <si>
    <t xml:space="preserve">Station 26 Automatic material collection and sorting
第26站 自動收分料</t>
  </si>
  <si>
    <t xml:space="preserve">t_id_CT_HOUM548SFL_SFL01</t>
  </si>
  <si>
    <t xml:space="preserve">Cache Machine (Receiving scrap materials)
緩存機（收分料）</t>
  </si>
  <si>
    <t xml:space="preserve">t_id_CT_HOUM548TPSL_L_BF04</t>
  </si>
  <si>
    <t xml:space="preserve">Carrier tray upper and lower recovery mechanism (material collection)
載盤上下回收機構（收料）</t>
  </si>
  <si>
    <t xml:space="preserve">t_id_CT_HOUM548ZPRL_02_ZPRL02</t>
  </si>
  <si>
    <t xml:space="preserve">https://ov-usd-bucket.s3.us-east-2.amazonaws.com/omniverse_usd/Houston F NV/ProdL ine/L HST Module/</t>
  </si>
  <si>
    <t xml:space="preserve">測試組裝人工線</t>
  </si>
  <si>
    <t xml:space="preserve">AGV上料机</t>
  </si>
  <si>
    <t xml:space="preserve">自動上料機（load）（舊改）</t>
  </si>
  <si>
    <t xml:space="preserve">人工作业</t>
  </si>
  <si>
    <t xml:space="preserve">人工組BUSBAR*2&amp;鎖螺絲(數量6pcs)</t>
  </si>
  <si>
    <t xml:space="preserve">人工鎖BUSBAR螺絲(數量10pcs)</t>
  </si>
  <si>
    <t xml:space="preserve">人工組Rear wall &amp; Busbar partition</t>
  </si>
  <si>
    <t xml:space="preserve">人工插線</t>
  </si>
  <si>
    <t xml:space="preserve">人工組Busbar cable bridge</t>
  </si>
  <si>
    <t xml:space="preserve">人工組水管接頭*2，鎖螺絲*6&amp; Fan module*1</t>
  </si>
  <si>
    <t xml:space="preserve">Fail排料</t>
  </si>
  <si>
    <t xml:space="preserve">unload機</t>
  </si>
  <si>
    <t xml:space="preserve">Lifting and transplanting machine on a vehicle
載具升降移栽機</t>
  </si>
  <si>
    <t xml:space="preserve">Station 1 Automatic Sub Pan Machine
第1站 自動入底盤機（Sub pan）</t>
  </si>
  <si>
    <t xml:space="preserve">Station 2 Automatically enter the PCBA module machine
第2站 自動入PCBA模組機</t>
  </si>
  <si>
    <r>
      <rPr>
        <sz val="12"/>
        <color rgb="FF000000"/>
        <rFont val="微軟正黑體"/>
        <family val="0"/>
        <charset val="134"/>
      </rPr>
      <t xml:space="preserve">Station </t>
    </r>
    <r>
      <rPr>
        <sz val="12"/>
        <color rgb="FF000000"/>
        <rFont val="微软雅黑"/>
        <family val="2"/>
        <charset val="134"/>
      </rPr>
      <t xml:space="preserve">3 Automatic locking PCBA screw machine
</t>
    </r>
    <r>
      <rPr>
        <sz val="12"/>
        <color rgb="FF000000"/>
        <rFont val="微軟正黑體"/>
        <family val="0"/>
        <charset val="134"/>
      </rPr>
      <t xml:space="preserve">第3站 自動鎖PCBA螺絲機</t>
    </r>
  </si>
  <si>
    <t xml:space="preserve">Manual Station (FA Maintenance + Inspection)
人工站（FA維修+檢查）</t>
  </si>
  <si>
    <t xml:space="preserve">Station 5 Automatic Group CX8
第5站 自動組CX8</t>
  </si>
  <si>
    <t xml:space="preserve">Station 7: Auto-locking CX8 Screw
第7站 自動鎖CX8螺絲</t>
  </si>
  <si>
    <t xml:space="preserve">Station 8 Automatic cold plate machine
第8站 自動組冷板機</t>
  </si>
  <si>
    <t xml:space="preserve">Station 10 Automatic cold locking plate screw machine (4 pieces with the same lock)
第10站 自動鎖冷板螺絲機（4颗同锁）</t>
  </si>
  <si>
    <t xml:space="preserve">Station 11 Automatic cold locking plate screw machine (4 pieces with the same lock)
第11站 自動鎖冷板螺絲機（4颗同锁）</t>
  </si>
  <si>
    <r>
      <rPr>
        <sz val="12"/>
        <color rgb="FF000000"/>
        <rFont val="微軟正黑體"/>
        <family val="0"/>
        <charset val="134"/>
      </rPr>
      <t xml:space="preserve">Station </t>
    </r>
    <r>
      <rPr>
        <sz val="12"/>
        <color rgb="FF000000"/>
        <rFont val="微软雅黑"/>
        <family val="2"/>
        <charset val="134"/>
      </rPr>
      <t xml:space="preserve">12</t>
    </r>
    <r>
      <rPr>
        <sz val="12"/>
        <color rgb="FF000000"/>
        <rFont val="微軟正黑體"/>
        <family val="0"/>
        <charset val="134"/>
      </rPr>
      <t xml:space="preserve"> Automatic cold locking plate screw machine (4 pieces with the same lock)
第</t>
    </r>
    <r>
      <rPr>
        <sz val="12"/>
        <color rgb="FF000000"/>
        <rFont val="宋体"/>
        <family val="3"/>
        <charset val="134"/>
      </rPr>
      <t xml:space="preserve">12</t>
    </r>
    <r>
      <rPr>
        <sz val="12"/>
        <color rgb="FF000000"/>
        <rFont val="微軟正黑體"/>
        <family val="0"/>
        <charset val="134"/>
      </rPr>
      <t xml:space="preserve">站 自動鎖冷板螺絲機（4颗同锁）</t>
    </r>
  </si>
  <si>
    <r>
      <rPr>
        <sz val="12"/>
        <color rgb="FF000000"/>
        <rFont val="微軟正黑體"/>
        <family val="0"/>
        <charset val="134"/>
      </rPr>
      <t xml:space="preserve">Station 11 Transplanter</t>
    </r>
    <r>
      <rPr>
        <sz val="12"/>
        <color rgb="FF000000"/>
        <rFont val="微软雅黑"/>
        <family val="2"/>
        <charset val="134"/>
      </rPr>
      <t xml:space="preserve"> machine
</t>
    </r>
    <r>
      <rPr>
        <sz val="12"/>
        <color rgb="FF000000"/>
        <rFont val="微軟正黑體"/>
        <family val="0"/>
        <charset val="134"/>
      </rPr>
      <t xml:space="preserve">第1</t>
    </r>
    <r>
      <rPr>
        <sz val="12"/>
        <color rgb="FF000000"/>
        <rFont val="宋体"/>
        <family val="3"/>
        <charset val="134"/>
      </rPr>
      <t xml:space="preserve">4</t>
    </r>
    <r>
      <rPr>
        <sz val="12"/>
        <color rgb="FF000000"/>
        <rFont val="微軟正黑體"/>
        <family val="0"/>
        <charset val="134"/>
      </rPr>
      <t xml:space="preserve">站 移栽機</t>
    </r>
  </si>
  <si>
    <t xml:space="preserve">unload machine
unload機</t>
  </si>
  <si>
    <t xml:space="preserve">NVD Bianca (PG548 UT3.0B) Test removal of sub-line in Houston, USA (1 Wire Flow Direction: Left to Right)
美國休斯頓NVD Bianca（PG548 UT3.0B）測試拆除子線（1線流向:從左到右）</t>
  </si>
  <si>
    <t xml:space="preserve">load machine
load機</t>
  </si>
  <si>
    <t xml:space="preserve">Station 1: Feeding and Transplanting Machine
第1站 入料移栽機</t>
  </si>
  <si>
    <t xml:space="preserve">Station 3: Automatic removal of cold plate screws (quantity: 4 * 2 pcs)
第3站 自動拆Cold plate螺絲(數量4*2pcs)</t>
  </si>
  <si>
    <t xml:space="preserve">Station 4: Automatic removal of cold plate screws (quantity: 4 * 2 pcs)
第4站 自動拆Cold plate螺絲(數量4*2pcs)</t>
  </si>
  <si>
    <t xml:space="preserve">Station 5: Automatic removal of cold plate screws (quantity: 4 * 2 pcs)
第5站 自動拆Cold plate螺絲(數量4*2pcs)</t>
  </si>
  <si>
    <t xml:space="preserve">Station 7: Automatic Removal of Cold Plates*2
第7站 自動拆Coldplate*2</t>
  </si>
  <si>
    <t xml:space="preserve">Cache Machine
緩存機</t>
  </si>
  <si>
    <t xml:space="preserve">Station 8: Automatic removal of CX8 screws (quantity: 4 * 2 pcs)
第8站 自動拆CX8螺絲(數量4*2pcs)</t>
  </si>
  <si>
    <t xml:space="preserve">Station 10 Automatic Disassembly CX8 * 2
第10站 自動拆CX8*2</t>
  </si>
  <si>
    <t xml:space="preserve">Station 11: Automatic PCB Screw Removal (Quantity: 4 * 2pcs)
第11站 自動拆PCBA螺絲(數量4*2pcs)</t>
  </si>
  <si>
    <t xml:space="preserve">Station 13: Automatic disassembly (Sub pan &amp; BKT assembly) to loading tray
第13站 自動拆（Sub pan&amp;BKT組合）到載盤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</si>
</sst>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_(* #,##0.00_);_(* \(#,##0.00\);_(* \-??_);_(@_)"/>
    <numFmt numFmtId="166" formatCode="_-[$$-409]* #,##0.000000_ ;_-[$$-409]* \-#,##0.000000\ ;_-[$$-409]* \-??_ ;_-@_ "/>
    <numFmt numFmtId="167" formatCode="[$-409]d/mmm/yy;@"/>
    <numFmt numFmtId="168" formatCode="_([$$-409]* #,##0.00_);_([$$-409]* \(#,##0.00\);_([$$-409]* \-??_);_(@_)"/>
    <numFmt numFmtId="169" formatCode="0.0_ "/>
    <numFmt numFmtId="170" formatCode="0_ "/>
    <numFmt numFmtId="171" formatCode="0%"/>
    <numFmt numFmtId="172" formatCode="@"/>
    <numFmt numFmtId="173" formatCode="0.0"/>
    <numFmt numFmtId="174" formatCode="0_);[RED]\(0\)"/>
    <numFmt numFmtId="175" formatCode="_ * #,##0.00_ ;_ * \-#,##0.00_ ;_ * \-??_ ;_ @_ "/>
    <numFmt numFmtId="176" formatCode="General"/>
    <numFmt numFmtId="177" formatCode="0.0%"/>
    <numFmt numFmtId="178" formatCode="0.00_ "/>
    <numFmt numFmtId="179" formatCode="[$-409]General"/>
    <numFmt numFmtId="180" formatCode="#,##0"/>
  </numFmts>
  <fonts count="21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新細明體"/>
      <family val="0"/>
      <charset val="136"/>
    </font>
    <font>
      <sz val="12"/>
      <name val="新細明體"/>
      <family val="0"/>
      <charset val="134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u val="single"/>
      <sz val="12"/>
      <color rgb="FF0000FF"/>
      <name val="新細明體"/>
      <family val="0"/>
      <charset val="136"/>
    </font>
    <font>
      <sz val="11"/>
      <color rgb="FF000000"/>
      <name val="微软雅黑"/>
      <family val="2"/>
      <charset val="134"/>
    </font>
    <font>
      <sz val="10"/>
      <color rgb="FF404040"/>
      <name val="Noto Sans CJK SC"/>
      <family val="2"/>
    </font>
    <font>
      <sz val="9"/>
      <color rgb="FF595959"/>
      <name val="Noto Sans CJK SC"/>
      <family val="2"/>
    </font>
    <font>
      <sz val="12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8"/>
      <name val="Tahoma"/>
      <family val="2"/>
      <charset val="1"/>
    </font>
    <font>
      <b val="true"/>
      <sz val="12"/>
      <name val="微软雅黑"/>
      <family val="2"/>
      <charset val="134"/>
    </font>
    <font>
      <u val="single"/>
      <sz val="11"/>
      <color rgb="FF0000FF"/>
      <name val="等线"/>
      <family val="3"/>
      <charset val="134"/>
    </font>
    <font>
      <sz val="12"/>
      <name val="微軟正黑體"/>
      <family val="0"/>
      <charset val="134"/>
    </font>
    <font>
      <sz val="12"/>
      <color rgb="FF000000"/>
      <name val="微軟正黑體"/>
      <family val="0"/>
      <charset val="134"/>
    </font>
    <font>
      <sz val="10"/>
      <color rgb="FF000000"/>
      <name val="微软雅黑"/>
      <family val="2"/>
      <charset val="134"/>
    </font>
    <font>
      <sz val="12"/>
      <color rgb="FF00000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A6CAEC"/>
        <bgColor rgb="FFD1D1D1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7FC7E"/>
        <bgColor rgb="FFFFFFCC"/>
      </patternFill>
    </fill>
    <fill>
      <patternFill patternType="solid">
        <fgColor rgb="FFD1D1D1"/>
        <bgColor rgb="FFD9D9D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3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5" fontId="0" fillId="0" borderId="0" applyFont="true" applyBorder="false" applyAlignment="true" applyProtection="false">
      <alignment horizontal="general" vertical="center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16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false" applyAlignment="true" applyProtection="false">
      <alignment horizontal="general" vertical="center" textRotation="0" wrapText="false" indent="0" shrinkToFit="false"/>
    </xf>
  </cellStyleXfs>
  <cellXfs count="8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25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3" borderId="1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3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2" fillId="2" borderId="1" xfId="3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3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2" fillId="0" borderId="1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1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2" fillId="0" borderId="1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0" borderId="1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0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12" fillId="0" borderId="1" xfId="3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3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25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4" borderId="1" xfId="25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2" fillId="2" borderId="1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2" borderId="1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2" fillId="5" borderId="1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1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2" fillId="2" borderId="0" xfId="25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25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7" fontId="12" fillId="2" borderId="0" xfId="1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2" borderId="0" xfId="25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1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25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3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3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4" borderId="1" xfId="3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32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32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7" fontId="15" fillId="2" borderId="0" xfId="1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2" borderId="1" xfId="3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2" fillId="2" borderId="1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2" fillId="2" borderId="1" xfId="3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12" fillId="2" borderId="1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4" borderId="2" xfId="3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25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2" borderId="1" xfId="25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5" borderId="1" xfId="3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12" fillId="2" borderId="0" xfId="25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2" borderId="3" xfId="24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2" borderId="4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4" xfId="24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2" borderId="0" xfId="24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15" fillId="2" borderId="0" xfId="33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2" borderId="1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5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2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2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0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0" fontId="1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3" xfId="3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2" fillId="5" borderId="1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12" fillId="4" borderId="1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2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25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80" fontId="16" fillId="0" borderId="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3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3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2" fillId="6" borderId="1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2" fillId="6" borderId="1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1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0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24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4" fontId="12" fillId="7" borderId="1" xfId="23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2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76" xfId="21"/>
    <cellStyle name="Normal 2 4 2 2 2 10" xfId="22"/>
    <cellStyle name="Normal 2 4 2 2 2 10 3" xfId="23"/>
    <cellStyle name="Normal 2 4 2 2 2 3" xfId="24"/>
    <cellStyle name="Normal 2 4 2 2 2 5" xfId="25"/>
    <cellStyle name="Normal 2 4 2 2 3" xfId="26"/>
    <cellStyle name="Normal 2 4 2 5" xfId="27"/>
    <cellStyle name="一般 2 5" xfId="28"/>
    <cellStyle name="一般_config&amp;Cycle time 3" xfId="29"/>
    <cellStyle name="一般_NV Model CT Report (SMT to Package) (FX LH) Update 2011.12.15 4" xfId="30"/>
    <cellStyle name="一般_NVPD產線人力配置 3 2 2 2 5" xfId="31"/>
    <cellStyle name="一般_P398RFQ  3 3 3" xfId="32"/>
    <cellStyle name="一般_P398RFQ  3 4" xfId="33"/>
    <cellStyle name="超連結 2 2" xfId="34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F9ED5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7FC7E"/>
      <rgbColor rgb="FFA6CAEC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969696"/>
      <rgbColor rgb="FF0E2841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汇总!$B$6</c:f>
              <c:strCache>
                <c:ptCount val="1"/>
                <c:pt idx="0">
                  <c:v>UPH（考量效率）</c:v>
                </c:pt>
              </c:strCache>
            </c:strRef>
          </c:tx>
          <c:spPr>
            <a:solidFill>
              <a:srgbClr val="0f9ed5"/>
            </a:solidFill>
            <a:ln w="0">
              <a:noFill/>
            </a:ln>
          </c:spPr>
          <c:invertIfNegative val="0"/>
          <c:dLbls>
            <c:numFmt formatCode="0_ 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汇总!$C$2:$J$2</c:f>
              <c:strCache>
                <c:ptCount val="8"/>
                <c:pt idx="0">
                  <c:v>PTH</c:v>
                </c:pt>
                <c:pt idx="1">
                  <c:v>Module自动组装线</c:v>
                </c:pt>
                <c:pt idx="2">
                  <c:v>测试组装子线</c:v>
                </c:pt>
                <c:pt idx="3">
                  <c:v>测试拆除子线</c:v>
                </c:pt>
                <c:pt idx="4">
                  <c:v>测试组装人工线</c:v>
                </c:pt>
                <c:pt idx="5">
                  <c:v>自动分拣线</c:v>
                </c:pt>
                <c:pt idx="6">
                  <c:v>FVT</c:v>
                </c:pt>
                <c:pt idx="7">
                  <c:v>自动包装线</c:v>
                </c:pt>
              </c:strCache>
            </c:strRef>
          </c:cat>
          <c:val>
            <c:numRef>
              <c:f>汇总!$C$6:$J$6</c:f>
              <c:numCache>
                <c:formatCode>General</c:formatCode>
                <c:ptCount val="8"/>
                <c:pt idx="0">
                  <c:v>65.1063829787234</c:v>
                </c:pt>
                <c:pt idx="1">
                  <c:v>107.368421052632</c:v>
                </c:pt>
                <c:pt idx="2">
                  <c:v>117.241379310345</c:v>
                </c:pt>
                <c:pt idx="3">
                  <c:v>93.5779816513761</c:v>
                </c:pt>
                <c:pt idx="4">
                  <c:v>204</c:v>
                </c:pt>
                <c:pt idx="5">
                  <c:v>141.666666666667</c:v>
                </c:pt>
                <c:pt idx="6">
                  <c:v>52.7261538461538</c:v>
                </c:pt>
                <c:pt idx="7">
                  <c:v>67.2527472527473</c:v>
                </c:pt>
              </c:numCache>
            </c:numRef>
          </c:val>
        </c:ser>
        <c:gapWidth val="246"/>
        <c:overlap val="-28"/>
        <c:axId val="4598495"/>
        <c:axId val="53341385"/>
      </c:barChart>
      <c:lineChart>
        <c:grouping val="standard"/>
        <c:varyColors val="0"/>
        <c:ser>
          <c:idx val="1"/>
          <c:order val="1"/>
          <c:tx>
            <c:strRef>
              <c:f>汇总!$B$7</c:f>
              <c:strCache>
                <c:ptCount val="1"/>
                <c:pt idx="0">
                  <c:v>UPH（需求）</c:v>
                </c:pt>
              </c:strCache>
            </c:strRef>
          </c:tx>
          <c:spPr>
            <a:solidFill>
              <a:srgbClr val="ff0000"/>
            </a:solidFill>
            <a:ln cap="rnd" w="1260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汇总!$C$2:$J$2</c:f>
              <c:strCache>
                <c:ptCount val="8"/>
                <c:pt idx="0">
                  <c:v>PTH</c:v>
                </c:pt>
                <c:pt idx="1">
                  <c:v>Module自动组装线</c:v>
                </c:pt>
                <c:pt idx="2">
                  <c:v>测试组装子线</c:v>
                </c:pt>
                <c:pt idx="3">
                  <c:v>测试拆除子线</c:v>
                </c:pt>
                <c:pt idx="4">
                  <c:v>测试组装人工线</c:v>
                </c:pt>
                <c:pt idx="5">
                  <c:v>自动分拣线</c:v>
                </c:pt>
                <c:pt idx="6">
                  <c:v>FVT</c:v>
                </c:pt>
                <c:pt idx="7">
                  <c:v>自动包装线</c:v>
                </c:pt>
              </c:strCache>
            </c:strRef>
          </c:cat>
          <c:val>
            <c:numRef>
              <c:f>汇总!$C$7:$J$7</c:f>
              <c:numCache>
                <c:formatCode>General</c:formatCode>
                <c:ptCount val="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98495"/>
        <c:axId val="53341385"/>
      </c:lineChart>
      <c:catAx>
        <c:axId val="45984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3341385"/>
        <c:crosses val="autoZero"/>
        <c:auto val="1"/>
        <c:lblAlgn val="ctr"/>
        <c:lblOffset val="100"/>
        <c:noMultiLvlLbl val="0"/>
      </c:catAx>
      <c:valAx>
        <c:axId val="53341385"/>
        <c:scaling>
          <c:orientation val="minMax"/>
          <c:max val="300"/>
        </c:scaling>
        <c:delete val="0"/>
        <c:axPos val="l"/>
        <c:numFmt formatCode="0_ 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598495"/>
        <c:crosses val="autoZero"/>
        <c:crossBetween val="between"/>
        <c:majorUnit val="60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>
          <a:alpha val="70000"/>
        </a:srgbClr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636840</xdr:colOff>
      <xdr:row>8</xdr:row>
      <xdr:rowOff>28080</xdr:rowOff>
    </xdr:from>
    <xdr:to>
      <xdr:col>10</xdr:col>
      <xdr:colOff>9720</xdr:colOff>
      <xdr:row>19</xdr:row>
      <xdr:rowOff>81720</xdr:rowOff>
    </xdr:to>
    <xdr:graphicFrame>
      <xdr:nvGraphicFramePr>
        <xdr:cNvPr id="0" name="图表 1"/>
        <xdr:cNvGraphicFramePr/>
      </xdr:nvGraphicFramePr>
      <xdr:xfrm>
        <a:off x="636840" y="2333160"/>
        <a:ext cx="9665640" cy="2358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16560</xdr:colOff>
      <xdr:row>64</xdr:row>
      <xdr:rowOff>349920</xdr:rowOff>
    </xdr:from>
    <xdr:to>
      <xdr:col>16</xdr:col>
      <xdr:colOff>82080</xdr:colOff>
      <xdr:row>178</xdr:row>
      <xdr:rowOff>65880</xdr:rowOff>
    </xdr:to>
    <xdr:pic>
      <xdr:nvPicPr>
        <xdr:cNvPr id="1" name="图片 1" descr=""/>
        <xdr:cNvPicPr/>
      </xdr:nvPicPr>
      <xdr:blipFill>
        <a:blip r:embed="rId1"/>
        <a:stretch/>
      </xdr:blipFill>
      <xdr:spPr>
        <a:xfrm rot="5400000">
          <a:off x="4706640" y="10907280"/>
          <a:ext cx="23766840" cy="3529080"/>
        </a:xfrm>
        <a:prstGeom prst="rect">
          <a:avLst/>
        </a:prstGeom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234000</xdr:colOff>
      <xdr:row>29</xdr:row>
      <xdr:rowOff>39240</xdr:rowOff>
    </xdr:from>
    <xdr:to>
      <xdr:col>10</xdr:col>
      <xdr:colOff>927000</xdr:colOff>
      <xdr:row>49</xdr:row>
      <xdr:rowOff>200160</xdr:rowOff>
    </xdr:to>
    <xdr:pic>
      <xdr:nvPicPr>
        <xdr:cNvPr id="2" name="图片 3" descr=""/>
        <xdr:cNvPicPr/>
      </xdr:nvPicPr>
      <xdr:blipFill>
        <a:blip r:embed="rId1"/>
        <a:stretch/>
      </xdr:blipFill>
      <xdr:spPr>
        <a:xfrm rot="10800000">
          <a:off x="234000" y="10697760"/>
          <a:ext cx="13374000" cy="4352040"/>
        </a:xfrm>
        <a:prstGeom prst="rect">
          <a:avLst/>
        </a:prstGeom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442080</xdr:colOff>
      <xdr:row>20</xdr:row>
      <xdr:rowOff>129240</xdr:rowOff>
    </xdr:from>
    <xdr:to>
      <xdr:col>11</xdr:col>
      <xdr:colOff>1440</xdr:colOff>
      <xdr:row>44</xdr:row>
      <xdr:rowOff>136080</xdr:rowOff>
    </xdr:to>
    <xdr:pic>
      <xdr:nvPicPr>
        <xdr:cNvPr id="3" name="图片 2" descr=""/>
        <xdr:cNvPicPr/>
      </xdr:nvPicPr>
      <xdr:blipFill>
        <a:blip r:embed="rId1"/>
        <a:stretch/>
      </xdr:blipFill>
      <xdr:spPr>
        <a:xfrm>
          <a:off x="442080" y="5501520"/>
          <a:ext cx="13730760" cy="50360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11</xdr:col>
      <xdr:colOff>84960</xdr:colOff>
      <xdr:row>19</xdr:row>
      <xdr:rowOff>204120</xdr:rowOff>
    </xdr:from>
    <xdr:to>
      <xdr:col>11</xdr:col>
      <xdr:colOff>3387960</xdr:colOff>
      <xdr:row>43</xdr:row>
      <xdr:rowOff>192600</xdr:rowOff>
    </xdr:to>
    <xdr:pic>
      <xdr:nvPicPr>
        <xdr:cNvPr id="4" name="图片 1" descr=""/>
        <xdr:cNvPicPr/>
      </xdr:nvPicPr>
      <xdr:blipFill>
        <a:blip r:embed="rId2"/>
        <a:stretch/>
      </xdr:blipFill>
      <xdr:spPr>
        <a:xfrm>
          <a:off x="14256360" y="5366520"/>
          <a:ext cx="3303000" cy="5017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3240</xdr:colOff>
      <xdr:row>0</xdr:row>
      <xdr:rowOff>350640</xdr:rowOff>
    </xdr:from>
    <xdr:to>
      <xdr:col>19</xdr:col>
      <xdr:colOff>611280</xdr:colOff>
      <xdr:row>9</xdr:row>
      <xdr:rowOff>380520</xdr:rowOff>
    </xdr:to>
    <xdr:pic>
      <xdr:nvPicPr>
        <xdr:cNvPr id="5" name="图片 1" descr=""/>
        <xdr:cNvPicPr/>
      </xdr:nvPicPr>
      <xdr:blipFill>
        <a:blip r:embed="rId1"/>
        <a:srcRect l="14692" t="0" r="0" b="73147"/>
        <a:stretch/>
      </xdr:blipFill>
      <xdr:spPr>
        <a:xfrm>
          <a:off x="19909800" y="350640"/>
          <a:ext cx="4787640" cy="3497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996480</xdr:colOff>
      <xdr:row>34</xdr:row>
      <xdr:rowOff>119880</xdr:rowOff>
    </xdr:from>
    <xdr:to>
      <xdr:col>15</xdr:col>
      <xdr:colOff>459720</xdr:colOff>
      <xdr:row>45</xdr:row>
      <xdr:rowOff>210960</xdr:rowOff>
    </xdr:to>
    <xdr:pic>
      <xdr:nvPicPr>
        <xdr:cNvPr id="6" name="图片 2" descr=""/>
        <xdr:cNvPicPr/>
      </xdr:nvPicPr>
      <xdr:blipFill>
        <a:blip r:embed="rId2"/>
        <a:stretch/>
      </xdr:blipFill>
      <xdr:spPr>
        <a:xfrm>
          <a:off x="2254320" y="13016880"/>
          <a:ext cx="19505160" cy="3234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3240</xdr:colOff>
      <xdr:row>9</xdr:row>
      <xdr:rowOff>375480</xdr:rowOff>
    </xdr:from>
    <xdr:to>
      <xdr:col>19</xdr:col>
      <xdr:colOff>610920</xdr:colOff>
      <xdr:row>33</xdr:row>
      <xdr:rowOff>20880</xdr:rowOff>
    </xdr:to>
    <xdr:pic>
      <xdr:nvPicPr>
        <xdr:cNvPr id="7" name="图片 3" descr=""/>
        <xdr:cNvPicPr/>
      </xdr:nvPicPr>
      <xdr:blipFill>
        <a:blip r:embed="rId3"/>
        <a:srcRect l="14692" t="32539" r="0" b="0"/>
        <a:stretch/>
      </xdr:blipFill>
      <xdr:spPr>
        <a:xfrm>
          <a:off x="19909800" y="3842640"/>
          <a:ext cx="4787280" cy="87894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ov-usd-bucket.s3.us-east-2.amazonaws.com/omniverse_usd/Houston_F_NV/ProdLine/L%20HST_PACK/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ov-usd-bucket.s3.us-east-2.amazonaws.com/omniverse_usd/Houston%20F%20NV/ProdL%20ine/L%20HST%20Module/" TargetMode="External"/><Relationship Id="rId3" Type="http://schemas.openxmlformats.org/officeDocument/2006/relationships/drawing" Target="../drawings/drawing5.xml"/><Relationship Id="rId4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J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K8" activeCellId="0" sqref="K8"/>
    </sheetView>
  </sheetViews>
  <sheetFormatPr defaultColWidth="8.9921875" defaultRowHeight="16.5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18.26"/>
    <col collapsed="false" customWidth="true" hidden="false" outlineLevel="0" max="3" min="3" style="1" width="15.25"/>
    <col collapsed="false" customWidth="true" hidden="false" outlineLevel="0" max="4" min="4" style="1" width="18.41"/>
    <col collapsed="false" customWidth="true" hidden="false" outlineLevel="0" max="5" min="5" style="1" width="11.17"/>
    <col collapsed="false" customWidth="true" hidden="false" outlineLevel="0" max="6" min="6" style="1" width="12.33"/>
    <col collapsed="false" customWidth="true" hidden="false" outlineLevel="0" max="7" min="7" style="1" width="13.16"/>
    <col collapsed="false" customWidth="false" hidden="false" outlineLevel="0" max="8" min="8" style="1" width="9"/>
    <col collapsed="false" customWidth="true" hidden="false" outlineLevel="0" max="9" min="9" style="1" width="13.58"/>
    <col collapsed="false" customWidth="true" hidden="false" outlineLevel="0" max="10" min="10" style="1" width="12.83"/>
    <col collapsed="false" customWidth="false" hidden="false" outlineLevel="0" max="11" min="11" style="1" width="9"/>
    <col collapsed="false" customWidth="true" hidden="false" outlineLevel="0" max="12" min="12" style="1" width="14.51"/>
    <col collapsed="false" customWidth="false" hidden="false" outlineLevel="0" max="1024" min="13" style="1" width="9"/>
  </cols>
  <sheetData>
    <row r="2" customFormat="false" ht="33" hidden="false" customHeight="false" outlineLevel="0" collapsed="false">
      <c r="B2" s="2" t="s">
        <v>0</v>
      </c>
      <c r="C2" s="2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</row>
    <row r="3" customFormat="false" ht="16.5" hidden="false" customHeight="false" outlineLevel="0" collapsed="false">
      <c r="B3" s="2" t="s">
        <v>9</v>
      </c>
      <c r="C3" s="2" t="n">
        <v>47</v>
      </c>
      <c r="D3" s="3" t="n">
        <v>28.5</v>
      </c>
      <c r="E3" s="3" t="n">
        <v>26.1</v>
      </c>
      <c r="F3" s="3" t="n">
        <v>32.7</v>
      </c>
      <c r="G3" s="2" t="n">
        <v>15</v>
      </c>
      <c r="H3" s="3" t="n">
        <v>21.6</v>
      </c>
      <c r="I3" s="4" t="n">
        <f aca="false">5*3600/140+20</f>
        <v>148.571428571429</v>
      </c>
      <c r="J3" s="3" t="n">
        <v>45.5</v>
      </c>
    </row>
    <row r="4" customFormat="false" ht="16.5" hidden="false" customHeight="false" outlineLevel="0" collapsed="false">
      <c r="B4" s="2" t="s">
        <v>10</v>
      </c>
      <c r="C4" s="5" t="n">
        <f aca="false">3600/C3</f>
        <v>76.5957446808511</v>
      </c>
      <c r="D4" s="5" t="n">
        <f aca="false">3600/D3</f>
        <v>126.315789473684</v>
      </c>
      <c r="E4" s="5" t="n">
        <f aca="false">3600/E3</f>
        <v>137.931034482759</v>
      </c>
      <c r="F4" s="5" t="n">
        <f aca="false">3600/F3</f>
        <v>110.091743119266</v>
      </c>
      <c r="G4" s="5" t="n">
        <f aca="false">3600/G3</f>
        <v>240</v>
      </c>
      <c r="H4" s="5" t="n">
        <f aca="false">3600/H3</f>
        <v>166.666666666667</v>
      </c>
      <c r="I4" s="5" t="n">
        <f aca="false">3600/I3*4*0.64</f>
        <v>62.0307692307692</v>
      </c>
      <c r="J4" s="5" t="n">
        <f aca="false">3600/J3</f>
        <v>79.1208791208791</v>
      </c>
    </row>
    <row r="5" customFormat="false" ht="16.5" hidden="false" customHeight="false" outlineLevel="0" collapsed="false">
      <c r="B5" s="2" t="s">
        <v>11</v>
      </c>
      <c r="C5" s="6" t="n">
        <v>0.85</v>
      </c>
      <c r="D5" s="6" t="n">
        <v>0.85</v>
      </c>
      <c r="E5" s="6" t="n">
        <v>0.85</v>
      </c>
      <c r="F5" s="6" t="n">
        <v>0.85</v>
      </c>
      <c r="G5" s="6" t="n">
        <v>0.85</v>
      </c>
      <c r="H5" s="6" t="n">
        <v>0.85</v>
      </c>
      <c r="I5" s="6" t="n">
        <v>0.85</v>
      </c>
      <c r="J5" s="6" t="n">
        <v>0.85</v>
      </c>
    </row>
    <row r="6" customFormat="false" ht="16.5" hidden="false" customHeight="false" outlineLevel="0" collapsed="false">
      <c r="B6" s="2" t="s">
        <v>12</v>
      </c>
      <c r="C6" s="5" t="n">
        <f aca="false">C4*C5</f>
        <v>65.1063829787234</v>
      </c>
      <c r="D6" s="5" t="n">
        <f aca="false">D4*D5</f>
        <v>107.368421052632</v>
      </c>
      <c r="E6" s="5" t="n">
        <f aca="false">E4*E5</f>
        <v>117.241379310345</v>
      </c>
      <c r="F6" s="5" t="n">
        <f aca="false">F4*F5</f>
        <v>93.5779816513761</v>
      </c>
      <c r="G6" s="5" t="n">
        <f aca="false">G4*G5</f>
        <v>204</v>
      </c>
      <c r="H6" s="5" t="n">
        <f aca="false">H4*H5</f>
        <v>141.666666666667</v>
      </c>
      <c r="I6" s="5" t="n">
        <f aca="false">I4*I5</f>
        <v>52.7261538461538</v>
      </c>
      <c r="J6" s="5" t="n">
        <f aca="false">J4*J5</f>
        <v>67.2527472527473</v>
      </c>
    </row>
    <row r="7" customFormat="false" ht="16.5" hidden="false" customHeight="false" outlineLevel="0" collapsed="false">
      <c r="B7" s="2" t="s">
        <v>13</v>
      </c>
      <c r="C7" s="5" t="n">
        <v>50</v>
      </c>
      <c r="D7" s="5" t="n">
        <v>50</v>
      </c>
      <c r="E7" s="5" t="n">
        <v>50</v>
      </c>
      <c r="F7" s="5" t="n">
        <v>50</v>
      </c>
      <c r="G7" s="5" t="n">
        <v>50</v>
      </c>
      <c r="H7" s="5" t="n">
        <v>50</v>
      </c>
      <c r="I7" s="5" t="n">
        <v>50</v>
      </c>
      <c r="J7" s="5" t="n">
        <v>50</v>
      </c>
    </row>
    <row r="8" customFormat="false" ht="49.5" hidden="false" customHeight="false" outlineLevel="0" collapsed="false">
      <c r="B8" s="2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2" t="s">
        <v>19</v>
      </c>
      <c r="H8" s="3" t="s">
        <v>20</v>
      </c>
      <c r="I8" s="2" t="s">
        <v>21</v>
      </c>
      <c r="J8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C000"/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pageBreakPreview" topLeftCell="A25" colorId="64" zoomScale="100" zoomScaleNormal="85" zoomScalePageLayoutView="100" workbookViewId="0">
      <selection pane="topLeft" activeCell="E61" activeCellId="0" sqref="E61"/>
    </sheetView>
  </sheetViews>
  <sheetFormatPr defaultColWidth="9.57421875" defaultRowHeight="16.5" zeroHeight="false" outlineLevelRow="0" outlineLevelCol="0"/>
  <cols>
    <col collapsed="false" customWidth="true" hidden="false" outlineLevel="0" max="2" min="1" style="7" width="13.75"/>
    <col collapsed="false" customWidth="true" hidden="false" outlineLevel="0" max="3" min="3" style="7" width="30.91"/>
    <col collapsed="false" customWidth="true" hidden="false" outlineLevel="0" max="4" min="4" style="7" width="9.92"/>
    <col collapsed="false" customWidth="true" hidden="false" outlineLevel="0" max="5" min="5" style="7" width="30.59"/>
    <col collapsed="false" customWidth="true" hidden="false" outlineLevel="0" max="6" min="6" style="7" width="9.92"/>
    <col collapsed="false" customWidth="true" hidden="false" outlineLevel="0" max="12" min="7" style="7" width="13.75"/>
    <col collapsed="false" customWidth="true" hidden="false" outlineLevel="0" max="13" min="13" style="7" width="13.25"/>
    <col collapsed="false" customWidth="true" hidden="false" outlineLevel="0" max="14" min="14" style="7" width="12.59"/>
    <col collapsed="false" customWidth="false" hidden="false" outlineLevel="0" max="15" min="15" style="7" width="9.58"/>
    <col collapsed="false" customWidth="true" hidden="false" outlineLevel="0" max="16" min="16" style="7" width="9.33"/>
    <col collapsed="false" customWidth="true" hidden="false" outlineLevel="0" max="17" min="17" style="7" width="12.41"/>
    <col collapsed="false" customWidth="true" hidden="false" outlineLevel="0" max="19" min="18" style="7" width="13.92"/>
    <col collapsed="false" customWidth="true" hidden="false" outlineLevel="0" max="20" min="20" style="7" width="12.41"/>
    <col collapsed="false" customWidth="true" hidden="false" outlineLevel="0" max="21" min="21" style="7" width="11.75"/>
    <col collapsed="false" customWidth="false" hidden="false" outlineLevel="0" max="1024" min="22" style="7" width="9.58"/>
  </cols>
  <sheetData>
    <row r="1" customFormat="false" ht="49.5" hidden="false" customHeight="false" outlineLevel="0" collapsed="false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</row>
    <row r="2" customFormat="false" ht="29.25" hidden="false" customHeight="true" outlineLevel="0" collapsed="false">
      <c r="A2" s="9" t="s">
        <v>1</v>
      </c>
      <c r="B2" s="10" t="s">
        <v>35</v>
      </c>
      <c r="C2" s="11"/>
      <c r="D2" s="12" t="n">
        <v>1</v>
      </c>
      <c r="E2" s="13" t="s">
        <v>36</v>
      </c>
      <c r="F2" s="12" t="n">
        <v>1</v>
      </c>
      <c r="G2" s="14" t="n">
        <v>22</v>
      </c>
      <c r="H2" s="15" t="n">
        <v>26</v>
      </c>
      <c r="I2" s="14" t="n">
        <v>1</v>
      </c>
      <c r="J2" s="16" t="n">
        <f aca="false">3600/H2*I2</f>
        <v>138.461538461538</v>
      </c>
      <c r="K2" s="17" t="n">
        <v>0</v>
      </c>
      <c r="L2" s="18" t="n">
        <f aca="false">SUM(H2:H65)*100%/(MAX(H2:H65)*COUNT(H2:H65))</f>
        <v>0.350897606382979</v>
      </c>
      <c r="P2" s="19"/>
      <c r="Q2" s="19"/>
      <c r="R2" s="19"/>
      <c r="S2" s="19"/>
      <c r="T2" s="19"/>
      <c r="U2" s="19"/>
      <c r="V2" s="19"/>
      <c r="W2" s="19"/>
      <c r="X2" s="19"/>
      <c r="Y2" s="19"/>
    </row>
    <row r="3" customFormat="false" ht="29.25" hidden="false" customHeight="true" outlineLevel="0" collapsed="false">
      <c r="A3" s="9"/>
      <c r="B3" s="10" t="s">
        <v>37</v>
      </c>
      <c r="C3" s="20"/>
      <c r="D3" s="12" t="n">
        <v>1</v>
      </c>
      <c r="E3" s="21" t="s">
        <v>38</v>
      </c>
      <c r="F3" s="12" t="n">
        <v>1</v>
      </c>
      <c r="G3" s="14" t="n">
        <v>8.5</v>
      </c>
      <c r="H3" s="15" t="n">
        <v>10</v>
      </c>
      <c r="I3" s="14" t="n">
        <v>1</v>
      </c>
      <c r="J3" s="16" t="n">
        <f aca="false">3600/H3*I3</f>
        <v>360</v>
      </c>
      <c r="K3" s="17" t="n">
        <v>0</v>
      </c>
      <c r="L3" s="18"/>
    </row>
    <row r="4" customFormat="false" ht="29.25" hidden="false" customHeight="true" outlineLevel="0" collapsed="false">
      <c r="A4" s="9"/>
      <c r="B4" s="10" t="s">
        <v>39</v>
      </c>
      <c r="C4" s="20"/>
      <c r="D4" s="12" t="n">
        <v>1</v>
      </c>
      <c r="E4" s="21" t="s">
        <v>40</v>
      </c>
      <c r="F4" s="12" t="n">
        <v>1</v>
      </c>
      <c r="G4" s="14" t="n">
        <v>10.5</v>
      </c>
      <c r="H4" s="15" t="n">
        <v>12</v>
      </c>
      <c r="I4" s="14" t="n">
        <v>1</v>
      </c>
      <c r="J4" s="16" t="n">
        <f aca="false">3600/H4*I4</f>
        <v>300</v>
      </c>
      <c r="K4" s="17" t="n">
        <v>0</v>
      </c>
      <c r="L4" s="18"/>
    </row>
    <row r="5" customFormat="false" ht="29.25" hidden="false" customHeight="true" outlineLevel="0" collapsed="false">
      <c r="A5" s="9"/>
      <c r="B5" s="10" t="s">
        <v>41</v>
      </c>
      <c r="C5" s="20"/>
      <c r="D5" s="12" t="n">
        <v>1</v>
      </c>
      <c r="E5" s="21" t="s">
        <v>38</v>
      </c>
      <c r="F5" s="12" t="n">
        <v>1</v>
      </c>
      <c r="G5" s="14" t="n">
        <v>8</v>
      </c>
      <c r="H5" s="15" t="n">
        <v>9.5</v>
      </c>
      <c r="I5" s="14" t="n">
        <v>1</v>
      </c>
      <c r="J5" s="16" t="n">
        <f aca="false">3600/H5*I5</f>
        <v>378.947368421053</v>
      </c>
      <c r="K5" s="17" t="n">
        <v>0</v>
      </c>
      <c r="L5" s="18"/>
    </row>
    <row r="6" customFormat="false" ht="29.25" hidden="false" customHeight="true" outlineLevel="0" collapsed="false">
      <c r="A6" s="9"/>
      <c r="B6" s="10" t="s">
        <v>42</v>
      </c>
      <c r="C6" s="20"/>
      <c r="D6" s="12" t="n">
        <v>1</v>
      </c>
      <c r="E6" s="21" t="s">
        <v>38</v>
      </c>
      <c r="F6" s="12" t="n">
        <v>1</v>
      </c>
      <c r="G6" s="14" t="n">
        <v>8</v>
      </c>
      <c r="H6" s="15" t="n">
        <v>9.5</v>
      </c>
      <c r="I6" s="14" t="n">
        <v>1</v>
      </c>
      <c r="J6" s="16" t="n">
        <f aca="false">3600/H6*I6</f>
        <v>378.947368421053</v>
      </c>
      <c r="K6" s="17" t="n">
        <v>0</v>
      </c>
      <c r="L6" s="18"/>
    </row>
    <row r="7" customFormat="false" ht="29.25" hidden="false" customHeight="true" outlineLevel="0" collapsed="false">
      <c r="A7" s="9"/>
      <c r="B7" s="10" t="s">
        <v>43</v>
      </c>
      <c r="C7" s="20"/>
      <c r="D7" s="12" t="n">
        <v>1</v>
      </c>
      <c r="E7" s="21" t="s">
        <v>44</v>
      </c>
      <c r="F7" s="12" t="n">
        <v>1</v>
      </c>
      <c r="G7" s="14" t="n">
        <v>10</v>
      </c>
      <c r="H7" s="15" t="n">
        <v>12</v>
      </c>
      <c r="I7" s="14" t="n">
        <v>1</v>
      </c>
      <c r="J7" s="16" t="n">
        <f aca="false">3600/H7*I7</f>
        <v>300</v>
      </c>
      <c r="K7" s="17" t="n">
        <v>0</v>
      </c>
      <c r="L7" s="18"/>
    </row>
    <row r="8" customFormat="false" ht="29.25" hidden="false" customHeight="true" outlineLevel="0" collapsed="false">
      <c r="A8" s="9"/>
      <c r="B8" s="10" t="s">
        <v>45</v>
      </c>
      <c r="C8" s="20"/>
      <c r="D8" s="12" t="n">
        <v>1</v>
      </c>
      <c r="E8" s="21" t="s">
        <v>44</v>
      </c>
      <c r="F8" s="12" t="n">
        <v>1</v>
      </c>
      <c r="G8" s="14" t="n">
        <v>10</v>
      </c>
      <c r="H8" s="15" t="n">
        <v>12</v>
      </c>
      <c r="I8" s="14" t="n">
        <v>1</v>
      </c>
      <c r="J8" s="16" t="n">
        <f aca="false">3600/H8*I8</f>
        <v>300</v>
      </c>
      <c r="K8" s="17" t="n">
        <v>0</v>
      </c>
      <c r="L8" s="18"/>
    </row>
    <row r="9" customFormat="false" ht="29.25" hidden="false" customHeight="true" outlineLevel="0" collapsed="false">
      <c r="A9" s="9"/>
      <c r="B9" s="10" t="s">
        <v>46</v>
      </c>
      <c r="C9" s="20"/>
      <c r="D9" s="12" t="n">
        <v>1</v>
      </c>
      <c r="E9" s="21" t="s">
        <v>40</v>
      </c>
      <c r="F9" s="12" t="n">
        <v>1</v>
      </c>
      <c r="G9" s="14" t="n">
        <v>10.5</v>
      </c>
      <c r="H9" s="15" t="n">
        <v>12</v>
      </c>
      <c r="I9" s="14" t="n">
        <v>1</v>
      </c>
      <c r="J9" s="16" t="n">
        <f aca="false">3600/H9*I9</f>
        <v>300</v>
      </c>
      <c r="K9" s="17" t="n">
        <v>0</v>
      </c>
      <c r="L9" s="18"/>
    </row>
    <row r="10" customFormat="false" ht="29.25" hidden="false" customHeight="true" outlineLevel="0" collapsed="false">
      <c r="A10" s="9"/>
      <c r="B10" s="10" t="s">
        <v>47</v>
      </c>
      <c r="C10" s="20"/>
      <c r="D10" s="12" t="n">
        <v>1</v>
      </c>
      <c r="E10" s="13" t="s">
        <v>36</v>
      </c>
      <c r="F10" s="12" t="n">
        <v>1</v>
      </c>
      <c r="G10" s="14" t="n">
        <v>23</v>
      </c>
      <c r="H10" s="15" t="n">
        <v>27</v>
      </c>
      <c r="I10" s="14" t="n">
        <v>1</v>
      </c>
      <c r="J10" s="16" t="n">
        <f aca="false">3600/H10*I10</f>
        <v>133.333333333333</v>
      </c>
      <c r="K10" s="17" t="n">
        <v>0</v>
      </c>
      <c r="L10" s="18"/>
    </row>
    <row r="11" customFormat="false" ht="29.25" hidden="false" customHeight="true" outlineLevel="0" collapsed="false">
      <c r="A11" s="9"/>
      <c r="B11" s="10" t="s">
        <v>48</v>
      </c>
      <c r="C11" s="20"/>
      <c r="D11" s="12" t="n">
        <v>1</v>
      </c>
      <c r="E11" s="21" t="s">
        <v>38</v>
      </c>
      <c r="F11" s="12" t="n">
        <v>1</v>
      </c>
      <c r="G11" s="14" t="n">
        <v>4</v>
      </c>
      <c r="H11" s="15" t="n">
        <v>5</v>
      </c>
      <c r="I11" s="14" t="n">
        <v>1</v>
      </c>
      <c r="J11" s="16" t="n">
        <f aca="false">3600/H11*I11</f>
        <v>720</v>
      </c>
      <c r="K11" s="17" t="n">
        <v>0</v>
      </c>
      <c r="L11" s="18"/>
    </row>
    <row r="12" customFormat="false" ht="29.25" hidden="false" customHeight="true" outlineLevel="0" collapsed="false">
      <c r="A12" s="9"/>
      <c r="B12" s="10" t="s">
        <v>49</v>
      </c>
      <c r="C12" s="20"/>
      <c r="D12" s="12" t="n">
        <v>1</v>
      </c>
      <c r="E12" s="13" t="s">
        <v>50</v>
      </c>
      <c r="F12" s="12" t="n">
        <v>1</v>
      </c>
      <c r="G12" s="14" t="n">
        <v>18</v>
      </c>
      <c r="H12" s="15" t="n">
        <v>21</v>
      </c>
      <c r="I12" s="14" t="n">
        <v>1</v>
      </c>
      <c r="J12" s="16" t="n">
        <f aca="false">3600/H12*I12</f>
        <v>171.428571428571</v>
      </c>
      <c r="K12" s="17" t="n">
        <v>0</v>
      </c>
      <c r="L12" s="18"/>
    </row>
    <row r="13" customFormat="false" ht="29.25" hidden="false" customHeight="true" outlineLevel="0" collapsed="false">
      <c r="A13" s="9"/>
      <c r="B13" s="10" t="s">
        <v>51</v>
      </c>
      <c r="C13" s="20"/>
      <c r="D13" s="12" t="n">
        <v>1</v>
      </c>
      <c r="E13" s="13" t="s">
        <v>52</v>
      </c>
      <c r="F13" s="12" t="n">
        <v>1</v>
      </c>
      <c r="G13" s="14" t="n">
        <v>17</v>
      </c>
      <c r="H13" s="15" t="n">
        <v>20</v>
      </c>
      <c r="I13" s="14" t="n">
        <v>1</v>
      </c>
      <c r="J13" s="16" t="n">
        <f aca="false">3600/H13*I13</f>
        <v>180</v>
      </c>
      <c r="K13" s="17" t="n">
        <v>0</v>
      </c>
      <c r="L13" s="18"/>
    </row>
    <row r="14" customFormat="false" ht="29.25" hidden="false" customHeight="true" outlineLevel="0" collapsed="false">
      <c r="A14" s="9"/>
      <c r="B14" s="10" t="s">
        <v>53</v>
      </c>
      <c r="C14" s="20"/>
      <c r="D14" s="12" t="n">
        <v>1</v>
      </c>
      <c r="E14" s="13" t="s">
        <v>36</v>
      </c>
      <c r="F14" s="12" t="n">
        <v>1</v>
      </c>
      <c r="G14" s="14" t="n">
        <v>23</v>
      </c>
      <c r="H14" s="15" t="n">
        <v>27</v>
      </c>
      <c r="I14" s="14" t="n">
        <v>1</v>
      </c>
      <c r="J14" s="16" t="n">
        <f aca="false">3600/H14*I14</f>
        <v>133.333333333333</v>
      </c>
      <c r="K14" s="17" t="n">
        <v>0</v>
      </c>
      <c r="L14" s="18"/>
    </row>
    <row r="15" customFormat="false" ht="29.25" hidden="false" customHeight="true" outlineLevel="0" collapsed="false">
      <c r="A15" s="9"/>
      <c r="B15" s="10" t="s">
        <v>54</v>
      </c>
      <c r="C15" s="20"/>
      <c r="D15" s="12" t="n">
        <v>1</v>
      </c>
      <c r="E15" s="21" t="s">
        <v>55</v>
      </c>
      <c r="F15" s="12" t="n">
        <v>1</v>
      </c>
      <c r="G15" s="14" t="n">
        <v>18</v>
      </c>
      <c r="H15" s="15" t="n">
        <v>21</v>
      </c>
      <c r="I15" s="14" t="n">
        <v>1</v>
      </c>
      <c r="J15" s="16" t="n">
        <f aca="false">3600/H15*I15</f>
        <v>171.428571428571</v>
      </c>
      <c r="K15" s="17" t="n">
        <v>0</v>
      </c>
      <c r="L15" s="18"/>
    </row>
    <row r="16" customFormat="false" ht="29.25" hidden="false" customHeight="true" outlineLevel="0" collapsed="false">
      <c r="A16" s="9"/>
      <c r="B16" s="10" t="s">
        <v>56</v>
      </c>
      <c r="C16" s="20"/>
      <c r="D16" s="12" t="n">
        <v>1</v>
      </c>
      <c r="E16" s="21" t="s">
        <v>38</v>
      </c>
      <c r="F16" s="12" t="n">
        <v>1</v>
      </c>
      <c r="G16" s="14" t="n">
        <v>8</v>
      </c>
      <c r="H16" s="15" t="n">
        <v>9.5</v>
      </c>
      <c r="I16" s="14" t="n">
        <v>1</v>
      </c>
      <c r="J16" s="16" t="n">
        <f aca="false">3600/H16*I16</f>
        <v>378.947368421053</v>
      </c>
      <c r="K16" s="17" t="n">
        <v>0</v>
      </c>
      <c r="L16" s="18"/>
    </row>
    <row r="17" customFormat="false" ht="29.25" hidden="false" customHeight="true" outlineLevel="0" collapsed="false">
      <c r="A17" s="9"/>
      <c r="B17" s="10" t="s">
        <v>57</v>
      </c>
      <c r="C17" s="20"/>
      <c r="D17" s="12" t="n">
        <v>1</v>
      </c>
      <c r="E17" s="22" t="s">
        <v>40</v>
      </c>
      <c r="F17" s="12" t="n">
        <v>1</v>
      </c>
      <c r="G17" s="14" t="n">
        <v>10.5</v>
      </c>
      <c r="H17" s="15" t="n">
        <v>12</v>
      </c>
      <c r="I17" s="14" t="n">
        <v>1</v>
      </c>
      <c r="J17" s="16" t="n">
        <f aca="false">3600/H17*I17</f>
        <v>300</v>
      </c>
      <c r="K17" s="17" t="n">
        <v>0</v>
      </c>
      <c r="L17" s="18"/>
    </row>
    <row r="18" customFormat="false" ht="29.25" hidden="false" customHeight="true" outlineLevel="0" collapsed="false">
      <c r="A18" s="9"/>
      <c r="B18" s="10" t="s">
        <v>58</v>
      </c>
      <c r="C18" s="20"/>
      <c r="D18" s="12" t="n">
        <v>1</v>
      </c>
      <c r="E18" s="23" t="s">
        <v>59</v>
      </c>
      <c r="F18" s="12" t="n">
        <v>1</v>
      </c>
      <c r="G18" s="14" t="n">
        <v>20</v>
      </c>
      <c r="H18" s="15" t="n">
        <v>24</v>
      </c>
      <c r="I18" s="14" t="n">
        <v>1</v>
      </c>
      <c r="J18" s="16" t="n">
        <f aca="false">3600/H18*I18</f>
        <v>150</v>
      </c>
      <c r="K18" s="17" t="n">
        <v>0</v>
      </c>
      <c r="L18" s="18"/>
    </row>
    <row r="19" customFormat="false" ht="29.25" hidden="false" customHeight="true" outlineLevel="0" collapsed="false">
      <c r="A19" s="9"/>
      <c r="B19" s="10" t="s">
        <v>60</v>
      </c>
      <c r="C19" s="20"/>
      <c r="D19" s="12" t="n">
        <v>1</v>
      </c>
      <c r="E19" s="21" t="s">
        <v>38</v>
      </c>
      <c r="F19" s="12" t="n">
        <v>1</v>
      </c>
      <c r="G19" s="14" t="n">
        <v>8</v>
      </c>
      <c r="H19" s="15" t="n">
        <v>9.5</v>
      </c>
      <c r="I19" s="14" t="n">
        <v>1</v>
      </c>
      <c r="J19" s="16" t="n">
        <f aca="false">3600/H19*I19</f>
        <v>378.947368421053</v>
      </c>
      <c r="K19" s="17" t="n">
        <v>0</v>
      </c>
      <c r="L19" s="18"/>
    </row>
    <row r="20" customFormat="false" ht="29.25" hidden="false" customHeight="true" outlineLevel="0" collapsed="false">
      <c r="A20" s="9"/>
      <c r="B20" s="10" t="s">
        <v>61</v>
      </c>
      <c r="C20" s="20"/>
      <c r="D20" s="12" t="n">
        <v>1</v>
      </c>
      <c r="E20" s="21" t="s">
        <v>38</v>
      </c>
      <c r="F20" s="12" t="n">
        <v>1</v>
      </c>
      <c r="G20" s="14" t="n">
        <v>8</v>
      </c>
      <c r="H20" s="15" t="n">
        <v>9.5</v>
      </c>
      <c r="I20" s="14" t="n">
        <v>1</v>
      </c>
      <c r="J20" s="16" t="n">
        <f aca="false">3600/H20*I20</f>
        <v>378.947368421053</v>
      </c>
      <c r="K20" s="17" t="n">
        <v>0</v>
      </c>
      <c r="L20" s="18"/>
    </row>
    <row r="21" customFormat="false" ht="29.25" hidden="false" customHeight="true" outlineLevel="0" collapsed="false">
      <c r="A21" s="9"/>
      <c r="B21" s="10" t="s">
        <v>62</v>
      </c>
      <c r="C21" s="20"/>
      <c r="D21" s="12" t="n">
        <v>1</v>
      </c>
      <c r="E21" s="22" t="s">
        <v>40</v>
      </c>
      <c r="F21" s="12" t="n">
        <v>1</v>
      </c>
      <c r="G21" s="14" t="n">
        <v>10.5</v>
      </c>
      <c r="H21" s="15" t="n">
        <v>12</v>
      </c>
      <c r="I21" s="14" t="n">
        <v>1</v>
      </c>
      <c r="J21" s="16" t="n">
        <f aca="false">3600/H21*I21</f>
        <v>300</v>
      </c>
      <c r="K21" s="17" t="n">
        <v>0</v>
      </c>
      <c r="L21" s="18"/>
    </row>
    <row r="22" customFormat="false" ht="29.25" hidden="false" customHeight="true" outlineLevel="0" collapsed="false">
      <c r="A22" s="9"/>
      <c r="B22" s="10" t="s">
        <v>63</v>
      </c>
      <c r="C22" s="20"/>
      <c r="D22" s="12" t="n">
        <v>1</v>
      </c>
      <c r="E22" s="23" t="s">
        <v>59</v>
      </c>
      <c r="F22" s="12" t="n">
        <v>1</v>
      </c>
      <c r="G22" s="14" t="n">
        <v>20</v>
      </c>
      <c r="H22" s="15" t="n">
        <v>24</v>
      </c>
      <c r="I22" s="14" t="n">
        <v>1</v>
      </c>
      <c r="J22" s="16" t="n">
        <f aca="false">3600/H22*I22</f>
        <v>150</v>
      </c>
      <c r="K22" s="17" t="n">
        <v>0</v>
      </c>
      <c r="L22" s="18"/>
    </row>
    <row r="23" customFormat="false" ht="29.25" hidden="false" customHeight="true" outlineLevel="0" collapsed="false">
      <c r="A23" s="9"/>
      <c r="B23" s="10" t="s">
        <v>64</v>
      </c>
      <c r="C23" s="20"/>
      <c r="D23" s="12" t="n">
        <v>1</v>
      </c>
      <c r="E23" s="24" t="s">
        <v>52</v>
      </c>
      <c r="F23" s="12" t="n">
        <v>1</v>
      </c>
      <c r="G23" s="14" t="n">
        <v>17</v>
      </c>
      <c r="H23" s="15" t="n">
        <v>20</v>
      </c>
      <c r="I23" s="14" t="n">
        <v>1</v>
      </c>
      <c r="J23" s="16" t="n">
        <f aca="false">3600/H23*I23</f>
        <v>180</v>
      </c>
      <c r="K23" s="17" t="n">
        <v>0</v>
      </c>
      <c r="L23" s="18"/>
    </row>
    <row r="24" customFormat="false" ht="29.25" hidden="false" customHeight="true" outlineLevel="0" collapsed="false">
      <c r="A24" s="9"/>
      <c r="B24" s="10" t="s">
        <v>65</v>
      </c>
      <c r="C24" s="20"/>
      <c r="D24" s="12" t="n">
        <v>1</v>
      </c>
      <c r="E24" s="23" t="s">
        <v>44</v>
      </c>
      <c r="F24" s="12" t="n">
        <v>1</v>
      </c>
      <c r="G24" s="14" t="n">
        <v>10</v>
      </c>
      <c r="H24" s="15" t="n">
        <v>12</v>
      </c>
      <c r="I24" s="14" t="n">
        <v>1</v>
      </c>
      <c r="J24" s="16" t="n">
        <f aca="false">3600/H24*I24</f>
        <v>300</v>
      </c>
      <c r="K24" s="17" t="n">
        <v>0</v>
      </c>
      <c r="L24" s="18"/>
    </row>
    <row r="25" customFormat="false" ht="29.25" hidden="false" customHeight="true" outlineLevel="0" collapsed="false">
      <c r="A25" s="9"/>
      <c r="B25" s="10" t="s">
        <v>66</v>
      </c>
      <c r="C25" s="20"/>
      <c r="D25" s="12" t="n">
        <v>1</v>
      </c>
      <c r="E25" s="23" t="s">
        <v>44</v>
      </c>
      <c r="F25" s="12" t="n">
        <v>1</v>
      </c>
      <c r="G25" s="14" t="n">
        <v>10</v>
      </c>
      <c r="H25" s="15" t="n">
        <v>12</v>
      </c>
      <c r="I25" s="14" t="n">
        <v>1</v>
      </c>
      <c r="J25" s="16" t="n">
        <f aca="false">3600/H25*I25</f>
        <v>300</v>
      </c>
      <c r="K25" s="17" t="n">
        <v>0</v>
      </c>
      <c r="L25" s="18"/>
    </row>
    <row r="26" customFormat="false" ht="29.25" hidden="false" customHeight="true" outlineLevel="0" collapsed="false">
      <c r="A26" s="9"/>
      <c r="B26" s="10" t="s">
        <v>67</v>
      </c>
      <c r="C26" s="20"/>
      <c r="D26" s="12" t="n">
        <v>1</v>
      </c>
      <c r="E26" s="23" t="s">
        <v>44</v>
      </c>
      <c r="F26" s="12" t="n">
        <v>1</v>
      </c>
      <c r="G26" s="14" t="n">
        <v>10</v>
      </c>
      <c r="H26" s="15" t="n">
        <v>12</v>
      </c>
      <c r="I26" s="14" t="n">
        <v>1</v>
      </c>
      <c r="J26" s="16" t="n">
        <f aca="false">3600/H26*I26</f>
        <v>300</v>
      </c>
      <c r="K26" s="17" t="n">
        <v>0</v>
      </c>
      <c r="L26" s="18"/>
    </row>
    <row r="27" customFormat="false" ht="29.25" hidden="false" customHeight="true" outlineLevel="0" collapsed="false">
      <c r="A27" s="9"/>
      <c r="B27" s="10" t="s">
        <v>68</v>
      </c>
      <c r="C27" s="20"/>
      <c r="D27" s="12" t="n">
        <v>1</v>
      </c>
      <c r="E27" s="21" t="s">
        <v>38</v>
      </c>
      <c r="F27" s="12" t="n">
        <v>1</v>
      </c>
      <c r="G27" s="14" t="n">
        <v>8</v>
      </c>
      <c r="H27" s="15" t="n">
        <v>9.5</v>
      </c>
      <c r="I27" s="14" t="n">
        <v>1</v>
      </c>
      <c r="J27" s="16" t="n">
        <f aca="false">3600/H27*I27</f>
        <v>378.947368421053</v>
      </c>
      <c r="K27" s="17" t="n">
        <v>0</v>
      </c>
      <c r="L27" s="18"/>
    </row>
    <row r="28" customFormat="false" ht="29.25" hidden="false" customHeight="true" outlineLevel="0" collapsed="false">
      <c r="A28" s="9"/>
      <c r="B28" s="10" t="s">
        <v>69</v>
      </c>
      <c r="C28" s="20"/>
      <c r="D28" s="12" t="n">
        <v>1</v>
      </c>
      <c r="E28" s="22" t="s">
        <v>40</v>
      </c>
      <c r="F28" s="12" t="n">
        <v>1</v>
      </c>
      <c r="G28" s="14" t="n">
        <v>10.5</v>
      </c>
      <c r="H28" s="15" t="n">
        <v>12</v>
      </c>
      <c r="I28" s="14" t="n">
        <v>1</v>
      </c>
      <c r="J28" s="16" t="n">
        <f aca="false">3600/H28*I28</f>
        <v>300</v>
      </c>
      <c r="K28" s="17" t="n">
        <v>0</v>
      </c>
      <c r="L28" s="18"/>
    </row>
    <row r="29" customFormat="false" ht="29.25" hidden="false" customHeight="true" outlineLevel="0" collapsed="false">
      <c r="A29" s="9"/>
      <c r="B29" s="10" t="s">
        <v>70</v>
      </c>
      <c r="C29" s="20"/>
      <c r="D29" s="12" t="n">
        <v>1</v>
      </c>
      <c r="E29" s="23" t="s">
        <v>44</v>
      </c>
      <c r="F29" s="12" t="n">
        <v>1</v>
      </c>
      <c r="G29" s="14" t="n">
        <v>10</v>
      </c>
      <c r="H29" s="15" t="n">
        <v>12</v>
      </c>
      <c r="I29" s="14" t="n">
        <v>1</v>
      </c>
      <c r="J29" s="16" t="n">
        <f aca="false">3600/H29*I29</f>
        <v>300</v>
      </c>
      <c r="K29" s="17" t="n">
        <v>0</v>
      </c>
      <c r="L29" s="18"/>
    </row>
    <row r="30" customFormat="false" ht="29.25" hidden="false" customHeight="true" outlineLevel="0" collapsed="false">
      <c r="A30" s="9"/>
      <c r="B30" s="10" t="s">
        <v>71</v>
      </c>
      <c r="C30" s="20"/>
      <c r="D30" s="12" t="n">
        <v>1</v>
      </c>
      <c r="E30" s="21" t="s">
        <v>38</v>
      </c>
      <c r="F30" s="12" t="n">
        <v>1</v>
      </c>
      <c r="G30" s="14" t="n">
        <v>8</v>
      </c>
      <c r="H30" s="15" t="n">
        <v>9.5</v>
      </c>
      <c r="I30" s="14" t="n">
        <v>1</v>
      </c>
      <c r="J30" s="16" t="n">
        <f aca="false">3600/H30*I30</f>
        <v>378.947368421053</v>
      </c>
      <c r="K30" s="17" t="n">
        <v>0</v>
      </c>
      <c r="L30" s="18"/>
    </row>
    <row r="31" customFormat="false" ht="29.25" hidden="false" customHeight="true" outlineLevel="0" collapsed="false">
      <c r="A31" s="9"/>
      <c r="B31" s="10" t="s">
        <v>72</v>
      </c>
      <c r="C31" s="20"/>
      <c r="D31" s="12" t="n">
        <v>1</v>
      </c>
      <c r="E31" s="23" t="s">
        <v>44</v>
      </c>
      <c r="F31" s="12" t="n">
        <v>1</v>
      </c>
      <c r="G31" s="14" t="n">
        <v>10</v>
      </c>
      <c r="H31" s="15" t="n">
        <v>12</v>
      </c>
      <c r="I31" s="14" t="n">
        <v>1</v>
      </c>
      <c r="J31" s="16" t="n">
        <f aca="false">3600/H31*I31</f>
        <v>300</v>
      </c>
      <c r="K31" s="17" t="n">
        <v>0</v>
      </c>
      <c r="L31" s="18"/>
    </row>
    <row r="32" customFormat="false" ht="29.25" hidden="false" customHeight="true" outlineLevel="0" collapsed="false">
      <c r="A32" s="9"/>
      <c r="B32" s="10" t="s">
        <v>73</v>
      </c>
      <c r="C32" s="20"/>
      <c r="D32" s="12" t="n">
        <v>1</v>
      </c>
      <c r="E32" s="21" t="s">
        <v>38</v>
      </c>
      <c r="F32" s="12" t="n">
        <v>1</v>
      </c>
      <c r="G32" s="14" t="n">
        <v>8</v>
      </c>
      <c r="H32" s="15" t="n">
        <v>9.5</v>
      </c>
      <c r="I32" s="14" t="n">
        <v>1</v>
      </c>
      <c r="J32" s="16" t="n">
        <f aca="false">3600/H32*I32</f>
        <v>378.947368421053</v>
      </c>
      <c r="K32" s="17" t="n">
        <v>0</v>
      </c>
      <c r="L32" s="18"/>
    </row>
    <row r="33" customFormat="false" ht="29.25" hidden="false" customHeight="true" outlineLevel="0" collapsed="false">
      <c r="A33" s="9"/>
      <c r="B33" s="10" t="s">
        <v>74</v>
      </c>
      <c r="C33" s="20"/>
      <c r="D33" s="12" t="n">
        <v>1</v>
      </c>
      <c r="E33" s="23" t="s">
        <v>44</v>
      </c>
      <c r="F33" s="12" t="n">
        <v>1</v>
      </c>
      <c r="G33" s="14" t="n">
        <v>10</v>
      </c>
      <c r="H33" s="15" t="n">
        <v>12</v>
      </c>
      <c r="I33" s="14" t="n">
        <v>1</v>
      </c>
      <c r="J33" s="16" t="n">
        <f aca="false">3600/H33*I33</f>
        <v>300</v>
      </c>
      <c r="K33" s="17" t="n">
        <v>0</v>
      </c>
      <c r="L33" s="18"/>
    </row>
    <row r="34" customFormat="false" ht="29.25" hidden="false" customHeight="true" outlineLevel="0" collapsed="false">
      <c r="A34" s="9"/>
      <c r="B34" s="10" t="s">
        <v>75</v>
      </c>
      <c r="C34" s="20"/>
      <c r="D34" s="12" t="n">
        <v>1</v>
      </c>
      <c r="E34" s="23" t="s">
        <v>44</v>
      </c>
      <c r="F34" s="12" t="n">
        <v>1</v>
      </c>
      <c r="G34" s="14" t="n">
        <v>10</v>
      </c>
      <c r="H34" s="15" t="n">
        <v>12</v>
      </c>
      <c r="I34" s="14" t="n">
        <v>1</v>
      </c>
      <c r="J34" s="16" t="n">
        <f aca="false">3600/H34*I34</f>
        <v>300</v>
      </c>
      <c r="K34" s="17" t="n">
        <v>0</v>
      </c>
      <c r="L34" s="18"/>
    </row>
    <row r="35" customFormat="false" ht="29.25" hidden="false" customHeight="true" outlineLevel="0" collapsed="false">
      <c r="A35" s="9"/>
      <c r="B35" s="10" t="s">
        <v>76</v>
      </c>
      <c r="C35" s="20"/>
      <c r="D35" s="12" t="n">
        <v>1</v>
      </c>
      <c r="E35" s="22" t="s">
        <v>40</v>
      </c>
      <c r="F35" s="12" t="n">
        <v>1</v>
      </c>
      <c r="G35" s="14" t="n">
        <v>10.5</v>
      </c>
      <c r="H35" s="15" t="n">
        <v>12</v>
      </c>
      <c r="I35" s="14" t="n">
        <v>1</v>
      </c>
      <c r="J35" s="16" t="n">
        <f aca="false">3600/H35*I35</f>
        <v>300</v>
      </c>
      <c r="K35" s="17" t="n">
        <v>0</v>
      </c>
      <c r="L35" s="18"/>
    </row>
    <row r="36" customFormat="false" ht="29.25" hidden="false" customHeight="true" outlineLevel="0" collapsed="false">
      <c r="A36" s="9"/>
      <c r="B36" s="10" t="s">
        <v>77</v>
      </c>
      <c r="C36" s="20"/>
      <c r="D36" s="12" t="n">
        <v>1</v>
      </c>
      <c r="E36" s="13" t="s">
        <v>36</v>
      </c>
      <c r="F36" s="12" t="n">
        <v>1</v>
      </c>
      <c r="G36" s="14" t="n">
        <v>23</v>
      </c>
      <c r="H36" s="15" t="n">
        <v>27</v>
      </c>
      <c r="I36" s="14" t="n">
        <v>1</v>
      </c>
      <c r="J36" s="16" t="n">
        <f aca="false">3600/H36*I36</f>
        <v>133.333333333333</v>
      </c>
      <c r="K36" s="17" t="n">
        <v>0</v>
      </c>
      <c r="L36" s="18"/>
    </row>
    <row r="37" customFormat="false" ht="29.25" hidden="false" customHeight="true" outlineLevel="0" collapsed="false">
      <c r="A37" s="9"/>
      <c r="B37" s="10" t="s">
        <v>78</v>
      </c>
      <c r="C37" s="20"/>
      <c r="D37" s="12" t="n">
        <v>1</v>
      </c>
      <c r="E37" s="24" t="s">
        <v>79</v>
      </c>
      <c r="F37" s="12" t="n">
        <v>1</v>
      </c>
      <c r="G37" s="14" t="n">
        <v>18</v>
      </c>
      <c r="H37" s="15" t="n">
        <v>21</v>
      </c>
      <c r="I37" s="14" t="n">
        <v>1</v>
      </c>
      <c r="J37" s="16" t="n">
        <f aca="false">3600/H37*I37</f>
        <v>171.428571428571</v>
      </c>
      <c r="K37" s="17" t="n">
        <v>0</v>
      </c>
      <c r="L37" s="18"/>
    </row>
    <row r="38" customFormat="false" ht="29.25" hidden="false" customHeight="true" outlineLevel="0" collapsed="false">
      <c r="A38" s="9"/>
      <c r="B38" s="10" t="s">
        <v>80</v>
      </c>
      <c r="C38" s="20"/>
      <c r="D38" s="12" t="n">
        <v>1</v>
      </c>
      <c r="E38" s="24" t="s">
        <v>81</v>
      </c>
      <c r="F38" s="12" t="n">
        <v>1</v>
      </c>
      <c r="G38" s="14" t="n">
        <v>20</v>
      </c>
      <c r="H38" s="15" t="n">
        <v>24</v>
      </c>
      <c r="I38" s="14" t="n">
        <v>1</v>
      </c>
      <c r="J38" s="16" t="n">
        <f aca="false">3600/H38*I38</f>
        <v>150</v>
      </c>
      <c r="K38" s="17" t="n">
        <v>0</v>
      </c>
      <c r="L38" s="18"/>
    </row>
    <row r="39" customFormat="false" ht="29.25" hidden="false" customHeight="true" outlineLevel="0" collapsed="false">
      <c r="A39" s="9"/>
      <c r="B39" s="10" t="s">
        <v>82</v>
      </c>
      <c r="C39" s="20"/>
      <c r="D39" s="12" t="n">
        <v>1</v>
      </c>
      <c r="E39" s="24" t="s">
        <v>83</v>
      </c>
      <c r="F39" s="25" t="n">
        <v>2</v>
      </c>
      <c r="G39" s="26" t="n">
        <v>40</v>
      </c>
      <c r="H39" s="27" t="n">
        <v>47</v>
      </c>
      <c r="I39" s="26" t="n">
        <v>2</v>
      </c>
      <c r="J39" s="28" t="n">
        <f aca="false">3600/H39*2</f>
        <v>153.191489361702</v>
      </c>
      <c r="K39" s="17" t="n">
        <v>0</v>
      </c>
      <c r="L39" s="18"/>
    </row>
    <row r="40" customFormat="false" ht="29.25" hidden="false" customHeight="true" outlineLevel="0" collapsed="false">
      <c r="A40" s="9"/>
      <c r="B40" s="10" t="s">
        <v>84</v>
      </c>
      <c r="C40" s="20"/>
      <c r="D40" s="12" t="n">
        <v>1</v>
      </c>
      <c r="E40" s="24" t="s">
        <v>79</v>
      </c>
      <c r="F40" s="12" t="n">
        <v>1</v>
      </c>
      <c r="G40" s="14" t="n">
        <v>18</v>
      </c>
      <c r="H40" s="15" t="n">
        <v>21</v>
      </c>
      <c r="I40" s="14" t="n">
        <v>1</v>
      </c>
      <c r="J40" s="16" t="n">
        <f aca="false">3600/H40*I40</f>
        <v>171.428571428571</v>
      </c>
      <c r="K40" s="17" t="n">
        <v>0</v>
      </c>
      <c r="L40" s="18"/>
    </row>
    <row r="41" customFormat="false" ht="29.25" hidden="false" customHeight="true" outlineLevel="0" collapsed="false">
      <c r="A41" s="9"/>
      <c r="B41" s="10" t="s">
        <v>85</v>
      </c>
      <c r="C41" s="20"/>
      <c r="D41" s="12" t="n">
        <v>1</v>
      </c>
      <c r="E41" s="22" t="s">
        <v>40</v>
      </c>
      <c r="F41" s="12" t="n">
        <v>1</v>
      </c>
      <c r="G41" s="14" t="n">
        <v>10.5</v>
      </c>
      <c r="H41" s="15" t="n">
        <v>12</v>
      </c>
      <c r="I41" s="14" t="n">
        <v>1</v>
      </c>
      <c r="J41" s="16" t="n">
        <f aca="false">3600/H41*I41</f>
        <v>300</v>
      </c>
      <c r="K41" s="17" t="n">
        <v>0</v>
      </c>
      <c r="L41" s="18"/>
    </row>
    <row r="42" customFormat="false" ht="29.25" hidden="false" customHeight="true" outlineLevel="0" collapsed="false">
      <c r="A42" s="9"/>
      <c r="B42" s="10" t="s">
        <v>86</v>
      </c>
      <c r="C42" s="20"/>
      <c r="D42" s="12" t="n">
        <v>1</v>
      </c>
      <c r="E42" s="13" t="s">
        <v>36</v>
      </c>
      <c r="F42" s="12" t="n">
        <v>1</v>
      </c>
      <c r="G42" s="14" t="n">
        <v>23</v>
      </c>
      <c r="H42" s="15" t="n">
        <v>27</v>
      </c>
      <c r="I42" s="14" t="n">
        <v>1</v>
      </c>
      <c r="J42" s="16" t="n">
        <f aca="false">3600/H42*I42</f>
        <v>133.333333333333</v>
      </c>
      <c r="K42" s="17" t="n">
        <v>0</v>
      </c>
      <c r="L42" s="18"/>
    </row>
    <row r="43" customFormat="false" ht="29.25" hidden="false" customHeight="true" outlineLevel="0" collapsed="false">
      <c r="A43" s="9"/>
      <c r="B43" s="10" t="s">
        <v>87</v>
      </c>
      <c r="C43" s="20"/>
      <c r="D43" s="12" t="n">
        <v>1</v>
      </c>
      <c r="E43" s="24" t="s">
        <v>88</v>
      </c>
      <c r="F43" s="29" t="n">
        <v>1</v>
      </c>
      <c r="G43" s="30" t="n">
        <v>40</v>
      </c>
      <c r="H43" s="31" t="n">
        <v>47</v>
      </c>
      <c r="I43" s="30" t="n">
        <v>1</v>
      </c>
      <c r="J43" s="32" t="n">
        <f aca="false">3600/H43*I43</f>
        <v>76.5957446808511</v>
      </c>
      <c r="K43" s="17" t="n">
        <v>0</v>
      </c>
      <c r="L43" s="18"/>
      <c r="R43" s="33" t="n">
        <f aca="false">77*0.8</f>
        <v>61.6</v>
      </c>
    </row>
    <row r="44" customFormat="false" ht="29.25" hidden="false" customHeight="true" outlineLevel="0" collapsed="false">
      <c r="A44" s="9"/>
      <c r="B44" s="10" t="s">
        <v>89</v>
      </c>
      <c r="C44" s="20"/>
      <c r="D44" s="12" t="n">
        <v>1</v>
      </c>
      <c r="E44" s="23" t="s">
        <v>90</v>
      </c>
      <c r="F44" s="12" t="n">
        <v>1</v>
      </c>
      <c r="G44" s="14" t="n">
        <v>10</v>
      </c>
      <c r="H44" s="15" t="n">
        <v>12</v>
      </c>
      <c r="I44" s="14" t="n">
        <v>1</v>
      </c>
      <c r="J44" s="16" t="n">
        <f aca="false">3600/H44*I44</f>
        <v>300</v>
      </c>
      <c r="K44" s="17" t="n">
        <v>1</v>
      </c>
      <c r="L44" s="18"/>
    </row>
    <row r="45" customFormat="false" ht="29.25" hidden="false" customHeight="true" outlineLevel="0" collapsed="false">
      <c r="A45" s="9"/>
      <c r="B45" s="10" t="s">
        <v>91</v>
      </c>
      <c r="C45" s="20"/>
      <c r="D45" s="12" t="n">
        <v>1</v>
      </c>
      <c r="E45" s="23" t="s">
        <v>44</v>
      </c>
      <c r="F45" s="12" t="n">
        <v>1</v>
      </c>
      <c r="G45" s="14" t="n">
        <v>10</v>
      </c>
      <c r="H45" s="15" t="n">
        <v>12</v>
      </c>
      <c r="I45" s="14" t="n">
        <v>1</v>
      </c>
      <c r="J45" s="16" t="n">
        <f aca="false">3600/H45*I45</f>
        <v>300</v>
      </c>
      <c r="K45" s="17" t="n">
        <v>0</v>
      </c>
      <c r="L45" s="18"/>
    </row>
    <row r="46" customFormat="false" ht="29.25" hidden="false" customHeight="true" outlineLevel="0" collapsed="false">
      <c r="A46" s="9"/>
      <c r="B46" s="10" t="s">
        <v>92</v>
      </c>
      <c r="C46" s="20"/>
      <c r="D46" s="12" t="n">
        <v>1</v>
      </c>
      <c r="E46" s="22" t="s">
        <v>40</v>
      </c>
      <c r="F46" s="12" t="n">
        <v>1</v>
      </c>
      <c r="G46" s="14" t="n">
        <v>10.5</v>
      </c>
      <c r="H46" s="15" t="n">
        <v>12</v>
      </c>
      <c r="I46" s="14" t="n">
        <v>1</v>
      </c>
      <c r="J46" s="16" t="n">
        <f aca="false">3600/H46*I46</f>
        <v>300</v>
      </c>
      <c r="K46" s="17" t="n">
        <v>0</v>
      </c>
      <c r="L46" s="18"/>
    </row>
    <row r="47" customFormat="false" ht="29.25" hidden="false" customHeight="true" outlineLevel="0" collapsed="false">
      <c r="A47" s="9"/>
      <c r="B47" s="10" t="s">
        <v>93</v>
      </c>
      <c r="C47" s="20"/>
      <c r="D47" s="12" t="n">
        <v>1</v>
      </c>
      <c r="E47" s="23" t="s">
        <v>94</v>
      </c>
      <c r="F47" s="12" t="n">
        <v>1</v>
      </c>
      <c r="G47" s="14" t="n">
        <v>18</v>
      </c>
      <c r="H47" s="15" t="n">
        <v>21</v>
      </c>
      <c r="I47" s="14" t="n">
        <v>1</v>
      </c>
      <c r="J47" s="16" t="n">
        <f aca="false">3600/H47*I47</f>
        <v>171.428571428571</v>
      </c>
      <c r="K47" s="17" t="n">
        <v>0</v>
      </c>
      <c r="L47" s="18"/>
    </row>
    <row r="48" customFormat="false" ht="29.25" hidden="false" customHeight="true" outlineLevel="0" collapsed="false">
      <c r="A48" s="9"/>
      <c r="B48" s="10" t="s">
        <v>95</v>
      </c>
      <c r="C48" s="23"/>
      <c r="D48" s="12" t="n">
        <v>1</v>
      </c>
      <c r="E48" s="23" t="s">
        <v>44</v>
      </c>
      <c r="F48" s="12" t="n">
        <v>1</v>
      </c>
      <c r="G48" s="14" t="n">
        <v>10</v>
      </c>
      <c r="H48" s="34" t="n">
        <v>12</v>
      </c>
      <c r="I48" s="14" t="n">
        <v>1</v>
      </c>
      <c r="J48" s="16" t="n">
        <f aca="false">3600/H48*I48</f>
        <v>300</v>
      </c>
      <c r="K48" s="17" t="n">
        <v>0</v>
      </c>
      <c r="L48" s="18"/>
    </row>
    <row r="49" customFormat="false" ht="29.25" hidden="false" customHeight="true" outlineLevel="0" collapsed="false">
      <c r="A49" s="9"/>
      <c r="B49" s="10" t="s">
        <v>96</v>
      </c>
      <c r="C49" s="23"/>
      <c r="D49" s="12" t="n">
        <v>1</v>
      </c>
      <c r="E49" s="21" t="s">
        <v>38</v>
      </c>
      <c r="F49" s="12" t="n">
        <v>1</v>
      </c>
      <c r="G49" s="14" t="n">
        <v>8</v>
      </c>
      <c r="H49" s="34" t="n">
        <v>9.5</v>
      </c>
      <c r="I49" s="14" t="n">
        <v>1</v>
      </c>
      <c r="J49" s="16" t="n">
        <f aca="false">3600/H49*I49</f>
        <v>378.947368421053</v>
      </c>
      <c r="K49" s="17" t="n">
        <v>0</v>
      </c>
      <c r="L49" s="18"/>
    </row>
    <row r="50" customFormat="false" ht="29.25" hidden="false" customHeight="true" outlineLevel="0" collapsed="false">
      <c r="A50" s="9"/>
      <c r="B50" s="10" t="s">
        <v>97</v>
      </c>
      <c r="C50" s="23"/>
      <c r="D50" s="12" t="n">
        <v>1</v>
      </c>
      <c r="E50" s="22" t="s">
        <v>40</v>
      </c>
      <c r="F50" s="12" t="n">
        <v>1</v>
      </c>
      <c r="G50" s="14" t="n">
        <v>10.5</v>
      </c>
      <c r="H50" s="14" t="n">
        <v>12</v>
      </c>
      <c r="I50" s="14" t="n">
        <v>1</v>
      </c>
      <c r="J50" s="16" t="n">
        <f aca="false">3600/H50*I50</f>
        <v>300</v>
      </c>
      <c r="K50" s="17" t="n">
        <v>0</v>
      </c>
      <c r="L50" s="18"/>
    </row>
    <row r="51" customFormat="false" ht="29.25" hidden="false" customHeight="true" outlineLevel="0" collapsed="false">
      <c r="A51" s="9"/>
      <c r="B51" s="10" t="s">
        <v>98</v>
      </c>
      <c r="C51" s="23"/>
      <c r="D51" s="12" t="n">
        <v>1</v>
      </c>
      <c r="E51" s="23" t="s">
        <v>94</v>
      </c>
      <c r="F51" s="12" t="n">
        <v>1</v>
      </c>
      <c r="G51" s="14" t="n">
        <v>18</v>
      </c>
      <c r="H51" s="14" t="n">
        <v>21</v>
      </c>
      <c r="I51" s="14" t="n">
        <v>1</v>
      </c>
      <c r="J51" s="16" t="n">
        <f aca="false">3600/H51*I51</f>
        <v>171.428571428571</v>
      </c>
      <c r="K51" s="17" t="n">
        <v>0</v>
      </c>
      <c r="L51" s="18"/>
    </row>
    <row r="52" customFormat="false" ht="29.25" hidden="false" customHeight="true" outlineLevel="0" collapsed="false">
      <c r="A52" s="9"/>
      <c r="B52" s="10" t="s">
        <v>99</v>
      </c>
      <c r="C52" s="23"/>
      <c r="D52" s="12" t="n">
        <v>1</v>
      </c>
      <c r="E52" s="13" t="s">
        <v>36</v>
      </c>
      <c r="F52" s="12" t="n">
        <v>1</v>
      </c>
      <c r="G52" s="14" t="n">
        <v>23</v>
      </c>
      <c r="H52" s="14" t="n">
        <v>27</v>
      </c>
      <c r="I52" s="14" t="n">
        <v>1</v>
      </c>
      <c r="J52" s="16" t="n">
        <f aca="false">3600/H52*I52</f>
        <v>133.333333333333</v>
      </c>
      <c r="K52" s="17" t="n">
        <v>0</v>
      </c>
      <c r="L52" s="18"/>
    </row>
    <row r="53" customFormat="false" ht="29.25" hidden="false" customHeight="true" outlineLevel="0" collapsed="false">
      <c r="A53" s="9"/>
      <c r="B53" s="10" t="s">
        <v>100</v>
      </c>
      <c r="C53" s="23"/>
      <c r="D53" s="12" t="n">
        <v>1</v>
      </c>
      <c r="E53" s="23" t="s">
        <v>44</v>
      </c>
      <c r="F53" s="12" t="n">
        <v>1</v>
      </c>
      <c r="G53" s="14" t="n">
        <v>10</v>
      </c>
      <c r="H53" s="14" t="n">
        <v>12</v>
      </c>
      <c r="I53" s="14" t="n">
        <v>1</v>
      </c>
      <c r="J53" s="16" t="n">
        <f aca="false">3600/H53*I53</f>
        <v>300</v>
      </c>
      <c r="K53" s="17" t="n">
        <v>0</v>
      </c>
      <c r="L53" s="18"/>
    </row>
    <row r="54" customFormat="false" ht="29.25" hidden="false" customHeight="true" outlineLevel="0" collapsed="false">
      <c r="A54" s="9"/>
      <c r="B54" s="10" t="s">
        <v>101</v>
      </c>
      <c r="C54" s="23"/>
      <c r="D54" s="12" t="n">
        <v>1</v>
      </c>
      <c r="E54" s="23" t="s">
        <v>44</v>
      </c>
      <c r="F54" s="12" t="n">
        <v>1</v>
      </c>
      <c r="G54" s="14" t="n">
        <v>10</v>
      </c>
      <c r="H54" s="14" t="n">
        <v>12</v>
      </c>
      <c r="I54" s="14" t="n">
        <v>1</v>
      </c>
      <c r="J54" s="16" t="n">
        <f aca="false">3600/H54*I54</f>
        <v>300</v>
      </c>
      <c r="K54" s="17" t="n">
        <v>0</v>
      </c>
      <c r="L54" s="18"/>
    </row>
    <row r="55" customFormat="false" ht="29.25" hidden="false" customHeight="true" outlineLevel="0" collapsed="false">
      <c r="A55" s="9"/>
      <c r="B55" s="10" t="s">
        <v>102</v>
      </c>
      <c r="C55" s="23"/>
      <c r="D55" s="12" t="n">
        <v>1</v>
      </c>
      <c r="E55" s="22" t="s">
        <v>40</v>
      </c>
      <c r="F55" s="12" t="n">
        <v>1</v>
      </c>
      <c r="G55" s="14" t="n">
        <v>10.5</v>
      </c>
      <c r="H55" s="14" t="n">
        <v>12</v>
      </c>
      <c r="I55" s="14" t="n">
        <v>1</v>
      </c>
      <c r="J55" s="16" t="n">
        <f aca="false">3600/H55*I55</f>
        <v>300</v>
      </c>
      <c r="K55" s="17" t="n">
        <v>0</v>
      </c>
      <c r="L55" s="18"/>
    </row>
    <row r="56" customFormat="false" ht="29.25" hidden="false" customHeight="true" outlineLevel="0" collapsed="false">
      <c r="A56" s="9"/>
      <c r="B56" s="10" t="s">
        <v>103</v>
      </c>
      <c r="C56" s="23"/>
      <c r="D56" s="12" t="n">
        <v>1</v>
      </c>
      <c r="E56" s="21" t="s">
        <v>38</v>
      </c>
      <c r="F56" s="12" t="n">
        <v>1</v>
      </c>
      <c r="G56" s="14" t="n">
        <v>8</v>
      </c>
      <c r="H56" s="14" t="n">
        <v>9.5</v>
      </c>
      <c r="I56" s="14" t="n">
        <v>1</v>
      </c>
      <c r="J56" s="16" t="n">
        <f aca="false">3600/H56*I56</f>
        <v>378.947368421053</v>
      </c>
      <c r="K56" s="17" t="n">
        <v>0</v>
      </c>
      <c r="L56" s="18"/>
    </row>
    <row r="57" customFormat="false" ht="29.25" hidden="false" customHeight="true" outlineLevel="0" collapsed="false">
      <c r="A57" s="9"/>
      <c r="B57" s="10" t="s">
        <v>104</v>
      </c>
      <c r="C57" s="23"/>
      <c r="D57" s="12" t="n">
        <v>1</v>
      </c>
      <c r="E57" s="21" t="s">
        <v>38</v>
      </c>
      <c r="F57" s="12" t="n">
        <v>1</v>
      </c>
      <c r="G57" s="14" t="n">
        <v>8</v>
      </c>
      <c r="H57" s="14" t="n">
        <v>9.5</v>
      </c>
      <c r="I57" s="14" t="n">
        <v>1</v>
      </c>
      <c r="J57" s="16" t="n">
        <f aca="false">3600/H57*I57</f>
        <v>378.947368421053</v>
      </c>
      <c r="K57" s="17" t="n">
        <v>0</v>
      </c>
      <c r="L57" s="18"/>
    </row>
    <row r="58" customFormat="false" ht="29.25" hidden="false" customHeight="true" outlineLevel="0" collapsed="false">
      <c r="A58" s="9"/>
      <c r="B58" s="10" t="s">
        <v>105</v>
      </c>
      <c r="C58" s="23"/>
      <c r="D58" s="12" t="n">
        <v>1</v>
      </c>
      <c r="E58" s="23" t="s">
        <v>44</v>
      </c>
      <c r="F58" s="12" t="n">
        <v>1</v>
      </c>
      <c r="G58" s="14" t="n">
        <v>10</v>
      </c>
      <c r="H58" s="14" t="n">
        <v>12</v>
      </c>
      <c r="I58" s="14" t="n">
        <v>1</v>
      </c>
      <c r="J58" s="16" t="n">
        <f aca="false">3600/H58*I58</f>
        <v>300</v>
      </c>
      <c r="K58" s="17" t="n">
        <v>0</v>
      </c>
      <c r="L58" s="18"/>
    </row>
    <row r="59" customFormat="false" ht="29.25" hidden="false" customHeight="true" outlineLevel="0" collapsed="false">
      <c r="A59" s="9"/>
      <c r="B59" s="10" t="s">
        <v>106</v>
      </c>
      <c r="C59" s="23"/>
      <c r="D59" s="12" t="n">
        <v>1</v>
      </c>
      <c r="E59" s="23" t="s">
        <v>44</v>
      </c>
      <c r="F59" s="12" t="n">
        <v>1</v>
      </c>
      <c r="G59" s="14" t="n">
        <v>10</v>
      </c>
      <c r="H59" s="14" t="n">
        <v>12</v>
      </c>
      <c r="I59" s="14" t="n">
        <v>1</v>
      </c>
      <c r="J59" s="16" t="n">
        <f aca="false">3600/H59*I59</f>
        <v>300</v>
      </c>
      <c r="K59" s="17" t="n">
        <v>0</v>
      </c>
      <c r="L59" s="18"/>
    </row>
    <row r="60" customFormat="false" ht="29.25" hidden="false" customHeight="true" outlineLevel="0" collapsed="false">
      <c r="A60" s="9"/>
      <c r="B60" s="10" t="s">
        <v>107</v>
      </c>
      <c r="C60" s="23"/>
      <c r="D60" s="12" t="n">
        <v>1</v>
      </c>
      <c r="E60" s="22" t="s">
        <v>40</v>
      </c>
      <c r="F60" s="12" t="n">
        <v>1</v>
      </c>
      <c r="G60" s="14" t="n">
        <v>10.5</v>
      </c>
      <c r="H60" s="14" t="n">
        <v>12</v>
      </c>
      <c r="I60" s="14" t="n">
        <v>1</v>
      </c>
      <c r="J60" s="16" t="n">
        <f aca="false">3600/H60*I60</f>
        <v>300</v>
      </c>
      <c r="K60" s="17" t="n">
        <v>0</v>
      </c>
      <c r="L60" s="18"/>
    </row>
    <row r="61" customFormat="false" ht="29.25" hidden="false" customHeight="true" outlineLevel="0" collapsed="false">
      <c r="A61" s="9"/>
      <c r="B61" s="10" t="s">
        <v>108</v>
      </c>
      <c r="C61" s="23"/>
      <c r="D61" s="12" t="n">
        <v>1</v>
      </c>
      <c r="E61" s="13" t="s">
        <v>36</v>
      </c>
      <c r="F61" s="12" t="n">
        <v>1</v>
      </c>
      <c r="G61" s="14" t="n">
        <v>23</v>
      </c>
      <c r="H61" s="14" t="n">
        <v>27</v>
      </c>
      <c r="I61" s="14" t="n">
        <v>1</v>
      </c>
      <c r="J61" s="16" t="n">
        <f aca="false">3600/H61*I61</f>
        <v>133.333333333333</v>
      </c>
      <c r="K61" s="17" t="n">
        <v>0</v>
      </c>
      <c r="L61" s="18"/>
    </row>
    <row r="62" customFormat="false" ht="29.25" hidden="false" customHeight="true" outlineLevel="0" collapsed="false">
      <c r="A62" s="9"/>
      <c r="B62" s="10" t="s">
        <v>109</v>
      </c>
      <c r="C62" s="23"/>
      <c r="D62" s="12" t="n">
        <v>1</v>
      </c>
      <c r="E62" s="23" t="s">
        <v>44</v>
      </c>
      <c r="F62" s="12" t="n">
        <v>1</v>
      </c>
      <c r="G62" s="14" t="n">
        <v>10</v>
      </c>
      <c r="H62" s="14" t="n">
        <v>12</v>
      </c>
      <c r="I62" s="14" t="n">
        <v>1</v>
      </c>
      <c r="J62" s="16" t="n">
        <f aca="false">3600/H62*I62</f>
        <v>300</v>
      </c>
      <c r="K62" s="17" t="n">
        <v>0</v>
      </c>
      <c r="L62" s="18"/>
    </row>
    <row r="63" customFormat="false" ht="29.25" hidden="false" customHeight="true" outlineLevel="0" collapsed="false">
      <c r="A63" s="9"/>
      <c r="B63" s="10" t="s">
        <v>110</v>
      </c>
      <c r="C63" s="23"/>
      <c r="D63" s="12" t="n">
        <v>1</v>
      </c>
      <c r="E63" s="23" t="s">
        <v>44</v>
      </c>
      <c r="F63" s="12" t="n">
        <v>1</v>
      </c>
      <c r="G63" s="14" t="n">
        <v>10</v>
      </c>
      <c r="H63" s="14" t="n">
        <v>12</v>
      </c>
      <c r="I63" s="14" t="n">
        <v>1</v>
      </c>
      <c r="J63" s="16" t="n">
        <f aca="false">3600/H63*I63</f>
        <v>300</v>
      </c>
      <c r="K63" s="17" t="n">
        <v>0</v>
      </c>
      <c r="L63" s="18"/>
    </row>
    <row r="64" customFormat="false" ht="29.25" hidden="false" customHeight="true" outlineLevel="0" collapsed="false">
      <c r="A64" s="9"/>
      <c r="B64" s="10" t="s">
        <v>111</v>
      </c>
      <c r="C64" s="23"/>
      <c r="D64" s="12" t="n">
        <v>1</v>
      </c>
      <c r="E64" s="23" t="s">
        <v>112</v>
      </c>
      <c r="F64" s="12" t="n">
        <v>1</v>
      </c>
      <c r="G64" s="14" t="n">
        <v>18</v>
      </c>
      <c r="H64" s="14" t="n">
        <v>21</v>
      </c>
      <c r="I64" s="34" t="n">
        <v>2</v>
      </c>
      <c r="J64" s="16" t="n">
        <f aca="false">3600/H64*I64</f>
        <v>342.857142857143</v>
      </c>
      <c r="K64" s="34" t="n">
        <v>1</v>
      </c>
      <c r="L64" s="18"/>
    </row>
    <row r="65" customFormat="false" ht="29.25" hidden="false" customHeight="true" outlineLevel="0" collapsed="false">
      <c r="A65" s="9"/>
      <c r="B65" s="10" t="s">
        <v>113</v>
      </c>
      <c r="C65" s="23"/>
      <c r="D65" s="12" t="n">
        <v>1</v>
      </c>
      <c r="E65" s="13" t="s">
        <v>36</v>
      </c>
      <c r="F65" s="12" t="n">
        <v>1</v>
      </c>
      <c r="G65" s="14" t="n">
        <v>40</v>
      </c>
      <c r="H65" s="14" t="n">
        <v>47</v>
      </c>
      <c r="I65" s="34" t="n">
        <v>2</v>
      </c>
      <c r="J65" s="16" t="n">
        <f aca="false">3600/H65*I65</f>
        <v>153.191489361702</v>
      </c>
      <c r="K65" s="34" t="n">
        <v>0</v>
      </c>
      <c r="L65" s="18"/>
    </row>
    <row r="66" customFormat="false" ht="16.5" hidden="false" customHeight="false" outlineLevel="0" collapsed="false">
      <c r="L66" s="7" t="n">
        <f aca="false">16*47</f>
        <v>752</v>
      </c>
    </row>
    <row r="67" customFormat="false" ht="16.5" hidden="false" customHeight="false" outlineLevel="0" collapsed="false">
      <c r="L67" s="7" t="n">
        <f aca="false">H65+H61+H52+H43+H42+H40+H39+H38+H37+H36+H23+H14+H13+H12+H10+H2</f>
        <v>456</v>
      </c>
    </row>
    <row r="68" customFormat="false" ht="16.5" hidden="false" customHeight="false" outlineLevel="0" collapsed="false">
      <c r="L68" s="35" t="n">
        <f aca="false">L67/L66</f>
        <v>0.606382978723404</v>
      </c>
    </row>
  </sheetData>
  <mergeCells count="2">
    <mergeCell ref="A2:A65"/>
    <mergeCell ref="L2:L65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E2841"/>
    <pageSetUpPr fitToPage="true"/>
  </sheetPr>
  <dimension ref="A1:X25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55" zoomScalePageLayoutView="100" workbookViewId="0">
      <selection pane="topLeft" activeCell="H23" activeCellId="0" sqref="H23"/>
    </sheetView>
  </sheetViews>
  <sheetFormatPr defaultColWidth="9.57421875" defaultRowHeight="16.5" zeroHeight="false" outlineLevelRow="0" outlineLevelCol="0"/>
  <cols>
    <col collapsed="false" customWidth="true" hidden="false" outlineLevel="0" max="2" min="1" style="7" width="13.75"/>
    <col collapsed="false" customWidth="true" hidden="false" outlineLevel="0" max="3" min="3" style="36" width="30.91"/>
    <col collapsed="false" customWidth="true" hidden="false" outlineLevel="0" max="4" min="4" style="7" width="9.92"/>
    <col collapsed="false" customWidth="true" hidden="false" outlineLevel="0" max="5" min="5" style="7" width="30.59"/>
    <col collapsed="false" customWidth="true" hidden="false" outlineLevel="0" max="6" min="6" style="7" width="9.92"/>
    <col collapsed="false" customWidth="true" hidden="false" outlineLevel="0" max="11" min="7" style="7" width="13.75"/>
    <col collapsed="false" customWidth="true" hidden="false" outlineLevel="0" max="12" min="12" style="7" width="13.25"/>
    <col collapsed="false" customWidth="true" hidden="false" outlineLevel="0" max="13" min="13" style="7" width="12.59"/>
    <col collapsed="false" customWidth="false" hidden="false" outlineLevel="0" max="14" min="14" style="7" width="9.58"/>
    <col collapsed="false" customWidth="true" hidden="false" outlineLevel="0" max="15" min="15" style="7" width="15.09"/>
    <col collapsed="false" customWidth="true" hidden="false" outlineLevel="0" max="16" min="16" style="7" width="12.41"/>
    <col collapsed="false" customWidth="true" hidden="false" outlineLevel="0" max="18" min="17" style="7" width="13.92"/>
    <col collapsed="false" customWidth="true" hidden="false" outlineLevel="0" max="19" min="19" style="7" width="12.41"/>
    <col collapsed="false" customWidth="true" hidden="false" outlineLevel="0" max="20" min="20" style="7" width="11.75"/>
    <col collapsed="false" customWidth="false" hidden="false" outlineLevel="0" max="1024" min="21" style="7" width="9.58"/>
  </cols>
  <sheetData>
    <row r="1" customFormat="false" ht="49.5" hidden="false" customHeight="false" outlineLevel="0" collapsed="false">
      <c r="A1" s="37" t="s">
        <v>23</v>
      </c>
      <c r="B1" s="37" t="s">
        <v>114</v>
      </c>
      <c r="C1" s="38" t="s">
        <v>25</v>
      </c>
      <c r="D1" s="37" t="s">
        <v>26</v>
      </c>
      <c r="E1" s="37" t="s">
        <v>27</v>
      </c>
      <c r="F1" s="37" t="s">
        <v>28</v>
      </c>
      <c r="G1" s="37" t="s">
        <v>29</v>
      </c>
      <c r="H1" s="37" t="s">
        <v>30</v>
      </c>
      <c r="I1" s="37" t="s">
        <v>31</v>
      </c>
      <c r="J1" s="37" t="s">
        <v>33</v>
      </c>
      <c r="K1" s="37" t="s">
        <v>34</v>
      </c>
    </row>
    <row r="2" customFormat="false" ht="30.75" hidden="false" customHeight="true" outlineLevel="0" collapsed="false">
      <c r="A2" s="9" t="s">
        <v>6</v>
      </c>
      <c r="B2" s="10" t="s">
        <v>115</v>
      </c>
      <c r="C2" s="11"/>
      <c r="D2" s="39" t="n">
        <v>1</v>
      </c>
      <c r="E2" s="40" t="s">
        <v>116</v>
      </c>
      <c r="F2" s="39" t="n">
        <v>1</v>
      </c>
      <c r="G2" s="14" t="n">
        <v>15.2</v>
      </c>
      <c r="H2" s="15" t="n">
        <v>16.1</v>
      </c>
      <c r="I2" s="14" t="n">
        <v>1</v>
      </c>
      <c r="J2" s="17"/>
      <c r="K2" s="18" t="n">
        <f aca="false">SUM(H2:H17)*100%/(MAX(H2:H17)*COUNT(H2:H17))</f>
        <v>0.748579545454545</v>
      </c>
      <c r="O2" s="19"/>
      <c r="P2" s="19"/>
      <c r="Q2" s="19"/>
      <c r="R2" s="19"/>
      <c r="S2" s="19"/>
      <c r="T2" s="19"/>
      <c r="U2" s="19"/>
      <c r="V2" s="19"/>
      <c r="W2" s="19"/>
      <c r="X2" s="19"/>
    </row>
    <row r="3" customFormat="false" ht="30.75" hidden="false" customHeight="true" outlineLevel="0" collapsed="false">
      <c r="A3" s="9"/>
      <c r="B3" s="10" t="s">
        <v>117</v>
      </c>
      <c r="C3" s="20"/>
      <c r="D3" s="39" t="n">
        <v>1</v>
      </c>
      <c r="E3" s="41" t="s">
        <v>118</v>
      </c>
      <c r="F3" s="39" t="n">
        <v>1</v>
      </c>
      <c r="G3" s="14" t="n">
        <v>20</v>
      </c>
      <c r="H3" s="15" t="n">
        <v>22</v>
      </c>
      <c r="I3" s="14" t="n">
        <v>1</v>
      </c>
      <c r="J3" s="17"/>
      <c r="K3" s="18"/>
    </row>
    <row r="4" customFormat="false" ht="30.75" hidden="false" customHeight="true" outlineLevel="0" collapsed="false">
      <c r="A4" s="9"/>
      <c r="B4" s="10" t="s">
        <v>119</v>
      </c>
      <c r="C4" s="42"/>
      <c r="D4" s="39" t="n">
        <v>1</v>
      </c>
      <c r="E4" s="42" t="s">
        <v>120</v>
      </c>
      <c r="F4" s="39" t="n">
        <v>1</v>
      </c>
      <c r="G4" s="14" t="n">
        <v>14</v>
      </c>
      <c r="H4" s="15" t="n">
        <v>15.1</v>
      </c>
      <c r="I4" s="14" t="n">
        <v>1</v>
      </c>
      <c r="J4" s="17"/>
      <c r="K4" s="18"/>
    </row>
    <row r="5" customFormat="false" ht="30.75" hidden="false" customHeight="true" outlineLevel="0" collapsed="false">
      <c r="A5" s="9"/>
      <c r="B5" s="10" t="s">
        <v>121</v>
      </c>
      <c r="C5" s="20"/>
      <c r="D5" s="39" t="n">
        <v>1</v>
      </c>
      <c r="E5" s="20" t="s">
        <v>122</v>
      </c>
      <c r="F5" s="39" t="n">
        <v>1</v>
      </c>
      <c r="G5" s="14" t="n">
        <v>18</v>
      </c>
      <c r="H5" s="15" t="n">
        <v>19.15</v>
      </c>
      <c r="I5" s="14" t="n">
        <v>1</v>
      </c>
      <c r="J5" s="17"/>
      <c r="K5" s="18"/>
    </row>
    <row r="6" customFormat="false" ht="30.75" hidden="false" customHeight="true" outlineLevel="0" collapsed="false">
      <c r="A6" s="9"/>
      <c r="B6" s="10" t="s">
        <v>123</v>
      </c>
      <c r="C6" s="20"/>
      <c r="D6" s="39" t="n">
        <v>1</v>
      </c>
      <c r="E6" s="20" t="s">
        <v>122</v>
      </c>
      <c r="F6" s="39" t="n">
        <v>1</v>
      </c>
      <c r="G6" s="14" t="n">
        <v>18</v>
      </c>
      <c r="H6" s="15" t="n">
        <v>19.5</v>
      </c>
      <c r="I6" s="14" t="n">
        <v>1</v>
      </c>
      <c r="J6" s="17"/>
      <c r="K6" s="18"/>
    </row>
    <row r="7" customFormat="false" ht="30.75" hidden="false" customHeight="true" outlineLevel="0" collapsed="false">
      <c r="A7" s="9"/>
      <c r="B7" s="10" t="s">
        <v>124</v>
      </c>
      <c r="C7" s="20"/>
      <c r="D7" s="39" t="n">
        <v>1</v>
      </c>
      <c r="E7" s="20" t="s">
        <v>122</v>
      </c>
      <c r="F7" s="39" t="n">
        <v>1</v>
      </c>
      <c r="G7" s="14" t="n">
        <v>18</v>
      </c>
      <c r="H7" s="15" t="n">
        <v>18.8</v>
      </c>
      <c r="I7" s="14" t="n">
        <v>1</v>
      </c>
      <c r="J7" s="17"/>
      <c r="K7" s="18"/>
    </row>
    <row r="8" customFormat="false" ht="30.75" hidden="false" customHeight="true" outlineLevel="0" collapsed="false">
      <c r="A8" s="9"/>
      <c r="B8" s="10" t="s">
        <v>125</v>
      </c>
      <c r="C8" s="20"/>
      <c r="D8" s="39" t="n">
        <v>1</v>
      </c>
      <c r="E8" s="20" t="s">
        <v>122</v>
      </c>
      <c r="F8" s="39" t="n">
        <v>1</v>
      </c>
      <c r="G8" s="14" t="n">
        <v>18</v>
      </c>
      <c r="H8" s="15" t="n">
        <v>19.2</v>
      </c>
      <c r="I8" s="14" t="n">
        <v>1</v>
      </c>
      <c r="J8" s="17"/>
      <c r="K8" s="18"/>
    </row>
    <row r="9" customFormat="false" ht="30.75" hidden="false" customHeight="true" outlineLevel="0" collapsed="false">
      <c r="A9" s="9"/>
      <c r="B9" s="10" t="s">
        <v>126</v>
      </c>
      <c r="C9" s="20"/>
      <c r="D9" s="39" t="n">
        <v>1</v>
      </c>
      <c r="E9" s="20" t="s">
        <v>122</v>
      </c>
      <c r="F9" s="39" t="n">
        <v>1</v>
      </c>
      <c r="G9" s="14" t="n">
        <v>18</v>
      </c>
      <c r="H9" s="15" t="n">
        <v>19.25</v>
      </c>
      <c r="I9" s="14" t="n">
        <v>1</v>
      </c>
      <c r="J9" s="17"/>
      <c r="K9" s="18"/>
    </row>
    <row r="10" customFormat="false" ht="30.75" hidden="false" customHeight="true" outlineLevel="0" collapsed="false">
      <c r="A10" s="9"/>
      <c r="B10" s="10" t="s">
        <v>127</v>
      </c>
      <c r="C10" s="20"/>
      <c r="D10" s="39" t="n">
        <v>1</v>
      </c>
      <c r="E10" s="20" t="s">
        <v>122</v>
      </c>
      <c r="F10" s="39" t="n">
        <v>1</v>
      </c>
      <c r="G10" s="14" t="n">
        <v>18</v>
      </c>
      <c r="H10" s="15" t="n">
        <v>19.1</v>
      </c>
      <c r="I10" s="14" t="n">
        <v>1</v>
      </c>
      <c r="J10" s="17"/>
      <c r="K10" s="18"/>
    </row>
    <row r="11" customFormat="false" ht="30.75" hidden="false" customHeight="true" outlineLevel="0" collapsed="false">
      <c r="A11" s="9"/>
      <c r="B11" s="10" t="s">
        <v>128</v>
      </c>
      <c r="C11" s="20"/>
      <c r="D11" s="39" t="n">
        <v>1</v>
      </c>
      <c r="E11" s="20" t="s">
        <v>122</v>
      </c>
      <c r="F11" s="39" t="n">
        <v>1</v>
      </c>
      <c r="G11" s="14" t="n">
        <v>18</v>
      </c>
      <c r="H11" s="15" t="n">
        <v>19.25</v>
      </c>
      <c r="I11" s="14" t="n">
        <v>1</v>
      </c>
      <c r="J11" s="17"/>
      <c r="K11" s="18"/>
    </row>
    <row r="12" customFormat="false" ht="30.75" hidden="false" customHeight="true" outlineLevel="0" collapsed="false">
      <c r="A12" s="9"/>
      <c r="B12" s="10" t="s">
        <v>129</v>
      </c>
      <c r="C12" s="20"/>
      <c r="D12" s="39" t="n">
        <v>1</v>
      </c>
      <c r="E12" s="20" t="s">
        <v>122</v>
      </c>
      <c r="F12" s="39" t="n">
        <v>1</v>
      </c>
      <c r="G12" s="14" t="n">
        <v>18</v>
      </c>
      <c r="H12" s="15" t="n">
        <v>19.1</v>
      </c>
      <c r="I12" s="14" t="n">
        <v>1</v>
      </c>
      <c r="J12" s="17"/>
      <c r="K12" s="18"/>
    </row>
    <row r="13" customFormat="false" ht="30.75" hidden="false" customHeight="true" outlineLevel="0" collapsed="false">
      <c r="A13" s="9"/>
      <c r="B13" s="10" t="s">
        <v>130</v>
      </c>
      <c r="C13" s="20"/>
      <c r="D13" s="39" t="n">
        <v>1</v>
      </c>
      <c r="E13" s="20" t="s">
        <v>131</v>
      </c>
      <c r="F13" s="39" t="n">
        <v>1</v>
      </c>
      <c r="G13" s="14" t="n">
        <v>10.25</v>
      </c>
      <c r="H13" s="15" t="n">
        <v>11.5</v>
      </c>
      <c r="I13" s="14" t="n">
        <v>1</v>
      </c>
      <c r="J13" s="17"/>
      <c r="K13" s="18"/>
    </row>
    <row r="14" customFormat="false" ht="30.75" hidden="false" customHeight="true" outlineLevel="0" collapsed="false">
      <c r="A14" s="9"/>
      <c r="B14" s="10" t="s">
        <v>132</v>
      </c>
      <c r="C14" s="20"/>
      <c r="D14" s="39" t="n">
        <v>1</v>
      </c>
      <c r="E14" s="20" t="s">
        <v>131</v>
      </c>
      <c r="F14" s="39" t="n">
        <v>1</v>
      </c>
      <c r="G14" s="14" t="n">
        <v>10.25</v>
      </c>
      <c r="H14" s="15" t="n">
        <v>11.4</v>
      </c>
      <c r="I14" s="14" t="n">
        <v>1</v>
      </c>
      <c r="J14" s="17"/>
      <c r="K14" s="18"/>
    </row>
    <row r="15" customFormat="false" ht="30.75" hidden="false" customHeight="true" outlineLevel="0" collapsed="false">
      <c r="A15" s="9"/>
      <c r="B15" s="10" t="s">
        <v>133</v>
      </c>
      <c r="C15" s="20"/>
      <c r="D15" s="39" t="n">
        <v>1</v>
      </c>
      <c r="E15" s="20" t="s">
        <v>131</v>
      </c>
      <c r="F15" s="39" t="n">
        <v>1</v>
      </c>
      <c r="G15" s="14" t="n">
        <v>10.25</v>
      </c>
      <c r="H15" s="15" t="n">
        <v>11.4</v>
      </c>
      <c r="I15" s="14" t="n">
        <v>1</v>
      </c>
      <c r="J15" s="17"/>
      <c r="K15" s="18"/>
    </row>
    <row r="16" customFormat="false" ht="30.75" hidden="false" customHeight="true" outlineLevel="0" collapsed="false">
      <c r="A16" s="9"/>
      <c r="B16" s="10" t="s">
        <v>134</v>
      </c>
      <c r="C16" s="20"/>
      <c r="D16" s="39" t="n">
        <v>1</v>
      </c>
      <c r="E16" s="20" t="s">
        <v>131</v>
      </c>
      <c r="F16" s="39" t="n">
        <v>1</v>
      </c>
      <c r="G16" s="14" t="n">
        <v>10.25</v>
      </c>
      <c r="H16" s="15" t="n">
        <v>11.5</v>
      </c>
      <c r="I16" s="14" t="n">
        <v>1</v>
      </c>
      <c r="J16" s="17"/>
      <c r="K16" s="18"/>
    </row>
    <row r="17" customFormat="false" ht="30.75" hidden="false" customHeight="true" outlineLevel="0" collapsed="false">
      <c r="A17" s="9"/>
      <c r="B17" s="10" t="s">
        <v>135</v>
      </c>
      <c r="C17" s="20"/>
      <c r="D17" s="39" t="n">
        <v>1</v>
      </c>
      <c r="E17" s="20" t="s">
        <v>131</v>
      </c>
      <c r="F17" s="39" t="n">
        <v>1</v>
      </c>
      <c r="G17" s="14" t="n">
        <v>10.25</v>
      </c>
      <c r="H17" s="15" t="n">
        <v>11.15</v>
      </c>
      <c r="I17" s="14" t="n">
        <v>1</v>
      </c>
      <c r="J17" s="17"/>
      <c r="K17" s="18"/>
    </row>
    <row r="18" customFormat="false" ht="30.75" hidden="false" customHeight="true" outlineLevel="0" collapsed="false">
      <c r="A18" s="9"/>
      <c r="B18" s="10" t="s">
        <v>136</v>
      </c>
      <c r="C18" s="20"/>
      <c r="D18" s="39" t="n">
        <v>1</v>
      </c>
      <c r="E18" s="20" t="s">
        <v>131</v>
      </c>
      <c r="F18" s="39" t="n">
        <v>1</v>
      </c>
      <c r="G18" s="14" t="n">
        <v>10.25</v>
      </c>
      <c r="H18" s="43" t="n">
        <v>11.15</v>
      </c>
      <c r="I18" s="14" t="n">
        <v>1</v>
      </c>
      <c r="J18" s="17"/>
      <c r="K18" s="18"/>
    </row>
    <row r="19" customFormat="false" ht="30.75" hidden="false" customHeight="true" outlineLevel="0" collapsed="false">
      <c r="A19" s="9"/>
      <c r="B19" s="10" t="s">
        <v>137</v>
      </c>
      <c r="C19" s="42"/>
      <c r="D19" s="39" t="n">
        <v>1</v>
      </c>
      <c r="E19" s="42" t="s">
        <v>120</v>
      </c>
      <c r="F19" s="39" t="n">
        <v>1</v>
      </c>
      <c r="G19" s="43" t="n">
        <v>14.3</v>
      </c>
      <c r="H19" s="43" t="n">
        <v>15.5</v>
      </c>
      <c r="I19" s="14" t="n">
        <v>1</v>
      </c>
      <c r="J19" s="17"/>
      <c r="K19" s="18"/>
    </row>
    <row r="20" customFormat="false" ht="30.75" hidden="false" customHeight="true" outlineLevel="0" collapsed="false">
      <c r="A20" s="9"/>
      <c r="B20" s="10" t="s">
        <v>138</v>
      </c>
      <c r="C20" s="42"/>
      <c r="D20" s="39" t="n">
        <v>1</v>
      </c>
      <c r="E20" s="44" t="s">
        <v>118</v>
      </c>
      <c r="F20" s="39" t="n">
        <v>1</v>
      </c>
      <c r="G20" s="14" t="n">
        <v>20.5</v>
      </c>
      <c r="H20" s="14" t="n">
        <v>22.2</v>
      </c>
      <c r="I20" s="14" t="n">
        <v>1</v>
      </c>
      <c r="J20" s="17"/>
      <c r="K20" s="18"/>
    </row>
    <row r="21" customFormat="false" ht="30.75" hidden="false" customHeight="true" outlineLevel="0" collapsed="false">
      <c r="A21" s="9"/>
      <c r="B21" s="10" t="s">
        <v>139</v>
      </c>
      <c r="C21" s="42"/>
      <c r="D21" s="39" t="n">
        <v>1</v>
      </c>
      <c r="E21" s="44" t="s">
        <v>116</v>
      </c>
      <c r="F21" s="39" t="n">
        <v>1</v>
      </c>
      <c r="G21" s="14" t="n">
        <v>15.2</v>
      </c>
      <c r="H21" s="14" t="n">
        <v>16.4</v>
      </c>
      <c r="I21" s="14" t="n">
        <v>1</v>
      </c>
      <c r="J21" s="17"/>
      <c r="K21" s="18"/>
    </row>
    <row r="22" customFormat="false" ht="30.75" hidden="false" customHeight="true" outlineLevel="0" collapsed="false">
      <c r="A22" s="9"/>
      <c r="B22" s="10" t="s">
        <v>140</v>
      </c>
      <c r="C22" s="42"/>
      <c r="D22" s="39" t="n">
        <v>1</v>
      </c>
      <c r="E22" s="42" t="s">
        <v>141</v>
      </c>
      <c r="F22" s="39" t="n">
        <v>1</v>
      </c>
      <c r="G22" s="14" t="n">
        <v>8.19</v>
      </c>
      <c r="H22" s="14" t="n">
        <v>9.1</v>
      </c>
      <c r="I22" s="14" t="n">
        <v>1</v>
      </c>
      <c r="J22" s="17"/>
      <c r="K22" s="18"/>
    </row>
    <row r="23" customFormat="false" ht="30.75" hidden="false" customHeight="true" outlineLevel="0" collapsed="false">
      <c r="A23" s="9"/>
      <c r="B23" s="10" t="s">
        <v>142</v>
      </c>
      <c r="C23" s="42"/>
      <c r="D23" s="39" t="n">
        <v>1</v>
      </c>
      <c r="E23" s="44" t="s">
        <v>118</v>
      </c>
      <c r="F23" s="39" t="n">
        <v>1</v>
      </c>
      <c r="G23" s="14" t="n">
        <v>20.2</v>
      </c>
      <c r="H23" s="14" t="n">
        <v>21.6</v>
      </c>
      <c r="I23" s="14" t="n">
        <v>1</v>
      </c>
      <c r="J23" s="17"/>
      <c r="K23" s="18"/>
    </row>
    <row r="24" customFormat="false" ht="30.75" hidden="false" customHeight="true" outlineLevel="0" collapsed="false">
      <c r="A24" s="9"/>
      <c r="B24" s="10" t="s">
        <v>143</v>
      </c>
      <c r="C24" s="42"/>
      <c r="D24" s="39" t="n">
        <v>1</v>
      </c>
      <c r="E24" s="44" t="s">
        <v>116</v>
      </c>
      <c r="F24" s="39" t="n">
        <v>1</v>
      </c>
      <c r="G24" s="43" t="n">
        <v>15</v>
      </c>
      <c r="H24" s="43" t="n">
        <v>16.8</v>
      </c>
      <c r="I24" s="14" t="n">
        <v>1</v>
      </c>
      <c r="J24" s="17"/>
      <c r="K24" s="18"/>
    </row>
    <row r="25" customFormat="false" ht="16.5" hidden="false" customHeight="false" outlineLevel="0" collapsed="false">
      <c r="C25" s="45"/>
      <c r="D25" s="46"/>
      <c r="E25" s="46"/>
      <c r="F25" s="46"/>
      <c r="G25" s="46" t="n">
        <f aca="false">H20*6</f>
        <v>133.2</v>
      </c>
      <c r="H25" s="46" t="n">
        <f aca="false">H24+H23+H21+H20+H3+H2</f>
        <v>115.1</v>
      </c>
      <c r="I25" s="47" t="n">
        <f aca="false">H25/G25</f>
        <v>0.864114114114114</v>
      </c>
      <c r="J25" s="46"/>
      <c r="K25" s="46"/>
    </row>
  </sheetData>
  <mergeCells count="2">
    <mergeCell ref="A2:A24"/>
    <mergeCell ref="K2:K24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C00000"/>
    <pageSetUpPr fitToPage="true"/>
  </sheetPr>
  <dimension ref="A1:AA24"/>
  <sheetViews>
    <sheetView showFormulas="false" showGridLines="true" showRowColHeaders="true" showZeros="true" rightToLeft="false" tabSelected="true" showOutlineSymbols="true" defaultGridColor="true" view="pageBreakPreview" topLeftCell="A1" colorId="64" zoomScale="70" zoomScaleNormal="40" zoomScalePageLayoutView="70" workbookViewId="0">
      <selection pane="topLeft" activeCell="K1" activeCellId="0" sqref="K1"/>
    </sheetView>
  </sheetViews>
  <sheetFormatPr defaultColWidth="9.57421875" defaultRowHeight="16.5" zeroHeight="false" outlineLevelRow="0" outlineLevelCol="0"/>
  <cols>
    <col collapsed="false" customWidth="true" hidden="false" outlineLevel="0" max="2" min="1" style="7" width="13.75"/>
    <col collapsed="false" customWidth="true" hidden="false" outlineLevel="0" max="3" min="3" style="7" width="30.91"/>
    <col collapsed="false" customWidth="true" hidden="false" outlineLevel="0" max="4" min="4" style="7" width="9.92"/>
    <col collapsed="false" customWidth="true" hidden="false" outlineLevel="0" max="5" min="5" style="7" width="30.59"/>
    <col collapsed="false" customWidth="true" hidden="false" outlineLevel="0" max="6" min="6" style="7" width="9.92"/>
    <col collapsed="false" customWidth="true" hidden="false" outlineLevel="0" max="7" min="7" style="7" width="19.26"/>
    <col collapsed="false" customWidth="true" hidden="false" outlineLevel="0" max="11" min="8" style="7" width="13.75"/>
    <col collapsed="false" customWidth="true" hidden="false" outlineLevel="0" max="13" min="12" style="7" width="58.83"/>
    <col collapsed="false" customWidth="true" hidden="false" outlineLevel="0" max="14" min="14" style="7" width="13.75"/>
    <col collapsed="false" customWidth="true" hidden="false" outlineLevel="0" max="15" min="15" style="7" width="13.25"/>
    <col collapsed="false" customWidth="true" hidden="false" outlineLevel="0" max="16" min="16" style="7" width="12.59"/>
    <col collapsed="false" customWidth="false" hidden="false" outlineLevel="0" max="17" min="17" style="7" width="9.58"/>
    <col collapsed="false" customWidth="true" hidden="false" outlineLevel="0" max="18" min="18" style="7" width="15.09"/>
    <col collapsed="false" customWidth="true" hidden="false" outlineLevel="0" max="19" min="19" style="7" width="12.41"/>
    <col collapsed="false" customWidth="true" hidden="false" outlineLevel="0" max="21" min="20" style="7" width="13.92"/>
    <col collapsed="false" customWidth="true" hidden="false" outlineLevel="0" max="22" min="22" style="7" width="12.41"/>
    <col collapsed="false" customWidth="true" hidden="false" outlineLevel="0" max="23" min="23" style="7" width="11.75"/>
    <col collapsed="false" customWidth="false" hidden="false" outlineLevel="0" max="1024" min="24" style="7" width="9.58"/>
  </cols>
  <sheetData>
    <row r="1" customFormat="false" ht="33" hidden="false" customHeight="false" outlineLevel="0" collapsed="false">
      <c r="A1" s="37" t="s">
        <v>23</v>
      </c>
      <c r="B1" s="37" t="s">
        <v>114</v>
      </c>
      <c r="C1" s="37" t="s">
        <v>25</v>
      </c>
      <c r="D1" s="37" t="s">
        <v>26</v>
      </c>
      <c r="E1" s="37" t="s">
        <v>27</v>
      </c>
      <c r="F1" s="37" t="s">
        <v>28</v>
      </c>
      <c r="G1" s="37" t="s">
        <v>144</v>
      </c>
      <c r="H1" s="37" t="s">
        <v>30</v>
      </c>
      <c r="I1" s="37" t="s">
        <v>31</v>
      </c>
      <c r="J1" s="37" t="s">
        <v>32</v>
      </c>
      <c r="K1" s="37" t="s">
        <v>33</v>
      </c>
      <c r="L1" s="37" t="s">
        <v>145</v>
      </c>
      <c r="M1" s="37" t="s">
        <v>146</v>
      </c>
      <c r="N1" s="37" t="s">
        <v>34</v>
      </c>
    </row>
    <row r="2" customFormat="false" ht="21" hidden="false" customHeight="true" outlineLevel="0" collapsed="false">
      <c r="A2" s="9" t="s">
        <v>147</v>
      </c>
      <c r="B2" s="10" t="s">
        <v>148</v>
      </c>
      <c r="C2" s="48"/>
      <c r="D2" s="9" t="n">
        <v>1</v>
      </c>
      <c r="E2" s="40" t="s">
        <v>149</v>
      </c>
      <c r="F2" s="9" t="n">
        <v>1</v>
      </c>
      <c r="G2" s="14" t="n">
        <v>19</v>
      </c>
      <c r="H2" s="15" t="n">
        <v>29</v>
      </c>
      <c r="I2" s="26" t="n">
        <v>1</v>
      </c>
      <c r="J2" s="28" t="n">
        <f aca="false">3600/H2*I2</f>
        <v>124.137931034483</v>
      </c>
      <c r="K2" s="17" t="n">
        <v>0</v>
      </c>
      <c r="L2" s="17" t="s">
        <v>150</v>
      </c>
      <c r="M2" s="17"/>
      <c r="N2" s="49" t="n">
        <f aca="false">SUM(H2:H19)*100%/(MAX(H2:H19)*COUNT(H2:H19))</f>
        <v>0.35271978021978</v>
      </c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21" hidden="false" customHeight="true" outlineLevel="0" collapsed="false">
      <c r="A3" s="9"/>
      <c r="B3" s="10" t="s">
        <v>151</v>
      </c>
      <c r="C3" s="50"/>
      <c r="D3" s="9" t="n">
        <v>1</v>
      </c>
      <c r="E3" s="50" t="s">
        <v>152</v>
      </c>
      <c r="F3" s="9" t="n">
        <v>1</v>
      </c>
      <c r="G3" s="14" t="n">
        <v>10</v>
      </c>
      <c r="H3" s="15" t="n">
        <v>12</v>
      </c>
      <c r="I3" s="26" t="n">
        <v>1</v>
      </c>
      <c r="J3" s="28" t="n">
        <f aca="false">3600/H3*I3</f>
        <v>300</v>
      </c>
      <c r="K3" s="17" t="n">
        <v>0</v>
      </c>
      <c r="L3" s="51" t="s">
        <v>153</v>
      </c>
      <c r="M3" s="51"/>
      <c r="N3" s="49"/>
    </row>
    <row r="4" customFormat="false" ht="21" hidden="false" customHeight="true" outlineLevel="0" collapsed="false">
      <c r="A4" s="9"/>
      <c r="B4" s="10" t="s">
        <v>154</v>
      </c>
      <c r="C4" s="20"/>
      <c r="D4" s="9" t="n">
        <v>1</v>
      </c>
      <c r="E4" s="41" t="s">
        <v>155</v>
      </c>
      <c r="F4" s="9" t="n">
        <v>1</v>
      </c>
      <c r="G4" s="14" t="n">
        <v>6</v>
      </c>
      <c r="H4" s="15" t="n">
        <v>7</v>
      </c>
      <c r="I4" s="26" t="n">
        <v>1</v>
      </c>
      <c r="J4" s="28" t="n">
        <f aca="false">3600/H4*I4</f>
        <v>514.285714285714</v>
      </c>
      <c r="K4" s="51" t="n">
        <v>1</v>
      </c>
      <c r="L4" s="51" t="s">
        <v>156</v>
      </c>
      <c r="M4" s="51" t="s">
        <v>157</v>
      </c>
      <c r="N4" s="49"/>
    </row>
    <row r="5" customFormat="false" ht="21" hidden="false" customHeight="true" outlineLevel="0" collapsed="false">
      <c r="A5" s="9"/>
      <c r="B5" s="10" t="s">
        <v>158</v>
      </c>
      <c r="C5" s="20"/>
      <c r="D5" s="9" t="n">
        <v>1</v>
      </c>
      <c r="E5" s="40" t="s">
        <v>159</v>
      </c>
      <c r="F5" s="9" t="n">
        <v>1</v>
      </c>
      <c r="G5" s="14" t="n">
        <v>20</v>
      </c>
      <c r="H5" s="15" t="n">
        <v>7</v>
      </c>
      <c r="I5" s="26" t="n">
        <v>1</v>
      </c>
      <c r="J5" s="28" t="n">
        <f aca="false">3600/H5*I5</f>
        <v>514.285714285714</v>
      </c>
      <c r="K5" s="51" t="n">
        <v>0</v>
      </c>
      <c r="L5" s="51" t="s">
        <v>160</v>
      </c>
      <c r="M5" s="51"/>
      <c r="N5" s="49"/>
    </row>
    <row r="6" customFormat="false" ht="21" hidden="false" customHeight="true" outlineLevel="0" collapsed="false">
      <c r="A6" s="9"/>
      <c r="B6" s="10" t="s">
        <v>161</v>
      </c>
      <c r="C6" s="20"/>
      <c r="D6" s="9" t="n">
        <v>1</v>
      </c>
      <c r="E6" s="52" t="s">
        <v>155</v>
      </c>
      <c r="F6" s="26" t="n">
        <v>1</v>
      </c>
      <c r="G6" s="53"/>
      <c r="H6" s="53"/>
      <c r="I6" s="53"/>
      <c r="J6" s="53"/>
      <c r="K6" s="26" t="n">
        <v>1</v>
      </c>
      <c r="L6" s="51" t="s">
        <v>162</v>
      </c>
      <c r="M6" s="51" t="s">
        <v>157</v>
      </c>
      <c r="N6" s="49"/>
    </row>
    <row r="7" customFormat="false" ht="21" hidden="false" customHeight="true" outlineLevel="0" collapsed="false">
      <c r="A7" s="9"/>
      <c r="B7" s="10" t="s">
        <v>163</v>
      </c>
      <c r="C7" s="20"/>
      <c r="D7" s="9" t="n">
        <v>1</v>
      </c>
      <c r="E7" s="50" t="s">
        <v>152</v>
      </c>
      <c r="F7" s="54" t="n">
        <v>1</v>
      </c>
      <c r="G7" s="53"/>
      <c r="H7" s="53"/>
      <c r="I7" s="53"/>
      <c r="J7" s="53"/>
      <c r="K7" s="53"/>
      <c r="L7" s="51" t="s">
        <v>164</v>
      </c>
      <c r="M7" s="51" t="s">
        <v>165</v>
      </c>
      <c r="N7" s="49"/>
    </row>
    <row r="8" customFormat="false" ht="21" hidden="false" customHeight="true" outlineLevel="0" collapsed="false">
      <c r="A8" s="9"/>
      <c r="B8" s="10" t="s">
        <v>166</v>
      </c>
      <c r="C8" s="50"/>
      <c r="D8" s="9" t="n">
        <v>1</v>
      </c>
      <c r="E8" s="41" t="s">
        <v>155</v>
      </c>
      <c r="F8" s="9" t="n">
        <v>1</v>
      </c>
      <c r="G8" s="14" t="n">
        <v>6</v>
      </c>
      <c r="H8" s="15" t="n">
        <v>24</v>
      </c>
      <c r="I8" s="26" t="n">
        <v>1</v>
      </c>
      <c r="J8" s="28" t="n">
        <f aca="false">3600/H8*I8</f>
        <v>150</v>
      </c>
      <c r="K8" s="51" t="n">
        <v>0</v>
      </c>
      <c r="L8" s="51" t="s">
        <v>167</v>
      </c>
      <c r="M8" s="51" t="s">
        <v>157</v>
      </c>
      <c r="N8" s="49"/>
    </row>
    <row r="9" customFormat="false" ht="21" hidden="false" customHeight="true" outlineLevel="0" collapsed="false">
      <c r="A9" s="9"/>
      <c r="B9" s="10" t="s">
        <v>168</v>
      </c>
      <c r="C9" s="20"/>
      <c r="D9" s="9" t="n">
        <v>1</v>
      </c>
      <c r="E9" s="41" t="s">
        <v>155</v>
      </c>
      <c r="F9" s="9" t="n">
        <v>1</v>
      </c>
      <c r="G9" s="14" t="n">
        <v>10</v>
      </c>
      <c r="H9" s="15" t="n">
        <v>15</v>
      </c>
      <c r="I9" s="26" t="n">
        <v>1</v>
      </c>
      <c r="J9" s="28" t="n">
        <f aca="false">3600/H9*I9</f>
        <v>240</v>
      </c>
      <c r="K9" s="51" t="n">
        <v>1</v>
      </c>
      <c r="L9" s="51" t="s">
        <v>169</v>
      </c>
      <c r="M9" s="51" t="s">
        <v>157</v>
      </c>
      <c r="N9" s="49"/>
    </row>
    <row r="10" customFormat="false" ht="21" hidden="false" customHeight="true" outlineLevel="0" collapsed="false">
      <c r="A10" s="9"/>
      <c r="B10" s="10" t="s">
        <v>170</v>
      </c>
      <c r="C10" s="20"/>
      <c r="D10" s="9" t="n">
        <v>1</v>
      </c>
      <c r="E10" s="41" t="s">
        <v>171</v>
      </c>
      <c r="F10" s="55" t="n">
        <v>1</v>
      </c>
      <c r="G10" s="30" t="n">
        <v>40</v>
      </c>
      <c r="H10" s="31" t="n">
        <v>45.5</v>
      </c>
      <c r="I10" s="30" t="n">
        <v>1</v>
      </c>
      <c r="J10" s="32" t="n">
        <f aca="false">3600/H10*I10</f>
        <v>79.1208791208791</v>
      </c>
      <c r="K10" s="51" t="n">
        <v>0</v>
      </c>
      <c r="L10" s="51" t="s">
        <v>172</v>
      </c>
      <c r="M10" s="51"/>
      <c r="N10" s="49"/>
    </row>
    <row r="11" customFormat="false" ht="21" hidden="false" customHeight="true" outlineLevel="0" collapsed="false">
      <c r="A11" s="9"/>
      <c r="B11" s="10" t="s">
        <v>173</v>
      </c>
      <c r="C11" s="20"/>
      <c r="D11" s="9" t="n">
        <v>1</v>
      </c>
      <c r="E11" s="41" t="s">
        <v>155</v>
      </c>
      <c r="F11" s="9" t="n">
        <v>1</v>
      </c>
      <c r="G11" s="14" t="n">
        <v>10</v>
      </c>
      <c r="H11" s="15" t="n">
        <v>7</v>
      </c>
      <c r="I11" s="26" t="n">
        <v>1</v>
      </c>
      <c r="J11" s="28" t="n">
        <f aca="false">3600/H11*I11</f>
        <v>514.285714285714</v>
      </c>
      <c r="K11" s="51" t="n">
        <v>1</v>
      </c>
      <c r="L11" s="51" t="s">
        <v>174</v>
      </c>
      <c r="M11" s="51"/>
      <c r="N11" s="49"/>
    </row>
    <row r="12" customFormat="false" ht="21" hidden="false" customHeight="true" outlineLevel="0" collapsed="false">
      <c r="A12" s="9"/>
      <c r="B12" s="10" t="s">
        <v>175</v>
      </c>
      <c r="C12" s="20"/>
      <c r="D12" s="9" t="n">
        <v>1</v>
      </c>
      <c r="E12" s="41" t="s">
        <v>155</v>
      </c>
      <c r="F12" s="9" t="n">
        <v>1</v>
      </c>
      <c r="G12" s="14" t="n">
        <v>10</v>
      </c>
      <c r="H12" s="15" t="n">
        <v>7</v>
      </c>
      <c r="I12" s="26" t="n">
        <v>1</v>
      </c>
      <c r="J12" s="28" t="n">
        <f aca="false">3600/H12*I12</f>
        <v>514.285714285714</v>
      </c>
      <c r="K12" s="51" t="n">
        <v>1</v>
      </c>
      <c r="L12" s="51" t="s">
        <v>176</v>
      </c>
      <c r="M12" s="51"/>
      <c r="N12" s="49"/>
    </row>
    <row r="13" customFormat="false" ht="21" hidden="false" customHeight="true" outlineLevel="0" collapsed="false">
      <c r="A13" s="9"/>
      <c r="B13" s="10" t="s">
        <v>177</v>
      </c>
      <c r="C13" s="20"/>
      <c r="D13" s="9" t="n">
        <v>1</v>
      </c>
      <c r="E13" s="41" t="s">
        <v>178</v>
      </c>
      <c r="F13" s="55" t="n">
        <v>1</v>
      </c>
      <c r="G13" s="30" t="n">
        <v>6</v>
      </c>
      <c r="H13" s="31" t="n">
        <v>6</v>
      </c>
      <c r="I13" s="30" t="n">
        <v>1</v>
      </c>
      <c r="J13" s="32" t="n">
        <f aca="false">3600/H13*I13</f>
        <v>600</v>
      </c>
      <c r="K13" s="51" t="n">
        <v>0</v>
      </c>
      <c r="L13" s="51" t="s">
        <v>179</v>
      </c>
      <c r="M13" s="51"/>
      <c r="N13" s="49"/>
    </row>
    <row r="14" customFormat="false" ht="21" hidden="false" customHeight="true" outlineLevel="0" collapsed="false">
      <c r="A14" s="9"/>
      <c r="B14" s="10" t="s">
        <v>180</v>
      </c>
      <c r="C14" s="20"/>
      <c r="D14" s="9" t="n">
        <v>1</v>
      </c>
      <c r="E14" s="48" t="s">
        <v>181</v>
      </c>
      <c r="F14" s="9" t="n">
        <v>1</v>
      </c>
      <c r="G14" s="14" t="n">
        <v>6</v>
      </c>
      <c r="H14" s="15" t="n">
        <v>7</v>
      </c>
      <c r="I14" s="26" t="n">
        <v>1</v>
      </c>
      <c r="J14" s="28" t="n">
        <f aca="false">3600/H14*I14</f>
        <v>514.285714285714</v>
      </c>
      <c r="K14" s="51" t="n">
        <v>0</v>
      </c>
      <c r="L14" s="51" t="s">
        <v>182</v>
      </c>
      <c r="M14" s="51"/>
      <c r="N14" s="49"/>
    </row>
    <row r="15" customFormat="false" ht="21" hidden="false" customHeight="true" outlineLevel="0" collapsed="false">
      <c r="A15" s="9"/>
      <c r="B15" s="10" t="s">
        <v>183</v>
      </c>
      <c r="C15" s="20"/>
      <c r="D15" s="9" t="n">
        <v>1</v>
      </c>
      <c r="E15" s="41" t="s">
        <v>184</v>
      </c>
      <c r="F15" s="55" t="n">
        <v>1</v>
      </c>
      <c r="G15" s="30" t="n">
        <v>3.3</v>
      </c>
      <c r="H15" s="31" t="n">
        <v>6</v>
      </c>
      <c r="I15" s="30" t="n">
        <v>2</v>
      </c>
      <c r="J15" s="32" t="n">
        <f aca="false">3600/H15*I15</f>
        <v>1200</v>
      </c>
      <c r="K15" s="51" t="n">
        <v>0</v>
      </c>
      <c r="L15" s="17" t="s">
        <v>185</v>
      </c>
      <c r="M15" s="17"/>
      <c r="N15" s="49"/>
    </row>
    <row r="16" customFormat="false" ht="21" hidden="false" customHeight="true" outlineLevel="0" collapsed="false">
      <c r="A16" s="9"/>
      <c r="B16" s="10" t="s">
        <v>186</v>
      </c>
      <c r="C16" s="20"/>
      <c r="D16" s="9" t="n">
        <v>1</v>
      </c>
      <c r="E16" s="41" t="s">
        <v>187</v>
      </c>
      <c r="F16" s="55" t="n">
        <v>1</v>
      </c>
      <c r="G16" s="30" t="n">
        <v>5</v>
      </c>
      <c r="H16" s="31" t="n">
        <v>6.8</v>
      </c>
      <c r="I16" s="30" t="n">
        <v>2</v>
      </c>
      <c r="J16" s="32" t="n">
        <f aca="false">3600/H16*I16</f>
        <v>1058.82352941176</v>
      </c>
      <c r="K16" s="51" t="n">
        <v>0</v>
      </c>
      <c r="L16" s="17" t="s">
        <v>188</v>
      </c>
      <c r="M16" s="17"/>
      <c r="N16" s="49"/>
      <c r="P16" s="56"/>
    </row>
    <row r="17" customFormat="false" ht="21" hidden="false" customHeight="true" outlineLevel="0" collapsed="false">
      <c r="A17" s="9"/>
      <c r="B17" s="10" t="s">
        <v>189</v>
      </c>
      <c r="C17" s="20"/>
      <c r="D17" s="9" t="n">
        <v>1</v>
      </c>
      <c r="E17" s="41" t="s">
        <v>190</v>
      </c>
      <c r="F17" s="55" t="n">
        <v>1</v>
      </c>
      <c r="G17" s="30" t="n">
        <v>17</v>
      </c>
      <c r="H17" s="31" t="n">
        <v>45</v>
      </c>
      <c r="I17" s="30" t="n">
        <v>2</v>
      </c>
      <c r="J17" s="32" t="n">
        <f aca="false">3600/H17*I17</f>
        <v>160</v>
      </c>
      <c r="K17" s="17" t="n">
        <v>0</v>
      </c>
      <c r="L17" s="33" t="s">
        <v>191</v>
      </c>
      <c r="M17" s="33"/>
      <c r="N17" s="49"/>
    </row>
    <row r="18" customFormat="false" ht="21" hidden="false" customHeight="true" outlineLevel="0" collapsed="false">
      <c r="A18" s="9"/>
      <c r="B18" s="10" t="s">
        <v>192</v>
      </c>
      <c r="C18" s="20"/>
      <c r="D18" s="9" t="n">
        <v>1</v>
      </c>
      <c r="E18" s="50" t="s">
        <v>152</v>
      </c>
      <c r="F18" s="9" t="n">
        <v>1</v>
      </c>
      <c r="G18" s="14" t="n">
        <v>5</v>
      </c>
      <c r="H18" s="15" t="n">
        <v>9.98</v>
      </c>
      <c r="I18" s="26" t="n">
        <v>2</v>
      </c>
      <c r="J18" s="28" t="n">
        <f aca="false">3600/H18*I18</f>
        <v>721.442885771543</v>
      </c>
      <c r="K18" s="17" t="n">
        <v>0</v>
      </c>
      <c r="L18" s="17" t="s">
        <v>193</v>
      </c>
      <c r="M18" s="17"/>
      <c r="N18" s="49"/>
    </row>
    <row r="19" customFormat="false" ht="16.5" hidden="false" customHeight="false" outlineLevel="0" collapsed="false">
      <c r="B19" s="10" t="s">
        <v>194</v>
      </c>
      <c r="C19" s="57"/>
      <c r="D19" s="58" t="n">
        <v>1</v>
      </c>
      <c r="E19" s="40" t="s">
        <v>149</v>
      </c>
      <c r="F19" s="9" t="n">
        <v>1</v>
      </c>
      <c r="G19" s="14" t="n">
        <v>9</v>
      </c>
      <c r="H19" s="15" t="n">
        <v>22.5</v>
      </c>
      <c r="I19" s="26" t="n">
        <v>2</v>
      </c>
      <c r="J19" s="28" t="n">
        <f aca="false">3600/H19*I19</f>
        <v>320</v>
      </c>
      <c r="K19" s="17" t="n">
        <v>0</v>
      </c>
      <c r="L19" s="58" t="s">
        <v>195</v>
      </c>
      <c r="M19" s="58"/>
      <c r="N19" s="59"/>
    </row>
    <row r="20" customFormat="false" ht="16.5" hidden="false" customHeight="false" outlineLevel="0" collapsed="false"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</row>
    <row r="21" customFormat="false" ht="16.5" hidden="false" customHeight="false" outlineLevel="0" collapsed="false">
      <c r="C21" s="60"/>
      <c r="D21" s="60"/>
      <c r="F21" s="60"/>
      <c r="M21" s="61" t="s">
        <v>196</v>
      </c>
    </row>
    <row r="22" customFormat="false" ht="16.5" hidden="false" customHeight="false" outlineLevel="0" collapsed="false"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</row>
    <row r="23" customFormat="false" ht="16.5" hidden="false" customHeight="false" outlineLevel="0" collapsed="false">
      <c r="C23" s="62"/>
      <c r="D23" s="62"/>
      <c r="E23" s="60"/>
      <c r="F23" s="62"/>
      <c r="G23" s="62"/>
      <c r="H23" s="62"/>
      <c r="I23" s="62"/>
      <c r="J23" s="62"/>
      <c r="K23" s="62"/>
      <c r="L23" s="62"/>
      <c r="M23" s="62"/>
      <c r="N23" s="62"/>
    </row>
    <row r="24" customFormat="false" ht="16.5" hidden="false" customHeight="false" outlineLevel="0" collapsed="false"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</row>
  </sheetData>
  <mergeCells count="2">
    <mergeCell ref="A2:A18"/>
    <mergeCell ref="N2:N18"/>
  </mergeCells>
  <hyperlinks>
    <hyperlink ref="M21" r:id="rId2" display="https://ov-usd-bucket.s3.us-east-2.amazonaws.com/omniverse_usd/Houston_F_NV/ProdLine/L HST_PACK/"/>
  </hyperlink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55" zoomScalePageLayoutView="100" workbookViewId="0">
      <selection pane="topLeft" activeCell="M2" activeCellId="0" sqref="M2"/>
    </sheetView>
  </sheetViews>
  <sheetFormatPr defaultColWidth="8.9921875" defaultRowHeight="22.5" zeroHeight="false" outlineLevelRow="0" outlineLevelCol="0"/>
  <cols>
    <col collapsed="false" customWidth="true" hidden="false" outlineLevel="0" max="1" min="1" style="0" width="16.25"/>
    <col collapsed="false" customWidth="true" hidden="false" outlineLevel="0" max="2" min="2" style="0" width="36.84"/>
    <col collapsed="false" customWidth="true" hidden="false" outlineLevel="0" max="12" min="3" style="0" width="16.25"/>
    <col collapsed="false" customWidth="true" hidden="false" outlineLevel="0" max="13" min="13" style="0" width="41.58"/>
  </cols>
  <sheetData>
    <row r="1" customFormat="false" ht="33" hidden="false" customHeight="false" outlineLevel="0" collapsed="false">
      <c r="A1" s="63" t="s">
        <v>23</v>
      </c>
      <c r="B1" s="63" t="s">
        <v>25</v>
      </c>
      <c r="C1" s="63" t="s">
        <v>26</v>
      </c>
      <c r="D1" s="63" t="s">
        <v>27</v>
      </c>
      <c r="E1" s="63" t="s">
        <v>28</v>
      </c>
      <c r="F1" s="63" t="s">
        <v>197</v>
      </c>
      <c r="G1" s="63" t="s">
        <v>198</v>
      </c>
      <c r="H1" s="63" t="s">
        <v>199</v>
      </c>
      <c r="I1" s="63" t="s">
        <v>31</v>
      </c>
      <c r="J1" s="63" t="s">
        <v>33</v>
      </c>
      <c r="K1" s="63" t="s">
        <v>34</v>
      </c>
      <c r="L1" s="63" t="s">
        <v>200</v>
      </c>
      <c r="M1" s="64" t="s">
        <v>145</v>
      </c>
    </row>
    <row r="2" customFormat="false" ht="30" hidden="false" customHeight="true" outlineLevel="0" collapsed="false">
      <c r="A2" s="9" t="s">
        <v>201</v>
      </c>
      <c r="B2" s="65" t="s">
        <v>202</v>
      </c>
      <c r="C2" s="9" t="n">
        <v>1</v>
      </c>
      <c r="D2" s="66" t="s">
        <v>202</v>
      </c>
      <c r="E2" s="9" t="n">
        <v>1</v>
      </c>
      <c r="F2" s="14" t="n">
        <v>31</v>
      </c>
      <c r="G2" s="15" t="n">
        <f aca="false">15/I2</f>
        <v>15</v>
      </c>
      <c r="H2" s="15" t="n">
        <f aca="false">3600/G2</f>
        <v>240</v>
      </c>
      <c r="I2" s="26" t="n">
        <v>1</v>
      </c>
      <c r="J2" s="17" t="n">
        <v>0</v>
      </c>
      <c r="K2" s="49" t="n">
        <f aca="false">SUM(G2:G33)*100%/(MAX(G2:G19)*COUNT(G2:G19))</f>
        <v>1.08921052631579</v>
      </c>
      <c r="L2" s="67"/>
      <c r="M2" s="68" t="s">
        <v>203</v>
      </c>
    </row>
    <row r="3" customFormat="false" ht="30" hidden="false" customHeight="true" outlineLevel="0" collapsed="false">
      <c r="A3" s="9"/>
      <c r="B3" s="69" t="s">
        <v>204</v>
      </c>
      <c r="C3" s="70" t="n">
        <v>1</v>
      </c>
      <c r="D3" s="68" t="s">
        <v>204</v>
      </c>
      <c r="E3" s="9" t="n">
        <v>1</v>
      </c>
      <c r="F3" s="14" t="n">
        <v>31</v>
      </c>
      <c r="G3" s="15" t="n">
        <f aca="false">11.7/I3</f>
        <v>11.7</v>
      </c>
      <c r="H3" s="15" t="n">
        <f aca="false">3600/G3</f>
        <v>307.692307692308</v>
      </c>
      <c r="I3" s="26" t="n">
        <v>1</v>
      </c>
      <c r="J3" s="17" t="n">
        <v>0</v>
      </c>
      <c r="K3" s="49"/>
      <c r="L3" s="67"/>
      <c r="M3" s="68" t="s">
        <v>205</v>
      </c>
    </row>
    <row r="4" customFormat="false" ht="30" hidden="false" customHeight="true" outlineLevel="0" collapsed="false">
      <c r="A4" s="9"/>
      <c r="B4" s="69" t="s">
        <v>206</v>
      </c>
      <c r="C4" s="70" t="n">
        <v>1</v>
      </c>
      <c r="D4" s="68"/>
      <c r="E4" s="9" t="n">
        <v>1</v>
      </c>
      <c r="F4" s="14"/>
      <c r="G4" s="15"/>
      <c r="H4" s="15"/>
      <c r="I4" s="26"/>
      <c r="J4" s="17" t="n">
        <v>0</v>
      </c>
      <c r="K4" s="49"/>
      <c r="L4" s="67"/>
      <c r="M4" s="68" t="s">
        <v>207</v>
      </c>
    </row>
    <row r="5" customFormat="false" ht="30" hidden="false" customHeight="true" outlineLevel="0" collapsed="false">
      <c r="A5" s="9"/>
      <c r="B5" s="69" t="s">
        <v>208</v>
      </c>
      <c r="C5" s="9" t="n">
        <v>1</v>
      </c>
      <c r="D5" s="68" t="s">
        <v>208</v>
      </c>
      <c r="E5" s="9" t="n">
        <v>1</v>
      </c>
      <c r="F5" s="14" t="n">
        <v>31</v>
      </c>
      <c r="G5" s="15" t="n">
        <f aca="false">15.8/I5</f>
        <v>15.8</v>
      </c>
      <c r="H5" s="15" t="n">
        <f aca="false">3600/G5</f>
        <v>227.848101265823</v>
      </c>
      <c r="I5" s="26" t="n">
        <v>1</v>
      </c>
      <c r="J5" s="17" t="n">
        <v>0</v>
      </c>
      <c r="K5" s="49"/>
      <c r="L5" s="67"/>
      <c r="M5" s="68" t="s">
        <v>209</v>
      </c>
    </row>
    <row r="6" customFormat="false" ht="30" hidden="false" customHeight="true" outlineLevel="0" collapsed="false">
      <c r="A6" s="9"/>
      <c r="B6" s="69" t="s">
        <v>210</v>
      </c>
      <c r="C6" s="9" t="n">
        <v>1</v>
      </c>
      <c r="D6" s="68" t="s">
        <v>210</v>
      </c>
      <c r="E6" s="9" t="n">
        <v>1</v>
      </c>
      <c r="F6" s="14" t="n">
        <v>31</v>
      </c>
      <c r="G6" s="15" t="n">
        <v>16.4</v>
      </c>
      <c r="H6" s="15" t="n">
        <f aca="false">3600/G6</f>
        <v>219.512195121951</v>
      </c>
      <c r="I6" s="26" t="n">
        <v>1</v>
      </c>
      <c r="J6" s="17" t="n">
        <v>0</v>
      </c>
      <c r="K6" s="49"/>
      <c r="L6" s="67"/>
      <c r="M6" s="68" t="s">
        <v>211</v>
      </c>
    </row>
    <row r="7" customFormat="false" ht="30" hidden="false" customHeight="true" outlineLevel="0" collapsed="false">
      <c r="A7" s="9"/>
      <c r="B7" s="69" t="s">
        <v>212</v>
      </c>
      <c r="C7" s="9" t="n">
        <v>1</v>
      </c>
      <c r="D7" s="68" t="s">
        <v>212</v>
      </c>
      <c r="E7" s="9" t="n">
        <v>1</v>
      </c>
      <c r="F7" s="14" t="n">
        <v>31</v>
      </c>
      <c r="G7" s="15" t="n">
        <v>19.2</v>
      </c>
      <c r="H7" s="15" t="n">
        <f aca="false">3600/G7</f>
        <v>187.5</v>
      </c>
      <c r="I7" s="26" t="n">
        <v>1</v>
      </c>
      <c r="J7" s="17" t="n">
        <v>0</v>
      </c>
      <c r="K7" s="49"/>
      <c r="L7" s="67"/>
      <c r="M7" s="68" t="s">
        <v>213</v>
      </c>
    </row>
    <row r="8" customFormat="false" ht="30" hidden="false" customHeight="true" outlineLevel="0" collapsed="false">
      <c r="A8" s="9"/>
      <c r="B8" s="69" t="s">
        <v>214</v>
      </c>
      <c r="C8" s="9" t="n">
        <v>1</v>
      </c>
      <c r="D8" s="68" t="s">
        <v>214</v>
      </c>
      <c r="E8" s="9" t="n">
        <v>1</v>
      </c>
      <c r="F8" s="14" t="n">
        <v>31</v>
      </c>
      <c r="G8" s="15" t="n">
        <v>16</v>
      </c>
      <c r="H8" s="15" t="n">
        <f aca="false">3600/G8</f>
        <v>225</v>
      </c>
      <c r="I8" s="26" t="n">
        <v>1</v>
      </c>
      <c r="J8" s="17" t="n">
        <v>0</v>
      </c>
      <c r="K8" s="49"/>
      <c r="L8" s="67"/>
      <c r="M8" s="68" t="s">
        <v>215</v>
      </c>
    </row>
    <row r="9" customFormat="false" ht="30" hidden="false" customHeight="true" outlineLevel="0" collapsed="false">
      <c r="A9" s="9"/>
      <c r="B9" s="69" t="s">
        <v>216</v>
      </c>
      <c r="C9" s="9" t="n">
        <v>1</v>
      </c>
      <c r="D9" s="68" t="s">
        <v>216</v>
      </c>
      <c r="E9" s="9" t="n">
        <v>1</v>
      </c>
      <c r="F9" s="14" t="n">
        <v>31</v>
      </c>
      <c r="G9" s="15" t="n">
        <v>14.8</v>
      </c>
      <c r="H9" s="15" t="n">
        <f aca="false">3600/G9</f>
        <v>243.243243243243</v>
      </c>
      <c r="I9" s="26" t="n">
        <v>1</v>
      </c>
      <c r="J9" s="17" t="n">
        <v>0</v>
      </c>
      <c r="K9" s="49"/>
      <c r="L9" s="67"/>
      <c r="M9" s="68" t="s">
        <v>217</v>
      </c>
    </row>
    <row r="10" customFormat="false" ht="30" hidden="false" customHeight="true" outlineLevel="0" collapsed="false">
      <c r="A10" s="9"/>
      <c r="B10" s="69" t="s">
        <v>218</v>
      </c>
      <c r="C10" s="9" t="n">
        <v>1</v>
      </c>
      <c r="D10" s="68" t="s">
        <v>218</v>
      </c>
      <c r="E10" s="9" t="n">
        <v>1</v>
      </c>
      <c r="F10" s="14" t="n">
        <v>31</v>
      </c>
      <c r="G10" s="15" t="n">
        <v>12</v>
      </c>
      <c r="H10" s="15" t="n">
        <f aca="false">3600/G10</f>
        <v>300</v>
      </c>
      <c r="I10" s="26" t="n">
        <v>1</v>
      </c>
      <c r="J10" s="17" t="n">
        <v>0</v>
      </c>
      <c r="K10" s="49"/>
      <c r="L10" s="67"/>
      <c r="M10" s="68" t="s">
        <v>219</v>
      </c>
    </row>
    <row r="11" customFormat="false" ht="30" hidden="false" customHeight="true" outlineLevel="0" collapsed="false">
      <c r="A11" s="9"/>
      <c r="B11" s="69" t="s">
        <v>220</v>
      </c>
      <c r="C11" s="9" t="n">
        <v>1</v>
      </c>
      <c r="D11" s="68" t="s">
        <v>220</v>
      </c>
      <c r="E11" s="9" t="n">
        <v>1</v>
      </c>
      <c r="F11" s="14" t="n">
        <v>31</v>
      </c>
      <c r="G11" s="15" t="n">
        <v>24.4</v>
      </c>
      <c r="H11" s="15" t="n">
        <f aca="false">3600/G11</f>
        <v>147.540983606557</v>
      </c>
      <c r="I11" s="26" t="n">
        <v>1</v>
      </c>
      <c r="J11" s="17" t="n">
        <v>0</v>
      </c>
      <c r="K11" s="49"/>
      <c r="L11" s="67"/>
      <c r="M11" s="68" t="s">
        <v>221</v>
      </c>
    </row>
    <row r="12" customFormat="false" ht="30" hidden="false" customHeight="true" outlineLevel="0" collapsed="false">
      <c r="A12" s="9"/>
      <c r="B12" s="69" t="s">
        <v>222</v>
      </c>
      <c r="C12" s="9" t="n">
        <v>1</v>
      </c>
      <c r="D12" s="68"/>
      <c r="E12" s="9" t="n">
        <v>1</v>
      </c>
      <c r="F12" s="14"/>
      <c r="G12" s="15"/>
      <c r="H12" s="15"/>
      <c r="I12" s="26"/>
      <c r="J12" s="17" t="n">
        <v>0</v>
      </c>
      <c r="K12" s="49"/>
      <c r="L12" s="67"/>
      <c r="M12" s="68" t="s">
        <v>223</v>
      </c>
    </row>
    <row r="13" customFormat="false" ht="30" hidden="false" customHeight="true" outlineLevel="0" collapsed="false">
      <c r="A13" s="9"/>
      <c r="B13" s="69" t="s">
        <v>224</v>
      </c>
      <c r="C13" s="9" t="n">
        <v>1</v>
      </c>
      <c r="D13" s="68" t="s">
        <v>224</v>
      </c>
      <c r="E13" s="9" t="n">
        <v>1</v>
      </c>
      <c r="F13" s="14" t="n">
        <v>31</v>
      </c>
      <c r="G13" s="15" t="n">
        <v>15</v>
      </c>
      <c r="H13" s="15" t="n">
        <f aca="false">3600/G13</f>
        <v>240</v>
      </c>
      <c r="I13" s="26" t="n">
        <v>1</v>
      </c>
      <c r="J13" s="17" t="n">
        <v>0</v>
      </c>
      <c r="K13" s="49"/>
      <c r="L13" s="67" t="s">
        <v>225</v>
      </c>
      <c r="M13" s="68" t="s">
        <v>226</v>
      </c>
    </row>
    <row r="14" customFormat="false" ht="30" hidden="false" customHeight="true" outlineLevel="0" collapsed="false">
      <c r="A14" s="9"/>
      <c r="B14" s="69" t="s">
        <v>227</v>
      </c>
      <c r="C14" s="9" t="n">
        <v>1</v>
      </c>
      <c r="D14" s="68" t="s">
        <v>227</v>
      </c>
      <c r="E14" s="9" t="n">
        <v>1</v>
      </c>
      <c r="F14" s="14" t="n">
        <v>31</v>
      </c>
      <c r="G14" s="15" t="n">
        <f aca="false">9.97/I14</f>
        <v>9.97</v>
      </c>
      <c r="H14" s="15" t="n">
        <f aca="false">3600/G14</f>
        <v>361.083249749248</v>
      </c>
      <c r="I14" s="26" t="n">
        <v>1</v>
      </c>
      <c r="J14" s="71" t="n">
        <v>1</v>
      </c>
      <c r="K14" s="49"/>
      <c r="L14" s="72" t="s">
        <v>228</v>
      </c>
      <c r="M14" s="68" t="s">
        <v>229</v>
      </c>
    </row>
    <row r="15" customFormat="false" ht="30" hidden="false" customHeight="true" outlineLevel="0" collapsed="false">
      <c r="A15" s="9"/>
      <c r="B15" s="69" t="s">
        <v>230</v>
      </c>
      <c r="C15" s="9" t="n">
        <v>1</v>
      </c>
      <c r="D15" s="68" t="s">
        <v>230</v>
      </c>
      <c r="E15" s="9" t="n">
        <v>1</v>
      </c>
      <c r="F15" s="14" t="n">
        <v>31</v>
      </c>
      <c r="G15" s="15" t="n">
        <v>19.3</v>
      </c>
      <c r="H15" s="15" t="n">
        <f aca="false">3600/G15</f>
        <v>186.528497409326</v>
      </c>
      <c r="I15" s="26" t="n">
        <v>1</v>
      </c>
      <c r="J15" s="17" t="n">
        <v>0</v>
      </c>
      <c r="K15" s="49"/>
      <c r="L15" s="67"/>
      <c r="M15" s="68" t="s">
        <v>231</v>
      </c>
    </row>
    <row r="16" customFormat="false" ht="30" hidden="false" customHeight="true" outlineLevel="0" collapsed="false">
      <c r="A16" s="9"/>
      <c r="B16" s="69" t="s">
        <v>232</v>
      </c>
      <c r="C16" s="9" t="n">
        <v>1</v>
      </c>
      <c r="D16" s="68" t="s">
        <v>232</v>
      </c>
      <c r="E16" s="9" t="n">
        <v>1</v>
      </c>
      <c r="F16" s="14" t="n">
        <v>31</v>
      </c>
      <c r="G16" s="15" t="n">
        <v>19.2</v>
      </c>
      <c r="H16" s="15" t="n">
        <f aca="false">3600/G16</f>
        <v>187.5</v>
      </c>
      <c r="I16" s="26" t="n">
        <v>1</v>
      </c>
      <c r="J16" s="17" t="n">
        <v>0</v>
      </c>
      <c r="K16" s="49"/>
      <c r="L16" s="67"/>
      <c r="M16" s="68" t="s">
        <v>233</v>
      </c>
    </row>
    <row r="17" customFormat="false" ht="30" hidden="false" customHeight="true" outlineLevel="0" collapsed="false">
      <c r="A17" s="9"/>
      <c r="B17" s="69" t="s">
        <v>234</v>
      </c>
      <c r="C17" s="9" t="n">
        <v>1</v>
      </c>
      <c r="D17" s="68" t="s">
        <v>234</v>
      </c>
      <c r="E17" s="9" t="n">
        <v>1</v>
      </c>
      <c r="F17" s="14" t="n">
        <v>31</v>
      </c>
      <c r="G17" s="15" t="n">
        <v>18.1</v>
      </c>
      <c r="H17" s="15" t="n">
        <f aca="false">3600/G17</f>
        <v>198.895027624309</v>
      </c>
      <c r="I17" s="26" t="n">
        <v>1</v>
      </c>
      <c r="J17" s="17" t="n">
        <v>0</v>
      </c>
      <c r="K17" s="49"/>
      <c r="L17" s="67"/>
      <c r="M17" s="68" t="s">
        <v>235</v>
      </c>
    </row>
    <row r="18" customFormat="false" ht="30" hidden="false" customHeight="true" outlineLevel="0" collapsed="false">
      <c r="A18" s="9"/>
      <c r="B18" s="69" t="s">
        <v>236</v>
      </c>
      <c r="C18" s="9" t="n">
        <v>1</v>
      </c>
      <c r="D18" s="68" t="s">
        <v>236</v>
      </c>
      <c r="E18" s="9" t="n">
        <v>1</v>
      </c>
      <c r="F18" s="14" t="n">
        <v>31</v>
      </c>
      <c r="G18" s="15" t="n">
        <v>15</v>
      </c>
      <c r="H18" s="15" t="n">
        <f aca="false">3600/G18</f>
        <v>240</v>
      </c>
      <c r="I18" s="26" t="n">
        <v>1</v>
      </c>
      <c r="J18" s="17" t="n">
        <v>0</v>
      </c>
      <c r="K18" s="49"/>
      <c r="L18" s="67"/>
      <c r="M18" s="68" t="s">
        <v>237</v>
      </c>
    </row>
    <row r="19" customFormat="false" ht="30" hidden="false" customHeight="true" outlineLevel="0" collapsed="false">
      <c r="A19" s="9"/>
      <c r="B19" s="69" t="s">
        <v>238</v>
      </c>
      <c r="C19" s="9" t="n">
        <v>1</v>
      </c>
      <c r="D19" s="68" t="s">
        <v>238</v>
      </c>
      <c r="E19" s="9" t="n">
        <v>1</v>
      </c>
      <c r="F19" s="14" t="n">
        <v>31</v>
      </c>
      <c r="G19" s="73" t="n">
        <v>28.5</v>
      </c>
      <c r="H19" s="15" t="n">
        <f aca="false">3600/G19</f>
        <v>126.315789473684</v>
      </c>
      <c r="I19" s="26" t="n">
        <v>1</v>
      </c>
      <c r="J19" s="17" t="n">
        <v>0</v>
      </c>
      <c r="K19" s="49"/>
      <c r="L19" s="67"/>
      <c r="M19" s="68" t="s">
        <v>239</v>
      </c>
    </row>
    <row r="20" customFormat="false" ht="30" hidden="false" customHeight="true" outlineLevel="0" collapsed="false">
      <c r="A20" s="9"/>
      <c r="B20" s="69" t="s">
        <v>240</v>
      </c>
      <c r="C20" s="9" t="n">
        <v>1</v>
      </c>
      <c r="D20" s="68"/>
      <c r="E20" s="9"/>
      <c r="F20" s="14"/>
      <c r="G20" s="73"/>
      <c r="H20" s="15"/>
      <c r="I20" s="26"/>
      <c r="J20" s="17" t="n">
        <v>0</v>
      </c>
      <c r="K20" s="49"/>
      <c r="L20" s="67"/>
      <c r="M20" s="68" t="s">
        <v>241</v>
      </c>
    </row>
    <row r="21" customFormat="false" ht="30" hidden="false" customHeight="true" outlineLevel="0" collapsed="false">
      <c r="A21" s="9"/>
      <c r="B21" s="69" t="s">
        <v>242</v>
      </c>
      <c r="C21" s="9" t="n">
        <v>1</v>
      </c>
      <c r="D21" s="68" t="s">
        <v>242</v>
      </c>
      <c r="E21" s="9" t="n">
        <v>1</v>
      </c>
      <c r="F21" s="14" t="n">
        <v>31</v>
      </c>
      <c r="G21" s="15" t="n">
        <v>15</v>
      </c>
      <c r="H21" s="15" t="n">
        <f aca="false">3600/G21</f>
        <v>240</v>
      </c>
      <c r="I21" s="26" t="n">
        <v>1</v>
      </c>
      <c r="J21" s="17" t="n">
        <v>0</v>
      </c>
      <c r="K21" s="49"/>
      <c r="L21" s="67"/>
      <c r="M21" s="68" t="s">
        <v>243</v>
      </c>
    </row>
    <row r="22" customFormat="false" ht="30" hidden="false" customHeight="true" outlineLevel="0" collapsed="false">
      <c r="A22" s="9"/>
      <c r="B22" s="69" t="s">
        <v>244</v>
      </c>
      <c r="C22" s="9" t="n">
        <v>1</v>
      </c>
      <c r="D22" s="68" t="s">
        <v>244</v>
      </c>
      <c r="E22" s="9" t="n">
        <v>1</v>
      </c>
      <c r="F22" s="14" t="n">
        <v>31</v>
      </c>
      <c r="G22" s="15" t="n">
        <v>26</v>
      </c>
      <c r="H22" s="15" t="n">
        <f aca="false">3600/G22</f>
        <v>138.461538461538</v>
      </c>
      <c r="I22" s="26" t="n">
        <v>1</v>
      </c>
      <c r="J22" s="17" t="n">
        <v>0</v>
      </c>
      <c r="K22" s="49"/>
      <c r="L22" s="74" t="s">
        <v>245</v>
      </c>
      <c r="M22" s="68" t="s">
        <v>246</v>
      </c>
    </row>
    <row r="23" customFormat="false" ht="30" hidden="false" customHeight="true" outlineLevel="0" collapsed="false">
      <c r="A23" s="9"/>
      <c r="B23" s="69" t="s">
        <v>247</v>
      </c>
      <c r="C23" s="9" t="n">
        <v>1</v>
      </c>
      <c r="D23" s="68" t="s">
        <v>247</v>
      </c>
      <c r="E23" s="9" t="n">
        <v>1</v>
      </c>
      <c r="F23" s="14" t="n">
        <v>31</v>
      </c>
      <c r="G23" s="15" t="n">
        <v>28.4</v>
      </c>
      <c r="H23" s="15" t="n">
        <f aca="false">3600/G23</f>
        <v>126.760563380282</v>
      </c>
      <c r="I23" s="26" t="n">
        <v>1</v>
      </c>
      <c r="J23" s="17" t="n">
        <v>0</v>
      </c>
      <c r="K23" s="49"/>
      <c r="L23" s="74" t="s">
        <v>245</v>
      </c>
      <c r="M23" s="68" t="s">
        <v>248</v>
      </c>
    </row>
    <row r="24" customFormat="false" ht="30" hidden="false" customHeight="true" outlineLevel="0" collapsed="false">
      <c r="A24" s="9"/>
      <c r="B24" s="69" t="s">
        <v>249</v>
      </c>
      <c r="C24" s="9" t="n">
        <v>1</v>
      </c>
      <c r="D24" s="68" t="s">
        <v>249</v>
      </c>
      <c r="E24" s="9" t="n">
        <v>1</v>
      </c>
      <c r="F24" s="14" t="n">
        <v>31</v>
      </c>
      <c r="G24" s="15" t="n">
        <v>19.9</v>
      </c>
      <c r="H24" s="15" t="n">
        <f aca="false">3600/G24</f>
        <v>180.904522613065</v>
      </c>
      <c r="I24" s="26" t="n">
        <v>1</v>
      </c>
      <c r="J24" s="17" t="n">
        <v>0</v>
      </c>
      <c r="K24" s="49"/>
      <c r="L24" s="74" t="s">
        <v>245</v>
      </c>
      <c r="M24" s="68" t="s">
        <v>250</v>
      </c>
    </row>
    <row r="25" customFormat="false" ht="30" hidden="false" customHeight="true" outlineLevel="0" collapsed="false">
      <c r="A25" s="9"/>
      <c r="B25" s="69" t="s">
        <v>251</v>
      </c>
      <c r="C25" s="9" t="n">
        <v>1</v>
      </c>
      <c r="D25" s="68" t="s">
        <v>251</v>
      </c>
      <c r="E25" s="9" t="n">
        <v>1</v>
      </c>
      <c r="F25" s="14" t="n">
        <v>31</v>
      </c>
      <c r="G25" s="15" t="n">
        <v>24</v>
      </c>
      <c r="H25" s="15" t="n">
        <f aca="false">3600/G25</f>
        <v>150</v>
      </c>
      <c r="I25" s="26" t="n">
        <v>1</v>
      </c>
      <c r="J25" s="17" t="n">
        <v>0</v>
      </c>
      <c r="K25" s="49"/>
      <c r="L25" s="74" t="s">
        <v>245</v>
      </c>
      <c r="M25" s="68" t="s">
        <v>252</v>
      </c>
    </row>
    <row r="26" customFormat="false" ht="30" hidden="false" customHeight="true" outlineLevel="0" collapsed="false">
      <c r="A26" s="9"/>
      <c r="B26" s="69" t="s">
        <v>253</v>
      </c>
      <c r="C26" s="9" t="n">
        <v>1</v>
      </c>
      <c r="D26" s="68" t="s">
        <v>253</v>
      </c>
      <c r="E26" s="9" t="n">
        <v>1</v>
      </c>
      <c r="F26" s="14" t="n">
        <v>31</v>
      </c>
      <c r="G26" s="15" t="n">
        <v>22.3</v>
      </c>
      <c r="H26" s="15" t="n">
        <f aca="false">3600/G26</f>
        <v>161.434977578475</v>
      </c>
      <c r="I26" s="26" t="n">
        <v>1</v>
      </c>
      <c r="J26" s="17" t="n">
        <v>0</v>
      </c>
      <c r="K26" s="49"/>
      <c r="L26" s="74" t="s">
        <v>245</v>
      </c>
      <c r="M26" s="68" t="s">
        <v>254</v>
      </c>
    </row>
    <row r="27" customFormat="false" ht="30" hidden="false" customHeight="true" outlineLevel="0" collapsed="false">
      <c r="A27" s="9"/>
      <c r="B27" s="69" t="s">
        <v>227</v>
      </c>
      <c r="C27" s="9" t="n">
        <v>1</v>
      </c>
      <c r="D27" s="68" t="s">
        <v>227</v>
      </c>
      <c r="E27" s="9" t="n">
        <v>1</v>
      </c>
      <c r="F27" s="14" t="n">
        <v>31</v>
      </c>
      <c r="G27" s="15" t="n">
        <f aca="false">9.97/I27</f>
        <v>9.97</v>
      </c>
      <c r="H27" s="15" t="n">
        <f aca="false">3600/G27</f>
        <v>361.083249749248</v>
      </c>
      <c r="I27" s="26" t="n">
        <v>1</v>
      </c>
      <c r="J27" s="71" t="n">
        <v>1</v>
      </c>
      <c r="K27" s="49"/>
      <c r="L27" s="72" t="s">
        <v>228</v>
      </c>
      <c r="M27" s="68" t="s">
        <v>255</v>
      </c>
    </row>
    <row r="28" customFormat="false" ht="30" hidden="false" customHeight="true" outlineLevel="0" collapsed="false">
      <c r="A28" s="9"/>
      <c r="B28" s="69" t="s">
        <v>256</v>
      </c>
      <c r="C28" s="9" t="n">
        <v>1</v>
      </c>
      <c r="D28" s="68" t="s">
        <v>256</v>
      </c>
      <c r="E28" s="9" t="n">
        <v>1</v>
      </c>
      <c r="F28" s="14" t="n">
        <v>31</v>
      </c>
      <c r="G28" s="15" t="n">
        <v>17.2</v>
      </c>
      <c r="H28" s="15" t="n">
        <f aca="false">3600/G28</f>
        <v>209.302325581395</v>
      </c>
      <c r="I28" s="26" t="n">
        <v>1</v>
      </c>
      <c r="J28" s="17" t="n">
        <v>0</v>
      </c>
      <c r="K28" s="49"/>
      <c r="L28" s="67"/>
      <c r="M28" s="68" t="s">
        <v>257</v>
      </c>
    </row>
    <row r="29" customFormat="false" ht="30" hidden="false" customHeight="true" outlineLevel="0" collapsed="false">
      <c r="A29" s="9"/>
      <c r="B29" s="69" t="s">
        <v>258</v>
      </c>
      <c r="C29" s="9" t="n">
        <v>1</v>
      </c>
      <c r="D29" s="68" t="s">
        <v>258</v>
      </c>
      <c r="E29" s="9" t="n">
        <v>1</v>
      </c>
      <c r="F29" s="14" t="n">
        <v>31</v>
      </c>
      <c r="G29" s="15" t="n">
        <v>24.6</v>
      </c>
      <c r="H29" s="15" t="n">
        <f aca="false">3600/G29</f>
        <v>146.341463414634</v>
      </c>
      <c r="I29" s="26" t="n">
        <v>1</v>
      </c>
      <c r="J29" s="17" t="n">
        <v>0</v>
      </c>
      <c r="K29" s="49"/>
      <c r="L29" s="74" t="s">
        <v>245</v>
      </c>
      <c r="M29" s="68" t="s">
        <v>259</v>
      </c>
    </row>
    <row r="30" customFormat="false" ht="30" hidden="false" customHeight="true" outlineLevel="0" collapsed="false">
      <c r="A30" s="9"/>
      <c r="B30" s="69" t="s">
        <v>260</v>
      </c>
      <c r="C30" s="9" t="n">
        <v>1</v>
      </c>
      <c r="D30" s="68" t="s">
        <v>260</v>
      </c>
      <c r="E30" s="9" t="n">
        <v>1</v>
      </c>
      <c r="F30" s="14" t="n">
        <v>31</v>
      </c>
      <c r="G30" s="15" t="n">
        <f aca="false">9.97/I30</f>
        <v>9.97</v>
      </c>
      <c r="H30" s="15" t="n">
        <f aca="false">3600/G30</f>
        <v>361.083249749248</v>
      </c>
      <c r="I30" s="26" t="n">
        <v>1</v>
      </c>
      <c r="J30" s="71" t="n">
        <v>1</v>
      </c>
      <c r="K30" s="49"/>
      <c r="L30" s="72" t="s">
        <v>228</v>
      </c>
      <c r="M30" s="68" t="s">
        <v>261</v>
      </c>
    </row>
    <row r="31" customFormat="false" ht="30" hidden="false" customHeight="true" outlineLevel="0" collapsed="false">
      <c r="A31" s="9"/>
      <c r="B31" s="69" t="s">
        <v>262</v>
      </c>
      <c r="C31" s="9" t="n">
        <v>1</v>
      </c>
      <c r="D31" s="68" t="s">
        <v>262</v>
      </c>
      <c r="E31" s="9" t="n">
        <v>1</v>
      </c>
      <c r="F31" s="75" t="n">
        <v>31</v>
      </c>
      <c r="G31" s="15" t="n">
        <v>19</v>
      </c>
      <c r="H31" s="15" t="n">
        <f aca="false">3600/G31</f>
        <v>189.473684210526</v>
      </c>
      <c r="I31" s="15" t="n">
        <v>1</v>
      </c>
      <c r="J31" s="17" t="n">
        <v>0</v>
      </c>
      <c r="K31" s="49"/>
      <c r="L31" s="67"/>
      <c r="M31" s="68" t="s">
        <v>263</v>
      </c>
    </row>
    <row r="32" customFormat="false" ht="30" hidden="false" customHeight="true" outlineLevel="0" collapsed="false">
      <c r="A32" s="9"/>
      <c r="B32" s="69" t="s">
        <v>264</v>
      </c>
      <c r="C32" s="9" t="n">
        <v>1</v>
      </c>
      <c r="D32" s="68"/>
      <c r="E32" s="9" t="n">
        <v>1</v>
      </c>
      <c r="F32" s="75"/>
      <c r="G32" s="15"/>
      <c r="H32" s="15"/>
      <c r="I32" s="15" t="n">
        <v>1</v>
      </c>
      <c r="J32" s="17" t="n">
        <v>0</v>
      </c>
      <c r="K32" s="49"/>
      <c r="L32" s="67"/>
      <c r="M32" s="68" t="s">
        <v>265</v>
      </c>
    </row>
    <row r="33" customFormat="false" ht="30" hidden="false" customHeight="true" outlineLevel="0" collapsed="false">
      <c r="A33" s="9"/>
      <c r="B33" s="69" t="s">
        <v>266</v>
      </c>
      <c r="C33" s="9" t="n">
        <v>1</v>
      </c>
      <c r="D33" s="68" t="s">
        <v>266</v>
      </c>
      <c r="E33" s="9" t="n">
        <v>1</v>
      </c>
      <c r="F33" s="14" t="n">
        <v>31</v>
      </c>
      <c r="G33" s="15" t="n">
        <f aca="false">9.97/I33</f>
        <v>9.97</v>
      </c>
      <c r="H33" s="15" t="n">
        <f aca="false">3600/G33</f>
        <v>361.083249749248</v>
      </c>
      <c r="I33" s="26" t="n">
        <v>1</v>
      </c>
      <c r="J33" s="17" t="n">
        <v>0</v>
      </c>
      <c r="K33" s="49"/>
      <c r="L33" s="67"/>
      <c r="M33" s="68" t="s">
        <v>267</v>
      </c>
    </row>
    <row r="34" customFormat="false" ht="22.5" hidden="false" customHeight="true" outlineLevel="0" collapsed="false">
      <c r="A34" s="76"/>
      <c r="B34" s="76"/>
      <c r="C34" s="76"/>
      <c r="D34" s="76"/>
      <c r="E34" s="76"/>
      <c r="F34" s="76"/>
      <c r="G34" s="76" t="n">
        <f aca="false">SUM(G2:G33)</f>
        <v>496.68</v>
      </c>
      <c r="H34" s="76"/>
      <c r="I34" s="76"/>
      <c r="J34" s="76"/>
      <c r="K34" s="76"/>
      <c r="L34" s="76"/>
      <c r="M34" s="77" t="s">
        <v>268</v>
      </c>
    </row>
    <row r="35" customFormat="false" ht="22.5" hidden="false" customHeight="true" outlineLevel="0" collapsed="false">
      <c r="A35" s="76"/>
      <c r="B35" s="76"/>
      <c r="C35" s="76"/>
      <c r="D35" s="76"/>
      <c r="E35" s="76"/>
      <c r="F35" s="76"/>
      <c r="G35" s="76" t="n">
        <f aca="false">28*G19</f>
        <v>798</v>
      </c>
      <c r="H35" s="76"/>
      <c r="I35" s="76"/>
      <c r="J35" s="76"/>
      <c r="K35" s="76"/>
      <c r="L35" s="76"/>
    </row>
    <row r="36" customFormat="false" ht="22.5" hidden="false" customHeight="true" outlineLevel="0" collapsed="false">
      <c r="A36" s="76"/>
      <c r="B36" s="76"/>
      <c r="C36" s="76"/>
      <c r="D36" s="76"/>
      <c r="E36" s="76"/>
      <c r="F36" s="76"/>
      <c r="G36" s="76" t="n">
        <f aca="false">G34/G35</f>
        <v>0.622406015037594</v>
      </c>
      <c r="H36" s="76"/>
      <c r="I36" s="76"/>
      <c r="J36" s="76"/>
      <c r="K36" s="76"/>
      <c r="L36" s="76"/>
    </row>
  </sheetData>
  <mergeCells count="23">
    <mergeCell ref="A2:A33"/>
    <mergeCell ref="K2:K33"/>
    <mergeCell ref="D3:D4"/>
    <mergeCell ref="F3:F4"/>
    <mergeCell ref="G3:G4"/>
    <mergeCell ref="H3:H4"/>
    <mergeCell ref="I3:I4"/>
    <mergeCell ref="D11:D12"/>
    <mergeCell ref="F11:F12"/>
    <mergeCell ref="G11:G12"/>
    <mergeCell ref="H11:H12"/>
    <mergeCell ref="I11:I12"/>
    <mergeCell ref="D19:D20"/>
    <mergeCell ref="E19:E20"/>
    <mergeCell ref="F19:F20"/>
    <mergeCell ref="G19:G20"/>
    <mergeCell ref="H19:H20"/>
    <mergeCell ref="I19:I20"/>
    <mergeCell ref="D31:D32"/>
    <mergeCell ref="F31:F32"/>
    <mergeCell ref="G31:G32"/>
    <mergeCell ref="H31:H32"/>
    <mergeCell ref="I31:I32"/>
  </mergeCells>
  <hyperlinks>
    <hyperlink ref="M34" r:id="rId2" display="https://ov-usd-bucket.s3.us-east-2.amazonaws.com/omniverse_usd/Houston F NV/ProdL ine/L HST Module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F0"/>
    <pageSetUpPr fitToPage="false"/>
  </sheetPr>
  <dimension ref="A1:X12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70" zoomScalePageLayoutView="100" workbookViewId="0">
      <selection pane="topLeft" activeCell="E25" activeCellId="0" sqref="E25"/>
    </sheetView>
  </sheetViews>
  <sheetFormatPr defaultColWidth="9.57421875" defaultRowHeight="16.5" zeroHeight="false" outlineLevelRow="0" outlineLevelCol="0"/>
  <cols>
    <col collapsed="false" customWidth="true" hidden="false" outlineLevel="0" max="1" min="1" style="7" width="20.41"/>
    <col collapsed="false" customWidth="true" hidden="false" outlineLevel="0" max="2" min="2" style="7" width="10.08"/>
    <col collapsed="false" customWidth="true" hidden="false" outlineLevel="0" max="3" min="3" style="7" width="41"/>
    <col collapsed="false" customWidth="true" hidden="false" outlineLevel="0" max="4" min="4" style="7" width="9.92"/>
    <col collapsed="false" customWidth="true" hidden="false" outlineLevel="0" max="5" min="5" style="7" width="30.59"/>
    <col collapsed="false" customWidth="true" hidden="false" outlineLevel="0" max="6" min="6" style="7" width="9.92"/>
    <col collapsed="false" customWidth="true" hidden="false" outlineLevel="0" max="11" min="7" style="7" width="13.75"/>
    <col collapsed="false" customWidth="true" hidden="false" outlineLevel="0" max="12" min="12" style="7" width="13.25"/>
    <col collapsed="false" customWidth="true" hidden="false" outlineLevel="0" max="13" min="13" style="7" width="12.59"/>
    <col collapsed="false" customWidth="false" hidden="false" outlineLevel="0" max="14" min="14" style="7" width="9.58"/>
    <col collapsed="false" customWidth="true" hidden="false" outlineLevel="0" max="15" min="15" style="7" width="15.09"/>
    <col collapsed="false" customWidth="true" hidden="false" outlineLevel="0" max="16" min="16" style="7" width="12.41"/>
    <col collapsed="false" customWidth="true" hidden="false" outlineLevel="0" max="18" min="17" style="7" width="13.92"/>
    <col collapsed="false" customWidth="true" hidden="false" outlineLevel="0" max="19" min="19" style="7" width="12.41"/>
    <col collapsed="false" customWidth="true" hidden="false" outlineLevel="0" max="20" min="20" style="7" width="11.75"/>
    <col collapsed="false" customWidth="false" hidden="false" outlineLevel="0" max="1024" min="21" style="7" width="9.58"/>
  </cols>
  <sheetData>
    <row r="1" customFormat="false" ht="49.5" hidden="false" customHeight="false" outlineLevel="0" collapsed="false">
      <c r="A1" s="37" t="s">
        <v>23</v>
      </c>
      <c r="B1" s="37" t="s">
        <v>114</v>
      </c>
      <c r="C1" s="37" t="s">
        <v>25</v>
      </c>
      <c r="D1" s="37" t="s">
        <v>26</v>
      </c>
      <c r="E1" s="37" t="s">
        <v>27</v>
      </c>
      <c r="F1" s="37" t="s">
        <v>28</v>
      </c>
      <c r="G1" s="37" t="s">
        <v>29</v>
      </c>
      <c r="H1" s="37" t="s">
        <v>30</v>
      </c>
      <c r="I1" s="37" t="s">
        <v>31</v>
      </c>
      <c r="J1" s="37" t="s">
        <v>33</v>
      </c>
      <c r="K1" s="37" t="s">
        <v>34</v>
      </c>
    </row>
    <row r="2" customFormat="false" ht="18.75" hidden="false" customHeight="true" outlineLevel="0" collapsed="false">
      <c r="A2" s="9" t="s">
        <v>269</v>
      </c>
      <c r="B2" s="9" t="n">
        <v>1</v>
      </c>
      <c r="C2" s="78" t="s">
        <v>270</v>
      </c>
      <c r="D2" s="79" t="n">
        <v>1</v>
      </c>
      <c r="E2" s="80"/>
      <c r="F2" s="79"/>
      <c r="G2" s="81"/>
      <c r="H2" s="82" t="n">
        <v>15</v>
      </c>
      <c r="I2" s="81"/>
      <c r="J2" s="83"/>
      <c r="K2" s="4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customFormat="false" ht="18.75" hidden="false" customHeight="true" outlineLevel="0" collapsed="false">
      <c r="A3" s="9"/>
      <c r="B3" s="9" t="n">
        <v>2</v>
      </c>
      <c r="C3" s="84" t="s">
        <v>271</v>
      </c>
      <c r="D3" s="79" t="n">
        <v>1</v>
      </c>
      <c r="E3" s="80"/>
      <c r="F3" s="79"/>
      <c r="G3" s="81"/>
      <c r="H3" s="82" t="n">
        <v>15</v>
      </c>
      <c r="I3" s="81"/>
      <c r="J3" s="83" t="s">
        <v>272</v>
      </c>
      <c r="K3" s="49"/>
    </row>
    <row r="4" customFormat="false" ht="18.75" hidden="false" customHeight="true" outlineLevel="0" collapsed="false">
      <c r="A4" s="9"/>
      <c r="B4" s="9" t="n">
        <v>3</v>
      </c>
      <c r="C4" s="85" t="s">
        <v>273</v>
      </c>
      <c r="D4" s="79" t="n">
        <v>1</v>
      </c>
      <c r="E4" s="80"/>
      <c r="F4" s="79"/>
      <c r="G4" s="81"/>
      <c r="H4" s="82"/>
      <c r="I4" s="81"/>
      <c r="J4" s="83" t="s">
        <v>272</v>
      </c>
      <c r="K4" s="49"/>
    </row>
    <row r="5" customFormat="false" ht="18.75" hidden="false" customHeight="true" outlineLevel="0" collapsed="false">
      <c r="A5" s="9"/>
      <c r="B5" s="9" t="n">
        <v>4</v>
      </c>
      <c r="C5" s="85" t="s">
        <v>274</v>
      </c>
      <c r="D5" s="79" t="n">
        <v>1</v>
      </c>
      <c r="E5" s="80"/>
      <c r="F5" s="79"/>
      <c r="G5" s="81"/>
      <c r="H5" s="82"/>
      <c r="I5" s="81"/>
      <c r="J5" s="83" t="s">
        <v>272</v>
      </c>
      <c r="K5" s="49"/>
    </row>
    <row r="6" customFormat="false" ht="18.75" hidden="false" customHeight="true" outlineLevel="0" collapsed="false">
      <c r="A6" s="9"/>
      <c r="B6" s="9" t="n">
        <v>5</v>
      </c>
      <c r="C6" s="85" t="s">
        <v>275</v>
      </c>
      <c r="D6" s="79" t="n">
        <v>1</v>
      </c>
      <c r="E6" s="80"/>
      <c r="F6" s="79"/>
      <c r="G6" s="81"/>
      <c r="H6" s="82"/>
      <c r="I6" s="81"/>
      <c r="J6" s="83" t="s">
        <v>272</v>
      </c>
      <c r="K6" s="49"/>
    </row>
    <row r="7" customFormat="false" ht="18.75" hidden="false" customHeight="true" outlineLevel="0" collapsed="false">
      <c r="A7" s="9"/>
      <c r="B7" s="9" t="n">
        <v>6</v>
      </c>
      <c r="C7" s="85" t="s">
        <v>276</v>
      </c>
      <c r="D7" s="79" t="n">
        <v>1</v>
      </c>
      <c r="E7" s="80"/>
      <c r="F7" s="79"/>
      <c r="G7" s="81"/>
      <c r="H7" s="82"/>
      <c r="I7" s="81"/>
      <c r="J7" s="83" t="s">
        <v>272</v>
      </c>
      <c r="K7" s="49"/>
    </row>
    <row r="8" customFormat="false" ht="18.75" hidden="false" customHeight="true" outlineLevel="0" collapsed="false">
      <c r="A8" s="9"/>
      <c r="B8" s="9" t="n">
        <v>7</v>
      </c>
      <c r="C8" s="85" t="s">
        <v>277</v>
      </c>
      <c r="D8" s="79" t="n">
        <v>1</v>
      </c>
      <c r="E8" s="80"/>
      <c r="F8" s="79"/>
      <c r="G8" s="81"/>
      <c r="H8" s="82"/>
      <c r="I8" s="81"/>
      <c r="J8" s="83" t="s">
        <v>272</v>
      </c>
      <c r="K8" s="49"/>
    </row>
    <row r="9" customFormat="false" ht="18.75" hidden="false" customHeight="true" outlineLevel="0" collapsed="false">
      <c r="A9" s="9"/>
      <c r="B9" s="9" t="n">
        <v>8</v>
      </c>
      <c r="C9" s="85" t="s">
        <v>278</v>
      </c>
      <c r="D9" s="79" t="n">
        <v>1</v>
      </c>
      <c r="E9" s="80"/>
      <c r="F9" s="79"/>
      <c r="G9" s="81"/>
      <c r="H9" s="82"/>
      <c r="I9" s="81"/>
      <c r="J9" s="83" t="s">
        <v>272</v>
      </c>
      <c r="K9" s="49"/>
    </row>
    <row r="10" customFormat="false" ht="18.75" hidden="false" customHeight="true" outlineLevel="0" collapsed="false">
      <c r="A10" s="9"/>
      <c r="B10" s="9" t="n">
        <v>9</v>
      </c>
      <c r="C10" s="85" t="s">
        <v>279</v>
      </c>
      <c r="D10" s="79" t="n">
        <v>1</v>
      </c>
      <c r="E10" s="80"/>
      <c r="F10" s="79"/>
      <c r="G10" s="81"/>
      <c r="H10" s="82"/>
      <c r="I10" s="81"/>
      <c r="J10" s="83" t="s">
        <v>272</v>
      </c>
      <c r="K10" s="49"/>
    </row>
    <row r="11" customFormat="false" ht="18.75" hidden="false" customHeight="true" outlineLevel="0" collapsed="false">
      <c r="A11" s="9"/>
      <c r="B11" s="9" t="n">
        <v>10</v>
      </c>
      <c r="C11" s="84" t="s">
        <v>280</v>
      </c>
      <c r="D11" s="79" t="n">
        <v>1</v>
      </c>
      <c r="E11" s="80"/>
      <c r="F11" s="79"/>
      <c r="G11" s="81"/>
      <c r="H11" s="82" t="n">
        <v>15</v>
      </c>
      <c r="I11" s="81"/>
      <c r="J11" s="83"/>
      <c r="K11" s="49"/>
    </row>
    <row r="12" customFormat="false" ht="18.75" hidden="false" customHeight="true" outlineLevel="0" collapsed="false">
      <c r="A12" s="9"/>
      <c r="B12" s="9" t="n">
        <v>11</v>
      </c>
      <c r="C12" s="78" t="s">
        <v>270</v>
      </c>
      <c r="D12" s="79" t="n">
        <v>1</v>
      </c>
      <c r="E12" s="80"/>
      <c r="F12" s="79"/>
      <c r="G12" s="81"/>
      <c r="H12" s="82" t="n">
        <v>15</v>
      </c>
      <c r="I12" s="81"/>
      <c r="J12" s="83"/>
      <c r="K12" s="49"/>
    </row>
  </sheetData>
  <mergeCells count="2">
    <mergeCell ref="A2:A12"/>
    <mergeCell ref="K2:K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50" zoomScalePageLayoutView="100" workbookViewId="0">
      <selection pane="topLeft" activeCell="E16" activeCellId="0" sqref="E16"/>
    </sheetView>
  </sheetViews>
  <sheetFormatPr defaultColWidth="28.38671875" defaultRowHeight="30" zeroHeight="false" outlineLevelRow="0" outlineLevelCol="0"/>
  <cols>
    <col collapsed="false" customWidth="true" hidden="false" outlineLevel="0" max="1" min="1" style="0" width="10.75"/>
    <col collapsed="false" customWidth="true" hidden="false" outlineLevel="0" max="2" min="2" style="0" width="36.84"/>
    <col collapsed="false" customWidth="true" hidden="false" outlineLevel="0" max="3" min="3" style="0" width="15.16"/>
    <col collapsed="false" customWidth="true" hidden="false" outlineLevel="0" max="9" min="9" style="0" width="18.41"/>
  </cols>
  <sheetData>
    <row r="1" customFormat="false" ht="30" hidden="false" customHeight="true" outlineLevel="0" collapsed="false">
      <c r="A1" s="63" t="s">
        <v>26</v>
      </c>
      <c r="B1" s="63" t="s">
        <v>27</v>
      </c>
      <c r="C1" s="63" t="s">
        <v>28</v>
      </c>
      <c r="D1" s="63" t="s">
        <v>197</v>
      </c>
      <c r="E1" s="63" t="s">
        <v>198</v>
      </c>
      <c r="F1" s="63" t="s">
        <v>199</v>
      </c>
      <c r="G1" s="63" t="s">
        <v>31</v>
      </c>
      <c r="H1" s="63" t="s">
        <v>33</v>
      </c>
      <c r="I1" s="63" t="s">
        <v>34</v>
      </c>
      <c r="J1" s="63" t="s">
        <v>200</v>
      </c>
    </row>
    <row r="2" customFormat="false" ht="30" hidden="false" customHeight="true" outlineLevel="0" collapsed="false">
      <c r="A2" s="9" t="n">
        <v>1</v>
      </c>
      <c r="B2" s="69" t="s">
        <v>281</v>
      </c>
      <c r="C2" s="9" t="n">
        <v>1</v>
      </c>
      <c r="D2" s="14" t="n">
        <v>61</v>
      </c>
      <c r="E2" s="15" t="n">
        <f aca="false">15/G2</f>
        <v>15</v>
      </c>
      <c r="F2" s="15" t="n">
        <f aca="false">3600/E2</f>
        <v>240</v>
      </c>
      <c r="G2" s="26" t="n">
        <v>1</v>
      </c>
      <c r="H2" s="17" t="n">
        <v>0</v>
      </c>
      <c r="I2" s="49" t="n">
        <f aca="false">SUM(E2:E22)*100%/(MAX(E2:E19)*COUNT(E2:E19))</f>
        <v>0.741105637657362</v>
      </c>
      <c r="J2" s="67"/>
    </row>
    <row r="3" customFormat="false" ht="30" hidden="false" customHeight="true" outlineLevel="0" collapsed="false">
      <c r="A3" s="70" t="n">
        <v>1</v>
      </c>
      <c r="B3" s="69" t="s">
        <v>282</v>
      </c>
      <c r="C3" s="9" t="n">
        <v>1</v>
      </c>
      <c r="D3" s="14" t="n">
        <v>61</v>
      </c>
      <c r="E3" s="15" t="n">
        <f aca="false">30/G3</f>
        <v>15</v>
      </c>
      <c r="F3" s="15" t="n">
        <f aca="false">3600/E3</f>
        <v>240</v>
      </c>
      <c r="G3" s="26" t="n">
        <v>2</v>
      </c>
      <c r="H3" s="17" t="n">
        <v>0</v>
      </c>
      <c r="I3" s="49"/>
      <c r="J3" s="67"/>
    </row>
    <row r="4" customFormat="false" ht="30" hidden="false" customHeight="true" outlineLevel="0" collapsed="false">
      <c r="A4" s="70" t="n">
        <v>1</v>
      </c>
      <c r="B4" s="69"/>
      <c r="C4" s="9" t="n">
        <v>1</v>
      </c>
      <c r="D4" s="14"/>
      <c r="E4" s="15"/>
      <c r="F4" s="15" t="e">
        <f aca="false">3600/E4</f>
        <v>#DIV/0!</v>
      </c>
      <c r="G4" s="26"/>
      <c r="H4" s="17" t="n">
        <v>0</v>
      </c>
      <c r="I4" s="49"/>
      <c r="J4" s="67"/>
    </row>
    <row r="5" customFormat="false" ht="30" hidden="false" customHeight="true" outlineLevel="0" collapsed="false">
      <c r="A5" s="9" t="n">
        <v>1</v>
      </c>
      <c r="B5" s="69" t="s">
        <v>283</v>
      </c>
      <c r="C5" s="9" t="n">
        <v>1</v>
      </c>
      <c r="D5" s="14" t="n">
        <v>61</v>
      </c>
      <c r="E5" s="15" t="n">
        <f aca="false">25.8/G5</f>
        <v>12.9</v>
      </c>
      <c r="F5" s="15" t="n">
        <f aca="false">3600/E5</f>
        <v>279.06976744186</v>
      </c>
      <c r="G5" s="26" t="n">
        <v>2</v>
      </c>
      <c r="H5" s="17" t="n">
        <v>0</v>
      </c>
      <c r="I5" s="49"/>
      <c r="J5" s="67"/>
    </row>
    <row r="6" customFormat="false" ht="30" hidden="false" customHeight="true" outlineLevel="0" collapsed="false">
      <c r="A6" s="9" t="n">
        <v>1</v>
      </c>
      <c r="B6" s="69"/>
      <c r="C6" s="9" t="n">
        <v>1</v>
      </c>
      <c r="D6" s="14" t="n">
        <v>61</v>
      </c>
      <c r="E6" s="15"/>
      <c r="F6" s="15" t="e">
        <f aca="false">3600/E6</f>
        <v>#DIV/0!</v>
      </c>
      <c r="G6" s="26"/>
      <c r="H6" s="17" t="n">
        <v>0</v>
      </c>
      <c r="I6" s="49"/>
      <c r="J6" s="67"/>
    </row>
    <row r="7" customFormat="false" ht="30" hidden="false" customHeight="true" outlineLevel="0" collapsed="false">
      <c r="A7" s="9" t="n">
        <v>1</v>
      </c>
      <c r="B7" s="69" t="s">
        <v>284</v>
      </c>
      <c r="C7" s="9" t="n">
        <v>1</v>
      </c>
      <c r="D7" s="14" t="n">
        <v>61</v>
      </c>
      <c r="E7" s="73" t="n">
        <f aca="false">52.2/G7</f>
        <v>26.1</v>
      </c>
      <c r="F7" s="15" t="n">
        <f aca="false">3600/E7</f>
        <v>137.931034482759</v>
      </c>
      <c r="G7" s="26" t="n">
        <v>2</v>
      </c>
      <c r="H7" s="17" t="n">
        <v>0</v>
      </c>
      <c r="I7" s="49"/>
      <c r="J7" s="74" t="s">
        <v>245</v>
      </c>
    </row>
    <row r="8" customFormat="false" ht="30" hidden="false" customHeight="true" outlineLevel="0" collapsed="false">
      <c r="A8" s="9" t="n">
        <v>1</v>
      </c>
      <c r="B8" s="69" t="s">
        <v>285</v>
      </c>
      <c r="C8" s="9" t="n">
        <v>1</v>
      </c>
      <c r="D8" s="14" t="n">
        <v>61</v>
      </c>
      <c r="E8" s="15" t="n">
        <f aca="false">15/G8</f>
        <v>15</v>
      </c>
      <c r="F8" s="15" t="n">
        <f aca="false">3600/E8</f>
        <v>240</v>
      </c>
      <c r="G8" s="26" t="n">
        <v>1</v>
      </c>
      <c r="H8" s="71" t="n">
        <v>1</v>
      </c>
      <c r="I8" s="49"/>
      <c r="J8" s="72" t="s">
        <v>228</v>
      </c>
    </row>
    <row r="9" customFormat="false" ht="30" hidden="false" customHeight="true" outlineLevel="0" collapsed="false">
      <c r="A9" s="9" t="n">
        <v>1</v>
      </c>
      <c r="B9" s="69" t="s">
        <v>286</v>
      </c>
      <c r="C9" s="9" t="n">
        <v>1</v>
      </c>
      <c r="D9" s="14" t="n">
        <v>61</v>
      </c>
      <c r="E9" s="15" t="n">
        <f aca="false">46/G9</f>
        <v>23</v>
      </c>
      <c r="F9" s="15" t="n">
        <f aca="false">3600/E9</f>
        <v>156.521739130435</v>
      </c>
      <c r="G9" s="26" t="n">
        <v>2</v>
      </c>
      <c r="H9" s="17" t="n">
        <v>0</v>
      </c>
      <c r="I9" s="49"/>
      <c r="J9" s="74"/>
    </row>
    <row r="10" customFormat="false" ht="30" hidden="false" customHeight="true" outlineLevel="0" collapsed="false">
      <c r="A10" s="9" t="n">
        <v>1</v>
      </c>
      <c r="B10" s="69"/>
      <c r="C10" s="9" t="n">
        <v>1</v>
      </c>
      <c r="D10" s="14" t="n">
        <v>61</v>
      </c>
      <c r="E10" s="15"/>
      <c r="F10" s="15" t="e">
        <f aca="false">3600/E10</f>
        <v>#DIV/0!</v>
      </c>
      <c r="G10" s="26"/>
      <c r="H10" s="17" t="n">
        <v>0</v>
      </c>
      <c r="I10" s="49"/>
      <c r="J10" s="67"/>
    </row>
    <row r="11" customFormat="false" ht="30" hidden="false" customHeight="true" outlineLevel="0" collapsed="false">
      <c r="A11" s="9" t="n">
        <v>1</v>
      </c>
      <c r="B11" s="69" t="s">
        <v>285</v>
      </c>
      <c r="C11" s="9" t="n">
        <v>1</v>
      </c>
      <c r="D11" s="14" t="n">
        <v>61</v>
      </c>
      <c r="E11" s="15" t="n">
        <f aca="false">15/G11</f>
        <v>15</v>
      </c>
      <c r="F11" s="15" t="n">
        <f aca="false">3600/E11</f>
        <v>240</v>
      </c>
      <c r="G11" s="26" t="n">
        <v>1</v>
      </c>
      <c r="H11" s="71" t="n">
        <v>1</v>
      </c>
      <c r="I11" s="49"/>
      <c r="J11" s="72" t="s">
        <v>228</v>
      </c>
    </row>
    <row r="12" customFormat="false" ht="30" hidden="false" customHeight="true" outlineLevel="0" collapsed="false">
      <c r="A12" s="9" t="n">
        <v>1</v>
      </c>
      <c r="B12" s="69" t="s">
        <v>287</v>
      </c>
      <c r="C12" s="9" t="n">
        <v>1</v>
      </c>
      <c r="D12" s="14" t="n">
        <v>61</v>
      </c>
      <c r="E12" s="15" t="n">
        <f aca="false">28/G12</f>
        <v>14</v>
      </c>
      <c r="F12" s="15" t="n">
        <f aca="false">3600/E12</f>
        <v>257.142857142857</v>
      </c>
      <c r="G12" s="26" t="n">
        <v>2</v>
      </c>
      <c r="H12" s="17" t="n">
        <v>0</v>
      </c>
      <c r="I12" s="49"/>
      <c r="J12" s="74" t="s">
        <v>245</v>
      </c>
    </row>
    <row r="13" customFormat="false" ht="30" hidden="false" customHeight="true" outlineLevel="0" collapsed="false">
      <c r="A13" s="9" t="n">
        <v>1</v>
      </c>
      <c r="B13" s="69" t="s">
        <v>288</v>
      </c>
      <c r="C13" s="9" t="n">
        <v>1</v>
      </c>
      <c r="D13" s="14" t="n">
        <v>61</v>
      </c>
      <c r="E13" s="15" t="n">
        <f aca="false">35.1/G13</f>
        <v>17.55</v>
      </c>
      <c r="F13" s="15" t="n">
        <f aca="false">3600/E13</f>
        <v>205.128205128205</v>
      </c>
      <c r="G13" s="26" t="n">
        <v>2</v>
      </c>
      <c r="H13" s="17" t="n">
        <v>0</v>
      </c>
      <c r="I13" s="49"/>
      <c r="J13" s="67"/>
    </row>
    <row r="14" customFormat="false" ht="30" hidden="false" customHeight="true" outlineLevel="0" collapsed="false">
      <c r="A14" s="9" t="n">
        <v>1</v>
      </c>
      <c r="B14" s="69"/>
      <c r="C14" s="9" t="n">
        <v>1</v>
      </c>
      <c r="D14" s="14"/>
      <c r="E14" s="15"/>
      <c r="F14" s="15" t="e">
        <f aca="false">3600/E14</f>
        <v>#DIV/0!</v>
      </c>
      <c r="G14" s="26"/>
      <c r="H14" s="17" t="n">
        <v>0</v>
      </c>
      <c r="I14" s="49"/>
      <c r="J14" s="76"/>
    </row>
    <row r="15" customFormat="false" ht="30" hidden="false" customHeight="true" outlineLevel="0" collapsed="false">
      <c r="A15" s="9" t="n">
        <v>1</v>
      </c>
      <c r="B15" s="69" t="s">
        <v>285</v>
      </c>
      <c r="C15" s="9" t="n">
        <v>1</v>
      </c>
      <c r="D15" s="14" t="n">
        <v>61</v>
      </c>
      <c r="E15" s="15" t="n">
        <f aca="false">15/G15</f>
        <v>15</v>
      </c>
      <c r="F15" s="15" t="n">
        <f aca="false">3600/E15</f>
        <v>240</v>
      </c>
      <c r="G15" s="26" t="n">
        <v>1</v>
      </c>
      <c r="H15" s="71" t="n">
        <v>1</v>
      </c>
      <c r="I15" s="49"/>
      <c r="J15" s="72" t="s">
        <v>228</v>
      </c>
    </row>
    <row r="16" customFormat="false" ht="30" hidden="false" customHeight="true" outlineLevel="0" collapsed="false">
      <c r="A16" s="9" t="n">
        <v>1</v>
      </c>
      <c r="B16" s="69" t="s">
        <v>289</v>
      </c>
      <c r="C16" s="9" t="n">
        <v>1</v>
      </c>
      <c r="D16" s="14" t="n">
        <v>61</v>
      </c>
      <c r="E16" s="15" t="n">
        <f aca="false">29.1/G16</f>
        <v>14.55</v>
      </c>
      <c r="F16" s="15" t="n">
        <f aca="false">3600/E16</f>
        <v>247.422680412371</v>
      </c>
      <c r="G16" s="26" t="n">
        <v>2</v>
      </c>
      <c r="H16" s="17" t="n">
        <v>0</v>
      </c>
      <c r="I16" s="49"/>
      <c r="J16" s="74" t="s">
        <v>245</v>
      </c>
    </row>
    <row r="17" customFormat="false" ht="30" hidden="false" customHeight="true" outlineLevel="0" collapsed="false">
      <c r="A17" s="9" t="n">
        <v>1</v>
      </c>
      <c r="B17" s="69" t="s">
        <v>290</v>
      </c>
      <c r="C17" s="9" t="n">
        <v>1</v>
      </c>
      <c r="D17" s="14" t="n">
        <v>61</v>
      </c>
      <c r="E17" s="15" t="n">
        <f aca="false">38.8/G17</f>
        <v>19.4</v>
      </c>
      <c r="F17" s="15" t="n">
        <f aca="false">3600/E17</f>
        <v>185.567010309278</v>
      </c>
      <c r="G17" s="26" t="n">
        <v>2</v>
      </c>
      <c r="H17" s="17" t="n">
        <v>0</v>
      </c>
      <c r="I17" s="49"/>
      <c r="J17" s="74" t="s">
        <v>245</v>
      </c>
    </row>
    <row r="18" customFormat="false" ht="30" hidden="false" customHeight="true" outlineLevel="0" collapsed="false">
      <c r="A18" s="9" t="n">
        <v>1</v>
      </c>
      <c r="B18" s="69" t="s">
        <v>291</v>
      </c>
      <c r="C18" s="9" t="n">
        <v>1</v>
      </c>
      <c r="D18" s="14" t="n">
        <v>61</v>
      </c>
      <c r="E18" s="15" t="n">
        <f aca="false">33.6/G18</f>
        <v>16.8</v>
      </c>
      <c r="F18" s="15" t="n">
        <f aca="false">3600/E18</f>
        <v>214.285714285714</v>
      </c>
      <c r="G18" s="26" t="n">
        <v>2</v>
      </c>
      <c r="H18" s="17" t="n">
        <v>0</v>
      </c>
      <c r="I18" s="49"/>
      <c r="J18" s="74" t="s">
        <v>245</v>
      </c>
    </row>
    <row r="19" customFormat="false" ht="30" hidden="false" customHeight="true" outlineLevel="0" collapsed="false">
      <c r="A19" s="9" t="n">
        <v>1</v>
      </c>
      <c r="B19" s="69" t="s">
        <v>260</v>
      </c>
      <c r="C19" s="9" t="n">
        <v>1</v>
      </c>
      <c r="D19" s="14" t="n">
        <v>61</v>
      </c>
      <c r="E19" s="15" t="n">
        <f aca="false">15/G19</f>
        <v>15</v>
      </c>
      <c r="F19" s="15" t="n">
        <f aca="false">3600/E19</f>
        <v>240</v>
      </c>
      <c r="G19" s="26" t="n">
        <v>1</v>
      </c>
      <c r="H19" s="71" t="n">
        <v>1</v>
      </c>
      <c r="I19" s="49"/>
      <c r="J19" s="72" t="s">
        <v>228</v>
      </c>
    </row>
    <row r="20" customFormat="false" ht="30" hidden="false" customHeight="true" outlineLevel="0" collapsed="false">
      <c r="A20" s="86"/>
      <c r="B20" s="68" t="s">
        <v>292</v>
      </c>
      <c r="C20" s="9" t="n">
        <v>1</v>
      </c>
      <c r="D20" s="14" t="n">
        <v>61</v>
      </c>
      <c r="E20" s="15" t="n">
        <f aca="false">23/G20</f>
        <v>11.5</v>
      </c>
      <c r="F20" s="15" t="n">
        <f aca="false">3600/E20</f>
        <v>313.04347826087</v>
      </c>
      <c r="G20" s="26" t="n">
        <v>2</v>
      </c>
      <c r="H20" s="17" t="n">
        <v>0</v>
      </c>
      <c r="I20" s="49"/>
      <c r="J20" s="67"/>
    </row>
    <row r="21" customFormat="false" ht="30" hidden="false" customHeight="true" outlineLevel="0" collapsed="false">
      <c r="A21" s="86"/>
      <c r="B21" s="69" t="s">
        <v>293</v>
      </c>
      <c r="C21" s="9" t="n">
        <v>1</v>
      </c>
      <c r="D21" s="14" t="n">
        <v>61</v>
      </c>
      <c r="E21" s="15" t="n">
        <f aca="false">20/G21</f>
        <v>10</v>
      </c>
      <c r="F21" s="15" t="n">
        <f aca="false">3600/E21</f>
        <v>360</v>
      </c>
      <c r="G21" s="26" t="n">
        <v>2</v>
      </c>
      <c r="H21" s="17" t="n">
        <v>0</v>
      </c>
      <c r="I21" s="49"/>
      <c r="J21" s="67"/>
    </row>
    <row r="22" customFormat="false" ht="30" hidden="false" customHeight="true" outlineLevel="0" collapsed="false">
      <c r="A22" s="86"/>
      <c r="B22" s="69" t="s">
        <v>281</v>
      </c>
      <c r="C22" s="9" t="n">
        <v>1</v>
      </c>
      <c r="D22" s="14" t="n">
        <v>61</v>
      </c>
      <c r="E22" s="15" t="n">
        <f aca="false">15/G22</f>
        <v>15</v>
      </c>
      <c r="F22" s="15" t="n">
        <f aca="false">3600/E22</f>
        <v>240</v>
      </c>
      <c r="G22" s="26" t="n">
        <v>1</v>
      </c>
      <c r="H22" s="17" t="n">
        <v>0</v>
      </c>
      <c r="I22" s="49"/>
      <c r="J22" s="67"/>
    </row>
    <row r="23" customFormat="false" ht="30" hidden="false" customHeight="true" outlineLevel="0" collapsed="false">
      <c r="A23" s="7"/>
      <c r="B23" s="7"/>
      <c r="C23" s="7"/>
      <c r="D23" s="7"/>
      <c r="E23" s="7" t="n">
        <f aca="false">SUM(E2:E22)-E20</f>
        <v>259.3</v>
      </c>
      <c r="F23" s="7"/>
      <c r="G23" s="7"/>
      <c r="H23" s="7"/>
      <c r="I23" s="7"/>
      <c r="J23" s="76"/>
    </row>
    <row r="24" customFormat="false" ht="30" hidden="false" customHeight="true" outlineLevel="0" collapsed="false">
      <c r="A24" s="7"/>
      <c r="B24" s="7"/>
      <c r="C24" s="7"/>
      <c r="D24" s="7"/>
      <c r="E24" s="7"/>
      <c r="F24" s="7" t="n">
        <f aca="false">19*15</f>
        <v>285</v>
      </c>
      <c r="G24" s="7"/>
      <c r="H24" s="7"/>
      <c r="I24" s="7"/>
      <c r="J24" s="76"/>
    </row>
    <row r="25" customFormat="false" ht="30" hidden="false" customHeight="true" outlineLevel="0" collapsed="false">
      <c r="A25" s="7"/>
      <c r="B25" s="7"/>
      <c r="C25" s="7"/>
      <c r="D25" s="7"/>
      <c r="E25" s="7"/>
      <c r="F25" s="7" t="n">
        <f aca="false">E23/F24</f>
        <v>0.909824561403509</v>
      </c>
      <c r="G25" s="7"/>
      <c r="H25" s="7"/>
      <c r="I25" s="7"/>
      <c r="J25" s="76"/>
    </row>
  </sheetData>
  <mergeCells count="17">
    <mergeCell ref="I2:I22"/>
    <mergeCell ref="B3:B4"/>
    <mergeCell ref="D3:D4"/>
    <mergeCell ref="E3:E4"/>
    <mergeCell ref="G3:G4"/>
    <mergeCell ref="B5:B6"/>
    <mergeCell ref="D5:D6"/>
    <mergeCell ref="E5:E6"/>
    <mergeCell ref="G5:G6"/>
    <mergeCell ref="B9:B10"/>
    <mergeCell ref="D9:D10"/>
    <mergeCell ref="E9:E10"/>
    <mergeCell ref="G9:G10"/>
    <mergeCell ref="B13:B14"/>
    <mergeCell ref="D13:D14"/>
    <mergeCell ref="E13:E14"/>
    <mergeCell ref="G13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pageBreakPreview" topLeftCell="A7" colorId="64" zoomScale="100" zoomScaleNormal="60" zoomScalePageLayoutView="100" workbookViewId="0">
      <selection pane="topLeft" activeCell="D36" activeCellId="0" sqref="D36"/>
    </sheetView>
  </sheetViews>
  <sheetFormatPr defaultColWidth="8.9921875" defaultRowHeight="13.5" zeroHeight="false" outlineLevelRow="0" outlineLevelCol="0"/>
  <cols>
    <col collapsed="false" customWidth="true" hidden="false" outlineLevel="0" max="1" min="1" style="0" width="11.25"/>
    <col collapsed="false" customWidth="true" hidden="false" outlineLevel="0" max="2" min="2" style="0" width="26.08"/>
    <col collapsed="false" customWidth="true" hidden="false" outlineLevel="0" max="4" min="4" style="0" width="34.08"/>
  </cols>
  <sheetData>
    <row r="1" customFormat="false" ht="33" hidden="false" customHeight="false" outlineLevel="0" collapsed="false">
      <c r="A1" s="63" t="s">
        <v>23</v>
      </c>
      <c r="B1" s="63" t="s">
        <v>25</v>
      </c>
      <c r="C1" s="63" t="s">
        <v>26</v>
      </c>
      <c r="D1" s="63" t="s">
        <v>27</v>
      </c>
      <c r="E1" s="63" t="s">
        <v>28</v>
      </c>
      <c r="F1" s="63" t="s">
        <v>197</v>
      </c>
      <c r="G1" s="63" t="s">
        <v>198</v>
      </c>
      <c r="H1" s="63" t="s">
        <v>199</v>
      </c>
      <c r="I1" s="63" t="s">
        <v>31</v>
      </c>
      <c r="J1" s="63" t="s">
        <v>33</v>
      </c>
      <c r="K1" s="63" t="s">
        <v>34</v>
      </c>
      <c r="L1" s="63" t="s">
        <v>200</v>
      </c>
    </row>
    <row r="2" customFormat="false" ht="60.75" hidden="false" customHeight="true" outlineLevel="0" collapsed="false">
      <c r="A2" s="9" t="s">
        <v>294</v>
      </c>
      <c r="B2" s="69" t="s">
        <v>281</v>
      </c>
      <c r="C2" s="9" t="n">
        <v>1</v>
      </c>
      <c r="D2" s="68" t="s">
        <v>281</v>
      </c>
      <c r="E2" s="9" t="n">
        <v>1</v>
      </c>
      <c r="F2" s="14" t="n">
        <v>61</v>
      </c>
      <c r="G2" s="15" t="n">
        <f aca="false">15/I2</f>
        <v>15</v>
      </c>
      <c r="H2" s="15" t="n">
        <f aca="false">3600/G2</f>
        <v>240</v>
      </c>
      <c r="I2" s="26" t="n">
        <v>1</v>
      </c>
      <c r="J2" s="17" t="n">
        <v>0</v>
      </c>
      <c r="K2" s="49" t="n">
        <f aca="false">SUM(G2:G20)*100%/(MAX(G2:G18)*COUNT(G2:G18))</f>
        <v>0.559877675840979</v>
      </c>
      <c r="L2" s="67"/>
    </row>
    <row r="3" customFormat="false" ht="60.75" hidden="false" customHeight="true" outlineLevel="0" collapsed="false">
      <c r="A3" s="9"/>
      <c r="B3" s="69" t="s">
        <v>295</v>
      </c>
      <c r="C3" s="70" t="n">
        <v>1</v>
      </c>
      <c r="D3" s="68" t="s">
        <v>295</v>
      </c>
      <c r="E3" s="9" t="n">
        <v>1</v>
      </c>
      <c r="F3" s="14" t="n">
        <v>61</v>
      </c>
      <c r="G3" s="15" t="n">
        <f aca="false">11.7/I3</f>
        <v>5.85</v>
      </c>
      <c r="H3" s="15" t="n">
        <f aca="false">3600/G3</f>
        <v>615.384615384616</v>
      </c>
      <c r="I3" s="26" t="n">
        <v>2</v>
      </c>
      <c r="J3" s="17" t="n">
        <v>0</v>
      </c>
      <c r="K3" s="49"/>
      <c r="L3" s="67"/>
    </row>
    <row r="4" customFormat="false" ht="60.75" hidden="false" customHeight="true" outlineLevel="0" collapsed="false">
      <c r="A4" s="9"/>
      <c r="B4" s="69" t="s">
        <v>296</v>
      </c>
      <c r="C4" s="70" t="n">
        <v>1</v>
      </c>
      <c r="D4" s="68" t="s">
        <v>296</v>
      </c>
      <c r="E4" s="9" t="n">
        <v>1</v>
      </c>
      <c r="F4" s="14" t="n">
        <v>61</v>
      </c>
      <c r="G4" s="15" t="n">
        <f aca="false">25/I4</f>
        <v>12.5</v>
      </c>
      <c r="H4" s="15" t="n">
        <f aca="false">3600/G4</f>
        <v>288</v>
      </c>
      <c r="I4" s="26" t="n">
        <v>2</v>
      </c>
      <c r="J4" s="17" t="n">
        <v>0</v>
      </c>
      <c r="K4" s="49"/>
      <c r="L4" s="67"/>
    </row>
    <row r="5" customFormat="false" ht="60.75" hidden="false" customHeight="true" outlineLevel="0" collapsed="false">
      <c r="A5" s="9"/>
      <c r="B5" s="69" t="s">
        <v>285</v>
      </c>
      <c r="C5" s="9" t="n">
        <v>1</v>
      </c>
      <c r="D5" s="68" t="s">
        <v>285</v>
      </c>
      <c r="E5" s="9" t="n">
        <v>1</v>
      </c>
      <c r="F5" s="14" t="n">
        <v>61</v>
      </c>
      <c r="G5" s="15" t="n">
        <f aca="false">15/I5</f>
        <v>15</v>
      </c>
      <c r="H5" s="15" t="n">
        <f aca="false">3600/G5</f>
        <v>240</v>
      </c>
      <c r="I5" s="26" t="n">
        <v>1</v>
      </c>
      <c r="J5" s="87" t="n">
        <v>1</v>
      </c>
      <c r="K5" s="49"/>
      <c r="L5" s="72" t="s">
        <v>228</v>
      </c>
    </row>
    <row r="6" customFormat="false" ht="60.75" hidden="false" customHeight="true" outlineLevel="0" collapsed="false">
      <c r="A6" s="9"/>
      <c r="B6" s="69" t="s">
        <v>297</v>
      </c>
      <c r="C6" s="9" t="n">
        <v>1</v>
      </c>
      <c r="D6" s="68" t="s">
        <v>297</v>
      </c>
      <c r="E6" s="9" t="n">
        <v>1</v>
      </c>
      <c r="F6" s="14" t="n">
        <v>61</v>
      </c>
      <c r="G6" s="15" t="n">
        <f aca="false">47.9/I6</f>
        <v>23.95</v>
      </c>
      <c r="H6" s="15" t="n">
        <f aca="false">3600/G6</f>
        <v>150.313152400835</v>
      </c>
      <c r="I6" s="26" t="n">
        <v>2</v>
      </c>
      <c r="J6" s="17" t="n">
        <v>0</v>
      </c>
      <c r="K6" s="49"/>
      <c r="L6" s="74" t="s">
        <v>245</v>
      </c>
    </row>
    <row r="7" customFormat="false" ht="60.75" hidden="false" customHeight="true" outlineLevel="0" collapsed="false">
      <c r="A7" s="9"/>
      <c r="B7" s="69" t="s">
        <v>298</v>
      </c>
      <c r="C7" s="9" t="n">
        <v>1</v>
      </c>
      <c r="D7" s="68" t="s">
        <v>298</v>
      </c>
      <c r="E7" s="9" t="n">
        <v>1</v>
      </c>
      <c r="F7" s="14" t="n">
        <v>61</v>
      </c>
      <c r="G7" s="15" t="n">
        <f aca="false">43.7/I7</f>
        <v>21.85</v>
      </c>
      <c r="H7" s="15" t="n">
        <f aca="false">3600/G7</f>
        <v>164.759725400458</v>
      </c>
      <c r="I7" s="26" t="n">
        <v>2</v>
      </c>
      <c r="J7" s="17" t="n">
        <v>0</v>
      </c>
      <c r="K7" s="49"/>
      <c r="L7" s="74" t="s">
        <v>245</v>
      </c>
    </row>
    <row r="8" customFormat="false" ht="60.75" hidden="false" customHeight="true" outlineLevel="0" collapsed="false">
      <c r="A8" s="9"/>
      <c r="B8" s="69" t="s">
        <v>299</v>
      </c>
      <c r="C8" s="9" t="n">
        <v>1</v>
      </c>
      <c r="D8" s="68" t="s">
        <v>299</v>
      </c>
      <c r="E8" s="9" t="n">
        <v>1</v>
      </c>
      <c r="F8" s="14" t="n">
        <v>61</v>
      </c>
      <c r="G8" s="15" t="n">
        <f aca="false">38.8/I8</f>
        <v>19.4</v>
      </c>
      <c r="H8" s="15" t="n">
        <f aca="false">3600/G8</f>
        <v>185.567010309278</v>
      </c>
      <c r="I8" s="26" t="n">
        <v>2</v>
      </c>
      <c r="J8" s="17" t="n">
        <v>0</v>
      </c>
      <c r="K8" s="49"/>
      <c r="L8" s="74" t="s">
        <v>245</v>
      </c>
    </row>
    <row r="9" customFormat="false" ht="60.75" hidden="false" customHeight="true" outlineLevel="0" collapsed="false">
      <c r="A9" s="9"/>
      <c r="B9" s="69" t="s">
        <v>285</v>
      </c>
      <c r="C9" s="9" t="n">
        <v>1</v>
      </c>
      <c r="D9" s="68" t="s">
        <v>285</v>
      </c>
      <c r="E9" s="9" t="n">
        <v>1</v>
      </c>
      <c r="F9" s="14" t="n">
        <v>61</v>
      </c>
      <c r="G9" s="15" t="n">
        <f aca="false">15/I9</f>
        <v>15</v>
      </c>
      <c r="H9" s="15" t="n">
        <f aca="false">3600/G9</f>
        <v>240</v>
      </c>
      <c r="I9" s="26" t="n">
        <v>1</v>
      </c>
      <c r="J9" s="87" t="n">
        <v>1</v>
      </c>
      <c r="K9" s="49"/>
      <c r="L9" s="72" t="s">
        <v>228</v>
      </c>
    </row>
    <row r="10" customFormat="false" ht="60.75" hidden="false" customHeight="true" outlineLevel="0" collapsed="false">
      <c r="A10" s="9"/>
      <c r="B10" s="69" t="s">
        <v>300</v>
      </c>
      <c r="C10" s="9" t="n">
        <v>1</v>
      </c>
      <c r="D10" s="68" t="s">
        <v>300</v>
      </c>
      <c r="E10" s="9" t="n">
        <v>1</v>
      </c>
      <c r="F10" s="14" t="n">
        <v>61</v>
      </c>
      <c r="G10" s="15" t="n">
        <f aca="false">37.3/I10</f>
        <v>18.65</v>
      </c>
      <c r="H10" s="15" t="n">
        <f aca="false">3600/G10</f>
        <v>193.029490616622</v>
      </c>
      <c r="I10" s="26" t="n">
        <v>2</v>
      </c>
      <c r="J10" s="17" t="n">
        <v>0</v>
      </c>
      <c r="K10" s="49"/>
      <c r="L10" s="67"/>
    </row>
    <row r="11" customFormat="false" ht="60.75" hidden="false" customHeight="true" outlineLevel="0" collapsed="false">
      <c r="A11" s="9"/>
      <c r="B11" s="69" t="s">
        <v>301</v>
      </c>
      <c r="C11" s="9" t="n">
        <v>1</v>
      </c>
      <c r="D11" s="68"/>
      <c r="E11" s="9" t="n">
        <v>1</v>
      </c>
      <c r="F11" s="14" t="n">
        <v>61</v>
      </c>
      <c r="G11" s="15"/>
      <c r="H11" s="15"/>
      <c r="I11" s="26"/>
      <c r="J11" s="17" t="n">
        <v>0</v>
      </c>
      <c r="K11" s="49"/>
      <c r="L11" s="76"/>
    </row>
    <row r="12" customFormat="false" ht="60.75" hidden="false" customHeight="true" outlineLevel="0" collapsed="false">
      <c r="A12" s="9"/>
      <c r="B12" s="69" t="s">
        <v>302</v>
      </c>
      <c r="C12" s="9" t="n">
        <v>1</v>
      </c>
      <c r="D12" s="68" t="s">
        <v>302</v>
      </c>
      <c r="E12" s="9" t="n">
        <v>1</v>
      </c>
      <c r="F12" s="14" t="n">
        <v>61</v>
      </c>
      <c r="G12" s="15" t="n">
        <f aca="false">33.3/I12</f>
        <v>16.65</v>
      </c>
      <c r="H12" s="15" t="n">
        <f aca="false">3600/G12</f>
        <v>216.216216216216</v>
      </c>
      <c r="I12" s="26" t="n">
        <v>2</v>
      </c>
      <c r="J12" s="17" t="n">
        <v>0</v>
      </c>
      <c r="K12" s="49"/>
      <c r="L12" s="74" t="s">
        <v>245</v>
      </c>
    </row>
    <row r="13" customFormat="false" ht="60.75" hidden="false" customHeight="true" outlineLevel="0" collapsed="false">
      <c r="A13" s="9"/>
      <c r="B13" s="69" t="s">
        <v>285</v>
      </c>
      <c r="C13" s="9" t="n">
        <v>1</v>
      </c>
      <c r="D13" s="68" t="s">
        <v>285</v>
      </c>
      <c r="E13" s="9" t="n">
        <v>1</v>
      </c>
      <c r="F13" s="14" t="n">
        <v>61</v>
      </c>
      <c r="G13" s="15" t="n">
        <f aca="false">15/I13</f>
        <v>15</v>
      </c>
      <c r="H13" s="15" t="n">
        <f aca="false">3600/G13</f>
        <v>240</v>
      </c>
      <c r="I13" s="26" t="n">
        <v>1</v>
      </c>
      <c r="J13" s="87" t="n">
        <v>1</v>
      </c>
      <c r="K13" s="49"/>
      <c r="L13" s="72" t="s">
        <v>228</v>
      </c>
    </row>
    <row r="14" customFormat="false" ht="60.75" hidden="false" customHeight="true" outlineLevel="0" collapsed="false">
      <c r="A14" s="9"/>
      <c r="B14" s="69" t="s">
        <v>303</v>
      </c>
      <c r="C14" s="9" t="n">
        <v>1</v>
      </c>
      <c r="D14" s="68" t="s">
        <v>303</v>
      </c>
      <c r="E14" s="9" t="n">
        <v>1</v>
      </c>
      <c r="F14" s="14" t="n">
        <v>61</v>
      </c>
      <c r="G14" s="15" t="n">
        <f aca="false">55.2/I14</f>
        <v>27.6</v>
      </c>
      <c r="H14" s="15" t="n">
        <f aca="false">3600/G14</f>
        <v>130.434782608696</v>
      </c>
      <c r="I14" s="26" t="n">
        <v>2</v>
      </c>
      <c r="J14" s="17" t="n">
        <v>0</v>
      </c>
      <c r="K14" s="49"/>
      <c r="L14" s="67"/>
    </row>
    <row r="15" customFormat="false" ht="60.75" hidden="false" customHeight="true" outlineLevel="0" collapsed="false">
      <c r="A15" s="9"/>
      <c r="B15" s="69" t="s">
        <v>301</v>
      </c>
      <c r="C15" s="9" t="n">
        <v>1</v>
      </c>
      <c r="D15" s="68"/>
      <c r="E15" s="9" t="n">
        <v>1</v>
      </c>
      <c r="F15" s="14" t="n">
        <v>61</v>
      </c>
      <c r="G15" s="15"/>
      <c r="H15" s="15"/>
      <c r="I15" s="26"/>
      <c r="J15" s="17" t="n">
        <v>0</v>
      </c>
      <c r="K15" s="49"/>
      <c r="L15" s="72" t="s">
        <v>228</v>
      </c>
    </row>
    <row r="16" customFormat="false" ht="60.75" hidden="false" customHeight="true" outlineLevel="0" collapsed="false">
      <c r="A16" s="9"/>
      <c r="B16" s="69" t="s">
        <v>304</v>
      </c>
      <c r="C16" s="9" t="n">
        <v>1</v>
      </c>
      <c r="D16" s="68" t="s">
        <v>304</v>
      </c>
      <c r="E16" s="9" t="n">
        <v>1</v>
      </c>
      <c r="F16" s="14" t="n">
        <v>61</v>
      </c>
      <c r="G16" s="15" t="n">
        <f aca="false">65.4/I16</f>
        <v>32.7</v>
      </c>
      <c r="H16" s="73" t="n">
        <f aca="false">3600/G16</f>
        <v>110.091743119266</v>
      </c>
      <c r="I16" s="26" t="n">
        <v>2</v>
      </c>
      <c r="J16" s="17" t="n">
        <v>0</v>
      </c>
      <c r="K16" s="49"/>
      <c r="L16" s="74" t="s">
        <v>245</v>
      </c>
    </row>
    <row r="17" customFormat="false" ht="60.75" hidden="false" customHeight="true" outlineLevel="0" collapsed="false">
      <c r="A17" s="9"/>
      <c r="B17" s="69" t="s">
        <v>285</v>
      </c>
      <c r="C17" s="9" t="n">
        <v>1</v>
      </c>
      <c r="D17" s="68" t="s">
        <v>285</v>
      </c>
      <c r="E17" s="9" t="n">
        <v>1</v>
      </c>
      <c r="F17" s="14" t="n">
        <v>61</v>
      </c>
      <c r="G17" s="15" t="n">
        <f aca="false">15/I17</f>
        <v>15</v>
      </c>
      <c r="H17" s="15" t="n">
        <f aca="false">3600/G17</f>
        <v>240</v>
      </c>
      <c r="I17" s="26" t="n">
        <v>1</v>
      </c>
      <c r="J17" s="87" t="n">
        <v>1</v>
      </c>
      <c r="K17" s="49"/>
      <c r="L17" s="74"/>
    </row>
    <row r="18" customFormat="false" ht="60.75" hidden="false" customHeight="true" outlineLevel="0" collapsed="false">
      <c r="A18" s="9"/>
      <c r="B18" s="69" t="s">
        <v>305</v>
      </c>
      <c r="C18" s="9" t="n">
        <v>1</v>
      </c>
      <c r="D18" s="68" t="s">
        <v>305</v>
      </c>
      <c r="E18" s="9" t="n">
        <v>1</v>
      </c>
      <c r="F18" s="14" t="n">
        <v>61</v>
      </c>
      <c r="G18" s="15" t="n">
        <f aca="false">21/I18</f>
        <v>10.5</v>
      </c>
      <c r="H18" s="15" t="n">
        <f aca="false">3600/G18</f>
        <v>342.857142857143</v>
      </c>
      <c r="I18" s="26" t="n">
        <v>2</v>
      </c>
      <c r="J18" s="17" t="n">
        <v>0</v>
      </c>
      <c r="K18" s="49"/>
      <c r="L18" s="67"/>
    </row>
    <row r="19" customFormat="false" ht="60.75" hidden="false" customHeight="true" outlineLevel="0" collapsed="false">
      <c r="A19" s="9"/>
      <c r="B19" s="69" t="s">
        <v>301</v>
      </c>
      <c r="C19" s="9" t="n">
        <v>1</v>
      </c>
      <c r="D19" s="68"/>
      <c r="E19" s="9" t="n">
        <v>1</v>
      </c>
      <c r="F19" s="14" t="n">
        <v>61</v>
      </c>
      <c r="G19" s="15"/>
      <c r="H19" s="15"/>
      <c r="I19" s="26"/>
      <c r="J19" s="17" t="n">
        <v>0</v>
      </c>
      <c r="K19" s="49"/>
      <c r="L19" s="67"/>
    </row>
    <row r="20" customFormat="false" ht="60.75" hidden="false" customHeight="true" outlineLevel="0" collapsed="false">
      <c r="A20" s="9"/>
      <c r="B20" s="69" t="s">
        <v>281</v>
      </c>
      <c r="C20" s="86"/>
      <c r="D20" s="68" t="s">
        <v>281</v>
      </c>
      <c r="E20" s="9" t="n">
        <v>1</v>
      </c>
      <c r="F20" s="14" t="n">
        <v>61</v>
      </c>
      <c r="G20" s="15" t="n">
        <f aca="false">9.97/I20</f>
        <v>9.97</v>
      </c>
      <c r="H20" s="15" t="n">
        <f aca="false">3600/G20</f>
        <v>361.083249749248</v>
      </c>
      <c r="I20" s="26" t="n">
        <v>1</v>
      </c>
      <c r="J20" s="17" t="n">
        <v>0</v>
      </c>
      <c r="K20" s="49"/>
      <c r="L20" s="67"/>
    </row>
  </sheetData>
  <mergeCells count="14">
    <mergeCell ref="A2:A20"/>
    <mergeCell ref="K2:K20"/>
    <mergeCell ref="D10:D11"/>
    <mergeCell ref="F10:F11"/>
    <mergeCell ref="G10:G11"/>
    <mergeCell ref="I10:I11"/>
    <mergeCell ref="D14:D15"/>
    <mergeCell ref="F14:F15"/>
    <mergeCell ref="G14:G15"/>
    <mergeCell ref="I14:I15"/>
    <mergeCell ref="D18:D19"/>
    <mergeCell ref="F18:F19"/>
    <mergeCell ref="G18:G19"/>
    <mergeCell ref="I18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2025-12-18T05:13:00Z</dcterms:created>
  <dc:creator>Mike Zhang 章志刚</dc:creator>
  <dc:description/>
  <dc:language>zh-CN</dc:language>
  <cp:lastModifiedBy>侯一鸣 Chevy Hou</cp:lastModifiedBy>
  <cp:lastPrinted>2025-12-20T01:03:00Z</cp:lastPrinted>
  <dcterms:modified xsi:type="dcterms:W3CDTF">2026-04-14T12:25:22Z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36893BDE099E418F82232CD9FC85FB2F_13</vt:lpwstr>
  </property>
  <property fmtid="{D5CDD505-2E9C-101B-9397-08002B2CF9AE}" pid="4" name="KSOProductBuildVer">
    <vt:lpwstr>2052-12.1.0.24034</vt:lpwstr>
  </property>
</Properties>
</file>